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<sst xmlns="http://schemas.openxmlformats.org/spreadsheetml/2006/main" count="64215" uniqueCount="38367">
  <si>
    <t xml:space="preserve">S.No</t>
  </si>
  <si>
    <t xml:space="preserve">Company name</t>
  </si>
  <si>
    <t xml:space="preserve">Contact Person Name</t>
  </si>
  <si>
    <t xml:space="preserve">Mail Id</t>
  </si>
  <si>
    <t xml:space="preserve">Phone Number</t>
  </si>
  <si>
    <t xml:space="preserve">Address</t>
  </si>
  <si>
    <t xml:space="preserve">Mandatory Documents</t>
  </si>
  <si>
    <t xml:space="preserve">1 E Limited</t>
  </si>
  <si>
    <t xml:space="preserve">Andrew Bishop</t>
  </si>
  <si>
    <t xml:space="preserve">Andrew.Bishop@1e.com</t>
  </si>
  <si>
    <t xml:space="preserve">NA</t>
  </si>
  <si>
    <t xml:space="preserve">934 Howard St San Francisco, CA 94103 United States</t>
  </si>
  <si>
    <t xml:space="preserve">Experience Letter/ Relieving Letter/ Service Letter</t>
  </si>
  <si>
    <t xml:space="preserve">Ahlcon International School</t>
  </si>
  <si>
    <t xml:space="preserve">Hr Official</t>
  </si>
  <si>
    <t xml:space="preserve">ahlconintl@gmail.com</t>
  </si>
  <si>
    <t xml:space="preserve">Mayur Vihar Phase I Dehi-110091</t>
  </si>
  <si>
    <t xml:space="preserve">Asgar Paints Private Limited</t>
  </si>
  <si>
    <t xml:space="preserve">uday</t>
  </si>
  <si>
    <t xml:space="preserve">uday@agsar.net</t>
  </si>
  <si>
    <t xml:space="preserve">509A, George Rd, Indra Nagar, Shanmugapuram, Thoothukudi, Tamil Nadu 628003</t>
  </si>
  <si>
    <t xml:space="preserve">Bizdata Technologies Private Limited</t>
  </si>
  <si>
    <t xml:space="preserve">karthiga</t>
  </si>
  <si>
    <t xml:space="preserve">hr@paragondigitalservices.com</t>
  </si>
  <si>
    <t xml:space="preserve">480, Anna Salai, CIT Nagar East, Nandanam, Chennai, Tamil Nadu 600035</t>
  </si>
  <si>
    <t xml:space="preserve">Claricerice Technologies Pvt. Ltd.</t>
  </si>
  <si>
    <t xml:space="preserve">Namrata Padhiar</t>
  </si>
  <si>
    <t xml:space="preserve">hr@claricetechnologies.com</t>
  </si>
  <si>
    <t xml:space="preserve">20-4078 9520</t>
  </si>
  <si>
    <t xml:space="preserve">4th &amp; 5th Floor, IT8 Building, Blue Ridge SEZ, Rajiv Gandhi Infotech Park - Phase-I, Hinjewadi, Pune, Maharashtra - 411057</t>
  </si>
  <si>
    <t xml:space="preserve">Dot2Dot Advertising Private Limited</t>
  </si>
  <si>
    <t xml:space="preserve">Official</t>
  </si>
  <si>
    <t xml:space="preserve">accounts@dot2dot.co.in</t>
  </si>
  <si>
    <t xml:space="preserve">Bahucharaji Rd, Nagarwada, Vadodara, Gujarat 390018</t>
  </si>
  <si>
    <t xml:space="preserve">Gmobis</t>
  </si>
  <si>
    <t xml:space="preserve">Vivekanandu</t>
  </si>
  <si>
    <t xml:space="preserve">vivekanandu@gmobis.com</t>
  </si>
  <si>
    <t xml:space="preserve">Floors 7 &amp; 8, Building No. 12B, Raheja Mindspace, Hitech City Road K.Raheja I.T. Park, Serilingampally Mandal, Mindspace Madhapur Rd, Madhapur, Telangana 500081</t>
  </si>
  <si>
    <t xml:space="preserve">Icicilombard</t>
  </si>
  <si>
    <t xml:space="preserve">Sandeep Bane</t>
  </si>
  <si>
    <t xml:space="preserve">sandeep.bane@icicilombard.com</t>
  </si>
  <si>
    <t xml:space="preserve">ICICI Lombard House, 414, Veer Savarkar Marg, Near Siddhi Vinayak Temple, Prabhadevi, Mumbai - 400025</t>
  </si>
  <si>
    <t xml:space="preserve">112 Bn Bsf</t>
  </si>
  <si>
    <t xml:space="preserve">Lalit Mohan</t>
  </si>
  <si>
    <t xml:space="preserve">lalitmohan102@gmail.com</t>
  </si>
  <si>
    <t xml:space="preserve">Ftr HQ BSF South Bengal 2B, Lord Sinha Road, Kolkata</t>
  </si>
  <si>
    <t xml:space="preserve">Ahliunited</t>
  </si>
  <si>
    <t xml:space="preserve">Chriselda Martin</t>
  </si>
  <si>
    <t xml:space="preserve">chriselda.martin@ahliunited.com</t>
  </si>
  <si>
    <t xml:space="preserve">Manama, Baharain</t>
  </si>
  <si>
    <t xml:space="preserve">Ash Medical Services Private Limited</t>
  </si>
  <si>
    <t xml:space="preserve">hr official</t>
  </si>
  <si>
    <t xml:space="preserve">hr@anshmedical.com</t>
  </si>
  <si>
    <t xml:space="preserve">C-37&amp; C-38, OM VIHAR, GULAB BAGH, UTTAM NAGAR NEW DELHI West Delhi DL 110059 IN</t>
  </si>
  <si>
    <t xml:space="preserve">Bizinnovativ Software Pvt Ltd</t>
  </si>
  <si>
    <t xml:space="preserve">shilpa trivedi</t>
  </si>
  <si>
    <t xml:space="preserve">shilpa.trivedi@bizinnosoft.com</t>
  </si>
  <si>
    <t xml:space="preserve">nearest, Mayur Vihar Phase 1 Metro Station, Suite No 115, 1st floor, The Galleria Mall, ( Near CROWNE PLAZA, Mayur Vihar Phase 1 Extension, Mayur Vihar, New Delhi, Delhi 110091</t>
  </si>
  <si>
    <t xml:space="preserve">Clarion Technologies Private Limited</t>
  </si>
  <si>
    <t xml:space="preserve">Digvijay Singh</t>
  </si>
  <si>
    <t xml:space="preserve">digvijaysingh.gaur@clariontechnologies.co.in</t>
  </si>
  <si>
    <t xml:space="preserve">B Group, #110, Mezzanine Floor, 4th Cross, Industrial Layout, 5th Block, Koramangala, Bengaluru, Karnataka - 560095</t>
  </si>
  <si>
    <t xml:space="preserve">Dotpro Software Solutions Private Limited</t>
  </si>
  <si>
    <t xml:space="preserve">Arunrajesh R</t>
  </si>
  <si>
    <t xml:space="preserve">arunrajeshr@dotprosoftware.com</t>
  </si>
  <si>
    <t xml:space="preserve">3C, 180, Block C, New Industrial Twp 3, New Industrial Town, Faridabad, Haryana 121001</t>
  </si>
  <si>
    <t xml:space="preserve">Gmr Hyderbad Internation Airport Ltd</t>
  </si>
  <si>
    <t xml:space="preserve">Naresh Varma</t>
  </si>
  <si>
    <t xml:space="preserve">Naresh.Varma@gmrgroup.in</t>
  </si>
  <si>
    <t xml:space="preserve">New Udaan Bhawan, opp. Terminal 3, Indira Gandhi International Airport, New Delhi, Delhi 110037</t>
  </si>
  <si>
    <t xml:space="preserve">Icicipruamc.Com</t>
  </si>
  <si>
    <t xml:space="preserve">Ruchi Dhanjal</t>
  </si>
  <si>
    <t xml:space="preserve">hr@icicipruamc.com</t>
  </si>
  <si>
    <t xml:space="preserve">Bella Villa, Top floor, The Mall, Shimla, Himachal Pradesh 171001</t>
  </si>
  <si>
    <t xml:space="preserve">1Mg Technologies Private Limited</t>
  </si>
  <si>
    <t xml:space="preserve">Harshita Pradha</t>
  </si>
  <si>
    <t xml:space="preserve">harshita.pradhan@1mg.com</t>
  </si>
  <si>
    <t xml:space="preserve">Level 3, Vasant Square Mall, Pocket V, Sector B, Vasant Kunj New Delhi South Delhi DL 110070</t>
  </si>
  <si>
    <t xml:space="preserve">Aig</t>
  </si>
  <si>
    <t xml:space="preserve">Navin Bhatt</t>
  </si>
  <si>
    <t xml:space="preserve">Navin.Bhatt@aig.com</t>
  </si>
  <si>
    <t xml:space="preserve">1-66/AIG/2 to 5, Mindspace Road, Gachibowli Hyderabad, Telangana 500032</t>
  </si>
  <si>
    <t xml:space="preserve">Ashiana Housing</t>
  </si>
  <si>
    <t xml:space="preserve">bhupender sharma</t>
  </si>
  <si>
    <t xml:space="preserve">bhupender.sharma@ashianahousing.com</t>
  </si>
  <si>
    <t xml:space="preserve">304, Southern ParkSaket District Centre,Saket,New Delhi – 110017</t>
  </si>
  <si>
    <t xml:space="preserve">Bizplannet Solutions</t>
  </si>
  <si>
    <t xml:space="preserve">john harrich</t>
  </si>
  <si>
    <t xml:space="preserve">john.harrich@bizplannet.co.uk</t>
  </si>
  <si>
    <t xml:space="preserve">NO 5/522-1 DWARKA NAGAR 1ST MAIN ROAD NEW THALLY HUDCO NEAR RING ROAD HOSUR Krishnagiri TN 635109 IN</t>
  </si>
  <si>
    <t xml:space="preserve">Clarion Technologies Pvt. Ltd</t>
  </si>
  <si>
    <t xml:space="preserve">Rutaj Mehta</t>
  </si>
  <si>
    <t xml:space="preserve">Hr@clariontechnologies.com</t>
  </si>
  <si>
    <t xml:space="preserve">20 6600 9500</t>
  </si>
  <si>
    <t xml:space="preserve">Tower S4, 4th floor, Cybercity, Magarpatta, Hadapsar, Pune, Maharashtra 411013</t>
  </si>
  <si>
    <t xml:space="preserve">Dover Ndia Pvt Ltd</t>
  </si>
  <si>
    <t xml:space="preserve">Swetha Shiva Prasad</t>
  </si>
  <si>
    <t xml:space="preserve">swetha.shivaprasad@dovertech.co.in</t>
  </si>
  <si>
    <t xml:space="preserve">080-41123421/26</t>
  </si>
  <si>
    <t xml:space="preserve">No.33, Chennai to Bangalore NH4, Chembarambakkam, Near EVP, Film City, Chennai, Tamil Nadu 600123</t>
  </si>
  <si>
    <t xml:space="preserve">Gn Bhagwat And Co</t>
  </si>
  <si>
    <t xml:space="preserve">Ganesh</t>
  </si>
  <si>
    <t xml:space="preserve">ca.gnbhagwat@gmail.com</t>
  </si>
  <si>
    <t xml:space="preserve">S-13, St. Soldier Tower G-Block Commercial Centre, Vikaspuri, New Delhi, Delhi 110018</t>
  </si>
  <si>
    <t xml:space="preserve">Iciciprulife</t>
  </si>
  <si>
    <t xml:space="preserve">Smitha Nair</t>
  </si>
  <si>
    <t xml:space="preserve">smitha.nair@iciciprulife.com</t>
  </si>
  <si>
    <t xml:space="preserve">ICICI PruLife Towers, 1089 Appasaheb Marathe Marg, Prabhadevi, Mumbai 400025</t>
  </si>
  <si>
    <t xml:space="preserve">24 Seven Operations - Yalamanchili Software Exports</t>
  </si>
  <si>
    <t xml:space="preserve">Hr official</t>
  </si>
  <si>
    <t xml:space="preserve">hr@yalamanchiliops.com</t>
  </si>
  <si>
    <t xml:space="preserve">Shakti Towers, Tower III, 7th Floor, #766, Anna Salai, Chennai, Tamil Nadu 600002</t>
  </si>
  <si>
    <t xml:space="preserve">Aima Services Pvt Ltd</t>
  </si>
  <si>
    <t xml:space="preserve">marketing@aimagroup.co.uk</t>
  </si>
  <si>
    <t xml:space="preserve">484 4133555</t>
  </si>
  <si>
    <t xml:space="preserve">14, Lodhi Rd, Gokalpuri, Institutional Area, Lodi Colony, New Delhi, Delhi 110003</t>
  </si>
  <si>
    <t xml:space="preserve">Ashil And Associates</t>
  </si>
  <si>
    <t xml:space="preserve">ashil</t>
  </si>
  <si>
    <t xml:space="preserve">ashil@ashilandassociates.com</t>
  </si>
  <si>
    <t xml:space="preserve">Vazhakuthathil Road, Kaloor - Kadavanthara Rd, opposite axis bank, Kaloor, Kochi, 17</t>
  </si>
  <si>
    <t xml:space="preserve">Blab Online</t>
  </si>
  <si>
    <t xml:space="preserve">naina</t>
  </si>
  <si>
    <t xml:space="preserve">naina@blabonline.co.in</t>
  </si>
  <si>
    <t xml:space="preserve">Outer Ring Road, Devarabeesanahalli Village,. Bengaluru, 560103,. Karnataka, India</t>
  </si>
  <si>
    <t xml:space="preserve">Clarion Technologies Pvt.Ltd (Saviant Consulting)</t>
  </si>
  <si>
    <t xml:space="preserve">Shruti Pawar</t>
  </si>
  <si>
    <t xml:space="preserve">shruti.pawar@saviantconsulting.com</t>
  </si>
  <si>
    <t xml:space="preserve">Kapil Zenith, 2nd Floor, Office - 202, Survey No. 55, Hissa no 1, Near Chandani Chowk,, Bavdhan, Pune, Maharashtra - 411021</t>
  </si>
  <si>
    <t xml:space="preserve">Dovlin Technologies</t>
  </si>
  <si>
    <t xml:space="preserve">Aqib</t>
  </si>
  <si>
    <t xml:space="preserve">aqib@dovin.com</t>
  </si>
  <si>
    <t xml:space="preserve">ROW HOUSE NO. 5, NECO GARDEN VIMAN NAGAR, PUNE Maharastra - 411014</t>
  </si>
  <si>
    <t xml:space="preserve">Gnfc</t>
  </si>
  <si>
    <t xml:space="preserve">md@gnfc.in</t>
  </si>
  <si>
    <t xml:space="preserve">E223, Lala Lajpat Rai Rd, Block E, East of Kailash, New Delhi, Delhi 110065</t>
  </si>
  <si>
    <t xml:space="preserve">2X12 Software Solutions Pvt Ltd</t>
  </si>
  <si>
    <t xml:space="preserve">hr@2x12.in</t>
  </si>
  <si>
    <t xml:space="preserve">129/1, 9-1-95, SD Road, Regimental Bazaar, Shivaji Nagar, Secunderabad, Telangana 500003</t>
  </si>
  <si>
    <t xml:space="preserve">Aimia Inspiring Loyalti</t>
  </si>
  <si>
    <t xml:space="preserve">Avil Vaz</t>
  </si>
  <si>
    <t xml:space="preserve">avil.vaz@aimia.com</t>
  </si>
  <si>
    <t xml:space="preserve">77, Dr Annie Besant Rd, B Wing, Century Bazaar, Worli, Mumbai, Maharashtra 400018</t>
  </si>
  <si>
    <t xml:space="preserve">Ashirvad Microfinance</t>
  </si>
  <si>
    <t xml:space="preserve">R karthik</t>
  </si>
  <si>
    <t xml:space="preserve">r.karthik@asirvad.in</t>
  </si>
  <si>
    <t xml:space="preserve">044-42124493</t>
  </si>
  <si>
    <t xml:space="preserve">Experience Letter/ Relieving Letter/ Service Letter -LOA</t>
  </si>
  <si>
    <t xml:space="preserve">Black And White Tech Writing Solutions Private Limited</t>
  </si>
  <si>
    <t xml:space="preserve">urmila</t>
  </si>
  <si>
    <t xml:space="preserve">hr@bwtechwriting.com</t>
  </si>
  <si>
    <t xml:space="preserve">No.723/A, ESI Hospital Main Rd, 3rd Block, Rajajinagar, Bengaluru, Karnataka 560010</t>
  </si>
  <si>
    <t xml:space="preserve">Clavax Technologies Private Limited</t>
  </si>
  <si>
    <t xml:space="preserve">Nishab</t>
  </si>
  <si>
    <t xml:space="preserve">Hr@clavax.us</t>
  </si>
  <si>
    <t xml:space="preserve">727, Udyog Vihar, Phase 5, Gurugram, Haryana 122016</t>
  </si>
  <si>
    <t xml:space="preserve">Dow Chemical</t>
  </si>
  <si>
    <t xml:space="preserve">FGLWFPH@dow.com</t>
  </si>
  <si>
    <t xml:space="preserve">TAMARAI TECH PARK, Tamarai Tech Park, SP Plot no. 16-19 &amp; 20, Thiru Vi Ka Industrial Estate, Guindy, Chennai, Tamil Nadu 600032</t>
  </si>
  <si>
    <t xml:space="preserve">Gns Engineering India Private Limited</t>
  </si>
  <si>
    <t xml:space="preserve">Shankar Prakash</t>
  </si>
  <si>
    <t xml:space="preserve">shankar.prakash@gns-india.com</t>
  </si>
  <si>
    <t xml:space="preserve">OM Chamber Office-301-B, T.29/31, Bhosari Industrial Estate, Telco Rd, next to Toyota Showroom, MIDC, Bhosari, Pune, Maharashtra 411026</t>
  </si>
  <si>
    <t xml:space="preserve">Icmgworld</t>
  </si>
  <si>
    <t xml:space="preserve">HR Official</t>
  </si>
  <si>
    <t xml:space="preserve">hr@icmgworld.com</t>
  </si>
  <si>
    <t xml:space="preserve">Unit No. 102, Tower D, Old Madras Road,, Benniganahalli Village, Krishnarajpuram Hobli,, Bangalore, 560016, India</t>
  </si>
  <si>
    <t xml:space="preserve">Ainslee Software Technologies Pvt Ltd</t>
  </si>
  <si>
    <t xml:space="preserve">hr@ainsleesoftware.com</t>
  </si>
  <si>
    <t xml:space="preserve">040-64606222</t>
  </si>
  <si>
    <t xml:space="preserve">P. No. 302, Pathrika Nagar, Madhapur, Jubilee Hills, Hyderabad Hyderabad TG 500033</t>
  </si>
  <si>
    <t xml:space="preserve">Ashitaconsultants</t>
  </si>
  <si>
    <t xml:space="preserve">official</t>
  </si>
  <si>
    <t xml:space="preserve">hr@ashitaconsultants.com</t>
  </si>
  <si>
    <t xml:space="preserve">Gymkhana Rd, Fatehgunj, Vadodara, Gujarat 390002</t>
  </si>
  <si>
    <t xml:space="preserve">Black Kinght India Solutions Private Limited</t>
  </si>
  <si>
    <t xml:space="preserve">BKFS-India-BGverification@bkfs.com</t>
  </si>
  <si>
    <t xml:space="preserve">BD Colony, Kundanbagh Colony, Begumpet, Hyderabad, Telangana 500016</t>
  </si>
  <si>
    <t xml:space="preserve">Clearpath Technologies</t>
  </si>
  <si>
    <t xml:space="preserve">Seema Negi</t>
  </si>
  <si>
    <t xml:space="preserve">seema.negi@clearpathtechnology.com</t>
  </si>
  <si>
    <t xml:space="preserve">2nd and 3rd Floor, Anshul Plaza, Sector-10, Plot-8, Dwarka, New Delhi, Delhi - 110075</t>
  </si>
  <si>
    <t xml:space="preserve">Doyen Info Solutions Pvt Ltd</t>
  </si>
  <si>
    <t xml:space="preserve">Violet Dsilva</t>
  </si>
  <si>
    <t xml:space="preserve">Violet.Dsilva@doyen.co.in</t>
  </si>
  <si>
    <t xml:space="preserve">Plot No. X-4, 701 Technocity, 5A, next to Country Inn Suites Hotel, TTC Industrial Area, MIDC Industrial Area, Mahape, Navi Mumbai, Maharashtra 400710</t>
  </si>
  <si>
    <t xml:space="preserve">Gnsa Infotech Limited</t>
  </si>
  <si>
    <t xml:space="preserve">Prabu</t>
  </si>
  <si>
    <t xml:space="preserve">hr@gnsaindia.com</t>
  </si>
  <si>
    <t xml:space="preserve">115, Nelson Manickam Rd, Collectorate Colony, Aminjikarai, Chennai, Tamil Nadu 600029</t>
  </si>
  <si>
    <t xml:space="preserve">Icml</t>
  </si>
  <si>
    <t xml:space="preserve">Divaya Thakur</t>
  </si>
  <si>
    <t xml:space="preserve">divayathakur@icml.co.in</t>
  </si>
  <si>
    <t xml:space="preserve">Sector 17/18 Dividing Road, Near Vatika Garden, Sukhrali Enclave, Sector 17, Inayatpur, Haryana 122001</t>
  </si>
  <si>
    <t xml:space="preserve">Air India Express Limited</t>
  </si>
  <si>
    <t xml:space="preserve">Wilma Naidu</t>
  </si>
  <si>
    <t xml:space="preserve">wilma.naidu@airindiaexpress.in s.neethu@airindiaexpress.in</t>
  </si>
  <si>
    <t xml:space="preserve">Air India Express Air India Express Building, Gandhi Square, D.H. Road, Kochi - 682 016</t>
  </si>
  <si>
    <t xml:space="preserve">Ashnik Technology Soluions Pv.Ltd.</t>
  </si>
  <si>
    <t xml:space="preserve">sandeepk</t>
  </si>
  <si>
    <t xml:space="preserve">sandeepk@ashnik.com</t>
  </si>
  <si>
    <t xml:space="preserve">#613, Lal Bahadur Shastri Rd, above Smart, Dhamji Shamji Business, Kanjurmarg West, Mumbai, Maharashtra 400078</t>
  </si>
  <si>
    <t xml:space="preserve">Black Rose Trading Pvt. Ltd</t>
  </si>
  <si>
    <t xml:space="preserve">asst_personnel@texbrex.com</t>
  </si>
  <si>
    <t xml:space="preserve">Jhagadia GIDC, Fulwadi, Gujarat</t>
  </si>
  <si>
    <t xml:space="preserve">Clematis Technology Sol Pvt Ltd</t>
  </si>
  <si>
    <t xml:space="preserve">Jaya Maylabathula</t>
  </si>
  <si>
    <t xml:space="preserve">jaya.maylabathula@ctsi.in</t>
  </si>
  <si>
    <t xml:space="preserve">Plot No.124, 3rd Floor, ARK Chambers,, Kavuri Hills, Phase # 1, Madhapur, near SBI NRI Branch, Hyderabad, Telangana - 500033</t>
  </si>
  <si>
    <t xml:space="preserve">Doyen Solutions</t>
  </si>
  <si>
    <t xml:space="preserve">Sundeep</t>
  </si>
  <si>
    <t xml:space="preserve">sundeep@doyensolutions.com</t>
  </si>
  <si>
    <t xml:space="preserve">7C Melange Towers, Hitech City, Patrika Nagar, Madhapur, Telangana 500081</t>
  </si>
  <si>
    <t xml:space="preserve">Go Air Ltd</t>
  </si>
  <si>
    <t xml:space="preserve">Anil Rajvani</t>
  </si>
  <si>
    <t xml:space="preserve">anil.rajvani@goair.in</t>
  </si>
  <si>
    <t xml:space="preserve">Indira Gandhi International Airport, Terminal 2, New Delhi, Delhi 110037</t>
  </si>
  <si>
    <t xml:space="preserve">Icommtechnologies</t>
  </si>
  <si>
    <t xml:space="preserve">Ramanath</t>
  </si>
  <si>
    <t xml:space="preserve">hr@icommtechnologies.com</t>
  </si>
  <si>
    <t xml:space="preserve">Shop No. 30/17, "Nawazish" 3rd Floor, Khader Nawaz Khan Rd, Srirampuram, Thousand Lights, Chennai, Tamil Nadu 600006</t>
  </si>
  <si>
    <t xml:space="preserve">Air India Sats Airport Services Pvt Ltd</t>
  </si>
  <si>
    <t xml:space="preserve">Rahul Kumar</t>
  </si>
  <si>
    <t xml:space="preserve">rahul.kumar@aisats.in Anupam.Kumar@aisats.in Pawan.Kumar@aisats.in</t>
  </si>
  <si>
    <t xml:space="preserve">16TH FLOOR , COMMERZ II , INTERNATIONAL BUSINESS PARK , OBEROI GARDEN CITY, OFF WESTERN EXPRESS HIGHWAY, GOREGAON EAST, MUMBAI 400 063</t>
  </si>
  <si>
    <t xml:space="preserve">Ashok Chitlange And Company Chartered Accountants</t>
  </si>
  <si>
    <t xml:space="preserve">ashok chitlange</t>
  </si>
  <si>
    <t xml:space="preserve">ashokchitlange@gmail.com</t>
  </si>
  <si>
    <t xml:space="preserve">Shreyash'Behind M Azad Urdu Prima 442401 Chandrapur Maharashtra - India</t>
  </si>
  <si>
    <t xml:space="preserve">Blackberrys (Mccpl) - Noida</t>
  </si>
  <si>
    <t xml:space="preserve">gaurav suri</t>
  </si>
  <si>
    <t xml:space="preserve">gaurav.suri@blackberrys.ind.in</t>
  </si>
  <si>
    <t xml:space="preserve">Plot No. M, Shop No D 232B, Mall of India, 3, Sector 18, Noida, Uttar Pradesh 201301</t>
  </si>
  <si>
    <t xml:space="preserve">Clenergen India Private Limited</t>
  </si>
  <si>
    <t xml:space="preserve">hr@canidianclear.com</t>
  </si>
  <si>
    <t xml:space="preserve">1, SIDCO Industrial Rd, Sidco Industrial Estate, Villivakkam, Chennai, Tamil Nadu 600049</t>
  </si>
  <si>
    <t xml:space="preserve">Doyen System Pvt Ltd</t>
  </si>
  <si>
    <t xml:space="preserve">Srividya Srinivasan</t>
  </si>
  <si>
    <t xml:space="preserve">srividya.srinivasan@doyensys.com</t>
  </si>
  <si>
    <t xml:space="preserve">6 Thomas Street, 2nd Floor, Race Course Road, Kaja Nagar, Tiruchirappalli, Tamil Nadu 620020</t>
  </si>
  <si>
    <t xml:space="preserve">Go Electronical Company</t>
  </si>
  <si>
    <t xml:space="preserve">gec@airtelmail.in</t>
  </si>
  <si>
    <t xml:space="preserve">KA-291, F1, Sector 12, Rahul Vihar 2nd, Pratap Vihar, Ghaziabad, Uttar Pradesh 201009</t>
  </si>
  <si>
    <t xml:space="preserve">Icommtele</t>
  </si>
  <si>
    <t xml:space="preserve">hr@icommtele.com</t>
  </si>
  <si>
    <t xml:space="preserve">304, Trendset Tower, Road No 2, Banjara Hills, Banjara Hills, Hyderabad, 500034</t>
  </si>
  <si>
    <t xml:space="preserve">Air Works India Engineering Pvt Ltd</t>
  </si>
  <si>
    <t xml:space="preserve">Thiagu</t>
  </si>
  <si>
    <t xml:space="preserve">thiagu@airworks.in lokesh.babu@airworks.in</t>
  </si>
  <si>
    <t xml:space="preserve">Plot No. 40, Sector 18 Gurgaon, Haryana 122001</t>
  </si>
  <si>
    <t xml:space="preserve">Ashok Nursing And Healthcare Pvt Ltd</t>
  </si>
  <si>
    <t xml:space="preserve">ashok</t>
  </si>
  <si>
    <t xml:space="preserve">ashoklab86@gmail.com</t>
  </si>
  <si>
    <t xml:space="preserve">402 JODHPUR PARK KOLKATA WB 700068 IN</t>
  </si>
  <si>
    <t xml:space="preserve">Blackrock Services India Private Limited</t>
  </si>
  <si>
    <t xml:space="preserve">EmployeeServicesAPAC@blackrock.com</t>
  </si>
  <si>
    <t xml:space="preserve">Building No. 14, DLF Cyber City, DLF Phase 2, Sector 24, Gurugram, Haryana 122002</t>
  </si>
  <si>
    <t xml:space="preserve">Cliantha Research Limited</t>
  </si>
  <si>
    <t xml:space="preserve">hr@cliantha.in</t>
  </si>
  <si>
    <t xml:space="preserve">A-2A, Sector 63, Noida-201301. Distt. Gautam Buddha Nagar (U.P.), A-2A, Sector 63 Rd, A Block, Sector 63, Noida, Uttar Pradesh 201301</t>
  </si>
  <si>
    <t xml:space="preserve">Dpex Toll Global Express Private Limited</t>
  </si>
  <si>
    <t xml:space="preserve">Shihan.Hassen</t>
  </si>
  <si>
    <t xml:space="preserve">shihan.hassen@dpex.com</t>
  </si>
  <si>
    <t xml:space="preserve">SPAL، Colony Rd, Wazirabad, 52000, Pakistan</t>
  </si>
  <si>
    <t xml:space="preserve">Goa Minerals Private Limited</t>
  </si>
  <si>
    <t xml:space="preserve">Riya</t>
  </si>
  <si>
    <t xml:space="preserve">hr@valgaocar.com</t>
  </si>
  <si>
    <t xml:space="preserve">Kakoda Industrial Estate, Curchorem, Vodlemol Cacora, Goa 403706</t>
  </si>
  <si>
    <t xml:space="preserve">Icon Hospital</t>
  </si>
  <si>
    <t xml:space="preserve">admin@iconhospital.com</t>
  </si>
  <si>
    <t xml:space="preserve">NH-1, Sahara States Rd, Sector F, Jankipuram, Lucknow, Uttar Pradesh 226021</t>
  </si>
  <si>
    <t xml:space="preserve">Airasia</t>
  </si>
  <si>
    <t xml:space="preserve">Karthigeyansiva</t>
  </si>
  <si>
    <t xml:space="preserve">karthigeyansiva@airasia.com</t>
  </si>
  <si>
    <t xml:space="preserve">Kempegowda International Airport, Ground Floor, Alpha 3 building, Devanahalli, Bengaluru, Karnataka, India, Pincode-560300</t>
  </si>
  <si>
    <t xml:space="preserve">Ashokhall</t>
  </si>
  <si>
    <t xml:space="preserve">officesr.ahghss@ashokhall.net</t>
  </si>
  <si>
    <t xml:space="preserve">5A, Sarat Bose Rd, Sreepally, Elgin, Kolkata, West Bengal 700020</t>
  </si>
  <si>
    <t xml:space="preserve">Blaze Dream Technologies Ltd</t>
  </si>
  <si>
    <t xml:space="preserve">hr@blazedream.com</t>
  </si>
  <si>
    <t xml:space="preserve">Raheja Towers Beta Wing unit No: 708, 177 Annasalai Land mark:, nearby LIC Building, Chennai, Tamil Nadu 600002</t>
  </si>
  <si>
    <t xml:space="preserve">Click Labs Private Limited</t>
  </si>
  <si>
    <t xml:space="preserve">Ankit Jain</t>
  </si>
  <si>
    <t xml:space="preserve">ankit.jain@clicklabs.in</t>
  </si>
  <si>
    <t xml:space="preserve">Plot No. 16, Sector 22, Budanpur, Chaunki, Haryana - 134109</t>
  </si>
  <si>
    <t xml:space="preserve">Dpoi Staffing Solutions</t>
  </si>
  <si>
    <t xml:space="preserve">Priti</t>
  </si>
  <si>
    <t xml:space="preserve">priti@dploi.com</t>
  </si>
  <si>
    <t xml:space="preserve">022-42579500</t>
  </si>
  <si>
    <t xml:space="preserve">514/518, Chamber,, 1, Sonawala Cross Road No, Manish Nagar, Jay Prakash Nagar, Goregaon, Mumbai, Maharastra 400063</t>
  </si>
  <si>
    <t xml:space="preserve">Goals International Technologies</t>
  </si>
  <si>
    <t xml:space="preserve">Avinash</t>
  </si>
  <si>
    <t xml:space="preserve">hr@goalsitcorp.com</t>
  </si>
  <si>
    <t xml:space="preserve">Khasra No. 1067, Vikas Nagar, Meerut Road Industrial Area, Ghaziabad, Uttar Pradesh 201003</t>
  </si>
  <si>
    <t xml:space="preserve">Iconceptlgobal</t>
  </si>
  <si>
    <t xml:space="preserve">Sandeep Dava</t>
  </si>
  <si>
    <t xml:space="preserve">sandeep.dava@iconceptlgobal.com</t>
  </si>
  <si>
    <t xml:space="preserve">#164, Hebbal Main Road, Lokanayaka Nagar, MYSORE 570016</t>
  </si>
  <si>
    <t xml:space="preserve">Airbus</t>
  </si>
  <si>
    <t xml:space="preserve">Aravind</t>
  </si>
  <si>
    <t xml:space="preserve">hr@airbus.com</t>
  </si>
  <si>
    <t xml:space="preserve">4 &amp; 4A, Whitefield Main Rd, Dyavasandra Industrial Area, Mahadevapura, Bengaluru, Karnataka 560048</t>
  </si>
  <si>
    <t xml:space="preserve">Ashtech Pvt Ltd</t>
  </si>
  <si>
    <t xml:space="preserve">hr@ashtechindia.net</t>
  </si>
  <si>
    <t xml:space="preserve">No.12 Jawarlal Nehru Road, Rathanpuri Layout, Near axis bank, Koyambedu - 600107</t>
  </si>
  <si>
    <t xml:space="preserve">Blesso Software India Pvt Ltd</t>
  </si>
  <si>
    <t xml:space="preserve">hr@blessosoftware.com</t>
  </si>
  <si>
    <t xml:space="preserve">Ayyappa Society ,, Madhapur,, Hyderabad, Telangana 500081</t>
  </si>
  <si>
    <t xml:space="preserve">Click Software India Pvt Ltd</t>
  </si>
  <si>
    <t xml:space="preserve">Archana Bharadwaj</t>
  </si>
  <si>
    <t xml:space="preserve">hr@clicksoftware.com</t>
  </si>
  <si>
    <t xml:space="preserve">DLF Tower 8th Rd, DLF Cyber City, DLF Phase 2, Sector 25, Gurugram, Haryana - 122008</t>
  </si>
  <si>
    <t xml:space="preserve">Dq Entertainment</t>
  </si>
  <si>
    <t xml:space="preserve">Chsrinivas</t>
  </si>
  <si>
    <t xml:space="preserve">hr@dqentertainment.com</t>
  </si>
  <si>
    <t xml:space="preserve">Womens Cooperative Housing Society, Plot No:5 Road No: 2, Banjara Hills, Hyderabad, Telangana 500034</t>
  </si>
  <si>
    <t xml:space="preserve">Godb Tech Pvt Ltd</t>
  </si>
  <si>
    <t xml:space="preserve">Ramesh</t>
  </si>
  <si>
    <t xml:space="preserve">ramesh@godbtech.com</t>
  </si>
  <si>
    <t xml:space="preserve">Old Mahabalipuram Rd, Perungudi, Chennai, Tamil Nadu 600096</t>
  </si>
  <si>
    <t xml:space="preserve">Iconium-Consulting</t>
  </si>
  <si>
    <t xml:space="preserve">Paul</t>
  </si>
  <si>
    <t xml:space="preserve">paul@iconium-consulting.com</t>
  </si>
  <si>
    <t xml:space="preserve">Mahalingapuram, 90, 3rd St, Kamdar Nagar, Nungambakkam, Chennai, Tamil Nadu 600034</t>
  </si>
  <si>
    <t xml:space="preserve">Aircheck India</t>
  </si>
  <si>
    <t xml:space="preserve">hrsupport@aircheckindia.com</t>
  </si>
  <si>
    <t xml:space="preserve">Raheja Plaza, 314, Off New Link Road, Andheri West, Mumbai, Maharashtra 400053</t>
  </si>
  <si>
    <t xml:space="preserve">Asia Motor Works Limited.</t>
  </si>
  <si>
    <t xml:space="preserve">hr@amwmotors.com</t>
  </si>
  <si>
    <t xml:space="preserve">9925232566 | M: 9925232566-Manoj-Bhuj HR</t>
  </si>
  <si>
    <t xml:space="preserve">Kanaiyabe, Survey No 150, Station Road, Station Road, Bhuj, Gujarat 370001</t>
  </si>
  <si>
    <t xml:space="preserve">Blickx Technologies Private Limited</t>
  </si>
  <si>
    <t xml:space="preserve">varun</t>
  </si>
  <si>
    <t xml:space="preserve">varun@blickx.com</t>
  </si>
  <si>
    <t xml:space="preserve">#3C-201, 2nd Floor, 2nd Main Rd, East of NGEF Layout, Kasturi Nagar, Bengaluru, Karnataka 560043</t>
  </si>
  <si>
    <t xml:space="preserve">Client Network Services Pvt Ltd</t>
  </si>
  <si>
    <t xml:space="preserve">Nithiya Venugopal</t>
  </si>
  <si>
    <t xml:space="preserve">Nithya.Venugopal@cns-inc.com</t>
  </si>
  <si>
    <t xml:space="preserve">No. 709; 7TH FLOOR, PHASE II; SPENCER PLAZA 769 ANNA SALAI Chennai, Tamil Nadu - 600002</t>
  </si>
  <si>
    <t xml:space="preserve">Dr Dangs Lab</t>
  </si>
  <si>
    <t xml:space="preserve">Rituparna Ganguly</t>
  </si>
  <si>
    <t xml:space="preserve">rituparnaganguly@drdangslab.com/info@drdangslab.com</t>
  </si>
  <si>
    <t xml:space="preserve">Godrej &amp; Boyce Mfg.Co.Ltd</t>
  </si>
  <si>
    <t xml:space="preserve">Chhaya</t>
  </si>
  <si>
    <t xml:space="preserve">mukundp@godrej.com</t>
  </si>
  <si>
    <t xml:space="preserve">Office no. 301-311, 3rd floor Dubai mall Raj Nagar District Centre, Uttar Pradesh 201002</t>
  </si>
  <si>
    <t xml:space="preserve">Iconplc</t>
  </si>
  <si>
    <t xml:space="preserve">Poornima</t>
  </si>
  <si>
    <t xml:space="preserve">Poornima.Sivaraman@iconplc.com</t>
  </si>
  <si>
    <t xml:space="preserve">South County Business Park, Leopardstown, Dublin, Dublin, 18</t>
  </si>
  <si>
    <t xml:space="preserve">Airtel</t>
  </si>
  <si>
    <t xml:space="preserve">exemp.verification@airtel.com</t>
  </si>
  <si>
    <t xml:space="preserve">Udyog Vihar Phase IV Sector 18 Gurgoan</t>
  </si>
  <si>
    <t xml:space="preserve">Asia Motorworks Limited</t>
  </si>
  <si>
    <t xml:space="preserve">sanjay panigrahi</t>
  </si>
  <si>
    <t xml:space="preserve">sanjay.panigrahi@amwasia.com</t>
  </si>
  <si>
    <t xml:space="preserve">9099004045
 33826000-Mumbai HR Jeniffer-for corporate</t>
  </si>
  <si>
    <t xml:space="preserve">AMW BHUJ-BHACHAU ROAD BHUJ GJ 370020 IN</t>
  </si>
  <si>
    <t xml:space="preserve">Blisslogix Technology Solutions India Pvt Ltd</t>
  </si>
  <si>
    <t xml:space="preserve">hr@blisslogix.com</t>
  </si>
  <si>
    <t xml:space="preserve">98413 54232</t>
  </si>
  <si>
    <t xml:space="preserve">28 N.P T.V.K Industrial Estate, Ekattuthangal, Chennai, Tamil Nadu 600032</t>
  </si>
  <si>
    <t xml:space="preserve">Cliff It Solutions Inc</t>
  </si>
  <si>
    <t xml:space="preserve">hr@cliffitsolutions.com</t>
  </si>
  <si>
    <t xml:space="preserve">9380 Central Ave NE #200, Blaine, MN 55434, United States</t>
  </si>
  <si>
    <t xml:space="preserve">Dr. Agarwals Health Care Ltd</t>
  </si>
  <si>
    <t xml:space="preserve">Suhasini K</t>
  </si>
  <si>
    <t xml:space="preserve">hr@dragarwalshealthcare.com</t>
  </si>
  <si>
    <t xml:space="preserve">1800-568-7777</t>
  </si>
  <si>
    <t xml:space="preserve">o.4, Moores Rd, Thousand Lights West, Thousand Lights, Chennai, Tamil Nadu 600008</t>
  </si>
  <si>
    <t xml:space="preserve">Godrej Tyson Foods Ltd.</t>
  </si>
  <si>
    <t xml:space="preserve">Mihir Pai</t>
  </si>
  <si>
    <t xml:space="preserve">Hr@godrejagrovet.com</t>
  </si>
  <si>
    <t xml:space="preserve">XQH3+GQJ, Ludhiana, Punjab 141008</t>
  </si>
  <si>
    <t xml:space="preserve">Iconresources</t>
  </si>
  <si>
    <t xml:space="preserve">Sanjeev</t>
  </si>
  <si>
    <t xml:space="preserve">sanjeev@iconresources.com</t>
  </si>
  <si>
    <t xml:space="preserve">A-34, A Block, Sector 2, Noida, Uttar Pradesh 201301</t>
  </si>
  <si>
    <t xml:space="preserve">Ai-Sofi Group Pvt Ltd</t>
  </si>
  <si>
    <t xml:space="preserve">shabnam@alsofijobs.com</t>
  </si>
  <si>
    <t xml:space="preserve">Bhim Nidhi Tiwari Marg, Kathmandu 44600, Nepal</t>
  </si>
  <si>
    <t xml:space="preserve">Asia Pacific Flight Training Academy Limited</t>
  </si>
  <si>
    <t xml:space="preserve">registrar@apft.edu.in/maintenance.manager@apft.edu.in</t>
  </si>
  <si>
    <t xml:space="preserve">Rajiv Gandhi International Airport, GMR HIAL Airport Office, Shamshabad, Hyderabad, Telangana 500108</t>
  </si>
  <si>
    <t xml:space="preserve">Bloom Consulting Services</t>
  </si>
  <si>
    <t xml:space="preserve">hr@blooolutions.com</t>
  </si>
  <si>
    <t xml:space="preserve">81, Wardha Rd, Gajanan Nagar, Nagpur, Maharashtra 440015</t>
  </si>
  <si>
    <t xml:space="preserve">Clifford Chance Business Services Pvt Ltd</t>
  </si>
  <si>
    <t xml:space="preserve">Nitin Sharma</t>
  </si>
  <si>
    <t xml:space="preserve">nitin.sharma@cliffordchance.com</t>
  </si>
  <si>
    <t xml:space="preserve">Unit No. 3, 1st Floor, Ambience Corporate Tower-II Plot No. 3, NH-8, Ambience Island, Gurugram, Haryana - 122001</t>
  </si>
  <si>
    <t xml:space="preserve">Dr. Khannas Pathcare Pvt Ltd</t>
  </si>
  <si>
    <t xml:space="preserve">Swati S Paliwal</t>
  </si>
  <si>
    <t xml:space="preserve">swati.s.paliwal@gmail.com</t>
  </si>
  <si>
    <t xml:space="preserve">011 4612 3456</t>
  </si>
  <si>
    <t xml:space="preserve">A-43, near Axis Bank, Hauz Khas, New Delhi, Delhi 110016</t>
  </si>
  <si>
    <t xml:space="preserve">Godrejcp</t>
  </si>
  <si>
    <t xml:space="preserve">Rk Sinha</t>
  </si>
  <si>
    <t xml:space="preserve">rk.sinha@godrejcp.com</t>
  </si>
  <si>
    <t xml:space="preserve">Godrej Bhawan, 3, Mathura Rd, Friends Colony West, Ishwar Nagar, Okhla, New Delhi, Delhi 110065</t>
  </si>
  <si>
    <t xml:space="preserve">Icooftsolutions</t>
  </si>
  <si>
    <t xml:space="preserve">Rajesh</t>
  </si>
  <si>
    <t xml:space="preserve">rajesh@icooftsolutions.com</t>
  </si>
  <si>
    <t xml:space="preserve">149 - K, Johar Town, Lahore, 54000, Pakistan</t>
  </si>
  <si>
    <t xml:space="preserve">A-It Software Services Pte Ltd</t>
  </si>
  <si>
    <t xml:space="preserve">Nicole</t>
  </si>
  <si>
    <t xml:space="preserve">nicole@aitsoftware.com</t>
  </si>
  <si>
    <t xml:space="preserve">10 Anson Rd, 28-13 International Plaza, Singapore 079903</t>
  </si>
  <si>
    <t xml:space="preserve">Asia Pacific World School</t>
  </si>
  <si>
    <t xml:space="preserve">admissionofficer@apwschool.com</t>
  </si>
  <si>
    <t xml:space="preserve">#39/2, Serenity Layout, Kaikondrahalli, Varthur Hobli, Marathahalli - Sarjapur Rd, Bengaluru, Karnataka 560035</t>
  </si>
  <si>
    <t xml:space="preserve">Bloom Syste Private Limited</t>
  </si>
  <si>
    <t xml:space="preserve">tyagi b</t>
  </si>
  <si>
    <t xml:space="preserve">hr@blooyste.co.in</t>
  </si>
  <si>
    <t xml:space="preserve">J 218, Second Floor, Above Vashi Railway Station, Sector 30, Vashi, Navi Mumbai, Maharashtra 400705</t>
  </si>
  <si>
    <t xml:space="preserve">Clinasia Labs Pvt Ltd</t>
  </si>
  <si>
    <t xml:space="preserve">Sathwik Natha</t>
  </si>
  <si>
    <t xml:space="preserve">sathwik.natha@maxisit.com</t>
  </si>
  <si>
    <t xml:space="preserve">BOSS Towers - By BPPL, Street No-2, Patrika Nagar, HITEC City, Hyderabad, Telangana - 500081</t>
  </si>
  <si>
    <t xml:space="preserve">Dr. Monisha Kapoor Aesthetics</t>
  </si>
  <si>
    <t xml:space="preserve">Monisha</t>
  </si>
  <si>
    <t xml:space="preserve">plasticsurgeonmonisha@gmail.com</t>
  </si>
  <si>
    <t xml:space="preserve">088608 51727</t>
  </si>
  <si>
    <t xml:space="preserve">J 14, Gurudwara Rd, Neb Sarai, Block J, Saket, New Delhi, Delhi 110017</t>
  </si>
  <si>
    <t xml:space="preserve">Godrejinds</t>
  </si>
  <si>
    <t xml:space="preserve">Banaji Banaji</t>
  </si>
  <si>
    <t xml:space="preserve">Hr@godrejinds.com</t>
  </si>
  <si>
    <t xml:space="preserve">Pirojshanagar, Eastern Express Highway, Vikhroli East, Mumbai, Maharashtra 400079</t>
  </si>
  <si>
    <t xml:space="preserve">Icooltechnologies</t>
  </si>
  <si>
    <t xml:space="preserve">N Rajput</t>
  </si>
  <si>
    <t xml:space="preserve">nrajput@icooltechnologies.com</t>
  </si>
  <si>
    <t xml:space="preserve">2-48/5/6, Old Mumbai Hwy, Sri Shyam Nagar, Telecom Nagar Extension, Gachibowli, Hyderabad, Telangana 500032, Sri Shyam Nagar, Telecom Nagar Extension, Gachibowli, Telangana 500032</t>
  </si>
  <si>
    <t xml:space="preserve">Aita School Of Engineering</t>
  </si>
  <si>
    <t xml:space="preserve">hr@aita.edu</t>
  </si>
  <si>
    <t xml:space="preserve">Patna University Campus, Patna, Bihar 800005</t>
  </si>
  <si>
    <t xml:space="preserve">Asian Heart Institute</t>
  </si>
  <si>
    <t xml:space="preserve">hr.manager@ahirc.com/hrd@ahirc.com</t>
  </si>
  <si>
    <t xml:space="preserve">Bandra Kurla Complex, G / N, Bandra (E, Mumbai, Maharashtra 400051</t>
  </si>
  <si>
    <t xml:space="preserve">Bloom Web Solutions (Taken Over By Sakriti Business Solutions)</t>
  </si>
  <si>
    <t xml:space="preserve">hr@sakritisolutions.com</t>
  </si>
  <si>
    <t xml:space="preserve">Ruikar Colony, Kolhapur, Maharashtra 416005</t>
  </si>
  <si>
    <t xml:space="preserve">Clinbiometrics Inc.</t>
  </si>
  <si>
    <t xml:space="preserve">Sgummaraju</t>
  </si>
  <si>
    <t xml:space="preserve">sgummaraju@clinbiometrics.com</t>
  </si>
  <si>
    <t xml:space="preserve">Rd Number 1, K P H B Phase 1, Kukatpally, Hyderabad, Telangana 500072</t>
  </si>
  <si>
    <t xml:space="preserve">Dr. Mores Pathology Laboratory</t>
  </si>
  <si>
    <t xml:space="preserve">Mores</t>
  </si>
  <si>
    <t xml:space="preserve">drsnmorepathlab@gmail.com</t>
  </si>
  <si>
    <t xml:space="preserve">1st Floor, Samarth Sadan, Shivaji Road Panvel, Navi Mumbai - 410206</t>
  </si>
  <si>
    <t xml:space="preserve">Gofrugal Technologies Private Limited</t>
  </si>
  <si>
    <t xml:space="preserve">Kalyan</t>
  </si>
  <si>
    <t xml:space="preserve">kalyan@gofrugal.com</t>
  </si>
  <si>
    <t xml:space="preserve">C - 145, 2nd Floor, Sector 10, Noida, Uttar Pradesh 201301</t>
  </si>
  <si>
    <t xml:space="preserve">Icotech</t>
  </si>
  <si>
    <t xml:space="preserve">Sudeep</t>
  </si>
  <si>
    <t xml:space="preserve">sudeep@icotech.net</t>
  </si>
  <si>
    <t xml:space="preserve">No. 21 &amp; 23, Jalan Perusahaan Jelutong 3, Fortune Park, 11600 Jelutong, Pulau Pinang, Malaysia</t>
  </si>
  <si>
    <t xml:space="preserve">Aithent Technologies</t>
  </si>
  <si>
    <t xml:space="preserve">PKumar</t>
  </si>
  <si>
    <t xml:space="preserve">pkumar@del.aithent.com</t>
  </si>
  <si>
    <t xml:space="preserve">Plot No. 8 &amp; 9, Electronic City , Sector 18, Maruti Udyog, Gurgaon-122015</t>
  </si>
  <si>
    <t xml:space="preserve">Asian Institute Of Medical</t>
  </si>
  <si>
    <t xml:space="preserve">hr@aiindia.co.in</t>
  </si>
  <si>
    <t xml:space="preserve">Badkal Flyover, Road, Sector 21A, Faridabad, Haryana 121001</t>
  </si>
  <si>
    <t xml:space="preserve">Bloomberg India Pvt Ltd</t>
  </si>
  <si>
    <t xml:space="preserve">hr@bloomberg.net</t>
  </si>
  <si>
    <t xml:space="preserve">Maharashtra, Mumbai, Parel, Saidham Nagar, Balasheth Mandurkar Marg, 16th Floor, Tower 2-B, One IndiaBulls Center: 400012</t>
  </si>
  <si>
    <t xml:space="preserve">Clockwork Events Pvt Ltd</t>
  </si>
  <si>
    <t xml:space="preserve">Parasad</t>
  </si>
  <si>
    <t xml:space="preserve">prasad@clockworkevents.co.in</t>
  </si>
  <si>
    <t xml:space="preserve">701, Highland Court, C-Wing, Bazaar Road, Bandra Reclamation, Bandra (West) Mumbai - 400050</t>
  </si>
  <si>
    <t xml:space="preserve">Dr. Reddys Laboratories Limited</t>
  </si>
  <si>
    <t xml:space="preserve">Mohammedi</t>
  </si>
  <si>
    <t xml:space="preserve">hr@drreddys.com</t>
  </si>
  <si>
    <t xml:space="preserve">XQ6C+8FW, Baddi, Himachal Pradesh 173205</t>
  </si>
  <si>
    <t xml:space="preserve">Gokaldas Intimate Wear Pvt Ltd</t>
  </si>
  <si>
    <t xml:space="preserve">Dinesh Kumar</t>
  </si>
  <si>
    <t xml:space="preserve">dineshkumar@enamor.co</t>
  </si>
  <si>
    <t xml:space="preserve">123, 5th Cross Rd, Yeshwanthpur Suburb II Stage, Yesvanpur Surburb, Yeswanthpur, Bengaluru, Karnataka 560022</t>
  </si>
  <si>
    <t xml:space="preserve">Icra Techno Analyticslas</t>
  </si>
  <si>
    <t xml:space="preserve">Shampa Sarkar</t>
  </si>
  <si>
    <t xml:space="preserve">shampa.sarkar@icteas.com</t>
  </si>
  <si>
    <t xml:space="preserve">33 40097855 | F: +91 33 40097801</t>
  </si>
  <si>
    <t xml:space="preserve">Infinity Benchmark, 17th Floor, Plot – G-1, Block GP, Sector V, Salt Lake, Kolkata – 700091, West Bengal, India</t>
  </si>
  <si>
    <t xml:space="preserve">Ajanta Pharma</t>
  </si>
  <si>
    <t xml:space="preserve">Veena Bhaidkar</t>
  </si>
  <si>
    <t xml:space="preserve">veena.bhaidkar@ajantapharma.com</t>
  </si>
  <si>
    <t xml:space="preserve">Ajanta House,Charkop, Kandivli West,Mumbai 400 067</t>
  </si>
  <si>
    <t xml:space="preserve">Asian Institute Of Oncology Private Limited</t>
  </si>
  <si>
    <t xml:space="preserve">hr@acicancer.com</t>
  </si>
  <si>
    <t xml:space="preserve">22-50255046</t>
  </si>
  <si>
    <t xml:space="preserve">office number 32,Ground floor, A to Z industrial state,lower parel, Mumbai, Maharashtra 400013</t>
  </si>
  <si>
    <t xml:space="preserve">Blooming Travel Solutions Private Limited</t>
  </si>
  <si>
    <t xml:space="preserve">ashish</t>
  </si>
  <si>
    <t xml:space="preserve">ashish@bloomingtravels.com</t>
  </si>
  <si>
    <t xml:space="preserve">A-302, Aagam Shopping World, Canal Rd, Vesu, Surat, Gujarat 395007</t>
  </si>
  <si>
    <t xml:space="preserve">Cloucom Software Solutions Pvt Ltd</t>
  </si>
  <si>
    <t xml:space="preserve">Sreedhar</t>
  </si>
  <si>
    <t xml:space="preserve">hr@cloucom.in</t>
  </si>
  <si>
    <t xml:space="preserve">302, THIRD FLOOR, FORTUNE CHAMBERS, IMAGE GARDENS ROAD, SILICON VALLEY, MADHAPUR, HYDERABAD, Telangana - 500081</t>
  </si>
  <si>
    <t xml:space="preserve">Draeger Medical India Pvt Ltd (Hl Medical Syste Pvt Ltd)</t>
  </si>
  <si>
    <t xml:space="preserve">Shalini</t>
  </si>
  <si>
    <t xml:space="preserve">shalini.sawant@draeger.com</t>
  </si>
  <si>
    <t xml:space="preserve">Oberoi Garden, International Business Park, Western Express Highway, City, 2, Mumbai, Maharashtra 400063</t>
  </si>
  <si>
    <t xml:space="preserve">Gokaldas.Com</t>
  </si>
  <si>
    <t xml:space="preserve">Srawat</t>
  </si>
  <si>
    <t xml:space="preserve">hr@gokaldas.com</t>
  </si>
  <si>
    <t xml:space="preserve">7 &amp; 12, Tumkur Rd, Goraguntepalya, Yeswanthpur, Bengaluru, Karnataka 560022</t>
  </si>
  <si>
    <t xml:space="preserve">Icraindia</t>
  </si>
  <si>
    <t xml:space="preserve">Monica Sharma</t>
  </si>
  <si>
    <t xml:space="preserve">monica.sharma@icraindia.com</t>
  </si>
  <si>
    <t xml:space="preserve">2nd Floor, Tower A, Building 8, DLF Phase 2, Sector 24, Gurugram, Haryana 122002</t>
  </si>
  <si>
    <t xml:space="preserve">Akainsure</t>
  </si>
  <si>
    <t xml:space="preserve">Sowmyas</t>
  </si>
  <si>
    <t xml:space="preserve">sowmyas@arkainsure.com</t>
  </si>
  <si>
    <t xml:space="preserve">7795 W Flagler St, Miami, Florida, 33144, United States</t>
  </si>
  <si>
    <t xml:space="preserve">Asian Paints</t>
  </si>
  <si>
    <t xml:space="preserve">hemant mestri</t>
  </si>
  <si>
    <t xml:space="preserve">hr@asianpaints.com</t>
  </si>
  <si>
    <t xml:space="preserve">6A, Shantinagar, Santacruz (E), Mumbai - 400 055, India.</t>
  </si>
  <si>
    <t xml:space="preserve">Blu Technologies</t>
  </si>
  <si>
    <t xml:space="preserve">hr@blutechnologies.com</t>
  </si>
  <si>
    <t xml:space="preserve">NO.78, Main Bazaar Behind ICICI Bank, Block 19 Neyveli Cuddalore TN 607803 IN</t>
  </si>
  <si>
    <t xml:space="preserve">Cloud Vision Pvt Ltd</t>
  </si>
  <si>
    <t xml:space="preserve">hr@cloudvisionsys.com</t>
  </si>
  <si>
    <t xml:space="preserve">020 4120 2654</t>
  </si>
  <si>
    <t xml:space="preserve">122/123, A WING, SHOPPER`S ORBIT, ALANDI ROAD VISHRANTWADI, PUNE PUNE Pune, Maharastra - 411015</t>
  </si>
  <si>
    <t xml:space="preserve">Dream Soft4U Private Limited</t>
  </si>
  <si>
    <t xml:space="preserve">HR Department</t>
  </si>
  <si>
    <t xml:space="preserve">hr@dreaoft4u.com</t>
  </si>
  <si>
    <t xml:space="preserve">096944 22233</t>
  </si>
  <si>
    <t xml:space="preserve">Police Thana, 8-A, Gopalpura Bypass Rd, near Mahesh Nagar, Chhayadip Nagar, Shri Gopal Nagar, Gopal Pura Mode, Jaipur, Rajasthan 302019</t>
  </si>
  <si>
    <t xml:space="preserve">Gokul Krishna Construction Project Ltd</t>
  </si>
  <si>
    <t xml:space="preserve">Srinivasan</t>
  </si>
  <si>
    <t xml:space="preserve">hr@gkcpl.com</t>
  </si>
  <si>
    <t xml:space="preserve">040-44554545</t>
  </si>
  <si>
    <t xml:space="preserve">A-105/2, Vijay Vihar Phase II, Pocket C, Sector 1, Rohini, New Delhi, Delhi 110085</t>
  </si>
  <si>
    <t xml:space="preserve">Icreon</t>
  </si>
  <si>
    <t xml:space="preserve">Shivali Tandon</t>
  </si>
  <si>
    <t xml:space="preserve">shivali.tandon@icreon.com</t>
  </si>
  <si>
    <t xml:space="preserve">Address. 434 W 33rd St Suite 710 New York, NY 10001</t>
  </si>
  <si>
    <t xml:space="preserve">Akamai Technologies India Pvt. Limited</t>
  </si>
  <si>
    <t xml:space="preserve">Anavalya</t>
  </si>
  <si>
    <t xml:space="preserve">Hr@akamai.com</t>
  </si>
  <si>
    <t xml:space="preserve">8/1,8/4, 8/1, 8/4, Nagsandra Rd, Embassy Golf Links Business Park, Domlur, Bengaluru, Karnataka 560071</t>
  </si>
  <si>
    <t xml:space="preserve">Asian Traders</t>
  </si>
  <si>
    <t xml:space="preserve">vaibhav v</t>
  </si>
  <si>
    <t xml:space="preserve">vaibhav.v@asiantradersindia.com</t>
  </si>
  <si>
    <t xml:space="preserve">22 61166000</t>
  </si>
  <si>
    <t xml:space="preserve">Imperial Plaza, 1st Floor,Corner of 27th &amp; 30th Road,Off. Linking Road, Bandra (West),Mumbai 400 050</t>
  </si>
  <si>
    <t xml:space="preserve">Blue And Red Webtech Private Limited</t>
  </si>
  <si>
    <t xml:space="preserve">info@blueandredwebtech.com</t>
  </si>
  <si>
    <t xml:space="preserve">WB 01 2ND FLOOR GALI NO 1, NEAR AGGRAWAL SWEET SHAKARPUR, NEW DELHI East Delhi DL 110092 IN</t>
  </si>
  <si>
    <t xml:space="preserve">Cloudburst Mediaworks Private Limited</t>
  </si>
  <si>
    <t xml:space="preserve">hs@gonews24x7.com</t>
  </si>
  <si>
    <t xml:space="preserve">1010, Tower-B, Advant Navis Business Park, Sector 142, Noida, Uttar Pradesh 201305</t>
  </si>
  <si>
    <t xml:space="preserve">Dreamz Tech Solutions Private Limited</t>
  </si>
  <si>
    <t xml:space="preserve">Ananya</t>
  </si>
  <si>
    <t xml:space="preserve">ananya.chowdhury@dreamztech.com</t>
  </si>
  <si>
    <t xml:space="preserve">AQ-7, 6th Floor, Ambient Building, Sector V, near Technopolis, Bidhannagar, West Bengal 700091</t>
  </si>
  <si>
    <t xml:space="preserve">Gokulgroup</t>
  </si>
  <si>
    <t xml:space="preserve">mail@gokulgroup.com</t>
  </si>
  <si>
    <t xml:space="preserve">3 Floor, Gokul House, 43 Shreemali Co-operative Housing Society Ltd, Opposite Shikhar Building Navrangpura, Navrangpura, Navrangpura, Ahmedabad, Gujarat 380009</t>
  </si>
  <si>
    <t xml:space="preserve">Icrisat</t>
  </si>
  <si>
    <t xml:space="preserve">Balasubrahmaniam</t>
  </si>
  <si>
    <t xml:space="preserve">k.balasubrahmaniam@cgiar.org</t>
  </si>
  <si>
    <t xml:space="preserve">434 W 33rd St Suite 710 New York, NY 10001</t>
  </si>
  <si>
    <t xml:space="preserve">Akbar Holidays/Travels</t>
  </si>
  <si>
    <t xml:space="preserve">Sajay</t>
  </si>
  <si>
    <t xml:space="preserve">sajay@akbartravels.in</t>
  </si>
  <si>
    <t xml:space="preserve">1st Floor 62 Jakar Street Mumbai-400003</t>
  </si>
  <si>
    <t xml:space="preserve">Asianet Communications Limited</t>
  </si>
  <si>
    <t xml:space="preserve">prem kumar</t>
  </si>
  <si>
    <t xml:space="preserve">premkumar@asianetworld.tv</t>
  </si>
  <si>
    <t xml:space="preserve">T.C.7/1989 Edapazhanji, Pangode, Thirumala P O, near S.K. Hospital, Thiruvananthapuram, Kerala 695006</t>
  </si>
  <si>
    <t xml:space="preserve">Blue Crion</t>
  </si>
  <si>
    <t xml:space="preserve">seetharam venkatesh</t>
  </si>
  <si>
    <t xml:space="preserve">hr@bluecrion.net</t>
  </si>
  <si>
    <t xml:space="preserve">759/74, Prabhat Road, Deccan Gymkhana, Deccan Gymkhana, Pune, Maharashtra 411004</t>
  </si>
  <si>
    <t xml:space="preserve">Cloudcodes Software Private Limited</t>
  </si>
  <si>
    <t xml:space="preserve">hr@cloudcodes.com</t>
  </si>
  <si>
    <t xml:space="preserve">TOWER-2, 303, Magarpatta, Hadapsar, Pune, Maharashtra 411028</t>
  </si>
  <si>
    <t xml:space="preserve">Drish Infotech Limited</t>
  </si>
  <si>
    <t xml:space="preserve">sanjeev.kumar@drishinfo.com</t>
  </si>
  <si>
    <t xml:space="preserve">SCO 104-106, FOURTH FLOOR, SECTOR 34 A, Chandigarh, 160034</t>
  </si>
  <si>
    <t xml:space="preserve">Golan Technology Solutions Private Limited</t>
  </si>
  <si>
    <t xml:space="preserve">hr@golantechnology.com</t>
  </si>
  <si>
    <t xml:space="preserve">SLN Terminus, Gachibowli - Miyapur Rd, Jayabheri Enclave, Gachibowli, Hyderabad, Telangana 500032</t>
  </si>
  <si>
    <t xml:space="preserve">Akums Drugs And Pharmaceutical Limited</t>
  </si>
  <si>
    <t xml:space="preserve">hrho@akums.net</t>
  </si>
  <si>
    <t xml:space="preserve">Plot No. 131 to 133, Block-C, Mangolpuri Ind. Area, Phase-I (adjoining CBSE Office), Delhi – 110083</t>
  </si>
  <si>
    <t xml:space="preserve">Blue Dart Express Limited</t>
  </si>
  <si>
    <t xml:space="preserve">DorisS</t>
  </si>
  <si>
    <t xml:space="preserve">DorisS@bluedart.com/ SanjivanM@bluedart.com</t>
  </si>
  <si>
    <t xml:space="preserve">New Vallabh Vidyanagar, GIDC, Anand, Gujarat 388345</t>
  </si>
  <si>
    <t xml:space="preserve">Cloudmoyo India Private Limited</t>
  </si>
  <si>
    <t xml:space="preserve">Sulekha Thakkar</t>
  </si>
  <si>
    <t xml:space="preserve">Sulekha.Thakkar@icertis.com</t>
  </si>
  <si>
    <t xml:space="preserve">First Floor, Amar Megaplex, Above D-Mart, S. No. 110,, Plot No. 11/24, Baner Road, Baner, Pune, Maharashtra 411045</t>
  </si>
  <si>
    <t xml:space="preserve">Drishti-Soft</t>
  </si>
  <si>
    <t xml:space="preserve">Arjun</t>
  </si>
  <si>
    <t xml:space="preserve">arjundeswal@drishti-soft.com</t>
  </si>
  <si>
    <t xml:space="preserve">0124 477 1000</t>
  </si>
  <si>
    <t xml:space="preserve">Tower A, Spaze iTech Park, B2/450, Sohna - Gurgaon Rd, near Haldirams, Sector 49, Gurugram, Haryana 122018</t>
  </si>
  <si>
    <t xml:space="preserve">Gold Star Footwears Pvt Ltd</t>
  </si>
  <si>
    <t xml:space="preserve">hr@ugnepal.com</t>
  </si>
  <si>
    <t xml:space="preserve">C8V4+VV2, Pocket B, Sector 27, Faridabad, Haryana 121003</t>
  </si>
  <si>
    <t xml:space="preserve">Ict</t>
  </si>
  <si>
    <t xml:space="preserve">hrd@ictonline.com</t>
  </si>
  <si>
    <t xml:space="preserve">Nathalal Parekh Marg, Matunga East, Mumbai 400019, Maharashtra, India</t>
  </si>
  <si>
    <t xml:space="preserve">Alacrispreschool</t>
  </si>
  <si>
    <t xml:space="preserve">hr@alacrispreschool.com</t>
  </si>
  <si>
    <t xml:space="preserve">Q6WG+V9F, Padur, Tamil Nadu 603103</t>
  </si>
  <si>
    <t xml:space="preserve">Asipac</t>
  </si>
  <si>
    <t xml:space="preserve">rajani suresh</t>
  </si>
  <si>
    <t xml:space="preserve">rajani.suresh@asipac.com</t>
  </si>
  <si>
    <t xml:space="preserve">Sunrise Chambers, Ulsoor Rd, Sivanchetti Gardens, Bengaluru, Karnataka 560001</t>
  </si>
  <si>
    <t xml:space="preserve">Blue Dart Express Ltd-Mumbai</t>
  </si>
  <si>
    <t xml:space="preserve">tusharg</t>
  </si>
  <si>
    <t xml:space="preserve">tusharg@bluedart.com</t>
  </si>
  <si>
    <t xml:space="preserve">Bus Stand, 01, Ashok Chamber, Fatehgunj Main Road, Opposite, Sadar Bazar, Fatehgunj, Vadodara, Gujarat 390002</t>
  </si>
  <si>
    <t xml:space="preserve">Cloudnine Hospital</t>
  </si>
  <si>
    <t xml:space="preserve">Sudeepl</t>
  </si>
  <si>
    <t xml:space="preserve">sudeepl@cloudninecare.com</t>
  </si>
  <si>
    <t xml:space="preserve">80/1, Northwest Avenue Road, near Pal Mohan apartments, next to Club Road, Apts, Punjabi Bagh, New Delhi, Delhi 110026</t>
  </si>
  <si>
    <t xml:space="preserve">Drivestream India</t>
  </si>
  <si>
    <t xml:space="preserve">Esther Sharon</t>
  </si>
  <si>
    <t xml:space="preserve">esther.sharon@drivestream.com</t>
  </si>
  <si>
    <t xml:space="preserve">044-64579091</t>
  </si>
  <si>
    <t xml:space="preserve">4th Floor, Rajiv Gandhi IT Expy, Thoraipakkam, Tamil Nadu 600097</t>
  </si>
  <si>
    <t xml:space="preserve">Gold Star Jewellery Pvt. Ltd.</t>
  </si>
  <si>
    <t xml:space="preserve">gsunit2personnel@goldstarjewellery.com</t>
  </si>
  <si>
    <t xml:space="preserve">No 8, Andheri - Kurla Rd, M.I.D.C, Seepz, Andheri East, Mumbai, Maharashtra 400093</t>
  </si>
  <si>
    <t xml:space="preserve">Ict Service Management Solutions (India) Pvt Ltd</t>
  </si>
  <si>
    <t xml:space="preserve">manohar suranthnam</t>
  </si>
  <si>
    <t xml:space="preserve">Manohar_RK@servms.com</t>
  </si>
  <si>
    <t xml:space="preserve">080 6650 6888 (Ext 6762)</t>
  </si>
  <si>
    <t xml:space="preserve">2GJ6+FWQ, Shivapura, Peenya, Bengaluru, Karnataka 560058</t>
  </si>
  <si>
    <t xml:space="preserve">Alcatel Lucent</t>
  </si>
  <si>
    <t xml:space="preserve">Hr@alcatel-lucent.com</t>
  </si>
  <si>
    <t xml:space="preserve">DLF Cyber Greens 14th &amp; 15th Floors, Tower C Phase-III DLF City, Gurgaon : 122002, Haryana</t>
  </si>
  <si>
    <t xml:space="preserve">Asisrwad Micro Finance Ltd</t>
  </si>
  <si>
    <t xml:space="preserve">hr@asirvad.org</t>
  </si>
  <si>
    <t xml:space="preserve">9th &amp; 10th Floor, 9, Club House Rd, Anna Salai, Royapettah, Chennai, Tamil Nadu 600002</t>
  </si>
  <si>
    <t xml:space="preserve">Blue Fox Syste</t>
  </si>
  <si>
    <t xml:space="preserve">hr@bluefoxsyste.net</t>
  </si>
  <si>
    <t xml:space="preserve">Casa Marina Complex, Talap, Kannur, Kerala 670004</t>
  </si>
  <si>
    <t xml:space="preserve">Cloudpeer Media Technologies</t>
  </si>
  <si>
    <t xml:space="preserve">alpha@cloudpeermedia.com</t>
  </si>
  <si>
    <t xml:space="preserve">BF1,Cosy Orchid,Near Indira Nagar, Girigori Nagar, Manapakkam, Chennai, Tamil Nadu 600125</t>
  </si>
  <si>
    <t xml:space="preserve">Drpl Private Limited/Bright Circle Consulting</t>
  </si>
  <si>
    <t xml:space="preserve">Praveen</t>
  </si>
  <si>
    <t xml:space="preserve">praveen.pradhan@gmail.com</t>
  </si>
  <si>
    <t xml:space="preserve">096500 80808</t>
  </si>
  <si>
    <t xml:space="preserve">G6M5+PVP, DDA Flats, Malviya Nagar, New Delhi, Delhi 110017</t>
  </si>
  <si>
    <t xml:space="preserve">Gold Stone Technologieslimited</t>
  </si>
  <si>
    <t xml:space="preserve">Niyaz Wafar</t>
  </si>
  <si>
    <t xml:space="preserve">niyaz.wafar@goldstonetech.com</t>
  </si>
  <si>
    <t xml:space="preserve">2904/A, teliwara, Rui Mandi, Delhi, 110006</t>
  </si>
  <si>
    <t xml:space="preserve">Icteas</t>
  </si>
  <si>
    <t xml:space="preserve">Suparna Ghosh</t>
  </si>
  <si>
    <t xml:space="preserve">suparna.ghosh@icteas.com</t>
  </si>
  <si>
    <t xml:space="preserve">7th Floor, Plot D2/2, Block EP GP, Sector-V, Salt Lake City Kolkata, 700091 India</t>
  </si>
  <si>
    <t xml:space="preserve">Alcatel Lucent Managed Solutions India Pvt Ltd</t>
  </si>
  <si>
    <t xml:space="preserve">HR.India@HR-atYourService.alcatel-lucent.com</t>
  </si>
  <si>
    <t xml:space="preserve">0124-4159999 Ext-</t>
  </si>
  <si>
    <t xml:space="preserve">37/11/37/28 Village Kapashera, CNG Station New Delhi New Delhi DL 110037</t>
  </si>
  <si>
    <t xml:space="preserve">Ask 4 Technologies</t>
  </si>
  <si>
    <t xml:space="preserve">hr@ask4technology.net</t>
  </si>
  <si>
    <t xml:space="preserve">Raj Bhavan Rd, Somajiguda, Hyderabad, Telangana 500082, India.</t>
  </si>
  <si>
    <t xml:space="preserve">Blue Genie Technologies Pvt Ltd</t>
  </si>
  <si>
    <t xml:space="preserve">sivakumar</t>
  </si>
  <si>
    <t xml:space="preserve">sivakumar@bluegenietech.com</t>
  </si>
  <si>
    <t xml:space="preserve">168, A.K. Towers 3rd Floor, 80 Feet Road, Managiri, KK Nagar, near Millan'em Mall, Madurai, Tamil Nadu 625020</t>
  </si>
  <si>
    <t xml:space="preserve">Cloudray India Pvt Ltd</t>
  </si>
  <si>
    <t xml:space="preserve">Dada Syed</t>
  </si>
  <si>
    <t xml:space="preserve">Hr@cloudrayinc.com</t>
  </si>
  <si>
    <t xml:space="preserve">804, B- Block,8th Floor, The Platina, BIT II, APHB Gachibowli Miyapur Road, Gachibowli Hyderabad Telangana - 500032</t>
  </si>
  <si>
    <t xml:space="preserve">Drsolimanalkharashi</t>
  </si>
  <si>
    <t xml:space="preserve">Ahmed</t>
  </si>
  <si>
    <t xml:space="preserve">ahmed.abdelfatah@drsolimanalkharashi.com.sa</t>
  </si>
  <si>
    <t xml:space="preserve">Abi Bakr As Siddiq Rd, الفرعي،، Riyadh 12471, Saudi Arabia</t>
  </si>
  <si>
    <t xml:space="preserve">Golden Cargo Movers</t>
  </si>
  <si>
    <t xml:space="preserve">gcmvkh@rediffmail.com</t>
  </si>
  <si>
    <t xml:space="preserve">G-14, Nanjibhai Chambers, Bahucharaji Rd, Karelibagh, Vadodara, Gujarat 390018</t>
  </si>
  <si>
    <t xml:space="preserve">Id Medical India, Llp</t>
  </si>
  <si>
    <t xml:space="preserve">monika sharma</t>
  </si>
  <si>
    <t xml:space="preserve">Monika.Sharma@id-medical.com</t>
  </si>
  <si>
    <t xml:space="preserve">1, Dholefpatil Farms Rd, EON Free Zone, Kharadi, Pune, Maharashtra 411014</t>
  </si>
  <si>
    <t xml:space="preserve">Alembic Pharmaceuticals Limited</t>
  </si>
  <si>
    <t xml:space="preserve">Dr Tarwinder</t>
  </si>
  <si>
    <t xml:space="preserve">drtarwinder@gmail.com</t>
  </si>
  <si>
    <t xml:space="preserve">Alembic Road, Vadodara - 390 003, Gujarat</t>
  </si>
  <si>
    <t xml:space="preserve">Askmebazaar.Com/ Getit Stores Privat Limited</t>
  </si>
  <si>
    <t xml:space="preserve">ankit gaur</t>
  </si>
  <si>
    <t xml:space="preserve">ankit.gaur@askme.com</t>
  </si>
  <si>
    <t xml:space="preserve">Askmebazaar.Com- GYS Heights, Plot-10 &amp; 11, Tower C, Sector-125, Noida 201303/Getit Stores Privat Limited address= 1205 , 12th Floor , New Delhi House Barakhamba Road New Delhi DL 110001 IN.</t>
  </si>
  <si>
    <t xml:space="preserve">Cloudsteer</t>
  </si>
  <si>
    <t xml:space="preserve">Navalika</t>
  </si>
  <si>
    <t xml:space="preserve">hr@cloudsteer.com</t>
  </si>
  <si>
    <t xml:space="preserve">A-64, Sushant Lok- 1 Sector-28 Opposite Vatika Triangle Metro Station, near, Mehrauli-Gurgaon Rd, Gurugram, Haryana - 122002</t>
  </si>
  <si>
    <t xml:space="preserve">Druva Software Pvt Ltd</t>
  </si>
  <si>
    <t xml:space="preserve">hrops@druva.com sayali.dhamnaskar@druva.com</t>
  </si>
  <si>
    <t xml:space="preserve">020 6726 3300</t>
  </si>
  <si>
    <t xml:space="preserve">8th &amp; 9th Floor The Pavilion, Senapati Bapat Rd, Model Colony, Shivajinagar, Pune, Maharashtra 411016</t>
  </si>
  <si>
    <t xml:space="preserve">Golden Hills Capital India Private Limited</t>
  </si>
  <si>
    <t xml:space="preserve">Suresh</t>
  </si>
  <si>
    <t xml:space="preserve">suresh@goldenhillsindia.com</t>
  </si>
  <si>
    <t xml:space="preserve">1st &amp; 2nd Floor, TK House, Plot 11, Hitex Road, Shilpa Layout, HITEC City, Khanammet, Telangana 500081</t>
  </si>
  <si>
    <t xml:space="preserve">Idbi</t>
  </si>
  <si>
    <t xml:space="preserve">Lalitha</t>
  </si>
  <si>
    <t xml:space="preserve">cmd@idbi.co.in
 s.lalitha@idbi.co.in</t>
  </si>
  <si>
    <t xml:space="preserve">1, Dholepatil Farms Rd, EON Free Zone, Kharadi, Pune, Maharashtra 411014</t>
  </si>
  <si>
    <t xml:space="preserve">Alfazance</t>
  </si>
  <si>
    <t xml:space="preserve">Santosh Singh</t>
  </si>
  <si>
    <t xml:space="preserve">santosh.singh@alfazance.com</t>
  </si>
  <si>
    <t xml:space="preserve">710, Tower 2, World Trade Center, Fountain Road, EON Free Zone, Kharadi, Pune, Maharashtra 411014</t>
  </si>
  <si>
    <t xml:space="preserve">Asky Parcels Private Limited</t>
  </si>
  <si>
    <t xml:space="preserve">hr@mypacco.com</t>
  </si>
  <si>
    <t xml:space="preserve">Plot No. D-5, Road No. 20, Marol MIDC, Andheri East Mumbai Mumbai City MH 400069 IN</t>
  </si>
  <si>
    <t xml:space="preserve">Blue Jeans Network India Private Limited</t>
  </si>
  <si>
    <t xml:space="preserve">shiromi</t>
  </si>
  <si>
    <t xml:space="preserve">hr@bluejeansnet.com</t>
  </si>
  <si>
    <t xml:space="preserve">8th Floor, Vector, Prestige Tech Park Rd, Kadubeesanahalli, Marathahalli, Bengaluru, Karnataka 560103</t>
  </si>
  <si>
    <t xml:space="preserve">Clough</t>
  </si>
  <si>
    <t xml:space="preserve">Andrew Lahed</t>
  </si>
  <si>
    <t xml:space="preserve">hr@clough.com.au</t>
  </si>
  <si>
    <t xml:space="preserve">58 Mounts Bay Rd, Perth WA 6000, Australia</t>
  </si>
  <si>
    <t xml:space="preserve">Drydocks World-Dubai</t>
  </si>
  <si>
    <t xml:space="preserve">Weerasinghe</t>
  </si>
  <si>
    <t xml:space="preserve">Weerasinghe@drydocks.gov.ae</t>
  </si>
  <si>
    <t xml:space="preserve">Al Mina - Dubai</t>
  </si>
  <si>
    <t xml:space="preserve">Goldshield Services Private Limited (Now Known As Amdipharm Mercury Services Pvt. Ltd )</t>
  </si>
  <si>
    <t xml:space="preserve">Shreyada</t>
  </si>
  <si>
    <t xml:space="preserve">hr@amcolimited.com</t>
  </si>
  <si>
    <t xml:space="preserve">Level 5, Tower 2, Phase 2, Raiaskaran Tech Park, Andheri - Kurla Road, Andheri East, Mumbai, Maharashtra 400072</t>
  </si>
  <si>
    <t xml:space="preserve">Idbi Capital Market Service Ltd.</t>
  </si>
  <si>
    <t xml:space="preserve">Sachin Khadilka</t>
  </si>
  <si>
    <t xml:space="preserve">sachin.khadilkar@idbicapital.com</t>
  </si>
  <si>
    <t xml:space="preserve">6th Floor, IDBI TOWER , World Trade Centre, Cuffe Parade , Mumbai 400 005.</t>
  </si>
  <si>
    <t xml:space="preserve">Algorithm Ventures Pvt. Ltd.</t>
  </si>
  <si>
    <t xml:space="preserve">Rajiv</t>
  </si>
  <si>
    <t xml:space="preserve">rajiv@algoventures.com</t>
  </si>
  <si>
    <t xml:space="preserve">A1002 10th Floor Panchsheel Heights Sector 5 Dahanukarwadi Kandivali West Mumbai Mumbai City MH 400067</t>
  </si>
  <si>
    <t xml:space="preserve">Asl Info System</t>
  </si>
  <si>
    <t xml:space="preserve">hr@aslinfosystem.com</t>
  </si>
  <si>
    <t xml:space="preserve">207/2, SECOND FLOOR CINEMA PLOT, LAL QUARTER, KRISHNA NAGAR DELHI East Delhi DL 110051 IN</t>
  </si>
  <si>
    <t xml:space="preserve">Blue Ocean Ventures</t>
  </si>
  <si>
    <t xml:space="preserve">fahad.mistry</t>
  </si>
  <si>
    <t xml:space="preserve">fahad.mistry@blue-oceanventures.com</t>
  </si>
  <si>
    <t xml:space="preserve">No 101, 2nd Floor, 1st Cross Amarjyothi HSBC Layout, Domlur, Bengaluru, 560071</t>
  </si>
  <si>
    <t xml:space="preserve">Clover Infotech Pvt Ltd</t>
  </si>
  <si>
    <t xml:space="preserve">Sujid Hindurao</t>
  </si>
  <si>
    <t xml:space="preserve">hr@cloverinfotech.com</t>
  </si>
  <si>
    <t xml:space="preserve">2nd Floor, Dhana Singh Processors Building, Vazir Glass Lane, Andheri - Kurla Rd, J B Nagar, Andheri East, Mumbai, Maharashtra - 400059</t>
  </si>
  <si>
    <t xml:space="preserve">Dscl</t>
  </si>
  <si>
    <t xml:space="preserve">dscl@dscl.com</t>
  </si>
  <si>
    <t xml:space="preserve">0135 275 0984</t>
  </si>
  <si>
    <t xml:space="preserve">Rajender Nagar, Dehradun, Uttarakhand 248001</t>
  </si>
  <si>
    <t xml:space="preserve">Good Relations Consultants Pvt Ltd</t>
  </si>
  <si>
    <t xml:space="preserve">Kishore</t>
  </si>
  <si>
    <t xml:space="preserve">kishore@grcconsultants.net</t>
  </si>
  <si>
    <t xml:space="preserve">2nd Floor, SAIKRU[PA, NO 34, Sundaram Colony 2nd Street, Selaiyur, Chennai, Tamil Nadu 600073</t>
  </si>
  <si>
    <t xml:space="preserve">Idbi Intech</t>
  </si>
  <si>
    <t xml:space="preserve">Sonali Mayeka</t>
  </si>
  <si>
    <t xml:space="preserve">sonali.mayekar@idbi.intech.com</t>
  </si>
  <si>
    <t xml:space="preserve">IDBI Building, Ground Floor, Plot No. 39-41, Sector 11, CBD Belapur, Navi Mumbai 400614, Maharashtra, India</t>
  </si>
  <si>
    <t xml:space="preserve">Alicon Group</t>
  </si>
  <si>
    <t xml:space="preserve">Shivananda Kamath</t>
  </si>
  <si>
    <t xml:space="preserve">shivananda.kamath@alicongroup.co.in</t>
  </si>
  <si>
    <t xml:space="preserve">Gate No. 1426, Tal. Shirur, District Pune, Shikrapur, Maharashtra 412208</t>
  </si>
  <si>
    <t xml:space="preserve">Asm Enterprise Solutions Private Limited</t>
  </si>
  <si>
    <t xml:space="preserve">ajay kulkarni</t>
  </si>
  <si>
    <t xml:space="preserve">ajay.kulkarni@asmltd.com</t>
  </si>
  <si>
    <t xml:space="preserve">4, 1, Bannerghatta Main Rd, Lakkasandra, Laljinagar, Bannerughatta, Bengaluru, Karnataka 560029</t>
  </si>
  <si>
    <t xml:space="preserve">Blue Star Infoetch/Infogain India</t>
  </si>
  <si>
    <t xml:space="preserve">nidhi.arora</t>
  </si>
  <si>
    <t xml:space="preserve">hr@infogain.com</t>
  </si>
  <si>
    <t xml:space="preserve">Banglore-080-41104560</t>
  </si>
  <si>
    <t xml:space="preserve">7, Koramangala 80 Feet Rd, KHB Colony, 7th Block, Koramangala, Bengaluru, Karnataka 560095</t>
  </si>
  <si>
    <t xml:space="preserve">Clubgrassfield</t>
  </si>
  <si>
    <t xml:space="preserve">clubgrassfield@yahoo.com</t>
  </si>
  <si>
    <t xml:space="preserve">Rajasthan Polo Club, Jan Path, Kishan Nagar, Shyam Nagar, Jaipur, Rajasthan - 302019</t>
  </si>
  <si>
    <t xml:space="preserve">Dsk Toyota</t>
  </si>
  <si>
    <t xml:space="preserve">Shantanu</t>
  </si>
  <si>
    <t xml:space="preserve">hr@dskmw.in</t>
  </si>
  <si>
    <t xml:space="preserve">Gate No 15/4 B, Nh 9 Pune Solapur Highway, Solapur - 413001, Near At Post Kegaon Tal North Solapur</t>
  </si>
  <si>
    <t xml:space="preserve">Gopalanenterprises</t>
  </si>
  <si>
    <t xml:space="preserve">hlc@gopalanenterprises.com</t>
  </si>
  <si>
    <t xml:space="preserve">D47, Bawana Industrial Area, Bhalswa Jahangirpuri, Bawana, Delhi, 110039</t>
  </si>
  <si>
    <t xml:space="preserve">Idbiintech</t>
  </si>
  <si>
    <t xml:space="preserve">sonali.mayekar@idbiintech.com
 arzen.baria@idbiintech.com</t>
  </si>
  <si>
    <t xml:space="preserve">Ground Floor, Plot No. 39-41, Sector 11, CBD Belapur, Navi Mumbai 400614, Maharashtra, India</t>
  </si>
  <si>
    <t xml:space="preserve">Alkem</t>
  </si>
  <si>
    <t xml:space="preserve">Raunak Singh</t>
  </si>
  <si>
    <t xml:space="preserve">raunak.singh@alkem.com</t>
  </si>
  <si>
    <t xml:space="preserve">Alkem House, Senapati Bapat Marg, Lower Parel, Mumbai – 400013</t>
  </si>
  <si>
    <t xml:space="preserve">Asma Institute Of Management</t>
  </si>
  <si>
    <t xml:space="preserve">director@asma.in</t>
  </si>
  <si>
    <t xml:space="preserve">020 – 25291471</t>
  </si>
  <si>
    <t xml:space="preserve">S. no 85 Shastri Campus prestige public school road, NDA Rd, Shivane, Pune, Maharashtra 411023</t>
  </si>
  <si>
    <t xml:space="preserve">Blue Tanger</t>
  </si>
  <si>
    <t xml:space="preserve">contact@bluetanger.ma</t>
  </si>
  <si>
    <t xml:space="preserve">Gyanpur Babhnauti Rd, Uchetha, Uttar Pradesh 221401</t>
  </si>
  <si>
    <t xml:space="preserve">Clubman And Hospitality Software Solutions Pvt Ltd</t>
  </si>
  <si>
    <t xml:space="preserve">info@clubman.in</t>
  </si>
  <si>
    <t xml:space="preserve">123/57 3rd Floor Goudyamutt Road, Royapettah, Chennai, Tamil Nadu 600014</t>
  </si>
  <si>
    <t xml:space="preserve">Dsk Toyota Ltd</t>
  </si>
  <si>
    <t xml:space="preserve">Dhanashri</t>
  </si>
  <si>
    <t xml:space="preserve">hr@tsktoyota.com</t>
  </si>
  <si>
    <t xml:space="preserve">Bhunde Vasti, Bavdhan, Pune, Maharashtra 411021</t>
  </si>
  <si>
    <t xml:space="preserve">Gopportunity</t>
  </si>
  <si>
    <t xml:space="preserve">hr@gopportunity.com</t>
  </si>
  <si>
    <t xml:space="preserve">73, Y Block 6th St, Y Block, Anna Nagar, Chennai, Tamil Nadu 600040</t>
  </si>
  <si>
    <t xml:space="preserve">Iddcr</t>
  </si>
  <si>
    <t xml:space="preserve">A Kabeer</t>
  </si>
  <si>
    <t xml:space="preserve">a.kabeer@iddcr.com</t>
  </si>
  <si>
    <t xml:space="preserve">JSR Mall, Plot No.7 to 18, Survey No. 225, opp. Mythri Nagar, Madeenaguda, Telangana 500050</t>
  </si>
  <si>
    <t xml:space="preserve">Alkor Integrated Services Pvt Ltd</t>
  </si>
  <si>
    <t xml:space="preserve">hr.alkor@gmail.com</t>
  </si>
  <si>
    <t xml:space="preserve">6-3-668/10/73/D 2nd floor, Sree Vani Nilayam Durga Nagar Colony, Panjagutta Hyderabad Hyderabad TG 500085</t>
  </si>
  <si>
    <t xml:space="preserve">Asmaitha Wireless Technoligies Private Limited</t>
  </si>
  <si>
    <t xml:space="preserve">ashwini adiga</t>
  </si>
  <si>
    <t xml:space="preserve">hr@asmaitha.com</t>
  </si>
  <si>
    <t xml:space="preserve">#1757/10 Chetana Complex 2nd floor 5th Main, 1757/10, Nagarabhavi Main Rd, Govindaraja Nagar Ward, Bengaluru, Karnataka 560040</t>
  </si>
  <si>
    <t xml:space="preserve">Bluebells International School</t>
  </si>
  <si>
    <t xml:space="preserve">contactus@bluebellsinternational.com</t>
  </si>
  <si>
    <t xml:space="preserve">Lala Lajpat Rai Rd, opposite Lady Shriram College, Block C, Kailash Colony, Greater Kailash, New Delhi, Delhi 110048</t>
  </si>
  <si>
    <t xml:space="preserve">Clue 4 Evidence</t>
  </si>
  <si>
    <t xml:space="preserve">Phaneendar</t>
  </si>
  <si>
    <t xml:space="preserve">phaneendar@clue4evidence.com</t>
  </si>
  <si>
    <t xml:space="preserve">S-522, Manipal Centre, Dickenson Rd, Bengaluru, Karnataka 560042</t>
  </si>
  <si>
    <t xml:space="preserve">Dsm Infocom Pvt Ltd</t>
  </si>
  <si>
    <t xml:space="preserve">hrmis@dsmindia.com</t>
  </si>
  <si>
    <t xml:space="preserve">C6/B, M.I.D.C, Phase-I, Kalyan Shil Road, Nr. Manpada Police Stn, Golavli Naka, Dombivli (E), Maharashtra 421203</t>
  </si>
  <si>
    <t xml:space="preserve">Governancenow</t>
  </si>
  <si>
    <t xml:space="preserve">Rekha</t>
  </si>
  <si>
    <t xml:space="preserve">hr@governancenow.com</t>
  </si>
  <si>
    <t xml:space="preserve">Plot No. 4, WASME House, Film City, Sector 16A, Noida, Uttar Pradesh 201301</t>
  </si>
  <si>
    <t xml:space="preserve">Idea Cellular-Corporate Office</t>
  </si>
  <si>
    <t xml:space="preserve">Deepa Sharma</t>
  </si>
  <si>
    <t xml:space="preserve">deepa.sharma@idea.adityabirla.com</t>
  </si>
  <si>
    <t xml:space="preserve">Idea Cellular Limited, Windsor, 5th Floor, Off CST Road, Near Vidya Nagari, Kalina, Santacruz(E), Mumbai – 400098</t>
  </si>
  <si>
    <t xml:space="preserve">All E Technologies</t>
  </si>
  <si>
    <t xml:space="preserve">Djain</t>
  </si>
  <si>
    <t xml:space="preserve">djain@alletec.com</t>
  </si>
  <si>
    <t xml:space="preserve">A-67, Sector - 57, Noida, Gautam Budh Nagar-201301, Uttar Pradesh</t>
  </si>
  <si>
    <t xml:space="preserve">Asn Marcons Pvt. Ltd.</t>
  </si>
  <si>
    <t xml:space="preserve">hr@asnmarcons.com</t>
  </si>
  <si>
    <t xml:space="preserve">1st Floor,Red Fort Capital, Parsvnath Towers, Bhai Vir Singh Marg, Gole Market, New Delhi, Delhi 110001</t>
  </si>
  <si>
    <t xml:space="preserve">Bluefish Pharmaceuticals Pvt.Ltd.</t>
  </si>
  <si>
    <t xml:space="preserve">shashi rekha</t>
  </si>
  <si>
    <t xml:space="preserve">shashi.rekha@bluefishpharma.com</t>
  </si>
  <si>
    <t xml:space="preserve">Konadasapura, Bengaluru, Karnataka 560067</t>
  </si>
  <si>
    <t xml:space="preserve">Dsm Soft Pvt Ltd</t>
  </si>
  <si>
    <t xml:space="preserve">Venkatesh</t>
  </si>
  <si>
    <t xml:space="preserve">hr@dsoft.com</t>
  </si>
  <si>
    <t xml:space="preserve">No-4, Subramaniam Building, Promenade Road, Cantonment, Tamil Nadu 620001</t>
  </si>
  <si>
    <t xml:space="preserve">Govtdegreecollegevijayanagara</t>
  </si>
  <si>
    <t xml:space="preserve">hr@govtdegreecollegevijayanagara.com</t>
  </si>
  <si>
    <t xml:space="preserve">7th Main, 3rd Cross Rd, Hampi Nagar, Ward, Vijayanagar, Bengaluru, Karnataka 560040</t>
  </si>
  <si>
    <t xml:space="preserve">Idea Labs</t>
  </si>
  <si>
    <t xml:space="preserve">Dinesh</t>
  </si>
  <si>
    <t xml:space="preserve">dinesh@idealab-india.in</t>
  </si>
  <si>
    <t xml:space="preserve">044)-24475842 Extn 1006</t>
  </si>
  <si>
    <t xml:space="preserve">53, Sathyanarayana Apartments Poes Garden, Chennai Chennai TN 600085</t>
  </si>
  <si>
    <t xml:space="preserve">All India Institute Of Medical Sciences, Rishikesh</t>
  </si>
  <si>
    <t xml:space="preserve">regisoff@aiimsrishikesh.edu.in</t>
  </si>
  <si>
    <t xml:space="preserve">Virbhadra Road, Rishikesh Uttarakhand- 249 203</t>
  </si>
  <si>
    <t xml:space="preserve">Asopa Hospital And Research Centre</t>
  </si>
  <si>
    <t xml:space="preserve">asopahospitalagra@gmail.com</t>
  </si>
  <si>
    <t xml:space="preserve">Gailana Road, Off, Bypass, Agra, Uttar Pradesh 282007</t>
  </si>
  <si>
    <t xml:space="preserve">Bluerose Technologies Private Limited</t>
  </si>
  <si>
    <t xml:space="preserve">hr@brtindia.com</t>
  </si>
  <si>
    <t xml:space="preserve">MS Square, 34 Bhemanna Garden, 1-1, Langford Rd, Langford Town, Shanti Nagar, Bengaluru, Karnataka 560027</t>
  </si>
  <si>
    <t xml:space="preserve">Cmc Limited</t>
  </si>
  <si>
    <t xml:space="preserve">Manij Venkatarayappagari</t>
  </si>
  <si>
    <t xml:space="preserve">manoj.venkatarayappagari@cmcltd.com</t>
  </si>
  <si>
    <t xml:space="preserve">Press Trust of India, Sansad Marg, Gokul Nagar, Pandit Pant Marg Area, Sansad Marg Area, New Delhi, Delhi - 110001</t>
  </si>
  <si>
    <t xml:space="preserve">Dsoft Syste</t>
  </si>
  <si>
    <t xml:space="preserve">Diwakar</t>
  </si>
  <si>
    <t xml:space="preserve">diwakar@dsoftvision.com</t>
  </si>
  <si>
    <t xml:space="preserve">#12, 1st Cross Rd, 1st Stage, Gangothri Layout, Mysuru, Karnataka 570009</t>
  </si>
  <si>
    <t xml:space="preserve">Gowdanar</t>
  </si>
  <si>
    <t xml:space="preserve">hrcommunication@gowdanar.com</t>
  </si>
  <si>
    <t xml:space="preserve">28/1, 15th Main, 1st Cross, next to SBH, Sahakar Nagar, Bengaluru, Karnataka 560092</t>
  </si>
  <si>
    <t xml:space="preserve">Ideainfinityit</t>
  </si>
  <si>
    <t xml:space="preserve">Naveen Kumar</t>
  </si>
  <si>
    <t xml:space="preserve">naveen.kumar@ideainfinityit.com</t>
  </si>
  <si>
    <t xml:space="preserve">#117, UBIQUITY, Infantry Rd, Bengaluru, Karnataka 560001</t>
  </si>
  <si>
    <t xml:space="preserve">All India Technologies</t>
  </si>
  <si>
    <t xml:space="preserve">Gopa</t>
  </si>
  <si>
    <t xml:space="preserve">gopa@allindia.com</t>
  </si>
  <si>
    <t xml:space="preserve">33-2475 4136</t>
  </si>
  <si>
    <t xml:space="preserve">Ground, 5, Lower Rawdon St, Minto Park, Kolkata, West Bengal 700020</t>
  </si>
  <si>
    <t xml:space="preserve">Aspelec Technologies Private Limited</t>
  </si>
  <si>
    <t xml:space="preserve">raghavendra</t>
  </si>
  <si>
    <t xml:space="preserve">raghavendra@aspelec.com</t>
  </si>
  <si>
    <t xml:space="preserve">No-5c-501, 2nd Floor, George Court 5th Main, Hrbr Layout, 2nd Block Bangalore Karnataka India 560043</t>
  </si>
  <si>
    <t xml:space="preserve">Bluestream Professional Services India Pvt Ltd</t>
  </si>
  <si>
    <t xml:space="preserve">ssharma</t>
  </si>
  <si>
    <t xml:space="preserve">ssharma@bluestreampro.com</t>
  </si>
  <si>
    <t xml:space="preserve">Gurudas Heritage Block A, 59/2 Block A, Gurudas Heritage, Outer Ring Road, Kadarenahalli, Banashankari, Bengaluru, Karnataka 560070</t>
  </si>
  <si>
    <t xml:space="preserve">Cmc Ltd.</t>
  </si>
  <si>
    <t xml:space="preserve">Praneta Vartak</t>
  </si>
  <si>
    <t xml:space="preserve">praneta.vartak@cmcltd.com anuradhataragi@cmcltd.com</t>
  </si>
  <si>
    <t xml:space="preserve">A-61/A , 2nd Floor, Sector 63, Noida, Uttar Pradesh 201301</t>
  </si>
  <si>
    <t xml:space="preserve">Dsp Corporate Private Limited</t>
  </si>
  <si>
    <t xml:space="preserve">hr@dspcorporate.com</t>
  </si>
  <si>
    <t xml:space="preserve">E-55, Block E, Lajpat Nagar II, Lajpat Nagar, New Delhi, Delhi 110024</t>
  </si>
  <si>
    <t xml:space="preserve">Gowra</t>
  </si>
  <si>
    <t xml:space="preserve">Sitaram Kuruganti</t>
  </si>
  <si>
    <t xml:space="preserve">hr@gowra.com</t>
  </si>
  <si>
    <t xml:space="preserve">502, Gowra Grand, Sardar Patel Rd, Begumpet, Hyderabad, Telangana 500003</t>
  </si>
  <si>
    <t xml:space="preserve">Ideal Hospitality Pvt Ltd</t>
  </si>
  <si>
    <t xml:space="preserve">Vinod</t>
  </si>
  <si>
    <t xml:space="preserve">vinod.waidande@ihpl.asia</t>
  </si>
  <si>
    <t xml:space="preserve">408, boomerang, Chandivali Farm Road, Near Chandivali Studio Andheri MH 400072 IN</t>
  </si>
  <si>
    <t xml:space="preserve">Allahabadbank</t>
  </si>
  <si>
    <t xml:space="preserve">hr@allahabadbank.com</t>
  </si>
  <si>
    <t xml:space="preserve">Kolkata</t>
  </si>
  <si>
    <t xml:space="preserve">Aspira Diagonistics</t>
  </si>
  <si>
    <t xml:space="preserve">suman pandey</t>
  </si>
  <si>
    <t xml:space="preserve">suman.pandey@aspiradiagnostics.com</t>
  </si>
  <si>
    <t xml:space="preserve">Flat No. 2, R D Shah Building, Shraddhanand Rd, opp. Ghatkopar Railway Station, भट्टवाडी, Kapol wadi, Ghatkopar West, Mumbai, Maharashtra 400086</t>
  </si>
  <si>
    <t xml:space="preserve">Bluetree Consultancy Services</t>
  </si>
  <si>
    <t xml:space="preserve">hr@bluetree.in</t>
  </si>
  <si>
    <t xml:space="preserve">Unit 17&amp;18, 8th Floor, Innovator Building, ITPL, Whitefield Main Rd, Bengaluru, Karnataka 560066</t>
  </si>
  <si>
    <t xml:space="preserve">Cms Computers</t>
  </si>
  <si>
    <t xml:space="preserve">Madhavi</t>
  </si>
  <si>
    <t xml:space="preserve">hr@csl.cms.com</t>
  </si>
  <si>
    <t xml:space="preserve">33A/2 Kilokari, Near Kilokari Shiv Mandir, Maharani Bagh, Hari Nagar Ashram, New Delhi, Delhi 110014</t>
  </si>
  <si>
    <t xml:space="preserve">Dspblackrock</t>
  </si>
  <si>
    <t xml:space="preserve">Regan</t>
  </si>
  <si>
    <t xml:space="preserve">regan.dcunha@dspblackrock.com</t>
  </si>
  <si>
    <t xml:space="preserve">1800 200 4499</t>
  </si>
  <si>
    <t xml:space="preserve">Pakhowal Road SCO - 29, 1st Floor, Feroz Gandhi Market, Ludhiana, Punjab 141001</t>
  </si>
  <si>
    <t xml:space="preserve">Graffititiles</t>
  </si>
  <si>
    <t xml:space="preserve">hradminl@graffititiles.com</t>
  </si>
  <si>
    <t xml:space="preserve">Graffiti House, Block No. 20, Magnet Corporate Park, 100 ft. Hebatpur-Thaltej Road, Off, Sarkhej - Gandhinagar Hwy, Ahmedabad, 380054</t>
  </si>
  <si>
    <t xml:space="preserve">Idealake</t>
  </si>
  <si>
    <t xml:space="preserve">hr@idealake.com</t>
  </si>
  <si>
    <t xml:space="preserve">61, Idealake House, Dr. S. S. Rao Road, Next to Citi Tower, Parel East, Mumbai, Maharashtra 400012</t>
  </si>
  <si>
    <t xml:space="preserve">Allana Centre (Frigofrico Allana)</t>
  </si>
  <si>
    <t xml:space="preserve">hr@allana.com</t>
  </si>
  <si>
    <t xml:space="preserve">66569000/22628000</t>
  </si>
  <si>
    <t xml:space="preserve">Allana Centre (Pet Food Division), 113 / 115, M.G Road, Fort, Mumbai, Maharashtra 400001</t>
  </si>
  <si>
    <t xml:space="preserve">Aspire Digital Solution India Private Limited</t>
  </si>
  <si>
    <t xml:space="preserve">hr@aspiredigitalsol.com</t>
  </si>
  <si>
    <t xml:space="preserve">Unit No. 3013, 3rd Floor, Rmz Centennial, 5th Floor, Campus D, Itpl Road, Kundalahalli Main Rd, Mahadevapura, Bengaluru, Karnataka 560048</t>
  </si>
  <si>
    <t xml:space="preserve">Bmc</t>
  </si>
  <si>
    <t xml:space="preserve">jyoti singh</t>
  </si>
  <si>
    <t xml:space="preserve">jyoti_singh_tp@bmc.com</t>
  </si>
  <si>
    <t xml:space="preserve">557/A/11B Sadgurukripa bld, Office 6, Salisbury Park,, Gultekdi,, C/O PRAD, Pune, Maharashtra 411037</t>
  </si>
  <si>
    <t xml:space="preserve">Cms Infosystems Pvt. Ltd.</t>
  </si>
  <si>
    <t xml:space="preserve">Hr@cms.com</t>
  </si>
  <si>
    <t xml:space="preserve">022 30888865</t>
  </si>
  <si>
    <t xml:space="preserve">33, Mezznine Floor, Rani Jhansi Road, Ram Kumar Marg, Motia Khan, New Delhi, Delhi 110055</t>
  </si>
  <si>
    <t xml:space="preserve">Dsr Infotech Pvt Ltd</t>
  </si>
  <si>
    <t xml:space="preserve">Kjounjal</t>
  </si>
  <si>
    <t xml:space="preserve">kjounjal@dsrminc.com</t>
  </si>
  <si>
    <t xml:space="preserve">180/1-8, Keshav Nagar, Hadapsar, Pune, Maharashtra 411028</t>
  </si>
  <si>
    <t xml:space="preserve">Grameen Financial Service Private Limited</t>
  </si>
  <si>
    <t xml:space="preserve">Marina</t>
  </si>
  <si>
    <t xml:space="preserve">hr@grmaeenkoota.org</t>
  </si>
  <si>
    <t xml:space="preserve">080-32911636</t>
  </si>
  <si>
    <t xml:space="preserve">184 Sandhu Centre, Transport Nagar, Dehradun, Uttarakhand</t>
  </si>
  <si>
    <t xml:space="preserve">Idealinvent Technologies Pvt. Ltd.</t>
  </si>
  <si>
    <t xml:space="preserve">lakshmi</t>
  </si>
  <si>
    <t xml:space="preserve">lakshmi.m@idealinvent.com</t>
  </si>
  <si>
    <t xml:space="preserve">80 2860 8105 / 8107 Ext:17</t>
  </si>
  <si>
    <t xml:space="preserve">Lal Bagh Main Rd, Doddamavalli, Sudhama Nagar, Bengaluru, Karnataka 560027</t>
  </si>
  <si>
    <t xml:space="preserve">Allcargo Logistics Limited</t>
  </si>
  <si>
    <t xml:space="preserve">Rakesh Sinha</t>
  </si>
  <si>
    <t xml:space="preserve">rakesh.sinha@allcargologistics.com</t>
  </si>
  <si>
    <t xml:space="preserve">6th Floor Avvashya House CST Road, Santacruz Mumbai-400098</t>
  </si>
  <si>
    <t xml:space="preserve">Aspire E Travel Technologies</t>
  </si>
  <si>
    <t xml:space="preserve">hr.admin@intramgazebo.com</t>
  </si>
  <si>
    <t xml:space="preserve">C-194 ANAND VIHAR NEW DELHI DL 110092 IN</t>
  </si>
  <si>
    <t xml:space="preserve">Bmc Software India Pvt. Ltd</t>
  </si>
  <si>
    <t xml:space="preserve">hr@bmchr-mail.onbmc.com</t>
  </si>
  <si>
    <t xml:space="preserve">Wing 1, Tower 'B, Survey No. 103 Hissa No. 2, Airport Road, Yerwada Pune Maharashtra 411006 IN, Business Bay, Pune, Maharashtra 411006</t>
  </si>
  <si>
    <t xml:space="preserve">Dss Syste And Software Technologies</t>
  </si>
  <si>
    <t xml:space="preserve">Susan</t>
  </si>
  <si>
    <t xml:space="preserve">susan_abraham@dss.co.in</t>
  </si>
  <si>
    <t xml:space="preserve">Nalini Chambers, 173, Dhole Patil Rd, Sangamvadi, Pune, Maharashtra 411001</t>
  </si>
  <si>
    <t xml:space="preserve">Grameen Koota</t>
  </si>
  <si>
    <t xml:space="preserve">Kr Rao</t>
  </si>
  <si>
    <t xml:space="preserve">kr.rao@grameenkoota.org</t>
  </si>
  <si>
    <t xml:space="preserve">080-32911636/901100889</t>
  </si>
  <si>
    <t xml:space="preserve">49, 46th Cross Rd, 8th Block, Jayanagar, Bengaluru, Karnataka 560071</t>
  </si>
  <si>
    <t xml:space="preserve">Idealmindz</t>
  </si>
  <si>
    <t xml:space="preserve">Andy</t>
  </si>
  <si>
    <t xml:space="preserve">andy@idealmindz.com</t>
  </si>
  <si>
    <t xml:space="preserve">No 18, near UTV, G K S Nagar, P N Palayam, Tamil Nadu 641037</t>
  </si>
  <si>
    <t xml:space="preserve">Allengers Medical Syste Limited</t>
  </si>
  <si>
    <t xml:space="preserve">allengers.hrd@allengers.net</t>
  </si>
  <si>
    <t xml:space="preserve">S. C. O. 212-213-214, Sector 34A, Chandigarh-160022</t>
  </si>
  <si>
    <t xml:space="preserve">Aspire Infolabs Global Private Limited</t>
  </si>
  <si>
    <t xml:space="preserve">srinivas p</t>
  </si>
  <si>
    <t xml:space="preserve">srinivas.p@aspireinfolabs.com</t>
  </si>
  <si>
    <t xml:space="preserve">3rd Floor, Plot 29 30, 28, Image Gardens Rd, Silicon Valley, Madhapur, Telangana 500081</t>
  </si>
  <si>
    <t xml:space="preserve">Bmi India</t>
  </si>
  <si>
    <t xml:space="preserve">nitesh shrivastava</t>
  </si>
  <si>
    <t xml:space="preserve">hr@bmiindia.com</t>
  </si>
  <si>
    <t xml:space="preserve">A 206 Flying Colors, PDU Marg, above Croma show room, Mulund West, Mumbai, Maharashtra 400080</t>
  </si>
  <si>
    <t xml:space="preserve">Dssi Solutions</t>
  </si>
  <si>
    <t xml:space="preserve">hr@dssiindia.com</t>
  </si>
  <si>
    <t xml:space="preserve">044-42695050</t>
  </si>
  <si>
    <t xml:space="preserve">II/25, 3rd floor, Taramani Link Rd, Dr. Vasi Estate, Phase II, Perungudi, Chennai, Tamil Nadu 600078</t>
  </si>
  <si>
    <t xml:space="preserve">Grandvinsoft</t>
  </si>
  <si>
    <t xml:space="preserve">Jaideep</t>
  </si>
  <si>
    <t xml:space="preserve">jaideep@grandvinsoft.com</t>
  </si>
  <si>
    <t xml:space="preserve">Usha Enclave, 109, A, Navodaya Colony Rd, Hyderabad, Telangana 500073</t>
  </si>
  <si>
    <t xml:space="preserve">Ideas</t>
  </si>
  <si>
    <t xml:space="preserve">Anagha Upasani</t>
  </si>
  <si>
    <t xml:space="preserve">Anagha.Upasani@ideas.com</t>
  </si>
  <si>
    <t xml:space="preserve">Allgo Embedded Syste Pvt Ltd</t>
  </si>
  <si>
    <t xml:space="preserve">Purush</t>
  </si>
  <si>
    <t xml:space="preserve">hr@allgosyste.com</t>
  </si>
  <si>
    <t xml:space="preserve">6, PSS Plaza, NAL Wind Tunnel Rd, Kaveri Nagar, Murugeshpalya, Bengaluru, Karnataka - 560017</t>
  </si>
  <si>
    <t xml:space="preserve">Aspire Syste</t>
  </si>
  <si>
    <t xml:space="preserve">dinesh kumaran</t>
  </si>
  <si>
    <t xml:space="preserve">dinesh.kumaran@aspiresys.com</t>
  </si>
  <si>
    <t xml:space="preserve">No: 33, Rajiv Gandhi Salai, OMR, Navalur, Chennai - 603103</t>
  </si>
  <si>
    <t xml:space="preserve">Bms Innolabs Software Pvt Ltd</t>
  </si>
  <si>
    <t xml:space="preserve">syed.su@bmsils.com</t>
  </si>
  <si>
    <t xml:space="preserve">80-66498431</t>
  </si>
  <si>
    <t xml:space="preserve">No.63, #1st Floor,Vijaya Complex, 19th Main Road, 2nd Block, Rajaji Nagar, Bengaluru, Karnataka 560010</t>
  </si>
  <si>
    <t xml:space="preserve">Cms It Services Private Limited</t>
  </si>
  <si>
    <t xml:space="preserve">Sylesh M</t>
  </si>
  <si>
    <t xml:space="preserve">sylesh.m@cmsitservices.com</t>
  </si>
  <si>
    <t xml:space="preserve">E-45, Block E, Sector 3, Noida, Uttar Pradesh 201301</t>
  </si>
  <si>
    <t xml:space="preserve">Dst Worldwide Services India Pvt</t>
  </si>
  <si>
    <t xml:space="preserve">RS Kopparthi</t>
  </si>
  <si>
    <t xml:space="preserve">RSKopparthi@dstworldwideservices.com</t>
  </si>
  <si>
    <t xml:space="preserve">040-66125555</t>
  </si>
  <si>
    <t xml:space="preserve">2, Gachibowli Rd, Chhota Anjaiah Nagar, Gachibowli, Hyderabad, Telangana 500032</t>
  </si>
  <si>
    <t xml:space="preserve">Granulesindia</t>
  </si>
  <si>
    <t xml:space="preserve">Lakshmi Narayana</t>
  </si>
  <si>
    <t xml:space="preserve">lakshminarayana.gv@granulesindia.com</t>
  </si>
  <si>
    <t xml:space="preserve">My Home Hub, 2nd &amp; 5th Floor, 3rd, Patrika Nagar, Madhapur, Telangana 500081</t>
  </si>
  <si>
    <t xml:space="preserve">Ideatechnosolutions</t>
  </si>
  <si>
    <t xml:space="preserve">hr@ideatechnosolutions.com</t>
  </si>
  <si>
    <t xml:space="preserve">Manorama Estate, Flat No 114, Rasulgarh, Bhubaneswar, Odisha 751010</t>
  </si>
  <si>
    <t xml:space="preserve">Alliance Francaise</t>
  </si>
  <si>
    <t xml:space="preserve">director@af-madras.org</t>
  </si>
  <si>
    <t xml:space="preserve">No.24, College Road, Nungambakkam, Chennai 600 006</t>
  </si>
  <si>
    <t xml:space="preserve">Aspire Technologies</t>
  </si>
  <si>
    <t xml:space="preserve">ramesh</t>
  </si>
  <si>
    <t xml:space="preserve">ramesh@aspirecareers.in</t>
  </si>
  <si>
    <t xml:space="preserve">Raghudurga, C Wing, 1st Floor, near Tech Mahindra, Persistent company, Erandwane, Pune, Maharashtra 411004</t>
  </si>
  <si>
    <t xml:space="preserve">Bmw</t>
  </si>
  <si>
    <t xml:space="preserve">govardhanan ramalingam</t>
  </si>
  <si>
    <t xml:space="preserve">hr@bmw.in</t>
  </si>
  <si>
    <t xml:space="preserve">Survey No. 220, Sarkhej - Gandhinagar Hwy, Near Sarkhej-Sanand cross Road, Sarkhej, Ahmedabad, Gujarat 382210</t>
  </si>
  <si>
    <t xml:space="preserve">Cna India</t>
  </si>
  <si>
    <t xml:space="preserve">Udupa</t>
  </si>
  <si>
    <t xml:space="preserve">udupa@cnaindia.com</t>
  </si>
  <si>
    <t xml:space="preserve">8, Prime Mall Ln, Sector 12, Kharghar, Navi Mumbai, Maharashtra 410210</t>
  </si>
  <si>
    <t xml:space="preserve">Dtdc Courier And Cargo Ltd.</t>
  </si>
  <si>
    <t xml:space="preserve">hr.mumbai@dtdc.com</t>
  </si>
  <si>
    <t xml:space="preserve">Western Express Highway, Andheri - Kurla Rd, Mumbai, Maharashtra 400099</t>
  </si>
  <si>
    <t xml:space="preserve">Grapes Digital Private Limited</t>
  </si>
  <si>
    <t xml:space="preserve">Mishika Verma</t>
  </si>
  <si>
    <t xml:space="preserve">hr@grapesdigital.com</t>
  </si>
  <si>
    <t xml:space="preserve">261, 2nd Floor, Lane, Number-5, Westend Marg, Saidulajab, Saket, New Delhi, Delhi 110030</t>
  </si>
  <si>
    <t xml:space="preserve">Identifyoralcare</t>
  </si>
  <si>
    <t xml:space="preserve">Snl Shekhawat</t>
  </si>
  <si>
    <t xml:space="preserve">snlshekhawat@identifyoralcare.in</t>
  </si>
  <si>
    <t xml:space="preserve">8/3, Asaf Ali Road, New Delhi, Delhi 110002</t>
  </si>
  <si>
    <t xml:space="preserve">Alliance Global Services It India Pvt Ltd</t>
  </si>
  <si>
    <t xml:space="preserve">Spati</t>
  </si>
  <si>
    <t xml:space="preserve">spati@allianceglobalservices.com</t>
  </si>
  <si>
    <t xml:space="preserve">3RD FLOOR, NORTH WING, JVP BUILDING,,PLOT NO. 5, SOFTWARE UNITS LAYOUT,MADHAPUR,Hyderabad,Telangana,INDIA,500081</t>
  </si>
  <si>
    <t xml:space="preserve">Aspiring Minds Assessment P Ltd</t>
  </si>
  <si>
    <t xml:space="preserve">sanjay kumar</t>
  </si>
  <si>
    <t xml:space="preserve">sanjay.kumar@aspiringminds.in</t>
  </si>
  <si>
    <t xml:space="preserve">323 Udyog Vihar, Phase II, Gurugram, Haryana 122016</t>
  </si>
  <si>
    <t xml:space="preserve">Bnp Paribas India Solutions Pvt Ltd</t>
  </si>
  <si>
    <t xml:space="preserve">noopur sodha</t>
  </si>
  <si>
    <t xml:space="preserve">bnpp.india.hrss@asia.bnpparibas.com</t>
  </si>
  <si>
    <t xml:space="preserve">22) 6783 1000</t>
  </si>
  <si>
    <t xml:space="preserve">Infinity, Building No.4, 601, Off Film City Road, Malad, Raheja Housing and Commercial Complex, Malad East, Mumbai, Maharashtra 400097</t>
  </si>
  <si>
    <t xml:space="preserve">Cnc Comnet Systems</t>
  </si>
  <si>
    <t xml:space="preserve">Anjali Chawla</t>
  </si>
  <si>
    <t xml:space="preserve">hr@cnscomnet.com</t>
  </si>
  <si>
    <t xml:space="preserve">CNC E-Solutions Pvt. Ltd., New #201,White House, Madiadwala Colony, Malad West, Mumbai - 400064</t>
  </si>
  <si>
    <t xml:space="preserve">Dtss</t>
  </si>
  <si>
    <t xml:space="preserve">cisco.dbm@dtss.in</t>
  </si>
  <si>
    <t xml:space="preserve">95403 24025</t>
  </si>
  <si>
    <t xml:space="preserve">F-31, Udhyog Marg, F Block, Sector 6, Noida, Uttar Pradesh 110096</t>
  </si>
  <si>
    <t xml:space="preserve">Graphic Era Solution</t>
  </si>
  <si>
    <t xml:space="preserve">hr@Graphicsera.org</t>
  </si>
  <si>
    <t xml:space="preserve">566/6, Bell Road, Society Area, Clement Town, Dehradun, Uttarakhand 248002</t>
  </si>
  <si>
    <t xml:space="preserve">Idexcel</t>
  </si>
  <si>
    <t xml:space="preserve">Rohini S</t>
  </si>
  <si>
    <t xml:space="preserve">rohini.s@idexcel.com</t>
  </si>
  <si>
    <t xml:space="preserve">Asaf Ali Road, New Delhi, Delhi 110002</t>
  </si>
  <si>
    <t xml:space="preserve">Alliance Group</t>
  </si>
  <si>
    <t xml:space="preserve">Naveen</t>
  </si>
  <si>
    <t xml:space="preserve">hr@alliance.in.com</t>
  </si>
  <si>
    <t xml:space="preserve">4TH FLOOR, NORTH WING, JVP BUILDING,,PLOT NO. 5, SOFTWARE UNITS LAYOUT,MADHAPUR,Hyderabad,Telangana,INDIA,500081</t>
  </si>
  <si>
    <t xml:space="preserve">Aspirtek Tech Pvt Ltd</t>
  </si>
  <si>
    <t xml:space="preserve">priyanka</t>
  </si>
  <si>
    <t xml:space="preserve">priyanka@ASPIRTEK.COM</t>
  </si>
  <si>
    <t xml:space="preserve">22 6527 9447</t>
  </si>
  <si>
    <t xml:space="preserve">802, SIGMA IT Park, PlotNo.203, 204 MIDC Rabale, Near Rabale Railway Station, Navi Mumbai, Maharashtra 400701</t>
  </si>
  <si>
    <t xml:space="preserve">Bnp Paribas Sundaram</t>
  </si>
  <si>
    <t xml:space="preserve">vanitha durairaj</t>
  </si>
  <si>
    <t xml:space="preserve">vanitha.durairaj@sundarambnpparibasfs.IN</t>
  </si>
  <si>
    <t xml:space="preserve">1st Floor, Siddharth Complex, 127, RC Dutt Rd, Near Express Hotel, Aradhana Society, Vishwas Colony, Alkapuri, Vadodara, Gujarat 390007</t>
  </si>
  <si>
    <t xml:space="preserve">Cnergyis</t>
  </si>
  <si>
    <t xml:space="preserve">Harishita</t>
  </si>
  <si>
    <t xml:space="preserve">hr@cnergyis.com</t>
  </si>
  <si>
    <t xml:space="preserve">022 6136 3200</t>
  </si>
  <si>
    <t xml:space="preserve">Kalpataru Plaza, Chincholi Bunder Rd, Malad, Nadiyawala Colony 2, Malad West, Mumbai, Maharashtra 400064</t>
  </si>
  <si>
    <t xml:space="preserve">Duarz Hr Services</t>
  </si>
  <si>
    <t xml:space="preserve">Clifford</t>
  </si>
  <si>
    <t xml:space="preserve">clifford@duarz.com</t>
  </si>
  <si>
    <t xml:space="preserve">Sonawala Rd, Near Goregaon Post Office, Sonawala Industry Estate, Goregaon, Mumbai, Maharashtra 400104</t>
  </si>
  <si>
    <t xml:space="preserve">Graphimage</t>
  </si>
  <si>
    <t xml:space="preserve">Kiran</t>
  </si>
  <si>
    <t xml:space="preserve">kiran@graphimage.co.in</t>
  </si>
  <si>
    <t xml:space="preserve">2bis Rue Général de Reffye, 88000 Épinal, France</t>
  </si>
  <si>
    <t xml:space="preserve">Idfc</t>
  </si>
  <si>
    <t xml:space="preserve">R Lall</t>
  </si>
  <si>
    <t xml:space="preserve">rlall@idfc.com</t>
  </si>
  <si>
    <t xml:space="preserve">Naman Chambers, C 32, G Block, Bandra Kurla Complex-bandra East, Mumbai - 400051.</t>
  </si>
  <si>
    <t xml:space="preserve">Alliance Insurance Broker</t>
  </si>
  <si>
    <t xml:space="preserve">Sameer</t>
  </si>
  <si>
    <t xml:space="preserve">sameer@allianceinsurance.in</t>
  </si>
  <si>
    <t xml:space="preserve">6739 0900-Sam</t>
  </si>
  <si>
    <t xml:space="preserve">Office No. 601, 6th Floor, Building-C Pride Kumar Senate, Near J.W. Marriott Shivajinagar, Pune, Maharashtra , Pune – 411 016</t>
  </si>
  <si>
    <t xml:space="preserve">Aspl Info Services Private Limited</t>
  </si>
  <si>
    <t xml:space="preserve">rashmi k</t>
  </si>
  <si>
    <t xml:space="preserve">rashmi.k@asplinfoservices.com</t>
  </si>
  <si>
    <t xml:space="preserve">No. 572, 20th Main, 1st Cross Rd, Koramangala 8th Block, Bengaluru, Karnataka 560095</t>
  </si>
  <si>
    <t xml:space="preserve">Bnp Paribas.</t>
  </si>
  <si>
    <t xml:space="preserve">amrutha upendran</t>
  </si>
  <si>
    <t xml:space="preserve">amrutha.upendran@asia.bnpparibas.com</t>
  </si>
  <si>
    <t xml:space="preserve">99625 89880</t>
  </si>
  <si>
    <t xml:space="preserve">Infinity, Building No.4, 601, Off Film City Road, Malad, Raheja Housing and Commercial Complex, Malad East, Muumbai, Maharashtra 400097</t>
  </si>
  <si>
    <t xml:space="preserve">Coaction</t>
  </si>
  <si>
    <t xml:space="preserve">Sonal Makwana</t>
  </si>
  <si>
    <t xml:space="preserve">hr@coaction.com</t>
  </si>
  <si>
    <t xml:space="preserve">45, Grand Trunk Rd, State Bank Colony, SBI Colony, Derawal Nagar, Gujranwala Town, Delhi, 110033</t>
  </si>
  <si>
    <t xml:space="preserve">Ducen It Private Limited</t>
  </si>
  <si>
    <t xml:space="preserve">Ajantha</t>
  </si>
  <si>
    <t xml:space="preserve">hr@ducenit.com</t>
  </si>
  <si>
    <t xml:space="preserve">4/363 , Block-B, III Floor, Old Mahabalipuram Rd, Kandancavadi, Chennai, Tamil Nadu 600096</t>
  </si>
  <si>
    <t xml:space="preserve">Grasacademy</t>
  </si>
  <si>
    <t xml:space="preserve">Asahoo</t>
  </si>
  <si>
    <t xml:space="preserve">asahoo@grasacademy.in</t>
  </si>
  <si>
    <t xml:space="preserve">87XR+4PM, Jiwan Colony, Sector 54, Faridabad, Haryana 121001</t>
  </si>
  <si>
    <t xml:space="preserve">Idfc Bank</t>
  </si>
  <si>
    <t xml:space="preserve">ashish Ojha</t>
  </si>
  <si>
    <t xml:space="preserve">ashish.ojha@idfcbank.com</t>
  </si>
  <si>
    <t xml:space="preserve">4222 2000</t>
  </si>
  <si>
    <t xml:space="preserve">IDFC FIRST Bank Ltd KRM Tower, 7th Floor, No. 1, Harrington Road, Chetpet, Chennai - 600031, Tamil Nadu, India</t>
  </si>
  <si>
    <t xml:space="preserve">Alliance Outsourcing Pvt Ltd</t>
  </si>
  <si>
    <t xml:space="preserve">Abhishek Upadhyay</t>
  </si>
  <si>
    <t xml:space="preserve">hr@bdsecurity.co.in</t>
  </si>
  <si>
    <t xml:space="preserve">Last, Rd Number 4, Kankarbagh Colony, Ashok Nagar, Lohia Nagar, Patna, Bihar 800020</t>
  </si>
  <si>
    <t xml:space="preserve">Asset Vantage Syste Private Limited</t>
  </si>
  <si>
    <t xml:space="preserve">sachin phulse</t>
  </si>
  <si>
    <t xml:space="preserve">sachin.phulse@softdel.com</t>
  </si>
  <si>
    <t xml:space="preserve">167, Atlanta Building, Nariman Point, Mumbai, Maharashtra 400021</t>
  </si>
  <si>
    <t xml:space="preserve">Bny Mellon International Operations India Private Limited</t>
  </si>
  <si>
    <t xml:space="preserve">hr@bnymellon.com</t>
  </si>
  <si>
    <t xml:space="preserve">Level 3, Tower S3, Cybercity, Magarpatta, Hadapsar, Pune, Maharashtra 411013</t>
  </si>
  <si>
    <t xml:space="preserve">Coalindia</t>
  </si>
  <si>
    <t xml:space="preserve">chairman@coalindia.in</t>
  </si>
  <si>
    <t xml:space="preserve">5th Floor, Core-I &amp; II, Scope Minar, Laxmi Nagar District Centre, New Delhi, Delhi 110092</t>
  </si>
  <si>
    <t xml:space="preserve">Duceretech</t>
  </si>
  <si>
    <t xml:space="preserve">avinash.babu@duceretech.com</t>
  </si>
  <si>
    <t xml:space="preserve">040 2771 3000</t>
  </si>
  <si>
    <t xml:space="preserve">San Marina House, 222B, Gandhi Nagar, West Marredpally, Secunderabad, Telangana 500026</t>
  </si>
  <si>
    <t xml:space="preserve">Grasshoppermedia</t>
  </si>
  <si>
    <t xml:space="preserve">hr@grasshoppermedia.tv</t>
  </si>
  <si>
    <t xml:space="preserve">Idfsmaroc</t>
  </si>
  <si>
    <t xml:space="preserve">Rivic Tantoco</t>
  </si>
  <si>
    <t xml:space="preserve">rivic.tantoco@idfsmaroc.com</t>
  </si>
  <si>
    <t xml:space="preserve">2109, Ground Floor, Desh Bandhu Gupta Rd, Karol Bagh, New Delhi, Delhi 110005</t>
  </si>
  <si>
    <t xml:space="preserve">Allianz Global Assistance</t>
  </si>
  <si>
    <t xml:space="preserve">Abhishek Verma</t>
  </si>
  <si>
    <t xml:space="preserve">abhishek.verma@allianz.com</t>
  </si>
  <si>
    <t xml:space="preserve">DLF Square, 1st Floor, Jacaranda Marg, Gurugram, Haryana 122002</t>
  </si>
  <si>
    <t xml:space="preserve">Experience Letter and LOA</t>
  </si>
  <si>
    <t xml:space="preserve">Assianpaints</t>
  </si>
  <si>
    <t xml:space="preserve">ashwin dani</t>
  </si>
  <si>
    <t xml:space="preserve">hr@assianpaints.com</t>
  </si>
  <si>
    <t xml:space="preserve">6A, Shantinagar, Santacruz (E), Mumbai - 400 055, India</t>
  </si>
  <si>
    <t xml:space="preserve">Boavista Business Solutions Pvt Ltd</t>
  </si>
  <si>
    <t xml:space="preserve">ravig</t>
  </si>
  <si>
    <t xml:space="preserve">ravig@boavistasolutions.com</t>
  </si>
  <si>
    <t xml:space="preserve">1st Cross Rd, KHB Colony, 5th Block, Koramangala, Bengaluru, Karnataka 560095</t>
  </si>
  <si>
    <t xml:space="preserve">Coalition/Mercater Info Serviceas</t>
  </si>
  <si>
    <t xml:space="preserve">sch@misipl.in</t>
  </si>
  <si>
    <t xml:space="preserve">22 4151 6764</t>
  </si>
  <si>
    <t xml:space="preserve">CRISIL House, Central Avenue, Hiranandani Business Park, Powai Mumbai Mumbai City Maharashtra - 40007</t>
  </si>
  <si>
    <t xml:space="preserve">Dukes Retreat</t>
  </si>
  <si>
    <t xml:space="preserve">hr@dukesretreat.com</t>
  </si>
  <si>
    <t xml:space="preserve">02114 269 201</t>
  </si>
  <si>
    <t xml:space="preserve">Old Mumbai - Pune Hwy, Khandala, Lonavla, Maharashtra 410301</t>
  </si>
  <si>
    <t xml:space="preserve">Gravityindia</t>
  </si>
  <si>
    <t xml:space="preserve">hr@gravityindia.com</t>
  </si>
  <si>
    <t xml:space="preserve">840, Udyog Vihar Phase V, Phase V, Udyog Vihar, Sector 19, Gurugram, Haryana 122016</t>
  </si>
  <si>
    <t xml:space="preserve">Idhasoft Limited.</t>
  </si>
  <si>
    <t xml:space="preserve">hr@idhasoft.com</t>
  </si>
  <si>
    <t xml:space="preserve">BSEL Techpark, 4th Floor, Room No. 407, Opposite Vashi Station, Navi Mumbai Mumbai MH 400703 IN</t>
  </si>
  <si>
    <t xml:space="preserve">Allied Nippon Limited</t>
  </si>
  <si>
    <t xml:space="preserve">hrd@alliednippon.com</t>
  </si>
  <si>
    <t xml:space="preserve">1006, AKASHDEEP BUILDING, 26/A, BARAKHAMBA ROAD, NEW DELHI. DL 110001</t>
  </si>
  <si>
    <t xml:space="preserve">Associated Broadcasting Company P Ltd</t>
  </si>
  <si>
    <t xml:space="preserve">srinivasan p</t>
  </si>
  <si>
    <t xml:space="preserve">srinivasan.p@tv9.com/varsha.shrimali@tv9.com</t>
  </si>
  <si>
    <t xml:space="preserve">PLOT NO.97, ROAD NO.3,BANJARA HILLS, HYDERABAD ANDHRA PRADESH TG 500034 IN</t>
  </si>
  <si>
    <t xml:space="preserve">Bob Tech Solutions Private Limited</t>
  </si>
  <si>
    <t xml:space="preserve">kollethen karthik</t>
  </si>
  <si>
    <t xml:space="preserve">hr@bobtechsolutions.com</t>
  </si>
  <si>
    <t xml:space="preserve">SBM ATM, Maruthi Towers, # 3/4 Hosur Main Road,, 1st Floor, Madiwala., Land Mark--Above, Bengaluru, 500068</t>
  </si>
  <si>
    <t xml:space="preserve">Coats India</t>
  </si>
  <si>
    <t xml:space="preserve">K Viswanathan</t>
  </si>
  <si>
    <t xml:space="preserve">Hr@coats.com</t>
  </si>
  <si>
    <t xml:space="preserve">524, Phase-5, Near Om Sweets , HUDA Market, Udyog Vihar, Gurugram, Haryana 122016</t>
  </si>
  <si>
    <t xml:space="preserve">Dumadu</t>
  </si>
  <si>
    <t xml:space="preserve">Narasimha</t>
  </si>
  <si>
    <t xml:space="preserve">narasimha@dumadu.com</t>
  </si>
  <si>
    <t xml:space="preserve">080 4120 4810</t>
  </si>
  <si>
    <t xml:space="preserve">188, 1st Floor, above Hindustan Furnishing, Agara Village, Bengaluru, Karnataka 560102</t>
  </si>
  <si>
    <t xml:space="preserve">Gravityintegrates</t>
  </si>
  <si>
    <t xml:space="preserve">verify@gravityintegrates.com</t>
  </si>
  <si>
    <t xml:space="preserve">Ist floor,Sec1,Besides Kailash Kanta clinic,Avanti vihar Ist floor,Sec1,Besides Kailash Kanta clinic, Avanti Vihar Rd, Raipur, Chhattisgarh 492001</t>
  </si>
  <si>
    <t xml:space="preserve">Idmission</t>
  </si>
  <si>
    <t xml:space="preserve">Siddharth</t>
  </si>
  <si>
    <t xml:space="preserve">siddharth@idmission.com</t>
  </si>
  <si>
    <t xml:space="preserve">Icon Tower, 402-403, 4th floor, Baner Rd, Baner, Pune, Maharashtra 411045</t>
  </si>
  <si>
    <t xml:space="preserve">Alligator Designs Private Limited</t>
  </si>
  <si>
    <t xml:space="preserve">Hemlatha</t>
  </si>
  <si>
    <t xml:space="preserve">hemalatha@tridentinfosol.com</t>
  </si>
  <si>
    <t xml:space="preserve">Block A, Khushal Garden Arcade, 1A, Phase II, Peenya Industrial Area, Bangalore</t>
  </si>
  <si>
    <t xml:space="preserve">Associates Infratech</t>
  </si>
  <si>
    <t xml:space="preserve">mayur ahire</t>
  </si>
  <si>
    <t xml:space="preserve">mayur.ahire@associategroup.in</t>
  </si>
  <si>
    <t xml:space="preserve">22 - 26456665</t>
  </si>
  <si>
    <t xml:space="preserve">11/404 RAMJI'S STREETNANAVAT SURAT Surat GJ 395003 IN</t>
  </si>
  <si>
    <t xml:space="preserve">Boden Software Services Private Limited</t>
  </si>
  <si>
    <t xml:space="preserve">lokesh</t>
  </si>
  <si>
    <t xml:space="preserve">hr@dilysmadoctech.com</t>
  </si>
  <si>
    <t xml:space="preserve">15/3, Bannerghatta Road, Adugodi, Adugodi, Bengaluru, Karnataka 560030</t>
  </si>
  <si>
    <t xml:space="preserve">Coca Cola India Inc</t>
  </si>
  <si>
    <t xml:space="preserve">shtiwari</t>
  </si>
  <si>
    <t xml:space="preserve">hr@apac.ko.com</t>
  </si>
  <si>
    <t xml:space="preserve">3rd Floor, Millennium, 235/2a, A J C Bose Road, Kolkata, West Bengal 700020</t>
  </si>
  <si>
    <t xml:space="preserve">Dumadu Games Private Limited</t>
  </si>
  <si>
    <t xml:space="preserve">Prisheela</t>
  </si>
  <si>
    <t xml:space="preserve">prisheela@damadu.com</t>
  </si>
  <si>
    <t xml:space="preserve">1889, 1st Floor, above Hindustan Furnishing, Agara Village, Bengaluru, Karnataka 560102</t>
  </si>
  <si>
    <t xml:space="preserve">Graymatter</t>
  </si>
  <si>
    <t xml:space="preserve">Shalini Ravi</t>
  </si>
  <si>
    <t xml:space="preserve">hr@graymatter.co.in</t>
  </si>
  <si>
    <t xml:space="preserve">172, G.T Road, Opposite Delhi Gate, Ghziabad, Ghaziabad, Uttar Pradesh 201001</t>
  </si>
  <si>
    <t xml:space="preserve">Idolvision Technologies Pvt Ltd</t>
  </si>
  <si>
    <t xml:space="preserve">hamsanandini</t>
  </si>
  <si>
    <t xml:space="preserve">hamsanandini@idolvision.com</t>
  </si>
  <si>
    <t xml:space="preserve">80 6559 6566</t>
  </si>
  <si>
    <t xml:space="preserve">LEVEL8,TOWER1,UMIYA BUSINESS BAY,CESSNA BUSINESS PARK SARJAPUR RING ROAD,KADUBEESANAHALLI, BANGALORE Bangalore KA 560103 IN</t>
  </si>
  <si>
    <t xml:space="preserve">Alloy Polymers India Private Limited</t>
  </si>
  <si>
    <t xml:space="preserve">admin@alloypolymersindia.com</t>
  </si>
  <si>
    <t xml:space="preserve">D-103-104, Ranjangaon MIDC, Sirūr, Maharashtra 412210</t>
  </si>
  <si>
    <t xml:space="preserve">Assureeservices</t>
  </si>
  <si>
    <t xml:space="preserve">kirfan</t>
  </si>
  <si>
    <t xml:space="preserve">kirfan@assureeservices.com</t>
  </si>
  <si>
    <t xml:space="preserve">4th Floor, Sun Flower Building, No:85, 10th Ave, Ashok Nagar, Chennai, Tamil Nadu 600083</t>
  </si>
  <si>
    <t xml:space="preserve">Bodhi Society</t>
  </si>
  <si>
    <t xml:space="preserve">ratnaker</t>
  </si>
  <si>
    <t xml:space="preserve">hr@bodhisociety.org</t>
  </si>
  <si>
    <t xml:space="preserve">14, Kavi Kalidasa Road, Gandhi Nagar, Bengaluru, Karnataka 560009</t>
  </si>
  <si>
    <t xml:space="preserve">Coca-Cola.Com</t>
  </si>
  <si>
    <t xml:space="preserve">Nishi Chaturvedi</t>
  </si>
  <si>
    <t xml:space="preserve">hr@coca-cola.com</t>
  </si>
  <si>
    <t xml:space="preserve">33, Munirka Marg, Basant Lok, Vasant Vihar, New Delhi, Delhi 110057</t>
  </si>
  <si>
    <t xml:space="preserve">Dun &amp; Bradstreet</t>
  </si>
  <si>
    <t xml:space="preserve">Loboka</t>
  </si>
  <si>
    <t xml:space="preserve">loboka@dnb.com</t>
  </si>
  <si>
    <t xml:space="preserve">1st floor, Administrative Building Block 'E', NSIC – Technical Services Center, Okhla Industrial Estate Phase 3 Rd, New Delhi, Delhi 110020</t>
  </si>
  <si>
    <t xml:space="preserve">Great Champ Technology Limited</t>
  </si>
  <si>
    <t xml:space="preserve">hr@nerdyturtlez.com</t>
  </si>
  <si>
    <t xml:space="preserve">B-30, B Block, Sector 5, Noida, Uttar Pradesh 201301</t>
  </si>
  <si>
    <t xml:space="preserve">Allscripts</t>
  </si>
  <si>
    <t xml:space="preserve">Matilda Charles</t>
  </si>
  <si>
    <t xml:space="preserve">Matilda.Charles@Allscripts.com</t>
  </si>
  <si>
    <t xml:space="preserve">1500 Concred Ter Suite 100, Sunrise</t>
  </si>
  <si>
    <t xml:space="preserve">Assystem India Pvt Ltd</t>
  </si>
  <si>
    <t xml:space="preserve">Mandoz ANTONY</t>
  </si>
  <si>
    <t xml:space="preserve">hr@assystem-india.com</t>
  </si>
  <si>
    <t xml:space="preserve">4074, 4th Floor, A Wing, Kanakia Wall Street Chakala, Andheri Kurla Road Mumbai Mumbai City MH 400093 IN</t>
  </si>
  <si>
    <t xml:space="preserve">Bodhtree Consulting</t>
  </si>
  <si>
    <t xml:space="preserve">hr@bodhtree.com</t>
  </si>
  <si>
    <t xml:space="preserve">40 6622 2333</t>
  </si>
  <si>
    <t xml:space="preserve">Block A, Wing 2, Level 6, Cyber Gateway, Madhapur, Telangana 500081</t>
  </si>
  <si>
    <t xml:space="preserve">Coding Brains Software Solutions</t>
  </si>
  <si>
    <t xml:space="preserve">hr.codingbrains@gmail.com</t>
  </si>
  <si>
    <t xml:space="preserve">SHEETLA SADAN, PARA ROAD, VAISNOV PURAM, RAJAJI PURAM, NEAR BRIGHT WAY ACADEMY, LUCKNOW Uttar Pradesh - 226017</t>
  </si>
  <si>
    <t xml:space="preserve">Dun &amp; Bradstreet South Asia Middle East Limited</t>
  </si>
  <si>
    <t xml:space="preserve">Lobos</t>
  </si>
  <si>
    <t xml:space="preserve">LoboS@dnbsame.com</t>
  </si>
  <si>
    <t xml:space="preserve">Khalid Bin Waleed Road (Bank Street) - Al Hamriya - Dubai - United Arab Emirates</t>
  </si>
  <si>
    <t xml:space="preserve">Greatlakes Edu</t>
  </si>
  <si>
    <t xml:space="preserve">Hartharan V</t>
  </si>
  <si>
    <t xml:space="preserve">hr@greatlakes.edu.in</t>
  </si>
  <si>
    <t xml:space="preserve">Bilaspur-Tauru Road, Near Bilaspur, Chowk, NH-8, Gurugram, Haryana 122413</t>
  </si>
  <si>
    <t xml:space="preserve">Idsigntechnologies</t>
  </si>
  <si>
    <t xml:space="preserve">Samatha T</t>
  </si>
  <si>
    <t xml:space="preserve">samatha.t@idsigntechnologies.com</t>
  </si>
  <si>
    <t xml:space="preserve">104-105, Suneja Tower-1, District Centre, Janakpuri, New Delhi, Delhi 110058</t>
  </si>
  <si>
    <t xml:space="preserve">Allsilks Designers Private Limited</t>
  </si>
  <si>
    <t xml:space="preserve">accounts@indiansilkhouseagencies.com</t>
  </si>
  <si>
    <t xml:space="preserve">033-40735503</t>
  </si>
  <si>
    <t xml:space="preserve">129 A, Rash Behari Ave, Triangular Park, Dover Terrace, Ballygunge, Kolkata, West Bengal 700029</t>
  </si>
  <si>
    <t xml:space="preserve">Astadia Pvt Ltd</t>
  </si>
  <si>
    <t xml:space="preserve">rajeev aggarwal</t>
  </si>
  <si>
    <t xml:space="preserve">rajeev.aggarwal@astadia.com</t>
  </si>
  <si>
    <t xml:space="preserve">B-807-08, 8th Floor BPTP Park Centra,Sector 30, Jal Vayu Vihar Gurgaon 122001</t>
  </si>
  <si>
    <t xml:space="preserve">Bodhtree Consulting Limited</t>
  </si>
  <si>
    <t xml:space="preserve">sullenga</t>
  </si>
  <si>
    <t xml:space="preserve">sullenga@bodhtree.com</t>
  </si>
  <si>
    <t xml:space="preserve">10th Floor, Unit No-2, (Right Wing) Vega Block the 'V' Plot No 17, Software Units Layout, Inorbit Mall Rd, D Block, HITEC City, Hyderabad, Telangana 500081</t>
  </si>
  <si>
    <t xml:space="preserve">Coforge Ltd</t>
  </si>
  <si>
    <t xml:space="preserve">Sourabh Pal</t>
  </si>
  <si>
    <t xml:space="preserve">Sourabh.Pal@coforge.com</t>
  </si>
  <si>
    <t xml:space="preserve">95407 81536</t>
  </si>
  <si>
    <t xml:space="preserve">8, Balaji Estate, Third Floor, Guru Ravi Das Marg, Kalkaji, New Delhi - 110020. Delhi - India</t>
  </si>
  <si>
    <t xml:space="preserve">Dunloppolymers</t>
  </si>
  <si>
    <t xml:space="preserve">Badrinarayan</t>
  </si>
  <si>
    <t xml:space="preserve">hr@dunloppolymers.com</t>
  </si>
  <si>
    <t xml:space="preserve">0821 258 2449</t>
  </si>
  <si>
    <t xml:space="preserve">139 A,B &amp; C, Belagola Industrial Area, Metagalli Industrial Estate Road, Mysore 570016, Mysuru, Karnataka 570016</t>
  </si>
  <si>
    <t xml:space="preserve">Greatwest</t>
  </si>
  <si>
    <t xml:space="preserve">Guruprasad Kn</t>
  </si>
  <si>
    <t xml:space="preserve">Guruprasad.Kn@greatwest.com</t>
  </si>
  <si>
    <t xml:space="preserve">Embassy Tech Village SEZ, 1st Floor, Block 2A Building West tower, Devarabisanahalli, Agrahara Village, Varthur Hobli, Outer Ring Road, Bengaluru, Karnataka 560103</t>
  </si>
  <si>
    <t xml:space="preserve">Idsil</t>
  </si>
  <si>
    <t xml:space="preserve">Prince K</t>
  </si>
  <si>
    <t xml:space="preserve">prince.k@idsil.com</t>
  </si>
  <si>
    <t xml:space="preserve">A-4, Block A, Sector 4, Noida, Uttar Pradesh 201301</t>
  </si>
  <si>
    <t xml:space="preserve">Allstate Solutions Pvt Ltd</t>
  </si>
  <si>
    <t xml:space="preserve">Harish Naidu</t>
  </si>
  <si>
    <t xml:space="preserve">harishnaidu@allstate.com</t>
  </si>
  <si>
    <t xml:space="preserve">080-30890000</t>
  </si>
  <si>
    <t xml:space="preserve">RMZ Ecoworld, 7th Floor, Building No. 1 Devarabeesanahali Village Varthur, Hobli, Bengaluru, Karnataka 560103</t>
  </si>
  <si>
    <t xml:space="preserve">Aster Infratech Pvt Ltd</t>
  </si>
  <si>
    <t xml:space="preserve">glkumar</t>
  </si>
  <si>
    <t xml:space="preserve">glkumar@ceibaecc.com</t>
  </si>
  <si>
    <t xml:space="preserve">Boehringer Ingelheim India Private Limited</t>
  </si>
  <si>
    <t xml:space="preserve">KRUTI.SHAH</t>
  </si>
  <si>
    <t xml:space="preserve">hr@BOEHRINGER-INGELHEIM.COM</t>
  </si>
  <si>
    <t xml:space="preserve">1102, Hallmark Business Plaza, 11th Floor, Gurunanak Hospital Road, near Gurunanak Hospital, Bandra East, Mumbai, Maharashtra 400051</t>
  </si>
  <si>
    <t xml:space="preserve">Cogenteservices.Com</t>
  </si>
  <si>
    <t xml:space="preserve">hr@cogenteservices.com</t>
  </si>
  <si>
    <t xml:space="preserve">Sanoj-:9899838468</t>
  </si>
  <si>
    <t xml:space="preserve">C-121, C Block, Sector 63, Noida, Uttar Pradesh 201301</t>
  </si>
  <si>
    <t xml:space="preserve">Durgasoft India Private Limited</t>
  </si>
  <si>
    <t xml:space="preserve">Zakir</t>
  </si>
  <si>
    <t xml:space="preserve">hr@durgasoftindia.com</t>
  </si>
  <si>
    <t xml:space="preserve">Plot No. 58, 2nd Floor, Sai Nagar, Madhapur, Hyderabad, Telangana 500034</t>
  </si>
  <si>
    <t xml:space="preserve">Greaves Cotton Ltd</t>
  </si>
  <si>
    <t xml:space="preserve">Jessie Dsouza</t>
  </si>
  <si>
    <t xml:space="preserve">hr@greavescotton.com</t>
  </si>
  <si>
    <t xml:space="preserve">022-24397575</t>
  </si>
  <si>
    <t xml:space="preserve">3rd floor, 3rd floor, Mehrauli-Gurgaon Rd, Sikanderpur, Sector 26, Gurugram, Haryana 122002</t>
  </si>
  <si>
    <t xml:space="preserve">Idtechno</t>
  </si>
  <si>
    <t xml:space="preserve">hr@idtechno.net</t>
  </si>
  <si>
    <t xml:space="preserve">Office No 6 &amp; 7, Ground Floor, Stellar IT Park, Tower A, Sector 62, Noida, Uttar Pradesh 201309</t>
  </si>
  <si>
    <t xml:space="preserve">Allvy Software Solutions Pvt Ltd</t>
  </si>
  <si>
    <t xml:space="preserve">Bala</t>
  </si>
  <si>
    <t xml:space="preserve">bala@allvy.com</t>
  </si>
  <si>
    <t xml:space="preserve">Towe A, 8th Floor, Ramky Selenium, Nanakramguda, Financial Dist,, Financial, District, Gachibowli,, Hyderabad, Telangana 500032</t>
  </si>
  <si>
    <t xml:space="preserve">Aster Minds Enterprise Solutions Private Limited</t>
  </si>
  <si>
    <t xml:space="preserve">vinodk</t>
  </si>
  <si>
    <t xml:space="preserve">hr@asterminds.com</t>
  </si>
  <si>
    <t xml:space="preserve">opposite Building Number 9, HITEC City, Hyderabad, Telangana 500081</t>
  </si>
  <si>
    <t xml:space="preserve">Bol</t>
  </si>
  <si>
    <t xml:space="preserve">balcon</t>
  </si>
  <si>
    <t xml:space="preserve">hr@bol.net.in</t>
  </si>
  <si>
    <t xml:space="preserve">Bolindia, Building, 25, Tilak Nagar, Mumbai, Maharashtra 89</t>
  </si>
  <si>
    <t xml:space="preserve">Cognate It</t>
  </si>
  <si>
    <t xml:space="preserve">Rajy</t>
  </si>
  <si>
    <t xml:space="preserve">hr@cognateit.com</t>
  </si>
  <si>
    <t xml:space="preserve">plot no 44, Nagarjuna Hills, Punjagutta, Hyderabad, Telangana 500082</t>
  </si>
  <si>
    <t xml:space="preserve">Durgesh P Sabne And Asscoiate</t>
  </si>
  <si>
    <t xml:space="preserve">Durgesh</t>
  </si>
  <si>
    <t xml:space="preserve">dpsabne@gmail.com</t>
  </si>
  <si>
    <t xml:space="preserve">104, 1st, Karve Road, S No 175 Erandawane, Maharashtra - 411038</t>
  </si>
  <si>
    <t xml:space="preserve">Greenappsit</t>
  </si>
  <si>
    <t xml:space="preserve">hr@greenappsit.com</t>
  </si>
  <si>
    <t xml:space="preserve">1st Floor,Plot.No.334, Phase-3, Kamalapuri Colony, Hyderabad, Telangana 500073</t>
  </si>
  <si>
    <t xml:space="preserve">Iecsindia</t>
  </si>
  <si>
    <t xml:space="preserve">hr@iecsindia.com</t>
  </si>
  <si>
    <t xml:space="preserve">Block C, Naraina Vihar, Naraina, New Delhi, Delhi 110028
 International Electron</t>
  </si>
  <si>
    <t xml:space="preserve">Allweird Software Private Limited</t>
  </si>
  <si>
    <t xml:space="preserve">hr@allweird.com</t>
  </si>
  <si>
    <t xml:space="preserve">Lane Beside Maxcure Hospital, Madhapur, Hi Tech City Hyderabad, Kurnoll India 500081</t>
  </si>
  <si>
    <t xml:space="preserve">Aster Private Limited</t>
  </si>
  <si>
    <t xml:space="preserve">chsuresh</t>
  </si>
  <si>
    <t xml:space="preserve">chsuresh@aster.in/ rajdeep@atspl.com,</t>
  </si>
  <si>
    <t xml:space="preserve">No 141/1, Phase-II, IDA Cherlapally, RR District Hyderabad, 500 051 India</t>
  </si>
  <si>
    <t xml:space="preserve">Bolas Intelli Solutions Pvt Ltd</t>
  </si>
  <si>
    <t xml:space="preserve">hr@bolasintelli.co.in</t>
  </si>
  <si>
    <t xml:space="preserve">4th Floor, Empire Mall, MG Rd, Kodailbail, Mangaluru, Karnataka 575003</t>
  </si>
  <si>
    <t xml:space="preserve">Durovalves India Private Limited</t>
  </si>
  <si>
    <t xml:space="preserve">Pradeep</t>
  </si>
  <si>
    <t xml:space="preserve">Hr@varrocgroup.com</t>
  </si>
  <si>
    <t xml:space="preserve">9673001455-After 2 clock</t>
  </si>
  <si>
    <t xml:space="preserve">F-57-58, M I D C, Waluj, Aurangabad, Maharashtra 431133</t>
  </si>
  <si>
    <t xml:space="preserve">Greenchef</t>
  </si>
  <si>
    <t xml:space="preserve">hr Official</t>
  </si>
  <si>
    <t xml:space="preserve">hrcoordinator@greenchef.in</t>
  </si>
  <si>
    <t xml:space="preserve">1, Sector 6, Imt Manesar, Gurugram, Haryana 122052</t>
  </si>
  <si>
    <t xml:space="preserve">Ienergizer</t>
  </si>
  <si>
    <t xml:space="preserve">Employment Verification</t>
  </si>
  <si>
    <t xml:space="preserve">employment.verification@ienergizer.com</t>
  </si>
  <si>
    <t xml:space="preserve">22, GROUND FLOOR, RECTANGLE-1, DISTRICT CENTRE, SAKET NEW DELHI South Delhi DL 110017 IN</t>
  </si>
  <si>
    <t xml:space="preserve">Allwyncorp</t>
  </si>
  <si>
    <t xml:space="preserve">Radha</t>
  </si>
  <si>
    <t xml:space="preserve">Hr@allwyncorp.com</t>
  </si>
  <si>
    <t xml:space="preserve">459 Herndon Pkwy Suite 13, Herndon, VA 20170, United States</t>
  </si>
  <si>
    <t xml:space="preserve">Aster Telecommunication</t>
  </si>
  <si>
    <t xml:space="preserve">srinivasbansode</t>
  </si>
  <si>
    <t xml:space="preserve">srinivasbansode@aster.in</t>
  </si>
  <si>
    <t xml:space="preserve">A-8/7, Aishwarya Chambers, A. S. Rao Nagar, Hyderabad, 500062, Telangana, India</t>
  </si>
  <si>
    <t xml:space="preserve">Bom3 Vsnl</t>
  </si>
  <si>
    <t xml:space="preserve">anuja</t>
  </si>
  <si>
    <t xml:space="preserve">anuja99@bom3.vsnl.net.in</t>
  </si>
  <si>
    <t xml:space="preserve">102 Atlanta 10 Floor Nariman Point Mumbai - India</t>
  </si>
  <si>
    <t xml:space="preserve">Cognitel Training Services Private Limited</t>
  </si>
  <si>
    <t xml:space="preserve">Rajeev Kabra</t>
  </si>
  <si>
    <t xml:space="preserve">rajeev.kabra@cognitel.com</t>
  </si>
  <si>
    <t xml:space="preserve">98713 89355</t>
  </si>
  <si>
    <t xml:space="preserve">Units: 912-918, 9th floor, JMD Megapolis Sector 48, Gurugram, Haryana 122018</t>
  </si>
  <si>
    <t xml:space="preserve">Durr India Pvt Ltd</t>
  </si>
  <si>
    <t xml:space="preserve">Babu</t>
  </si>
  <si>
    <t xml:space="preserve">babu@durrindia.com</t>
  </si>
  <si>
    <t xml:space="preserve">Dürr India Pvt. Ltd. 600 035, Nandanam, Chennai, India</t>
  </si>
  <si>
    <t xml:space="preserve">Greencircleinc</t>
  </si>
  <si>
    <t xml:space="preserve">hr@greencircleinc.com</t>
  </si>
  <si>
    <t xml:space="preserve">Green Empire (Anupusham), Above Axis bank, Near Yash Complex, Gotri Road, Vadodara, Gujarat 390021</t>
  </si>
  <si>
    <t xml:space="preserve">Iescpl</t>
  </si>
  <si>
    <t xml:space="preserve">hr.corp@iescpl.com</t>
  </si>
  <si>
    <t xml:space="preserve">M.No: 8-2-502/1/A, JIVI Towers, Road No. 7, Banjara Hills, Hyderabad - 500 034</t>
  </si>
  <si>
    <t xml:space="preserve">Ally Wired Softsolutions Private Limited</t>
  </si>
  <si>
    <t xml:space="preserve">Manoj Aggarwal</t>
  </si>
  <si>
    <t xml:space="preserve">manoj.aggarwal@wiredsoft.org</t>
  </si>
  <si>
    <t xml:space="preserve">C-53, IInd FLOOR MALVIYA NAGAR NEW DELHI DL 11001</t>
  </si>
  <si>
    <t xml:space="preserve">Astm Skills Pvt. Ltd Or Advanced Security Traning</t>
  </si>
  <si>
    <t xml:space="preserve">melvyn mathews</t>
  </si>
  <si>
    <t xml:space="preserve">hr@astm.co.in</t>
  </si>
  <si>
    <t xml:space="preserve">45, Chimbai Rd, Bandra West, Mumbai, Maharashtra 400050</t>
  </si>
  <si>
    <t xml:space="preserve">Bom5 Vsnl</t>
  </si>
  <si>
    <t xml:space="preserve">aarvi</t>
  </si>
  <si>
    <t xml:space="preserve">aarvi@bom5.vsnl.net.in</t>
  </si>
  <si>
    <t xml:space="preserve">401/405 Jolly Bhavan No 1 10 New Marine Lines Mumbai - India</t>
  </si>
  <si>
    <t xml:space="preserve">Collab</t>
  </si>
  <si>
    <t xml:space="preserve">Pransh</t>
  </si>
  <si>
    <t xml:space="preserve">pranash@collab.net</t>
  </si>
  <si>
    <t xml:space="preserve">dwarka, Sector 15 Dwarka, dawrka, Delhi, 110061</t>
  </si>
  <si>
    <t xml:space="preserve">Dusane Infotech</t>
  </si>
  <si>
    <t xml:space="preserve">Nitya</t>
  </si>
  <si>
    <t xml:space="preserve">nityap@diipl.com</t>
  </si>
  <si>
    <t xml:space="preserve">022-41618300</t>
  </si>
  <si>
    <t xml:space="preserve">4th Floor, Sambhav IT Park, Wagle Industrial Area, plot no B5 Midc, behind Aplab, Thane West, Maharashtra 400604</t>
  </si>
  <si>
    <t xml:space="preserve">Greenclouds</t>
  </si>
  <si>
    <t xml:space="preserve">info@greenclouds.in</t>
  </si>
  <si>
    <t xml:space="preserve">6006, DLF Phase IV, Sector 27, Gurugram, Haryana 122009</t>
  </si>
  <si>
    <t xml:space="preserve">Iet Bhaddal</t>
  </si>
  <si>
    <t xml:space="preserve">info@ietbhaddal.edu.in</t>
  </si>
  <si>
    <t xml:space="preserve">Bhaddal Rd, Mianpur, Punjab 140108</t>
  </si>
  <si>
    <t xml:space="preserve">Almal Capital</t>
  </si>
  <si>
    <t xml:space="preserve">Lilas</t>
  </si>
  <si>
    <t xml:space="preserve">hr@almalcapital.com</t>
  </si>
  <si>
    <t xml:space="preserve">Office 901,48 Burj Gate, Sheikh Zayed Road,Downtown Dubai - United Arab Emirates</t>
  </si>
  <si>
    <t xml:space="preserve">Astoria Technologies Pvt Ltd</t>
  </si>
  <si>
    <t xml:space="preserve">nagamanohar thota</t>
  </si>
  <si>
    <t xml:space="preserve">nagamanohar.thota@astoriasolutions.com</t>
  </si>
  <si>
    <t xml:space="preserve">2nd Floor, Mebaz Building Adjacent White House, Begumpet, Punjagutta, Hyderabad, Telangana 500082</t>
  </si>
  <si>
    <t xml:space="preserve">Bom8</t>
  </si>
  <si>
    <t xml:space="preserve">adplace@bom8.vsnl.net.in</t>
  </si>
  <si>
    <t xml:space="preserve">Lighthall 'C' Wing, Hiranandani Business Park, Saki Vihar Road, Chandivali Mumbai Mumbai City MH 400072 IN</t>
  </si>
  <si>
    <t xml:space="preserve">Collabem Technologies Pvt Ltd</t>
  </si>
  <si>
    <t xml:space="preserve">Kiishna Shah</t>
  </si>
  <si>
    <t xml:space="preserve">kiishna.shah@collabera.com</t>
  </si>
  <si>
    <t xml:space="preserve">No 9, 2nd Floor, Block 1 Prestige Blue Chip Software Park, Hosur Main Road, Adugodi, Bengaluru, Karnataka - 560029</t>
  </si>
  <si>
    <t xml:space="preserve">Dva Diagnostics Lab</t>
  </si>
  <si>
    <t xml:space="preserve">Abhijeet</t>
  </si>
  <si>
    <t xml:space="preserve">ahireabhijeet@gmail.com</t>
  </si>
  <si>
    <t xml:space="preserve">082919 12921</t>
  </si>
  <si>
    <t xml:space="preserve">A Wing, Akruti Elegance, Akruti Elegance Cooperative Housing Society, Shop no.1, building, VB Phadake Rd, Gavanpada, Mulund East, Mumbai, Maharashtra 400081</t>
  </si>
  <si>
    <t xml:space="preserve">Greenenergyconsulting</t>
  </si>
  <si>
    <t xml:space="preserve">info@greenenergyconsulting.co.uk</t>
  </si>
  <si>
    <t xml:space="preserve">Coroners House, Former, Court Close, Newcastle upon Tyne NE1 3RQ, United Kingdom</t>
  </si>
  <si>
    <t xml:space="preserve">Ifact-Tech</t>
  </si>
  <si>
    <t xml:space="preserve">Khaleel</t>
  </si>
  <si>
    <t xml:space="preserve">khaleel@ifact-tech.com</t>
  </si>
  <si>
    <t xml:space="preserve">1501, A Wing, Riviera Tower Lokhandwala Complex, Kandivali (E) Mumbai Mumbai City MH 400101 IN</t>
  </si>
  <si>
    <t xml:space="preserve">Alobha Technologies Pvt Ltd</t>
  </si>
  <si>
    <t xml:space="preserve">hralobha@alobhatechnologies.com</t>
  </si>
  <si>
    <t xml:space="preserve">BSi Business Park, H-140, H Block, Sector 63, Noida, Uttar Pradesh 201301</t>
  </si>
  <si>
    <t xml:space="preserve">Bombay Rayon Fashions Ltd.</t>
  </si>
  <si>
    <t xml:space="preserve">sujitha</t>
  </si>
  <si>
    <t xml:space="preserve">hr@bombayrayon.com</t>
  </si>
  <si>
    <t xml:space="preserve">080-30940000</t>
  </si>
  <si>
    <t xml:space="preserve">Plot 82/, 29, Linking Rd, Santacruz West, Mumbai, Maharashtra 400050</t>
  </si>
  <si>
    <t xml:space="preserve">Collabera Technologies Pvt Ltd</t>
  </si>
  <si>
    <t xml:space="preserve">Lokesh Patel</t>
  </si>
  <si>
    <t xml:space="preserve">lokesh.patel@collabera.com</t>
  </si>
  <si>
    <t xml:space="preserve">Collabera House, 3rd Floor, Nxt to Satyanarayan Party Plot, Gotri- Sevasi Road, Gotri Village Vadodara Gujarat - 390022</t>
  </si>
  <si>
    <t xml:space="preserve">Dvgts</t>
  </si>
  <si>
    <t xml:space="preserve">Nageswari</t>
  </si>
  <si>
    <t xml:space="preserve">nageswari@dvgts.com</t>
  </si>
  <si>
    <t xml:space="preserve">Door No.5/1, Plot No.101, 2nd Floor Kumaran Colony, 3rd Street, Vadapalani Chennai Chennai TN 600026 IN</t>
  </si>
  <si>
    <t xml:space="preserve">Greenesolpower</t>
  </si>
  <si>
    <t xml:space="preserve">Senthil</t>
  </si>
  <si>
    <t xml:space="preserve">senthil@greenesolpower.com</t>
  </si>
  <si>
    <t xml:space="preserve">Plot No.995, Service Road RPC Layout, Chowdappa Layout Rd, Vijayanagar, Bengaluru, Karnataka 5601004</t>
  </si>
  <si>
    <t xml:space="preserve">Ifanglobal Pvt. Ltd.</t>
  </si>
  <si>
    <t xml:space="preserve">Mshil Koti</t>
  </si>
  <si>
    <t xml:space="preserve">mshilkoti@ifanglobal.com</t>
  </si>
  <si>
    <t xml:space="preserve">Plot No.81, 4th Floor, Sector 44, Gurugram, Haryana 122002</t>
  </si>
  <si>
    <t xml:space="preserve">Alokind</t>
  </si>
  <si>
    <t xml:space="preserve">info@alokind.com</t>
  </si>
  <si>
    <t xml:space="preserve">B/194, Sri Krishna Puri, Patna, Bihar 800001</t>
  </si>
  <si>
    <t xml:space="preserve">Astra Global Pvt Ltd</t>
  </si>
  <si>
    <t xml:space="preserve">bharath</t>
  </si>
  <si>
    <t xml:space="preserve">hr@astraglobal.co</t>
  </si>
  <si>
    <t xml:space="preserve">PLOT NO. 75, VERNA INDUSTRIAL ESTATE VERNA VERNA South Goa GA 403722 IN</t>
  </si>
  <si>
    <t xml:space="preserve">Bonace Engineers Private Limited (Deputed To (Cairn India Limited)Mumbai</t>
  </si>
  <si>
    <t xml:space="preserve">accounts@bonace.org</t>
  </si>
  <si>
    <t xml:space="preserve">603, Lodha Supremus, Road No. 22, Wagale Estate, nr. New Passport Office, Thane West, Maharashtra 400604</t>
  </si>
  <si>
    <t xml:space="preserve">Collegee</t>
  </si>
  <si>
    <t xml:space="preserve">Dhamodharan</t>
  </si>
  <si>
    <t xml:space="preserve">dhamodharan@collegee.com</t>
  </si>
  <si>
    <t xml:space="preserve">Motilal Nehru, Benito Juarez Marg, West End Colony, Dhaula Kuan Enclave I, Dhaula Kuan, New Delhi, Delhi 110021</t>
  </si>
  <si>
    <t xml:space="preserve">Dvr Softek India Private Limited</t>
  </si>
  <si>
    <t xml:space="preserve">shalini@dvrsoftek.com</t>
  </si>
  <si>
    <t xml:space="preserve">080 4164 3333</t>
  </si>
  <si>
    <t xml:space="preserve">7th Cross, Kundalahalli, ITPL Main Rd, Green Domain Layout, EPIP Zone, Brookefield, Bengaluru, Karnataka 560048</t>
  </si>
  <si>
    <t xml:space="preserve">Greenfieldsolution</t>
  </si>
  <si>
    <t xml:space="preserve">Ambar</t>
  </si>
  <si>
    <t xml:space="preserve">hr@greenfieldsolution.in</t>
  </si>
  <si>
    <t xml:space="preserve">Al Wutayyah St, Muscat, Oman</t>
  </si>
  <si>
    <t xml:space="preserve">Ifbglobal</t>
  </si>
  <si>
    <t xml:space="preserve">Offficial</t>
  </si>
  <si>
    <t xml:space="preserve">mumbai_sales@ifbglobal.com</t>
  </si>
  <si>
    <t xml:space="preserve">Plot no. 640A, Industrial Area, Industrial Area Mohali Phase 9, Sahibzada Ajit Singh Nagar, Punjab 160062</t>
  </si>
  <si>
    <t xml:space="preserve">Alp Consulting</t>
  </si>
  <si>
    <t xml:space="preserve">Seema S</t>
  </si>
  <si>
    <t xml:space="preserve">hr@alpconsulting.in</t>
  </si>
  <si>
    <t xml:space="preserve">080-30917474/080- 30917515</t>
  </si>
  <si>
    <t xml:space="preserve">4, Chowringhee Lane, Block-I 3rd Floor, R.No- 3M, behind Indian Museum, Kolkata, West Bengal 700016</t>
  </si>
  <si>
    <t xml:space="preserve">Astra Speciality Compounds India Private Limited</t>
  </si>
  <si>
    <t xml:space="preserve">sk chatterjee</t>
  </si>
  <si>
    <t xml:space="preserve">Hr@astra-polymers.com</t>
  </si>
  <si>
    <t xml:space="preserve">Plot no Z56, Z57, Z58 &amp; Z65, Z66, Z67, Dahej SEZ Part- I, Dahej,Taluka- Vagra Bharuch Bharuch GJ 392130 IN</t>
  </si>
  <si>
    <t xml:space="preserve">Bonanz</t>
  </si>
  <si>
    <t xml:space="preserve">satish ganiga</t>
  </si>
  <si>
    <t xml:space="preserve">hr@bonanzaonline.com</t>
  </si>
  <si>
    <t xml:space="preserve">MI Rd, Nangal Jaisabohra, Sindhi Camp, Jaipur, Rajasthan 302001</t>
  </si>
  <si>
    <t xml:space="preserve">Colonel’S Dental Spa</t>
  </si>
  <si>
    <t xml:space="preserve">colonelsdentalspa@gmail.com</t>
  </si>
  <si>
    <t xml:space="preserve">95, Mosque Rd, Cleveland Town, Pulikeshi Nagar, Bengaluru, Karnataka 560005</t>
  </si>
  <si>
    <t xml:space="preserve">Dw Digiworld(Dw Mobile)</t>
  </si>
  <si>
    <t xml:space="preserve">Suraj</t>
  </si>
  <si>
    <t xml:space="preserve">hr@tkil.in</t>
  </si>
  <si>
    <t xml:space="preserve">Shop No.7, Block-1, Shriram Nagar, VIP Road, Biswa Bangla Sarani, Tegharia, Haldirams, Kolkata, West Bengal 700052</t>
  </si>
  <si>
    <t xml:space="preserve">Greengold</t>
  </si>
  <si>
    <t xml:space="preserve">Radhika</t>
  </si>
  <si>
    <t xml:space="preserve">radhika@greengold.tv</t>
  </si>
  <si>
    <t xml:space="preserve">86FQ+F45, Fatehpur Taga, Haryana 121004</t>
  </si>
  <si>
    <t xml:space="preserve">Ifci Ltd</t>
  </si>
  <si>
    <t xml:space="preserve">Reeta Sulekh</t>
  </si>
  <si>
    <t xml:space="preserve">reeta.sulekh@ifciltd.com</t>
  </si>
  <si>
    <t xml:space="preserve">011-41732000</t>
  </si>
  <si>
    <t xml:space="preserve">Head Office IFCI Limited IFCI Tower, 61 Nehru Place, New Delhi-110 019</t>
  </si>
  <si>
    <t xml:space="preserve">Alpha Finsoft Private Limited</t>
  </si>
  <si>
    <t xml:space="preserve">Trupti Morajkar</t>
  </si>
  <si>
    <t xml:space="preserve">hr@alphafinsoft.co.in</t>
  </si>
  <si>
    <t xml:space="preserve">12, Express View, Swastik Park Chembur, Mumbai-400071 Mumbai MH 400071</t>
  </si>
  <si>
    <t xml:space="preserve">Astrazeneca</t>
  </si>
  <si>
    <t xml:space="preserve">divya ranganathan</t>
  </si>
  <si>
    <t xml:space="preserve">divya.ranganathan@astrazeneca.com</t>
  </si>
  <si>
    <t xml:space="preserve">Chimanlal Pharma, Nh-8, Aslali, Ahmedabad, Gujarat 38242</t>
  </si>
  <si>
    <t xml:space="preserve">Bonfiglioli Transmission Private Ltd</t>
  </si>
  <si>
    <t xml:space="preserve">vanitha t</t>
  </si>
  <si>
    <t xml:space="preserve">vanitha.t@bonfiglioli.com</t>
  </si>
  <si>
    <t xml:space="preserve">A-812, 8th Floor, Safal Pegasus 100 feet Road, Prahlad Nagar, Satellite, Ahmedabad, Gujarat 380051</t>
  </si>
  <si>
    <t xml:space="preserve">Colruyt Group</t>
  </si>
  <si>
    <t xml:space="preserve">Dinakar Ephraim</t>
  </si>
  <si>
    <t xml:space="preserve">hr@colruytgroup.com</t>
  </si>
  <si>
    <t xml:space="preserve">Raheja IT Park, Building No:21, Mindspace, HITEC City, Hyderabad, Telangana - 500081</t>
  </si>
  <si>
    <t xml:space="preserve">Dwise Solutions Services</t>
  </si>
  <si>
    <t xml:space="preserve">Reena</t>
  </si>
  <si>
    <t xml:space="preserve">reena@dwisesolutions.com</t>
  </si>
  <si>
    <t xml:space="preserve">080-42433111</t>
  </si>
  <si>
    <t xml:space="preserve">588, Vidyaranyapura Main Rd, HMT Layout 3rd Block, Vidyaranyapura, Bengaluru, Karnataka 560097</t>
  </si>
  <si>
    <t xml:space="preserve">Greenply</t>
  </si>
  <si>
    <t xml:space="preserve">Geeta Corp</t>
  </si>
  <si>
    <t xml:space="preserve">hr@greenply.com</t>
  </si>
  <si>
    <t xml:space="preserve">F-99, 1st Floor, Patel Nagar- IIIrd, Uttar Pradesh 201001</t>
  </si>
  <si>
    <t xml:space="preserve">Iffco</t>
  </si>
  <si>
    <t xml:space="preserve">mdoffice@iffco.in
 pbhattacharjee@iffco.in</t>
  </si>
  <si>
    <t xml:space="preserve">B S Nakai Bhawan, Plot No, 2, (B&amp;C), Sector 28-A. Madhya Marg ; District, Chandigarh ; Pin, 160002</t>
  </si>
  <si>
    <t xml:space="preserve">Alpha Group Of Institutions</t>
  </si>
  <si>
    <t xml:space="preserve">fm@alphagroup.edu</t>
  </si>
  <si>
    <t xml:space="preserve">No 16, 3rd Cross Street West CIT, Nagar, Chennai 600035</t>
  </si>
  <si>
    <t xml:space="preserve">Astrolin Fotech</t>
  </si>
  <si>
    <t xml:space="preserve">bharti sadanand</t>
  </si>
  <si>
    <t xml:space="preserve">bharti.sadanand@astrolinfotech.com</t>
  </si>
  <si>
    <t xml:space="preserve">B-26, Sector-8 Noida-201301, Delhi</t>
  </si>
  <si>
    <t xml:space="preserve">Bookawheel Technologies Private Limited</t>
  </si>
  <si>
    <t xml:space="preserve">balwinder singh</t>
  </si>
  <si>
    <t xml:space="preserve">hr@bookawheel.com</t>
  </si>
  <si>
    <t xml:space="preserve">7th Floor, Plot 14A, Viom Building, Sector 18, Maruti Industrial Complex, Gurugram, Haryana 122015</t>
  </si>
  <si>
    <t xml:space="preserve">Colt Technologies Services Pvt Ltd</t>
  </si>
  <si>
    <t xml:space="preserve">Nehaa Gulati</t>
  </si>
  <si>
    <t xml:space="preserve">Neha.Gulati@colt.net</t>
  </si>
  <si>
    <t xml:space="preserve">124-4157050</t>
  </si>
  <si>
    <t xml:space="preserve">22, KG Marg, Barakhamba, Delhi, 110001</t>
  </si>
  <si>
    <t xml:space="preserve">Dxc</t>
  </si>
  <si>
    <t xml:space="preserve">pradeep-kumar.ds@dxc.com</t>
  </si>
  <si>
    <t xml:space="preserve">1-800-367-5690</t>
  </si>
  <si>
    <t xml:space="preserve">Galaxy Business Park, Noida Towers, A-44, 45, Sector 62, Noida, Uttar Pradesh 201301</t>
  </si>
  <si>
    <t xml:space="preserve">Greensgears</t>
  </si>
  <si>
    <t xml:space="preserve">info@greensgears.com</t>
  </si>
  <si>
    <t xml:space="preserve">1253, Avinashi Rd, Peelamedu, Coimbatore, Tamil Nadu 641004</t>
  </si>
  <si>
    <t xml:space="preserve">Iffco Tokio General Insurance Company Ltd.</t>
  </si>
  <si>
    <t xml:space="preserve">Mansi Jain</t>
  </si>
  <si>
    <t xml:space="preserve">Mansi.Jain@iffcotokio.co.in</t>
  </si>
  <si>
    <t xml:space="preserve">0124-2850402/9560618123</t>
  </si>
  <si>
    <t xml:space="preserve">IFFCO Tower, Plot Number-3, Gurgaon Sector 29, Gurgaon - 122002</t>
  </si>
  <si>
    <t xml:space="preserve">Alpha Imager Pvt Ltd</t>
  </si>
  <si>
    <t xml:space="preserve">Shanthi</t>
  </si>
  <si>
    <t xml:space="preserve">shanthi@nulineindia.com</t>
  </si>
  <si>
    <t xml:space="preserve">2711, 2nd Main Rd, Hal, HAL 3rd Stage, Bhoomi Reddy Colony, New Tippasandra, Bengaluru, Karnataka 560075</t>
  </si>
  <si>
    <t xml:space="preserve">Asus Technology Pvt. Ltd</t>
  </si>
  <si>
    <t xml:space="preserve">jitendra u</t>
  </si>
  <si>
    <t xml:space="preserve">jitendra_u@asus.com</t>
  </si>
  <si>
    <t xml:space="preserve">4C, Supreme Chambers, 17 18, Veera Desai Rd, Industrial Area, Andheri West, Mumbai, Maharashtra 400072</t>
  </si>
  <si>
    <t xml:space="preserve">Bookmyhouse</t>
  </si>
  <si>
    <t xml:space="preserve">neha arora</t>
  </si>
  <si>
    <t xml:space="preserve">hr@bookmyhouse.com</t>
  </si>
  <si>
    <t xml:space="preserve">3rd Floor, Raheja Mall
 Sec-47, Gurgaon - 122001</t>
  </si>
  <si>
    <t xml:space="preserve">Columbia Asia Referral Hospital</t>
  </si>
  <si>
    <t xml:space="preserve">HR-Official</t>
  </si>
  <si>
    <t xml:space="preserve">hr.gateway@columbiaindiahospitals.com</t>
  </si>
  <si>
    <t xml:space="preserve">Brigade Gateway 26, 4, 1st Main Rd, beside Metro, Malleswaram, Bengaluru, Karnataka 560055</t>
  </si>
  <si>
    <t xml:space="preserve">Dy Patil University School Of Medicine</t>
  </si>
  <si>
    <t xml:space="preserve">Rutali</t>
  </si>
  <si>
    <t xml:space="preserve">rutali.sawant@dypatil.edu</t>
  </si>
  <si>
    <t xml:space="preserve">022 30965988.</t>
  </si>
  <si>
    <t xml:space="preserve">11, Ayyappa Rd, Dr D Y Patil Vidyanagar, Sector 7, Nerul, Navi Mumbai, Maharashtra 400706</t>
  </si>
  <si>
    <t xml:space="preserve">Greenwoodhigh</t>
  </si>
  <si>
    <t xml:space="preserve">Rukmini</t>
  </si>
  <si>
    <t xml:space="preserve">rukminip@GreenWoodHigh.edu.in</t>
  </si>
  <si>
    <t xml:space="preserve">Chikkawadayarapura 8-14 State Highway 35 Near Heggondahalli, post, Gunjur Village, Varthur, Karnataka 560087</t>
  </si>
  <si>
    <t xml:space="preserve">Iffcotokio</t>
  </si>
  <si>
    <t xml:space="preserve">Kishori Lal</t>
  </si>
  <si>
    <t xml:space="preserve">kishori.lal@Iffcotokio.co.in</t>
  </si>
  <si>
    <t xml:space="preserve">IFFCO Sadan, C1, District Centre,. Saket, New Delhi 110017</t>
  </si>
  <si>
    <t xml:space="preserve">Alpha Kpo Private Limited .</t>
  </si>
  <si>
    <t xml:space="preserve">hr@alfakpo.com</t>
  </si>
  <si>
    <t xml:space="preserve">2nd Main Rd, Hal, HAL 3rd Stage, Bhoomi Reddy Colony, New Tippasandra, Bengaluru, Karnataka 560075</t>
  </si>
  <si>
    <t xml:space="preserve">At And T Global Business Services India Pvt. Ltd</t>
  </si>
  <si>
    <t xml:space="preserve">rm-hrsd-india@intl.att.com</t>
  </si>
  <si>
    <t xml:space="preserve">13, Tolstoy Rd, Atul Grove Road, Janpath, Connaught Place, New Delhi, Delhi 110001</t>
  </si>
  <si>
    <t xml:space="preserve">Boom Adcom Private Limited</t>
  </si>
  <si>
    <t xml:space="preserve">info@boomadcom.com</t>
  </si>
  <si>
    <t xml:space="preserve">Manubhai B Tower, 405, Kala Ghoda Cir, B Wing,, Sarod, Sayajiganj, Vadodara, Gujarat 390005</t>
  </si>
  <si>
    <t xml:space="preserve">Columbiaasia</t>
  </si>
  <si>
    <t xml:space="preserve">Sharath Kumar</t>
  </si>
  <si>
    <t xml:space="preserve">Hr@COLUMBIAASIA.COM</t>
  </si>
  <si>
    <t xml:space="preserve">Pocket F, Sector 2, Palam Vihar, Choma, Haryana 122022</t>
  </si>
  <si>
    <t xml:space="preserve">Dyaneshwari Multi State Urban Co Op Credit Society Limited</t>
  </si>
  <si>
    <t xml:space="preserve">Dyaneshwari Multi State Urban Co-Operative Credit Society</t>
  </si>
  <si>
    <t xml:space="preserve">societydyaneshwari@gmail.com</t>
  </si>
  <si>
    <t xml:space="preserve">Central Ave, Gandhibagh, Nagpur, Maharashtra 440008</t>
  </si>
  <si>
    <t xml:space="preserve">Greet Technologies Pvt Ltd</t>
  </si>
  <si>
    <t xml:space="preserve">Anil Kumar</t>
  </si>
  <si>
    <t xml:space="preserve">Hr@greettech.com</t>
  </si>
  <si>
    <t xml:space="preserve">327-328, 6th Sector, 5th Main, Service Rd, HSR Layout, Bengaluru, Karnataka 560102</t>
  </si>
  <si>
    <t xml:space="preserve">Ifinltd</t>
  </si>
  <si>
    <t xml:space="preserve">Sathya D</t>
  </si>
  <si>
    <t xml:space="preserve">sathya.d@ifinltd.in</t>
  </si>
  <si>
    <t xml:space="preserve">IFCI Tower,15th Floor, 61, Nehru Place, New Delhi 110 019</t>
  </si>
  <si>
    <t xml:space="preserve">Alphabetplayschool</t>
  </si>
  <si>
    <t xml:space="preserve">info@alphabetplayschool.com</t>
  </si>
  <si>
    <t xml:space="preserve">No. 6-1-103/69A, 1st Floor, CRPF Road Padmarao Nagar, Secunderabad, Behind Gandhi Hospital, Hyderabad, Telangana 500025</t>
  </si>
  <si>
    <t xml:space="preserve">Ataa Educational Company</t>
  </si>
  <si>
    <t xml:space="preserve">ibrahim saad</t>
  </si>
  <si>
    <t xml:space="preserve">ibrahim.saad@alrowad.net</t>
  </si>
  <si>
    <t xml:space="preserve">003, Providence Apartments, 10 BDS Garden Road, Geddalahalli, Kothanur Post, Bangalore – 560077</t>
  </si>
  <si>
    <t xml:space="preserve">Boonze Media Solutions Private Limited</t>
  </si>
  <si>
    <t xml:space="preserve">dinesh</t>
  </si>
  <si>
    <t xml:space="preserve">dinesh.s@boonze.com</t>
  </si>
  <si>
    <t xml:space="preserve">31, Palani Towers, Venkatanarayana Rd, Parthasarathi Puram, T. Nagar, Chennai, Tamil Nadu 600017</t>
  </si>
  <si>
    <t xml:space="preserve">Comcope</t>
  </si>
  <si>
    <t xml:space="preserve">hr@comcope.com</t>
  </si>
  <si>
    <t xml:space="preserve">22, R. N. MUKHERJEE ROAD 2ND FLOOR KOLKATA Kolkata West Bengal - 700001</t>
  </si>
  <si>
    <t xml:space="preserve">Dynafusiontech</t>
  </si>
  <si>
    <t xml:space="preserve">Ravi</t>
  </si>
  <si>
    <t xml:space="preserve">ravi@dynafusiontech.com</t>
  </si>
  <si>
    <t xml:space="preserve">080 4113 7614</t>
  </si>
  <si>
    <t xml:space="preserve">214, 1st Floor,, Bellary Road, Sadashiva Nagar, Armane Nagar, Bangalore, Karnataka 560080</t>
  </si>
  <si>
    <t xml:space="preserve">Grey</t>
  </si>
  <si>
    <t xml:space="preserve">Carol Dsouza</t>
  </si>
  <si>
    <t xml:space="preserve">Carol.DSouza@grey.com</t>
  </si>
  <si>
    <t xml:space="preserve">545, Niti Khand 3, Niti Khand I, Indirapuram, Ghaziabad, Uttar Pradesh 201014</t>
  </si>
  <si>
    <t xml:space="preserve">Iflexsol.Com</t>
  </si>
  <si>
    <t xml:space="preserve">Sanjoy</t>
  </si>
  <si>
    <t xml:space="preserve">sanjoy@iflexsol.com</t>
  </si>
  <si>
    <t xml:space="preserve">103, EKTHA PRIME BASIL HEIGHTS JUBILEE GARDENS, KONDAPUR SERILINGAMPALLY TG 500084</t>
  </si>
  <si>
    <t xml:space="preserve">Alphamed Formulations Pvt Ltd</t>
  </si>
  <si>
    <t xml:space="preserve">Ravi Kishore</t>
  </si>
  <si>
    <t xml:space="preserve">ravi.kishore@alphamed.co.in</t>
  </si>
  <si>
    <t xml:space="preserve">Survey # 225, Sampanbole Village Shamirpet Mandal, Medchal District Hyderabad, Jaganguda, Telangana 500101</t>
  </si>
  <si>
    <t xml:space="preserve">Atalentmaximus</t>
  </si>
  <si>
    <t xml:space="preserve">karthikeyan p</t>
  </si>
  <si>
    <t xml:space="preserve">hr@atalentmaximus.com</t>
  </si>
  <si>
    <t xml:space="preserve">3rd floor, ASV Adarsh towers, pathari road,, Thousand Lights East, Thousand Lights, Chennai, Tamil Nadu 600006</t>
  </si>
  <si>
    <t xml:space="preserve">Borderless Access Panels Private Limited</t>
  </si>
  <si>
    <t xml:space="preserve">mary kumar</t>
  </si>
  <si>
    <t xml:space="preserve">hr@borderlessaccess.com</t>
  </si>
  <si>
    <t xml:space="preserve">Embassy Tech Village, Building 2B, Tower 3, 7th Floor, Marathahalli - Sarjapur Outer Ring Rd, Bengaluru, Karnataka 560103</t>
  </si>
  <si>
    <t xml:space="preserve">Commdel Consulting Services Private Limited</t>
  </si>
  <si>
    <t xml:space="preserve">hr@commdel.net nitin@commdel.net / prerna.rawat@commdel.net</t>
  </si>
  <si>
    <t xml:space="preserve">H-134, Sector 63, Noida, Uttar Pradesh 201301</t>
  </si>
  <si>
    <t xml:space="preserve">Dynakstamp</t>
  </si>
  <si>
    <t xml:space="preserve">Navanth</t>
  </si>
  <si>
    <t xml:space="preserve">hr@dynakstamp.com</t>
  </si>
  <si>
    <t xml:space="preserve">90110 37455</t>
  </si>
  <si>
    <t xml:space="preserve">J6 MIDC, Indrayani Nagar Rd, Balaji Nagar, Bhosari, Pimpri-Chinchwad, Maharashtra 411026</t>
  </si>
  <si>
    <t xml:space="preserve">Greyb</t>
  </si>
  <si>
    <t xml:space="preserve">Pooja Sehgal</t>
  </si>
  <si>
    <t xml:space="preserve">pooja.sehgal@greyb.com</t>
  </si>
  <si>
    <t xml:space="preserve">23, Sector 17/18 Dividing Rd, Sector 18, Gurugram, Haryana 122022</t>
  </si>
  <si>
    <t xml:space="preserve">Iflexsolutions</t>
  </si>
  <si>
    <t xml:space="preserve">Srinivasa Arunachala</t>
  </si>
  <si>
    <t xml:space="preserve">srinivasa.arunachala@iflexsolutions.com</t>
  </si>
  <si>
    <t xml:space="preserve">103, EKTHA PRIME BASIL HEIGHTS JUBILEE GARDENS, KONDAPUR SERILINGAMPALLY TG 500084 IN</t>
  </si>
  <si>
    <t xml:space="preserve">Alphion India Pvt Ltd</t>
  </si>
  <si>
    <t xml:space="preserve">N Prarab</t>
  </si>
  <si>
    <t xml:space="preserve">nparab@alphion.in</t>
  </si>
  <si>
    <t xml:space="preserve">022-40482800</t>
  </si>
  <si>
    <t xml:space="preserve">No-42 Thirugnana Sambandhar Street, Srinivasa Nagar, Madipakkam, Chennai - 600091</t>
  </si>
  <si>
    <t xml:space="preserve">Atc India Tower Corporation Pvt. Ltd.</t>
  </si>
  <si>
    <t xml:space="preserve">b ramanand</t>
  </si>
  <si>
    <t xml:space="preserve">hr@atctower.in</t>
  </si>
  <si>
    <t xml:space="preserve">Plot No.64, 1st Floor, Sector 44, Gurugram, Haryana 122003</t>
  </si>
  <si>
    <t xml:space="preserve">Born Commerce Private Limited</t>
  </si>
  <si>
    <t xml:space="preserve">uthra selvam</t>
  </si>
  <si>
    <t xml:space="preserve">uthra.selvam@borngroup.com</t>
  </si>
  <si>
    <t xml:space="preserve">tower "-c" level, Manikchand Icon, 2, Dhole Patil Rd, Sangamvadi, Pune, Maharashtra 411001</t>
  </si>
  <si>
    <t xml:space="preserve">Commeasure Solutions India Pvt Ltd - Reddoorz</t>
  </si>
  <si>
    <t xml:space="preserve">Harveen</t>
  </si>
  <si>
    <t xml:space="preserve">harveen.kaur@reddoorz.com</t>
  </si>
  <si>
    <t xml:space="preserve">Eco Tower, Sector 125, Noida, Uttar Pradesh 201301</t>
  </si>
  <si>
    <t xml:space="preserve">Dynalogindia</t>
  </si>
  <si>
    <t xml:space="preserve">Priya</t>
  </si>
  <si>
    <t xml:space="preserve">Hr@dynalogindia.com</t>
  </si>
  <si>
    <t xml:space="preserve">Kailash-Vaibhav, Parksite, Near Nagbaba Temple , Vikhroli West, Mumbai, Maharashtra 400079</t>
  </si>
  <si>
    <t xml:space="preserve">Greyorange</t>
  </si>
  <si>
    <t xml:space="preserve">Pulkit M</t>
  </si>
  <si>
    <t xml:space="preserve">pulkit.m@greyorange.sg</t>
  </si>
  <si>
    <t xml:space="preserve">National Highway 8, Orient, Bestech Business Towers, Block A, Sector 34, Gurugram, Haryana 122004</t>
  </si>
  <si>
    <t xml:space="preserve">Ifortune</t>
  </si>
  <si>
    <t xml:space="preserve">Afhsar</t>
  </si>
  <si>
    <t xml:space="preserve">afhsar@ifortune.org</t>
  </si>
  <si>
    <t xml:space="preserve">III Floor, Srinivasa Nilayam, #1-10-68/4,Plot No.52, Chikoti Gardens, Begumpet, Hyderabad, INDIA 500016</t>
  </si>
  <si>
    <t xml:space="preserve">Alpine Inc</t>
  </si>
  <si>
    <t xml:space="preserve">Aruma</t>
  </si>
  <si>
    <t xml:space="preserve">aruma@alpineincindia.com</t>
  </si>
  <si>
    <t xml:space="preserve">#56 Veeraswamy Reddy Layout, Opp to Whitefield Global School, Kadugodi Banglore-67</t>
  </si>
  <si>
    <t xml:space="preserve">Ate Enterprises Pvt Limited</t>
  </si>
  <si>
    <t xml:space="preserve">Hr@ateindia.com</t>
  </si>
  <si>
    <t xml:space="preserve">Mistry Chambers, 124/3 &amp; 124/5, 124/6, Khanpur, Ahmedabad, Gujarat 380001</t>
  </si>
  <si>
    <t xml:space="preserve">Bosch</t>
  </si>
  <si>
    <t xml:space="preserve">aditi gupta</t>
  </si>
  <si>
    <t xml:space="preserve">Hr@in.bosch.com</t>
  </si>
  <si>
    <t xml:space="preserve">Bosch Ltd, Post Box No. 3000, Hosur Road, Adugodi, Bengaluru 560030, India</t>
  </si>
  <si>
    <t xml:space="preserve">Compass India Support Services Pvt. Ltd.</t>
  </si>
  <si>
    <t xml:space="preserve">Siddhath</t>
  </si>
  <si>
    <t xml:space="preserve">siddharth.nair@compass-group.co.in</t>
  </si>
  <si>
    <t xml:space="preserve">401 4th Floor, Tower-A, Spaze I-Tech Park, Sohna Road, Sector-49, Gurugram, Haryana 122018</t>
  </si>
  <si>
    <t xml:space="preserve">Dynamatics</t>
  </si>
  <si>
    <t xml:space="preserve">SriKanth</t>
  </si>
  <si>
    <t xml:space="preserve">srikanth.g@dynamatics.net</t>
  </si>
  <si>
    <t xml:space="preserve">91 80 2839 4933</t>
  </si>
  <si>
    <t xml:space="preserve">Dynamatic Park, Peenya Industrial Area,
 Bangalore 560 058.</t>
  </si>
  <si>
    <t xml:space="preserve">Grfinancialadvisors</t>
  </si>
  <si>
    <t xml:space="preserve">Jineesh</t>
  </si>
  <si>
    <t xml:space="preserve">hr@grfinancialadvisors.co.in</t>
  </si>
  <si>
    <t xml:space="preserve">F-108, Crystal Arcade, Balmatta Road, Hampankatta, Mangaluru, Karnataka 575001</t>
  </si>
  <si>
    <t xml:space="preserve">Ifsacademy</t>
  </si>
  <si>
    <t xml:space="preserve">sameer@ifsacademy.org</t>
  </si>
  <si>
    <t xml:space="preserve">A-34 (Basement, A block, Sector 49, Noida, Uttar Pradesh 201301</t>
  </si>
  <si>
    <t xml:space="preserve">Alpsoft Technologies Private Limited</t>
  </si>
  <si>
    <t xml:space="preserve">Surya</t>
  </si>
  <si>
    <t xml:space="preserve">hr@alpsoft-tech.com</t>
  </si>
  <si>
    <t xml:space="preserve">100D Pasir Panjang Rd, #03-01, Singapore, Central Singapore, Singapore</t>
  </si>
  <si>
    <t xml:space="preserve">Atharva Accfin Services Pvt Ltd.</t>
  </si>
  <si>
    <t xml:space="preserve">neha</t>
  </si>
  <si>
    <t xml:space="preserve">neha@atharvaaccfin.com</t>
  </si>
  <si>
    <t xml:space="preserve">4, Megh-Dhanush, Opp. State Bank of Hyderabad, Near Municipal School No. 13, Khopat, Thane(W), Maharashtra 400601</t>
  </si>
  <si>
    <t xml:space="preserve">Bosch Automotive Electronics India Pvt Ltd</t>
  </si>
  <si>
    <t xml:space="preserve">Anoop Pai</t>
  </si>
  <si>
    <t xml:space="preserve">Anoop.Pai@in.bosch.com</t>
  </si>
  <si>
    <t xml:space="preserve">80 6145-5085</t>
  </si>
  <si>
    <t xml:space="preserve">Naganathapura, Electronic City, Bengaluru, Karnataka 560100</t>
  </si>
  <si>
    <t xml:space="preserve">Competent Software Pvt Ltd.</t>
  </si>
  <si>
    <t xml:space="preserve">hrd@competentsoftware.com</t>
  </si>
  <si>
    <t xml:space="preserve">B-13, Block B, Mayapuri Industrial Area Phase I, Mayapuri, New Delhi, Delhi 110064</t>
  </si>
  <si>
    <t xml:space="preserve">Dynamic Staffing Services</t>
  </si>
  <si>
    <t xml:space="preserve">Anjali</t>
  </si>
  <si>
    <t xml:space="preserve">hr@dss-hr.com</t>
  </si>
  <si>
    <t xml:space="preserve">71, Block B, Sector 8 Dwarka, Dwarka, New Delhi, Delhi 110045</t>
  </si>
  <si>
    <t xml:space="preserve">Griha Software Technologies Pvt Ltd</t>
  </si>
  <si>
    <t xml:space="preserve">Arun</t>
  </si>
  <si>
    <t xml:space="preserve">arun@grihasoft.com</t>
  </si>
  <si>
    <t xml:space="preserve">080-41204801</t>
  </si>
  <si>
    <t xml:space="preserve">466, 2nd Main Road, SUGRIHA, RBI Layout, JP Nagar 7th Phase, J. P. Nagar, Bengaluru, Karnataka 560078</t>
  </si>
  <si>
    <t xml:space="preserve">Igate</t>
  </si>
  <si>
    <t xml:space="preserve">Ricardo Teague</t>
  </si>
  <si>
    <t xml:space="preserve">ricardo.teague@igate.com
 hrssverification@igate.com</t>
  </si>
  <si>
    <t xml:space="preserve">No. 14, Rajiv Gandhi Infotech Park, Hinjawadi Phase-III, MIDC-SEZ, Village Man, Taluka Mulshi, PUNE-411 057, INDIA.</t>
  </si>
  <si>
    <t xml:space="preserve">Alshaya Outsourcing Company India Private Limited</t>
  </si>
  <si>
    <t xml:space="preserve">Abhishek Joshi</t>
  </si>
  <si>
    <t xml:space="preserve">abhishek.joshi@alshaya.com</t>
  </si>
  <si>
    <t xml:space="preserve">Floor,Plot no. 152, EPIP Industrial Area, Whitefield Bangalore, Bangalore</t>
  </si>
  <si>
    <t xml:space="preserve">Atharvan Business Consulting</t>
  </si>
  <si>
    <t xml:space="preserve">Mudassar Kazi</t>
  </si>
  <si>
    <t xml:space="preserve">Mudassar.Kazi@atharvan.co.in</t>
  </si>
  <si>
    <t xml:space="preserve">NO. 1237, 5TH MAIN SECTOR - 7, HSR LAYOUT BANGALORE, BANGALORE KA, KARNATAKA, INDIA</t>
  </si>
  <si>
    <t xml:space="preserve">Complex Systems Pvt Ltd</t>
  </si>
  <si>
    <t xml:space="preserve">VC John</t>
  </si>
  <si>
    <t xml:space="preserve">VCjohn@banktrade.com</t>
  </si>
  <si>
    <t xml:space="preserve">40-42021095</t>
  </si>
  <si>
    <t xml:space="preserve">House Number 8-3-678/20, Pragathi Nagar, Yousufguda, Hydrabad, Telangana - 500045</t>
  </si>
  <si>
    <t xml:space="preserve">Dynamic Techno Syste</t>
  </si>
  <si>
    <t xml:space="preserve">Ramalingam</t>
  </si>
  <si>
    <t xml:space="preserve">office@dtechsys.net</t>
  </si>
  <si>
    <t xml:space="preserve">Vellalar Street, Old Ambattur, Sai Nagar, Ambattur, Chennai, Tamil Nadu 600058</t>
  </si>
  <si>
    <t xml:space="preserve">Gripit</t>
  </si>
  <si>
    <t xml:space="preserve">Vahi</t>
  </si>
  <si>
    <t xml:space="preserve">vahi@gripit.in</t>
  </si>
  <si>
    <t xml:space="preserve">Unit B3, Ashville Centre Commerce Way, Ashville Centre, Commerce Way, Melksham SN12 6ZE, United Kingdom</t>
  </si>
  <si>
    <t xml:space="preserve">Alstom</t>
  </si>
  <si>
    <t xml:space="preserve">Satish</t>
  </si>
  <si>
    <t xml:space="preserve">Hr@power.alstom.com</t>
  </si>
  <si>
    <t xml:space="preserve">66/2, 3rd Floor, Embassy Prime C.V. Raman Nagar Bangalore Bangalore KA 560075</t>
  </si>
  <si>
    <t xml:space="preserve">Athena Globus Private Limited</t>
  </si>
  <si>
    <t xml:space="preserve">gulab jain</t>
  </si>
  <si>
    <t xml:space="preserve">gulab.jain@athenaglobus.com</t>
  </si>
  <si>
    <t xml:space="preserve">J3WQ+92R, Prithvi Park, Krishna Nagar, Chaukhandi, Vishnu Garden, Delhi, 110018</t>
  </si>
  <si>
    <t xml:space="preserve">Boschrexroth.Co.In</t>
  </si>
  <si>
    <t xml:space="preserve">ashish darji</t>
  </si>
  <si>
    <t xml:space="preserve">ashish.darji@boschrexroth.co.in</t>
  </si>
  <si>
    <t xml:space="preserve">Sanand-Viramgam Highway, Ahmedabad, Gujarat 382170</t>
  </si>
  <si>
    <t xml:space="preserve">Composites Soft Solutions Pvt Ltd</t>
  </si>
  <si>
    <t xml:space="preserve">Bhargavi G</t>
  </si>
  <si>
    <t xml:space="preserve">bhargavi.g@compassitesinc.com</t>
  </si>
  <si>
    <t xml:space="preserve">Creative Industrial Estate, N.M Joshi Marg, Sitaram Mill Compound, Lower Parel (East), Mumbai</t>
  </si>
  <si>
    <t xml:space="preserve">Dynamicsolution</t>
  </si>
  <si>
    <t xml:space="preserve">hr@dynamicsolution.in</t>
  </si>
  <si>
    <t xml:space="preserve">0172 653 9937</t>
  </si>
  <si>
    <t xml:space="preserve">MRJR+R4F, Harmilap Nagar, Industrial Area Phase 1, Panchkula, Haryana 134112</t>
  </si>
  <si>
    <t xml:space="preserve">Gritc</t>
  </si>
  <si>
    <t xml:space="preserve">Sridhar Jaganathan</t>
  </si>
  <si>
    <t xml:space="preserve">sridhar.jaganathan@gritc.com</t>
  </si>
  <si>
    <t xml:space="preserve">2nd &amp; 3rd Floor, SCO 9-12, Old Delhi Rd, Above Vishal Mega Mart, Sector 14, Gurugram, Haryana 122001</t>
  </si>
  <si>
    <t xml:space="preserve">Igenetic Diagnostics Pvt. Ltd.</t>
  </si>
  <si>
    <t xml:space="preserve">Shankar Sahu</t>
  </si>
  <si>
    <t xml:space="preserve">shankar.sahu@igenetic.com&gt;</t>
  </si>
  <si>
    <t xml:space="preserve">iGenetic Patient Care Center – L-30 C Basement, near Main Gurudwara, Malviya Nagar, New Delhi, Delhi 110017</t>
  </si>
  <si>
    <t xml:space="preserve">Alstom T And D India Ltd</t>
  </si>
  <si>
    <t xml:space="preserve">Moumita</t>
  </si>
  <si>
    <t xml:space="preserve">Hr@alstom.com</t>
  </si>
  <si>
    <t xml:space="preserve">A-18, First Floor, Okhla Industrial Area, Phase – II, New Delhi, Delhi 110020</t>
  </si>
  <si>
    <t xml:space="preserve">Athena Health Care Technology Pvt Ltd</t>
  </si>
  <si>
    <t xml:space="preserve">kannank</t>
  </si>
  <si>
    <t xml:space="preserve">hr@athenahealth.com</t>
  </si>
  <si>
    <t xml:space="preserve">Block A, Floor 9, SP Infocity, Dr, MGR Main Rd, Kandancavadi, Perungudi, Chennai, Tamil Nadu 600096</t>
  </si>
  <si>
    <t xml:space="preserve">Bosco Infotech Services</t>
  </si>
  <si>
    <t xml:space="preserve">hr@boscosofttech.com</t>
  </si>
  <si>
    <t xml:space="preserve">7, Basement, Alsa Tower, 279/281, Old No-186/187, P H Road, Kilpauk, Kilpauk, Chennai, Tamil Nadu 600010</t>
  </si>
  <si>
    <t xml:space="preserve">Compserve</t>
  </si>
  <si>
    <t xml:space="preserve">Mohinder</t>
  </si>
  <si>
    <t xml:space="preserve">hr@compserve.com</t>
  </si>
  <si>
    <t xml:space="preserve">Compuserve Services Ltd, Sussex Innovation Centre 11th Floor, No 1 Croydon, 12-16 Addiscombe Road, Croydon, Surrey, CR0 0XT</t>
  </si>
  <si>
    <t xml:space="preserve">Dyncorp International Fz</t>
  </si>
  <si>
    <t xml:space="preserve">Agnes Reyes</t>
  </si>
  <si>
    <t xml:space="preserve">PilarAgnes.Reyes@dyn-intl.com</t>
  </si>
  <si>
    <t xml:space="preserve">Manama St - Academic City - Dubai - United Arab Emirates</t>
  </si>
  <si>
    <t xml:space="preserve">Grohe</t>
  </si>
  <si>
    <t xml:space="preserve">Ramesh Kaushik</t>
  </si>
  <si>
    <t xml:space="preserve">hr@grohe.com</t>
  </si>
  <si>
    <t xml:space="preserve">Uphaar Cinema Complex, R8/2, Block R, Green Park Extension, Green Park, New Delhi, Delhi 110016</t>
  </si>
  <si>
    <t xml:space="preserve">Ighna</t>
  </si>
  <si>
    <t xml:space="preserve">rajesh@ighna.com</t>
  </si>
  <si>
    <t xml:space="preserve">Maidan Garhi Near PVR saket. New delhi : 110068. Delhi ,India</t>
  </si>
  <si>
    <t xml:space="preserve">Alstomgroup</t>
  </si>
  <si>
    <t xml:space="preserve">Shirshendu</t>
  </si>
  <si>
    <t xml:space="preserve">Hr@alstomgroup.com</t>
  </si>
  <si>
    <t xml:space="preserve">66/2, 3rd Floor, Embassy Prime, C.V. Raman Nagar Bangalore Bangalore KA IN 560075</t>
  </si>
  <si>
    <t xml:space="preserve">Athenae Solutions</t>
  </si>
  <si>
    <t xml:space="preserve">saibal</t>
  </si>
  <si>
    <t xml:space="preserve">saibal@athenaesolutions.com</t>
  </si>
  <si>
    <t xml:space="preserve">21, Dr. Ambedkar Stadium, Delhi Gate, New Delhi Central Delhi DL 110002 IN</t>
  </si>
  <si>
    <t xml:space="preserve">Bose Corporation</t>
  </si>
  <si>
    <t xml:space="preserve">Hemangi Tawde</t>
  </si>
  <si>
    <t xml:space="preserve">Hemangi_Tawde@bose.com</t>
  </si>
  <si>
    <t xml:space="preserve">011-42225584/011-25107186</t>
  </si>
  <si>
    <t xml:space="preserve">Tower B, 4th Floor, N-10, DLF Cyber City, DLF Phase 2, Gurugram, Haryana 122002</t>
  </si>
  <si>
    <t xml:space="preserve">Compucrafters India Pvt Ltd</t>
  </si>
  <si>
    <t xml:space="preserve">satish@compucraftersindia.com</t>
  </si>
  <si>
    <t xml:space="preserve">044-24717738</t>
  </si>
  <si>
    <t xml:space="preserve">No:24, 10th Ave, Indira Colony, Ashok Nagar, Chennai, Tamil Nadu 600083</t>
  </si>
  <si>
    <t xml:space="preserve">Dynpro Inc</t>
  </si>
  <si>
    <t xml:space="preserve">info@dynproindia.com</t>
  </si>
  <si>
    <t xml:space="preserve">E-523, Ramphal Chowk Rd, Block A, Sector 7 Dwarka, Palam, New Delhi, Delhi 110075</t>
  </si>
  <si>
    <t xml:space="preserve">Groovytech</t>
  </si>
  <si>
    <t xml:space="preserve">hr@groovytech.in</t>
  </si>
  <si>
    <t xml:space="preserve">Plot No.8/973, Nai Abadi، Sohawa, Daska, Sialkot, Punjab, Pakistan</t>
  </si>
  <si>
    <t xml:space="preserve">Igiworldwide</t>
  </si>
  <si>
    <t xml:space="preserve">hrindia@igiworldwide.com</t>
  </si>
  <si>
    <t xml:space="preserve">Keltron Chambers, 04th Floor, Arya Samaj Rd, Karol Bagh, New Delhi, Delhi 110005</t>
  </si>
  <si>
    <t xml:space="preserve">Alt Solutions Llp</t>
  </si>
  <si>
    <t xml:space="preserve">Wadhwa Manoj</t>
  </si>
  <si>
    <t xml:space="preserve">wadhwamanoj@gmail.com</t>
  </si>
  <si>
    <t xml:space="preserve">Ms Building 18/634, Dr. C. G. Marg, Chembur Colony, Mumbai, Maharashtra 400074</t>
  </si>
  <si>
    <t xml:space="preserve">Athenta Technologies Private Limited</t>
  </si>
  <si>
    <t xml:space="preserve">aarti rana</t>
  </si>
  <si>
    <t xml:space="preserve">aarti.rana@athenta.com</t>
  </si>
  <si>
    <t xml:space="preserve">002 &amp; 003, Ground Floor, BPTP Park Centra, Delhi - Jaipur Expy, Sector 30, Gurugram, Haryana 122001</t>
  </si>
  <si>
    <t xml:space="preserve">Bose India Corpoation Private Limited</t>
  </si>
  <si>
    <t xml:space="preserve">vijay dagar</t>
  </si>
  <si>
    <t xml:space="preserve">vijay.dagar@channelplay.in</t>
  </si>
  <si>
    <t xml:space="preserve">Compunnel</t>
  </si>
  <si>
    <t xml:space="preserve">Lokendra Singh</t>
  </si>
  <si>
    <t xml:space="preserve">lokendra.singh@compunnel.in</t>
  </si>
  <si>
    <t xml:space="preserve">103 Morgan Ln #102, Plainsboro Township, NJ 08536, United States</t>
  </si>
  <si>
    <t xml:space="preserve">Dz Cards</t>
  </si>
  <si>
    <t xml:space="preserve">Sanjay Kumar</t>
  </si>
  <si>
    <t xml:space="preserve">sanjay.kumar@dzcard.com</t>
  </si>
  <si>
    <t xml:space="preserve">Plot No.23-24 EHTP, Sector 34, Gurugram, Haryana 122001</t>
  </si>
  <si>
    <t xml:space="preserve">Groupon</t>
  </si>
  <si>
    <t xml:space="preserve">Gpalaniappan</t>
  </si>
  <si>
    <t xml:space="preserve">gpalaniappan@groupon.com</t>
  </si>
  <si>
    <t xml:space="preserve">SCO No. 364-65-66, 3rd Floor, Sec - 34A, Chandigarh, Sector 34A, Chandigarh, 160022</t>
  </si>
  <si>
    <t xml:space="preserve">Ignify</t>
  </si>
  <si>
    <t xml:space="preserve">Sheena Jacobi</t>
  </si>
  <si>
    <t xml:space="preserve">sheena.jacobi@ignify.com</t>
  </si>
  <si>
    <t xml:space="preserve">401, KAKATIYA SAI PADMA TOWERS, STREET NO.10, VIVEKANANDPURAM,SAINIKPURI SECUNDERABAD Hyderabad-500094</t>
  </si>
  <si>
    <t xml:space="preserve">Altair</t>
  </si>
  <si>
    <t xml:space="preserve">Pawan Kumar</t>
  </si>
  <si>
    <t xml:space="preserve">pavan.kumar@altair.com</t>
  </si>
  <si>
    <t xml:space="preserve">DPS MORE, Bailey Rd, Shri Krishna Puram, Khajpura, Patna, Bihar 801503</t>
  </si>
  <si>
    <t xml:space="preserve">Atherio India Pvt Ltd (Nvish Solutions Private Limited )</t>
  </si>
  <si>
    <t xml:space="preserve">ravinder kumar</t>
  </si>
  <si>
    <t xml:space="preserve">ravinder.kumar@nvish.com</t>
  </si>
  <si>
    <t xml:space="preserve">Quark City, SEZ, 4th Floor, A-40 A, Phase VIII Ext., Industrial Area, Sahibzada Ajit Singh Nagar, Punjab 160071</t>
  </si>
  <si>
    <t xml:space="preserve">Bose Software Services Pvt. Ltd</t>
  </si>
  <si>
    <t xml:space="preserve">mamatha s</t>
  </si>
  <si>
    <t xml:space="preserve">mamatha.s@bosesoftware.com</t>
  </si>
  <si>
    <t xml:space="preserve">Plot 86, Phase-I, Kalyan Nagar, Hyderabad Andhra Pradesh 500038</t>
  </si>
  <si>
    <t xml:space="preserve">Compunnel Technology</t>
  </si>
  <si>
    <t xml:space="preserve">Jindera Singh</t>
  </si>
  <si>
    <t xml:space="preserve">Hr@compunneldigital.com</t>
  </si>
  <si>
    <t xml:space="preserve">4th Floor, Tower B, Logix Cyber Park C 28/29, C Block, Sector 62, Noida, Uttar Pradesh 201301</t>
  </si>
  <si>
    <t xml:space="preserve">E Businessware</t>
  </si>
  <si>
    <t xml:space="preserve">Sonam Raj</t>
  </si>
  <si>
    <t xml:space="preserve">hr@ebusinessware.com</t>
  </si>
  <si>
    <t xml:space="preserve">91-124-951244081101</t>
  </si>
  <si>
    <t xml:space="preserve">SCO-43 OLD JUDICIAL COMPLEX, SECTOR-15 GURGAON HR 122001 IN</t>
  </si>
  <si>
    <t xml:space="preserve">Growatt New Energy</t>
  </si>
  <si>
    <t xml:space="preserve">Rucas Wang</t>
  </si>
  <si>
    <t xml:space="preserve">rucas.wang@ginverter.com</t>
  </si>
  <si>
    <t xml:space="preserve">MB SOLAR ENERGY Plaza # 92، Block K Phase 1، Lahore, Punjab, Pakistan</t>
  </si>
  <si>
    <t xml:space="preserve">Ignistech</t>
  </si>
  <si>
    <t xml:space="preserve">Khushboo Kumari</t>
  </si>
  <si>
    <t xml:space="preserve">khushboo.kumari@ignistech.com</t>
  </si>
  <si>
    <t xml:space="preserve">Suite 308, Building no. 15, H Block, Sector 63 Rd, Noida, Uttar Pradesh 201301</t>
  </si>
  <si>
    <t xml:space="preserve">Altair Business Solutions Private Limited</t>
  </si>
  <si>
    <t xml:space="preserve">hr@altairsolutions.in</t>
  </si>
  <si>
    <t xml:space="preserve">Altair Business Solutions Pvt Ltd A-1, Ground Floor, Shree Balaji Enclave, No.5, Vedantha Mandir Rd, 2nd Block, Jayanagar, Bengaluru, Karnataka 560011</t>
  </si>
  <si>
    <t xml:space="preserve">Atlantis Group</t>
  </si>
  <si>
    <t xml:space="preserve">hardik</t>
  </si>
  <si>
    <t xml:space="preserve">hr@atlantis.co.in</t>
  </si>
  <si>
    <t xml:space="preserve">Hardik</t>
  </si>
  <si>
    <t xml:space="preserve">LUNAWAT PRISM 1ST FLOOR S.NO 148/4A-AB,7B NEENA CO.OP HSG SOCIETY OPP VANAZ ENGINEER LTD, Paud Rd, Pune, Maharashtra 411038</t>
  </si>
  <si>
    <t xml:space="preserve">Boston Amalyticals</t>
  </si>
  <si>
    <t xml:space="preserve">dsharma</t>
  </si>
  <si>
    <t xml:space="preserve">dsharma@bostonanalytics.com</t>
  </si>
  <si>
    <t xml:space="preserve">00124-4824900</t>
  </si>
  <si>
    <t xml:space="preserve">812A, B Wing, Kanakia Wall Street, Chakala, Andheri East, Mumbai, Maharashtra 400093</t>
  </si>
  <si>
    <t xml:space="preserve">Compute Access Pvt. Ltd.</t>
  </si>
  <si>
    <t xml:space="preserve">Ans</t>
  </si>
  <si>
    <t xml:space="preserve">ans@computeraccess.co.in</t>
  </si>
  <si>
    <t xml:space="preserve">GROUND FLOOR, NO.1, DR.RANGA ROAD, SECOND STREET, ALWARPET Chennai Tamil Nadu - 600018</t>
  </si>
  <si>
    <t xml:space="preserve">E Centric Solutions Private Limited</t>
  </si>
  <si>
    <t xml:space="preserve">Jyoti</t>
  </si>
  <si>
    <t xml:space="preserve">hr@ecentrichr.com</t>
  </si>
  <si>
    <t xml:space="preserve">Purva Summit Hyd, White Field Rd, Whitefields, HITEC City, Hyderabad, Telangana 500081</t>
  </si>
  <si>
    <t xml:space="preserve">Growel Softech Ltd.</t>
  </si>
  <si>
    <t xml:space="preserve">Poonam</t>
  </si>
  <si>
    <t xml:space="preserve">poonam.s@growelsoftech.com</t>
  </si>
  <si>
    <t xml:space="preserve">020-302130000/020-30213146</t>
  </si>
  <si>
    <t xml:space="preserve">151, Akurli Rd, Kandivali, Akurli Industry Estate, Kandivali East, Mumbai, Maharashtra 400101</t>
  </si>
  <si>
    <t xml:space="preserve">Igoldtech</t>
  </si>
  <si>
    <t xml:space="preserve">hrd@igoldtech.com</t>
  </si>
  <si>
    <t xml:space="preserve">Ekkatuthangal, Guindy, Chennai - 600 032</t>
  </si>
  <si>
    <t xml:space="preserve">Alten-India</t>
  </si>
  <si>
    <t xml:space="preserve">Vandana Prathap</t>
  </si>
  <si>
    <t xml:space="preserve">hr@alten-india.com</t>
  </si>
  <si>
    <t xml:space="preserve">Lexington Towers, Level 7, Tavarekere Main Rd, S.G. Palya, Bengaluru, Karnataka 560029</t>
  </si>
  <si>
    <t xml:space="preserve">Atlantis Lab Pvt Ltd</t>
  </si>
  <si>
    <t xml:space="preserve">racchana</t>
  </si>
  <si>
    <t xml:space="preserve">hr@atlantis.in/ hrdesk@atlantis.in</t>
  </si>
  <si>
    <t xml:space="preserve">25, Vaidehi Enclave Road, Vaidehi Enclave, Bavdhan, Pune, Maharashtra 411021</t>
  </si>
  <si>
    <t xml:space="preserve">Bot Vfx India Private Limited</t>
  </si>
  <si>
    <t xml:space="preserve">hr@botvfx.com</t>
  </si>
  <si>
    <t xml:space="preserve">LBR Towers, 10th Floor, No: 327, Anna Salai, Teynampet, Opposite to Kamarajar Memorial Hall, Tamil Nadu 600006</t>
  </si>
  <si>
    <t xml:space="preserve">Computer Age Management Services Private Limited</t>
  </si>
  <si>
    <t xml:space="preserve">R Saravanan</t>
  </si>
  <si>
    <t xml:space="preserve">r_saravanan@camsonline.com</t>
  </si>
  <si>
    <t xml:space="preserve">044-30212960</t>
  </si>
  <si>
    <t xml:space="preserve">7-E, 4th Floor, Deen Dayaal Research Institute Bldg, SwamiRam Tirath Nagar, near Videocon Tower, Jhandewalan Extension, New Delhi, Delhi 110055</t>
  </si>
  <si>
    <t xml:space="preserve">E Icon Online Services Pvt</t>
  </si>
  <si>
    <t xml:space="preserve">info@eicononline.com</t>
  </si>
  <si>
    <t xml:space="preserve">040 4026 7002</t>
  </si>
  <si>
    <t xml:space="preserve">1-10-38/2, Begumpet Airport Road, Prakash Nagar, Begumpet, Hyderabad, Telangana 500016</t>
  </si>
  <si>
    <t xml:space="preserve">Growellhr</t>
  </si>
  <si>
    <t xml:space="preserve">hrd_blr@growellhr.in</t>
  </si>
  <si>
    <t xml:space="preserve">550, LT building, 3rd Floor, Service Road, Opp. Big Bazaar Horamavu Signal, Dodda Banaswadi, Bengaluru, Karnataka 560043</t>
  </si>
  <si>
    <t xml:space="preserve">Ihd Industries Pvt. Ltd.</t>
  </si>
  <si>
    <t xml:space="preserve">Ganesh Kannan</t>
  </si>
  <si>
    <t xml:space="preserve">ganeshkannan@hyundam.co.in</t>
  </si>
  <si>
    <t xml:space="preserve">B-25 &amp; 26, SIPCOT Industrial Park Irrungattukottai, Kancheepuram (DIST), Sriperumbudur, Tamil Nadu 602105</t>
  </si>
  <si>
    <t xml:space="preserve">Atlas Copco Limited</t>
  </si>
  <si>
    <t xml:space="preserve">milind athalye</t>
  </si>
  <si>
    <t xml:space="preserve">milind.athalye@in.atlascopco.com</t>
  </si>
  <si>
    <t xml:space="preserve">202-203, Gujarat Samachar Building Near Vuda Circle, Karelibagh, Vadodara, Gujarat 390018</t>
  </si>
  <si>
    <t xml:space="preserve">Botcode</t>
  </si>
  <si>
    <t xml:space="preserve">praveena p</t>
  </si>
  <si>
    <t xml:space="preserve">hr@botcode.com</t>
  </si>
  <si>
    <t xml:space="preserve">7, Krishna St, Nungambakkam, Chennai, Tamil Nadu 600034</t>
  </si>
  <si>
    <t xml:space="preserve">Computronics System India Pvt Ltd</t>
  </si>
  <si>
    <t xml:space="preserve">hrd@computronics.in amol.chopade@computronics.in</t>
  </si>
  <si>
    <t xml:space="preserve">Plot no. 91 Ratanlok Soc, Ratna Lok Colony, Indore, Madhya Pradesh - 452011</t>
  </si>
  <si>
    <t xml:space="preserve">E Infotech</t>
  </si>
  <si>
    <t xml:space="preserve">Hr@epg.com</t>
  </si>
  <si>
    <t xml:space="preserve">502, ANIKET, C G ROAD, NAVRANGPURA, AHMEDABAD GJ 380009 IN</t>
  </si>
  <si>
    <t xml:space="preserve">Growelsoftech</t>
  </si>
  <si>
    <t xml:space="preserve">hr@growelsoftech.com</t>
  </si>
  <si>
    <t xml:space="preserve">468 Sector 14, Near Huda Office, Sadar Bazar, Gurugram, Haryana 122001</t>
  </si>
  <si>
    <t xml:space="preserve">Ihealthtechnologies</t>
  </si>
  <si>
    <t xml:space="preserve">Vijay Punukollu</t>
  </si>
  <si>
    <t xml:space="preserve">Vijay.Punukollu@ihealthtechnologies.com</t>
  </si>
  <si>
    <t xml:space="preserve">H-602, 6TH FLOOR, BLOCK-HNAGARJUNA RESIDENCY, GACHIBOWLI, Hyderabad, INDIA 500032.</t>
  </si>
  <si>
    <t xml:space="preserve">Altis Technologies</t>
  </si>
  <si>
    <t xml:space="preserve">Marc Christophe</t>
  </si>
  <si>
    <t xml:space="preserve">marc.christophe@altistechnologies.fr</t>
  </si>
  <si>
    <t xml:space="preserve">Platina Building, Bristol Chowk, Mehrauli-Gurgaon Rd, Gurugram, 122002</t>
  </si>
  <si>
    <t xml:space="preserve">Atom Technologies Limited</t>
  </si>
  <si>
    <t xml:space="preserve">pooja khakhar</t>
  </si>
  <si>
    <t xml:space="preserve">pooja.khakhar@atomtech.in</t>
  </si>
  <si>
    <t xml:space="preserve">Plot No, 4th Floor, Suraksha Ace Building, CST No. 34/3 Village Chakala, 2-A, Andheri - Kurla Rd, Andheri East, Mumbai, Maharashtra 400059</t>
  </si>
  <si>
    <t xml:space="preserve">Boubyan Capital</t>
  </si>
  <si>
    <t xml:space="preserve">hanaa roumani</t>
  </si>
  <si>
    <t xml:space="preserve">hanaa.roumani@boubyancapital.com</t>
  </si>
  <si>
    <t xml:space="preserve">Road No. 22, Wagale Estate, nr. New Passport Office, Thane West, Maharashtra 400604</t>
  </si>
  <si>
    <t xml:space="preserve">Comsoft Infotech Pvt Ltd</t>
  </si>
  <si>
    <t xml:space="preserve">hrd@comsoft.co.in</t>
  </si>
  <si>
    <t xml:space="preserve">(020) 25450278</t>
  </si>
  <si>
    <t xml:space="preserve">15 D, MIDC Central Rd, Andheri East, Mumbai, Maharashtra - 400093</t>
  </si>
  <si>
    <t xml:space="preserve">E Solutions It Services Private Limited</t>
  </si>
  <si>
    <t xml:space="preserve">Gaurav</t>
  </si>
  <si>
    <t xml:space="preserve">gaurav.goyal@e-solutionsinc.com</t>
  </si>
  <si>
    <t xml:space="preserve">A11C, Kiran Garden, Street No 12, Hanumaan Mandir Road Near Nawada Metro Station, Delhi, 110059</t>
  </si>
  <si>
    <t xml:space="preserve">Grras</t>
  </si>
  <si>
    <t xml:space="preserve">Nidhi</t>
  </si>
  <si>
    <t xml:space="preserve">nidhi@grras.com</t>
  </si>
  <si>
    <t xml:space="preserve">39, Veer Savarkar Block, Block J, Laxmi Nagar, New Delhi, Delhi 110092</t>
  </si>
  <si>
    <t xml:space="preserve">Ihf Infotech Pvt. Ltd</t>
  </si>
  <si>
    <t xml:space="preserve">Fathima Hasan</t>
  </si>
  <si>
    <t xml:space="preserve">hasan.fathima@etsondemand.com</t>
  </si>
  <si>
    <t xml:space="preserve">30, Phase IV, Udyog Vihar, Sector 18, Gurugram, Haryana 122015</t>
  </si>
  <si>
    <t xml:space="preserve">Altius Customer Services Pvt Ltd</t>
  </si>
  <si>
    <t xml:space="preserve">Anila</t>
  </si>
  <si>
    <t xml:space="preserve">hr@altius.cc</t>
  </si>
  <si>
    <t xml:space="preserve">K-104, Tower No 6, International Infotech Park, Near Vashi Railway Station, Mumbai, Maharashtra 400705</t>
  </si>
  <si>
    <t xml:space="preserve">Atos India Pvt. Ltd.</t>
  </si>
  <si>
    <t xml:space="preserve">bgv.india@atos.net
 hr@atos.net</t>
  </si>
  <si>
    <t xml:space="preserve">HCC Building, Gandhi Nagar, Vikhroli West, Mumbai, Maharashtra 400083</t>
  </si>
  <si>
    <t xml:space="preserve">Boxco Logistics India Pvt. Ltd.</t>
  </si>
  <si>
    <t xml:space="preserve">bhagyashrik</t>
  </si>
  <si>
    <t xml:space="preserve">bhagyashrik@boxcoworld.com</t>
  </si>
  <si>
    <t xml:space="preserve">022-3346 6666</t>
  </si>
  <si>
    <t xml:space="preserve">920, 9th Floor, Siddharth Complex, RC Dutt Rd, Aradhana Society, Vishwas Colony, Alkapuri, Vadodara, Gujarat 390007</t>
  </si>
  <si>
    <t xml:space="preserve">Comtel Solutions Pte. Ltd</t>
  </si>
  <si>
    <t xml:space="preserve">hr@comtel-solutions.com</t>
  </si>
  <si>
    <t xml:space="preserve">4 Robinson Rd, #12-01 The House Of Eden, Singapore 048543</t>
  </si>
  <si>
    <t xml:space="preserve">E Team Infoservices Private Limited</t>
  </si>
  <si>
    <t xml:space="preserve">Visharma</t>
  </si>
  <si>
    <t xml:space="preserve">hr@eteaminc.com</t>
  </si>
  <si>
    <t xml:space="preserve">1219, 5th Main Rd, Rajiv Gandhi Nagar, Sector 7, HSR Layout, Bengaluru, Karnataka 560102</t>
  </si>
  <si>
    <t xml:space="preserve">Grsmca</t>
  </si>
  <si>
    <t xml:space="preserve">contact@grsmca.com</t>
  </si>
  <si>
    <t xml:space="preserve">1st Floor, Opp: Bank Of Maharastra, 8/90, Pampa Mahakavi Rd, Chikkanna Garden, Shankarapura, Bengaluru, Karnataka 560004</t>
  </si>
  <si>
    <t xml:space="preserve">Ihs</t>
  </si>
  <si>
    <t xml:space="preserve">Anil.Kumar@ihs.com</t>
  </si>
  <si>
    <t xml:space="preserve">J9C5+P78, Block B, Industrial Area, Sector 62, Noida, Uttar Pradesh 201309</t>
  </si>
  <si>
    <t xml:space="preserve">Altran Solutions India Private Limited</t>
  </si>
  <si>
    <t xml:space="preserve">Bhumeshwari Awasthi</t>
  </si>
  <si>
    <t xml:space="preserve">bhumeshwari.awasthi@altran.com</t>
  </si>
  <si>
    <t xml:space="preserve">NO.93/A 4TH B CROSS, 5th BLOCK,INDUSTRIAL AREA KORAMANGALA BANGALORE KA 560095</t>
  </si>
  <si>
    <t xml:space="preserve">Atrenta (I) Pvt Ltd</t>
  </si>
  <si>
    <t xml:space="preserve">karans</t>
  </si>
  <si>
    <t xml:space="preserve">karans_tr@noida.atrenta.com</t>
  </si>
  <si>
    <t xml:space="preserve">4th floor, Tower A, RMZ Infinity Municipal No 3, Old Madras Road, Benniganahalli Bengaluru Bangalore KA 560016 IN</t>
  </si>
  <si>
    <t xml:space="preserve">Boys High School And College</t>
  </si>
  <si>
    <t xml:space="preserve">principal@boyshighschool.com</t>
  </si>
  <si>
    <t xml:space="preserve">Boys' High School &amp; College, Civil Lines, 4 P. D. Tandon Road, Prayagraj, Uttar Pradesh 211001</t>
  </si>
  <si>
    <t xml:space="preserve">Comviva</t>
  </si>
  <si>
    <t xml:space="preserve">Nishant Garg</t>
  </si>
  <si>
    <t xml:space="preserve">Hr@comviva.com kunal.choudhury@mahindracomviva.com</t>
  </si>
  <si>
    <t xml:space="preserve">Capital Cyberscape, Golf Course Ext Rd, Sector 59, Gurugram, Haryana 122102</t>
  </si>
  <si>
    <t xml:space="preserve">E.I.Dupont Services Center India Pvt Ltd</t>
  </si>
  <si>
    <t xml:space="preserve">hrdirect.hyderabad@dupont.com</t>
  </si>
  <si>
    <t xml:space="preserve">022 4071 6000</t>
  </si>
  <si>
    <t xml:space="preserve">81-83, 8th Floor, 2nd North Avenue Maker Maxity, Bandra Kurla Complex Rd, Bandra East, Mumbai, Maharashtra 400051</t>
  </si>
  <si>
    <t xml:space="preserve">Grundfos</t>
  </si>
  <si>
    <t xml:space="preserve">Balajir</t>
  </si>
  <si>
    <t xml:space="preserve">balajir@grundfos.com</t>
  </si>
  <si>
    <t xml:space="preserve">B-1, D-5, Mohan Co-operative Industrial Estate, Mathura Road, New Delhi, Delhi 110044</t>
  </si>
  <si>
    <t xml:space="preserve">Iicast</t>
  </si>
  <si>
    <t xml:space="preserve">Rajalakshmi B</t>
  </si>
  <si>
    <t xml:space="preserve">rajalakshmi.b@iicast.com</t>
  </si>
  <si>
    <t xml:space="preserve">703, 7th Floor, HDIL Kaledonia, Opposite Vijay Nagar, Sahar Road, Andheri (East), Mumbai – 400 069, Maharashtra, India</t>
  </si>
  <si>
    <t xml:space="preserve">Altran Technologies India Pvt Ltd</t>
  </si>
  <si>
    <t xml:space="preserve">employee_verification.in@capgemini.com,arunaditya.soni2@capgemini.com</t>
  </si>
  <si>
    <t xml:space="preserve">2nd Floor, Tower 4,GAR SEZ Laxmi Infobahn Pvt Ltd,IT/ITES SEZ, Sy No.107(P),Kokapet Village, Gandipet Mandal,Ranga Reddy District,Telangana</t>
  </si>
  <si>
    <t xml:space="preserve">Atria Ct Pvt Ltd</t>
  </si>
  <si>
    <t xml:space="preserve">raghupathy chandrasekhar</t>
  </si>
  <si>
    <t xml:space="preserve">hr@acttv.in</t>
  </si>
  <si>
    <t xml:space="preserve">080-42884288</t>
  </si>
  <si>
    <t xml:space="preserve">A-703, Gokulam Apartments Doddakalasandra Bangalore Ka In 560062</t>
  </si>
  <si>
    <t xml:space="preserve">Br Raysoft</t>
  </si>
  <si>
    <t xml:space="preserve">balaji@brraysoft.com</t>
  </si>
  <si>
    <t xml:space="preserve">81 Velacherry Main Road, GA Daffodils -- Rajakilpakkam, Chennai, Tamil Nadu 600073</t>
  </si>
  <si>
    <t xml:space="preserve">Conagra Foods</t>
  </si>
  <si>
    <t xml:space="preserve">Srinivas Ev</t>
  </si>
  <si>
    <t xml:space="preserve">srinivas.ev@atfoods.com</t>
  </si>
  <si>
    <t xml:space="preserve">15th Floor, Tower C, Building No. 10, DLF Cyber City, DLF Phase II, Gurgaon, Haryana 122002</t>
  </si>
  <si>
    <t xml:space="preserve">E10 Infotech Private Limited</t>
  </si>
  <si>
    <t xml:space="preserve">Sanjay</t>
  </si>
  <si>
    <t xml:space="preserve">sanjay@e10.in</t>
  </si>
  <si>
    <t xml:space="preserve">B-110 Bhoomi Hills, Thakur Village, Kandivali East, Mumbai, Maharashtra 400101</t>
  </si>
  <si>
    <t xml:space="preserve">Gsb-Group</t>
  </si>
  <si>
    <t xml:space="preserve">Mathew Tp</t>
  </si>
  <si>
    <t xml:space="preserve">mathewtp@gsb-group.co.in</t>
  </si>
  <si>
    <t xml:space="preserve">Unnamed Road, Piparcity, Rajasthan 342601</t>
  </si>
  <si>
    <t xml:space="preserve">Iicrm</t>
  </si>
  <si>
    <t xml:space="preserve">Offiicial</t>
  </si>
  <si>
    <t xml:space="preserve">info@iicrm.org</t>
  </si>
  <si>
    <t xml:space="preserve">Plot No 32, opp. orange city Hospital, Sawarkar Nagar, Vivekanand Nagar, Nagpur, Maharashtra 440015</t>
  </si>
  <si>
    <t xml:space="preserve">Altura Consulting Pvt Ltd</t>
  </si>
  <si>
    <t xml:space="preserve">Vahi Kishore</t>
  </si>
  <si>
    <t xml:space="preserve">hr@altura.in</t>
  </si>
  <si>
    <t xml:space="preserve">1st Floor, GNR’s RV Insignia, Image Gardens Rd, Silicon Valley, Layout, Hyderabad, Telangana 500081</t>
  </si>
  <si>
    <t xml:space="preserve">Attar And Associates (The Institute Of Chartered Accounts Of India)</t>
  </si>
  <si>
    <t xml:space="preserve">sanjayg</t>
  </si>
  <si>
    <t xml:space="preserve">hr@attarassociate.com</t>
  </si>
  <si>
    <t xml:space="preserve">ICAI Bhawan, Indraprashta Marg, New Delhi, Delhi 110002</t>
  </si>
  <si>
    <t xml:space="preserve">Brain Chamber Technologies</t>
  </si>
  <si>
    <t xml:space="preserve">pravin khedekar</t>
  </si>
  <si>
    <t xml:space="preserve">pravin.khedekar@brainchamber.net</t>
  </si>
  <si>
    <t xml:space="preserve">Dabholkar corner, Royal Plaza, D6, 3rd, Kolhapur, Maharashtra 416001</t>
  </si>
  <si>
    <t xml:space="preserve">Concept Qa Labs Pvt Ltd</t>
  </si>
  <si>
    <t xml:space="preserve">Abhinav</t>
  </si>
  <si>
    <t xml:space="preserve">abhinav@conceptqalabs.com</t>
  </si>
  <si>
    <t xml:space="preserve">Plot # 36, Srinivasa Nagar Colony, ECIL, Hyderabad, Telangana 500062</t>
  </si>
  <si>
    <t xml:space="preserve">E2 Solutions India Private Limited</t>
  </si>
  <si>
    <t xml:space="preserve">Rinku</t>
  </si>
  <si>
    <t xml:space="preserve">hr@atbizness.com</t>
  </si>
  <si>
    <t xml:space="preserve">08071 967 765</t>
  </si>
  <si>
    <t xml:space="preserve">E2 Solutions India Pvt Ltd NGEF Lane,#39, Shanmuga Arcade, 2nd Floor,Suite No.915, Indiranagar, Bengaluru, Karnataka 560038</t>
  </si>
  <si>
    <t xml:space="preserve">Gse Support India Pvt. Ltd.</t>
  </si>
  <si>
    <t xml:space="preserve">jsb@gsesupport.in</t>
  </si>
  <si>
    <t xml:space="preserve">G35 Palika Bhawan, Sector 13, New Delhi, Delhi 110067</t>
  </si>
  <si>
    <t xml:space="preserve">Iictechnologies</t>
  </si>
  <si>
    <t xml:space="preserve">Anusha Kancherla</t>
  </si>
  <si>
    <t xml:space="preserve">anusha.kancherla@iictechnologies.com</t>
  </si>
  <si>
    <t xml:space="preserve">112, Sri Aurobindo Marg, Block C 2, Bhim Nagri, Hauz Khas, New Delhi, Delhi 110016</t>
  </si>
  <si>
    <t xml:space="preserve">Alwazzan United Trading</t>
  </si>
  <si>
    <t xml:space="preserve">mail@alwazzanunited.com</t>
  </si>
  <si>
    <t xml:space="preserve">3, Shuwaikh Industrial Area, 4 4th St, Shuwaikh Industrial, Kuwait</t>
  </si>
  <si>
    <t xml:space="preserve">Atto Communications Private Limited</t>
  </si>
  <si>
    <t xml:space="preserve">hr@attocom.com</t>
  </si>
  <si>
    <t xml:space="preserve">1st floor, #6-3-354/17,, Hindi Nagar, Panjagutta., near Indian Oil Petrol Pump, hyderbad, Telangana 500082</t>
  </si>
  <si>
    <t xml:space="preserve">Brainsoft Consultancy Services</t>
  </si>
  <si>
    <t xml:space="preserve">bhagwat patil</t>
  </si>
  <si>
    <t xml:space="preserve">bhagwat.patil@brainsoftgroup.com</t>
  </si>
  <si>
    <t xml:space="preserve">Sapphire Complex, 3rd Floor, Old Mumbai - Pune Hwy, Pimpri-Chinchwad, Maharashtra 411012</t>
  </si>
  <si>
    <t xml:space="preserve">Concordia International Services Pvt Ltd</t>
  </si>
  <si>
    <t xml:space="preserve">hr@concordiarx.com</t>
  </si>
  <si>
    <t xml:space="preserve">4V3M+6WQ, Saki Naka, Mumbai, Maharashtra 400072</t>
  </si>
  <si>
    <t xml:space="preserve">E365 Meida Solution</t>
  </si>
  <si>
    <t xml:space="preserve">Kinjal</t>
  </si>
  <si>
    <t xml:space="preserve">kinjal@e365.in</t>
  </si>
  <si>
    <t xml:space="preserve">Flat Nos. 1A &amp; 1B, 1st Floor, Annapoorna Apartment, 5H, Cornfield Rd, Kolkata, West Bengal 700019</t>
  </si>
  <si>
    <t xml:space="preserve">Gsfcltd</t>
  </si>
  <si>
    <t xml:space="preserve">Vn Buch</t>
  </si>
  <si>
    <t xml:space="preserve">hr@gsfcltd.com</t>
  </si>
  <si>
    <t xml:space="preserve">4-a, Ring Road, Lajpat Nagar IV, near Vikram Hotel, Vikram Vihar, Lajpat, Lajpat Nagar, New Delhi, Delhi 110001</t>
  </si>
  <si>
    <t xml:space="preserve">Iiglobal</t>
  </si>
  <si>
    <t xml:space="preserve">hr@iiglobal.com</t>
  </si>
  <si>
    <t xml:space="preserve">Plot No. 207-208, Sector-58, Faridabad 121004, Haryana, India</t>
  </si>
  <si>
    <t xml:space="preserve">Alxn</t>
  </si>
  <si>
    <t xml:space="preserve">Sonavane</t>
  </si>
  <si>
    <t xml:space="preserve">hr@alxn.com</t>
  </si>
  <si>
    <t xml:space="preserve">121 Seaport Blvd Boston</t>
  </si>
  <si>
    <t xml:space="preserve">Attra Infotech Private Limited</t>
  </si>
  <si>
    <t xml:space="preserve">thomas george</t>
  </si>
  <si>
    <t xml:space="preserve">thomas.george@attra.com.au</t>
  </si>
  <si>
    <t xml:space="preserve">560, 068, Hosur Rd, Kudlu Gate, Garebhavipalya, Garvebhavi Palya, Bengaluru, Karnataka 560068</t>
  </si>
  <si>
    <t xml:space="preserve">Brainstorm Technologies</t>
  </si>
  <si>
    <t xml:space="preserve">hr@brainstormindia.com</t>
  </si>
  <si>
    <t xml:space="preserve"># 308, Block - C, Hi-Line Complex, Road No - 12, Banjara Hills, Hyderabad, Telangana 500034</t>
  </si>
  <si>
    <t xml:space="preserve">Concorindia</t>
  </si>
  <si>
    <t xml:space="preserve">md@concorindia.com</t>
  </si>
  <si>
    <t xml:space="preserve">NSIC New MDBP Building, 3rd Floor, Okhla Industrial Estate, New Delhi-110020.</t>
  </si>
  <si>
    <t xml:space="preserve">E4E</t>
  </si>
  <si>
    <t xml:space="preserve">Mukesh</t>
  </si>
  <si>
    <t xml:space="preserve">mukesh.chawla@e4e.com</t>
  </si>
  <si>
    <t xml:space="preserve">099999 63888</t>
  </si>
  <si>
    <t xml:space="preserve">DA Flats Golf Link, Flat No. 45, Block-A11, Pocket 8, Sector 23b, Dwarka, New Delhi, Delhi 110075</t>
  </si>
  <si>
    <t xml:space="preserve">Gslab</t>
  </si>
  <si>
    <t xml:space="preserve">Dipti Mijar</t>
  </si>
  <si>
    <t xml:space="preserve">hr@gslab.com</t>
  </si>
  <si>
    <t xml:space="preserve">Amar Arma Genesis, Baner Rd, Baner, Pune, Maharashtra 411045</t>
  </si>
  <si>
    <t xml:space="preserve">Iiht</t>
  </si>
  <si>
    <t xml:space="preserve">Amit S</t>
  </si>
  <si>
    <t xml:space="preserve">amit.s@iiht.com</t>
  </si>
  <si>
    <t xml:space="preserve">P-156,VIP road,Ultadanga,Kolkata</t>
  </si>
  <si>
    <t xml:space="preserve">Alyxtech</t>
  </si>
  <si>
    <t xml:space="preserve">VRathod@alyxtech.com</t>
  </si>
  <si>
    <t xml:space="preserve">2nd Floor, Suratwala Mark Plazzo, Hinjawadi, Pune, Maharashtra 411057</t>
  </si>
  <si>
    <t xml:space="preserve">Attune Technologies Pvt Ltd</t>
  </si>
  <si>
    <t xml:space="preserve">hr@attunetech.net</t>
  </si>
  <si>
    <t xml:space="preserve">91 44 4351 2346</t>
  </si>
  <si>
    <t xml:space="preserve">Astoria Building, 114, Anna Salai, Guindy, Chennai, Tamil Nadu 600032</t>
  </si>
  <si>
    <t xml:space="preserve">Brainwave</t>
  </si>
  <si>
    <t xml:space="preserve">hrindia@bwaves.co.in</t>
  </si>
  <si>
    <t xml:space="preserve">1209, B Square 2, Ambli Rd, near Hotel Double tree Hilton, Vikram Nagar, Ahmedabad, Gujarat 380054</t>
  </si>
  <si>
    <t xml:space="preserve">Concurengineering</t>
  </si>
  <si>
    <t xml:space="preserve">Archana Hebbar</t>
  </si>
  <si>
    <t xml:space="preserve">hr@concurengineering.com</t>
  </si>
  <si>
    <t xml:space="preserve">4th phase, Plot No277, 4th Main Rd, Peenya, Bengaluru, Karnataka 560058</t>
  </si>
  <si>
    <t xml:space="preserve">E4E Business Solutions Pvt. Ltd</t>
  </si>
  <si>
    <t xml:space="preserve">hr.chennai@e4e.com</t>
  </si>
  <si>
    <t xml:space="preserve">080 4170 5258</t>
  </si>
  <si>
    <t xml:space="preserve">#152, Fifth floor, Block A (Eastern Front Wing),, TECCI Park No.285, Old Mahabalipuram Road, Sholinganallur, Chennai, Tamil Nadu 600119</t>
  </si>
  <si>
    <t xml:space="preserve">Gssinfotech</t>
  </si>
  <si>
    <t xml:space="preserve">gss_hr@gssinfotech.com</t>
  </si>
  <si>
    <t xml:space="preserve">N heights, Ground Floor, Wing-B, Plot No.12, TSIIC Software Units Layout,, Madhapur, Serilingampally Mandal, Rangareddy District,, Hyderabad, Telangana 500081</t>
  </si>
  <si>
    <t xml:space="preserve">Iilindia</t>
  </si>
  <si>
    <t xml:space="preserve">hohrd@iilindia.co.in</t>
  </si>
  <si>
    <t xml:space="preserve">Duliajan, Dibrugarh District - 786602</t>
  </si>
  <si>
    <t xml:space="preserve">Amac Technologies Private Limited</t>
  </si>
  <si>
    <t xml:space="preserve">Ajeet</t>
  </si>
  <si>
    <t xml:space="preserve">hr@amactec.com</t>
  </si>
  <si>
    <t xml:space="preserve">5753 E Santa Ana Canyon Rd #G-777, Anaheim, CA 92807, United States</t>
  </si>
  <si>
    <t xml:space="preserve">Atul Auto Limited</t>
  </si>
  <si>
    <t xml:space="preserve">jdeshani</t>
  </si>
  <si>
    <t xml:space="preserve">jdeshani@atulauto.co.in</t>
  </si>
  <si>
    <t xml:space="preserve">E-5, New VIP Rd, opp. GEB Office, Sardar Estate, Sayaji Park Society, Vadodara, Gujarat 390019</t>
  </si>
  <si>
    <t xml:space="preserve">Brainworks.Co.In</t>
  </si>
  <si>
    <t xml:space="preserve">pune vimannagar</t>
  </si>
  <si>
    <t xml:space="preserve">hr@brainworks.co.in</t>
  </si>
  <si>
    <t xml:space="preserve">A/127, FIRST FLOOR, SYNTHOFINE IND. ESTATE, OFF. AAREY ROAD, GOREGAON - (E) MUMBAI, MUMBAI CITY MH, MAHARASHTRA, INDIA</t>
  </si>
  <si>
    <t xml:space="preserve">Confederation Of Indian Industry</t>
  </si>
  <si>
    <t xml:space="preserve">Raghu</t>
  </si>
  <si>
    <t xml:space="preserve">raghu.m@cii.in</t>
  </si>
  <si>
    <t xml:space="preserve">011-24629994-7</t>
  </si>
  <si>
    <t xml:space="preserve">The Mantosh Sondhi Centre, 23, Lodhi Rd, Institutional Area, New Delhi, Delhi 110003</t>
  </si>
  <si>
    <t xml:space="preserve">Eagle Consulting Private Limited</t>
  </si>
  <si>
    <t xml:space="preserve">lalitha@eagle-india.com</t>
  </si>
  <si>
    <t xml:space="preserve">6, 3rd Ave, Custom Colony, Besant Nagar, Chennai, Tamil Nadu 600090</t>
  </si>
  <si>
    <t xml:space="preserve">Gtd-Labs</t>
  </si>
  <si>
    <t xml:space="preserve">Kantesh</t>
  </si>
  <si>
    <t xml:space="preserve">kantesh@gtd-labs.com</t>
  </si>
  <si>
    <t xml:space="preserve">15, 1st Main road, 1st B cross, Nandadeepa Layout,, RR Nagar, Bengaluru, Karnataka 560098</t>
  </si>
  <si>
    <t xml:space="preserve">Iilm Edu</t>
  </si>
  <si>
    <t xml:space="preserve">Poonam Golani</t>
  </si>
  <si>
    <t xml:space="preserve">poonam.golani@iilm.edu</t>
  </si>
  <si>
    <t xml:space="preserve">1 Knowledge Center, Golf Course Rd, IILM Institute, Sector 53, Gurugram, Haryana 122003</t>
  </si>
  <si>
    <t xml:space="preserve">Amadues Software Labs</t>
  </si>
  <si>
    <t xml:space="preserve">Sonal Shah</t>
  </si>
  <si>
    <t xml:space="preserve">sonal.shah@amadeus.com</t>
  </si>
  <si>
    <t xml:space="preserve">080 2559 1080</t>
  </si>
  <si>
    <t xml:space="preserve">6 Etamin B Block, Prestige Tech Park Internal Rd, Kadubeesanahalli, Marathahalli, Bengaluru, Karnataka 56010</t>
  </si>
  <si>
    <t xml:space="preserve">Atum It</t>
  </si>
  <si>
    <t xml:space="preserve">hr@atumit.com</t>
  </si>
  <si>
    <t xml:space="preserve">3rd Floor,Plot 63, K Business Square, Jayabheri Enclave, Gachibowli, Telangana 500032</t>
  </si>
  <si>
    <t xml:space="preserve">Brand Factory</t>
  </si>
  <si>
    <t xml:space="preserve">shiva murugan</t>
  </si>
  <si>
    <t xml:space="preserve">hr@futuregroup.in</t>
  </si>
  <si>
    <t xml:space="preserve">Raama Icon, Gotri - Sevasi Rd, next to old octroi post, Chandramauleshwar Nagar, Gotri, Vadodara, Gujarat 390021</t>
  </si>
  <si>
    <t xml:space="preserve">Conference Call Services</t>
  </si>
  <si>
    <t xml:space="preserve">Shivani Pandita</t>
  </si>
  <si>
    <t xml:space="preserve">Shivani.Pandita@intercallapac.com</t>
  </si>
  <si>
    <t xml:space="preserve">Raheja Tower, East, Wing 9, MG Road, Bengaluru, Karnataka 560001</t>
  </si>
  <si>
    <t xml:space="preserve">Eagle Extrusion Private Limited</t>
  </si>
  <si>
    <t xml:space="preserve">info@eagleextrusion.com</t>
  </si>
  <si>
    <t xml:space="preserve">0261 240 2012</t>
  </si>
  <si>
    <t xml:space="preserve">Plot No. A-7 / A-8 / C-1, Block No. 200, Village Karanj, Tal, Dist, Mandvi, Gujarat 394160</t>
  </si>
  <si>
    <t xml:space="preserve">Gtllimited.Com</t>
  </si>
  <si>
    <t xml:space="preserve">Sunil Pradhan</t>
  </si>
  <si>
    <t xml:space="preserve">Hr@gtllimited.com</t>
  </si>
  <si>
    <t xml:space="preserve">Phase 8B, Industrial Area, Sector 74, Sahibzada Ajit Singh Nagar, Punjab 140308</t>
  </si>
  <si>
    <t xml:space="preserve">Iimb</t>
  </si>
  <si>
    <t xml:space="preserve">hr@iimb.ernet.in</t>
  </si>
  <si>
    <t xml:space="preserve">Bannerghatta Main Rd, opp. to Apollo Hospitals, Sundar Ram Shetty Nagar, Bilekahalli, Bengaluru, Karnataka 560076</t>
  </si>
  <si>
    <t xml:space="preserve">Amag Media Labs Private Limited</t>
  </si>
  <si>
    <t xml:space="preserve">Meera</t>
  </si>
  <si>
    <t xml:space="preserve">hr@amagi.com</t>
  </si>
  <si>
    <t xml:space="preserve">38 A, Satish Mukherjee Rd, Manoharpukur, Kalighat, Kolkata, West Bengal 700026</t>
  </si>
  <si>
    <t xml:space="preserve">Atyati Tech</t>
  </si>
  <si>
    <t xml:space="preserve">vijaykumar yadav</t>
  </si>
  <si>
    <t xml:space="preserve">vijaykumar.yadav@atyati.com</t>
  </si>
  <si>
    <t xml:space="preserve">9900254801-Vijay Kumar</t>
  </si>
  <si>
    <t xml:space="preserve">Diamond District, 301-323, 3rd Floor, Tower C, 150, C-2, ISRO Colony, Domlur, Bengaluru, Karnataka 560008</t>
  </si>
  <si>
    <t xml:space="preserve">Brand Market Research Bureau</t>
  </si>
  <si>
    <t xml:space="preserve">hr@bb.in</t>
  </si>
  <si>
    <t xml:space="preserve">G1, 1st floor Shakunthala Bhavan, opposite AVKS Academy, Annapurna Nagar, Uppal, Hyderabad, Telangana 500092</t>
  </si>
  <si>
    <t xml:space="preserve">Congruent It Services Pvt Ltd</t>
  </si>
  <si>
    <t xml:space="preserve">Tharaniya B</t>
  </si>
  <si>
    <t xml:space="preserve">tharaniya.b@cspl.com</t>
  </si>
  <si>
    <t xml:space="preserve">SKCL Triton Square, 4th &amp; 8th Floor, Guindy Industrial Estate, SIDCO Industrial Estate, Guindy, Chennai, Tamil Nadu 600032</t>
  </si>
  <si>
    <t xml:space="preserve">Eagle Software India Private Limited</t>
  </si>
  <si>
    <t xml:space="preserve">hrhead@eaglesoftware.in</t>
  </si>
  <si>
    <t xml:space="preserve">044 6666 1900</t>
  </si>
  <si>
    <t xml:space="preserve">25, 27, Greams Rd, Thousand Lights East, Thousand Lights, Chennai, Tamil Nadu 600006</t>
  </si>
  <si>
    <t xml:space="preserve">Gualaindia</t>
  </si>
  <si>
    <t xml:space="preserve">Adalnegro</t>
  </si>
  <si>
    <t xml:space="preserve">hr@gualaindia.com</t>
  </si>
  <si>
    <t xml:space="preserve">NH8 Village-Kerala, Ahmedabad, Gujarat 382220</t>
  </si>
  <si>
    <t xml:space="preserve">Iindia</t>
  </si>
  <si>
    <t xml:space="preserve">hrd@iindia.com</t>
  </si>
  <si>
    <t xml:space="preserve">Block 1, DivyaSree Omega, Survey No. 13, Kondapur Village, Hyderabad, Andhra Pradesh, India</t>
  </si>
  <si>
    <t xml:space="preserve">Amal Infosystem Private Limited</t>
  </si>
  <si>
    <t xml:space="preserve">hr@amalinfosyste.com</t>
  </si>
  <si>
    <t xml:space="preserve">105, Building 6, Sector III, MBP Road, Millenium Business Park, Mahape, Navi Mumbai, Maharashtra 400710</t>
  </si>
  <si>
    <t xml:space="preserve">Au Coflexip</t>
  </si>
  <si>
    <t xml:space="preserve">bimal bosmia</t>
  </si>
  <si>
    <t xml:space="preserve">hr@au.coflexip.com</t>
  </si>
  <si>
    <t xml:space="preserve">B1 - 701/701A, Boomerang Building, Chandivali Farm Road, Andheri East, Yadav Nagar, Chandivali, Powai, Mumbai, Maharashtra 400072</t>
  </si>
  <si>
    <t xml:space="preserve">Brand Syste India Private Limited</t>
  </si>
  <si>
    <t xml:space="preserve">hr@brandsyste.in</t>
  </si>
  <si>
    <t xml:space="preserve">#82, 1st Floor, S.T. Bed, 4th Block Koramangala Bangalore Bangalore KA 560034 IN</t>
  </si>
  <si>
    <t xml:space="preserve">Eagleclaw Consulting India Pvt.Ltd</t>
  </si>
  <si>
    <t xml:space="preserve">pradeep@eagleclawcons.com</t>
  </si>
  <si>
    <t xml:space="preserve">#304 Ashoka Capitol Building,, Banjara Hills, Road No 2,, Opp: KBR Park, Hyderabad, Telangana 500034</t>
  </si>
  <si>
    <t xml:space="preserve">Guavus</t>
  </si>
  <si>
    <t xml:space="preserve">Aastha Batra</t>
  </si>
  <si>
    <t xml:space="preserve">Aastha.Batra@guavus.com</t>
  </si>
  <si>
    <t xml:space="preserve">4th &amp; 5th floor Enkay Tower Tower B &amp; B1, Vanijya Nikunj, Udyog Vihar Phase V, Sector 19, Gurugram, Haryana 122016</t>
  </si>
  <si>
    <t xml:space="preserve">Iinfocomm</t>
  </si>
  <si>
    <t xml:space="preserve">Manasa Bo</t>
  </si>
  <si>
    <t xml:space="preserve">manasa.bo@iinfocomm.com</t>
  </si>
  <si>
    <t xml:space="preserve">A - 505, Sagar Tech Plaza, Andheri Kurla Road, Sakinaka, Andheri (East), Mumbai - 400 072</t>
  </si>
  <si>
    <t xml:space="preserve">Amala Institute Of Medical Sciences</t>
  </si>
  <si>
    <t xml:space="preserve">amalamch@amalai.org</t>
  </si>
  <si>
    <t xml:space="preserve">SH69, Amalanagar, Thrissur, Kerala 680555</t>
  </si>
  <si>
    <t xml:space="preserve">Au Financers Ltd</t>
  </si>
  <si>
    <t xml:space="preserve">yogesh soni</t>
  </si>
  <si>
    <t xml:space="preserve">yogesh.soni@aufin.in</t>
  </si>
  <si>
    <t xml:space="preserve">Panjrapole Char Rasta, Near Polytechnic Government College, Ambawadi, Ahmedabad, Gujarat 380015</t>
  </si>
  <si>
    <t xml:space="preserve">Brandmela</t>
  </si>
  <si>
    <t xml:space="preserve">mis@brandmela.com</t>
  </si>
  <si>
    <t xml:space="preserve">Office No 3, Varalakshmi C. H. S, Hanuman Rd, Adj. Janta Sahakari Bank, Vishnu Prasad Society, Navpada, Vile Parle East, Vile Parle, Mumbai, Maharashtra 400057</t>
  </si>
  <si>
    <t xml:space="preserve">Connoiseur Electronics Pvt. Ltd.</t>
  </si>
  <si>
    <t xml:space="preserve">Rkavitha</t>
  </si>
  <si>
    <t xml:space="preserve">rkavitha@connoiseur.com</t>
  </si>
  <si>
    <t xml:space="preserve">080-41152203</t>
  </si>
  <si>
    <t xml:space="preserve">12, 13th Main Rd, Doopanahalli, Domlur, Bengaluru, Karnataka 560008</t>
  </si>
  <si>
    <t xml:space="preserve">E-Apps Mantra Software Solutions Pvt Ltd</t>
  </si>
  <si>
    <t xml:space="preserve">hr@eappsmantra.com</t>
  </si>
  <si>
    <t xml:space="preserve">494, E End Main Rd, Corporation Colony, 9 Block, Jayanagar, Bengaluru, Karnataka 560041</t>
  </si>
  <si>
    <t xml:space="preserve">Guj Info Petro Limited</t>
  </si>
  <si>
    <t xml:space="preserve">Vk Sharma</t>
  </si>
  <si>
    <t xml:space="preserve">hr@gipl.net</t>
  </si>
  <si>
    <t xml:space="preserve">079-30516060</t>
  </si>
  <si>
    <t xml:space="preserve">: 2nd Floor, Block 15, Udhyog Bhavan, Sector 11, Gandhinagar, Gujarat 382011</t>
  </si>
  <si>
    <t xml:space="preserve">Iinterchange</t>
  </si>
  <si>
    <t xml:space="preserve">Anandan</t>
  </si>
  <si>
    <t xml:space="preserve">anandan.c@iinterchange.com</t>
  </si>
  <si>
    <t xml:space="preserve">V S &amp; B NIKETAN, Y BLOCKOLD NO. 50, NEW NO. 8, 9TH STREET, ANNA NAGAR WEST CHENNAI.</t>
  </si>
  <si>
    <t xml:space="preserve">Au Talent Management Private Limited</t>
  </si>
  <si>
    <t xml:space="preserve">priyanka garg</t>
  </si>
  <si>
    <t xml:space="preserve">hr@autm.in</t>
  </si>
  <si>
    <t xml:space="preserve">A701, Mangalam, Upper Govind Nagar Malad East, next to Hanuman Temple, Mumbai, Maharashtra 400097</t>
  </si>
  <si>
    <t xml:space="preserve">Bravomi Nds Software Technologies</t>
  </si>
  <si>
    <t xml:space="preserve">prakash m</t>
  </si>
  <si>
    <t xml:space="preserve">hr@bravominds.com</t>
  </si>
  <si>
    <t xml:space="preserve">080-39275655</t>
  </si>
  <si>
    <t xml:space="preserve">LEVEL 1, TOWER B, THE MILLENIA, 1 &amp; 2, MURPHY ROAD, ULSOOR, Bengaluru, Karnataka 560008</t>
  </si>
  <si>
    <t xml:space="preserve">Cafe Coffee Day</t>
  </si>
  <si>
    <t xml:space="preserve">Priyank</t>
  </si>
  <si>
    <t xml:space="preserve">amit.kumar@cafecoffeeday.com</t>
  </si>
  <si>
    <t xml:space="preserve">Cofee Day Square Vittal Mallya Road Bangalore 560001</t>
  </si>
  <si>
    <t xml:space="preserve">Consentech Solutions Pvt. Ltd.</t>
  </si>
  <si>
    <t xml:space="preserve">hr@consenttech.com</t>
  </si>
  <si>
    <t xml:space="preserve">Consent Tech, Plot No. 11, C Block,Street No. 1, Banjara Hills, Hyderabad - 500034</t>
  </si>
  <si>
    <t xml:space="preserve">Easiprocess</t>
  </si>
  <si>
    <t xml:space="preserve">Ranjit</t>
  </si>
  <si>
    <t xml:space="preserve">ranjit.nair@easiprocess.com</t>
  </si>
  <si>
    <t xml:space="preserve">Brigade Tech Park,block B-No. 134/1, 134/2 Pattandur Agrahara Village,Whitefield Road, Bengaluru, Karnataka, India.</t>
  </si>
  <si>
    <t xml:space="preserve">Gujarat Pipavav Port Limited</t>
  </si>
  <si>
    <t xml:space="preserve">Udayraj Pillai</t>
  </si>
  <si>
    <t xml:space="preserve">hr@apmterminals.com</t>
  </si>
  <si>
    <t xml:space="preserve">Gujarat Pipavav Port Ltd, Pipavav Road Post Office - Rampara No.2, Gujarat 365560</t>
  </si>
  <si>
    <t xml:space="preserve">Iipm</t>
  </si>
  <si>
    <t xml:space="preserve">Parsun Kumar</t>
  </si>
  <si>
    <t xml:space="preserve">parsun.kumar@iipm.edu</t>
  </si>
  <si>
    <t xml:space="preserve">B-11, Level-5, Qutab Institutional Area, New Delhi, Delhi 110016</t>
  </si>
  <si>
    <t xml:space="preserve">Amanda Soft Indai Pvt Ltd</t>
  </si>
  <si>
    <t xml:space="preserve">Celina Prabhu</t>
  </si>
  <si>
    <t xml:space="preserve">hr@amadasoft.co.in</t>
  </si>
  <si>
    <t xml:space="preserve">Block-6, No.2, 2nd Floor, IITM Research Park, Tharamani, Chennai, Tamil Nadu 600113</t>
  </si>
  <si>
    <t xml:space="preserve">Auchan Hypermarket</t>
  </si>
  <si>
    <t xml:space="preserve">hr@maxhypermarkets.com</t>
  </si>
  <si>
    <t xml:space="preserve">80 - 39378506/+91-080-39378500</t>
  </si>
  <si>
    <t xml:space="preserve">Brookefields Plaza, 67-71, Dr Krishnasamy Mudaliyar Rd, Puthiyavan Nagar, Sukrawar Pettai, R.S. Puram, Coimbatore, Tamil Nadu 641002</t>
  </si>
  <si>
    <t xml:space="preserve">Bravvura Digital Private Limited</t>
  </si>
  <si>
    <t xml:space="preserve">hr@bravvura.com</t>
  </si>
  <si>
    <t xml:space="preserve">Bravvura B-17 Think Valley, Institutional Area, Sector 32, Gurugram, Haryana 122021</t>
  </si>
  <si>
    <t xml:space="preserve">Consilio</t>
  </si>
  <si>
    <t xml:space="preserve">A Singh</t>
  </si>
  <si>
    <t xml:space="preserve">asingh1@consilio.com</t>
  </si>
  <si>
    <t xml:space="preserve">4th Floor, Tower C, Building Unitech Infospace, -21, 3, Sector 21, Gurugram, Haryana 122016</t>
  </si>
  <si>
    <t xml:space="preserve">East West Institute Of Tech</t>
  </si>
  <si>
    <t xml:space="preserve">ewgi68@gmail.com</t>
  </si>
  <si>
    <t xml:space="preserve">094482 24779</t>
  </si>
  <si>
    <t xml:space="preserve">No. 63, East West College Road, Off, Magadi Main Rd, Vishwaneedam Post, Bharath Nagar, Anjana Nagar, Bengaluru, Karnataka 560091</t>
  </si>
  <si>
    <t xml:space="preserve">Gujaratgas.Com</t>
  </si>
  <si>
    <t xml:space="preserve">Hardip Baria</t>
  </si>
  <si>
    <t xml:space="preserve">hardip.baria@gujaratgas.com</t>
  </si>
  <si>
    <t xml:space="preserve">Street No 4, Bedi Bunder Road, Patel Colony, Jamnagar, Gujarat 361008</t>
  </si>
  <si>
    <t xml:space="preserve">Iipta</t>
  </si>
  <si>
    <t xml:space="preserve">Divya</t>
  </si>
  <si>
    <t xml:space="preserve">divya@iipta.com</t>
  </si>
  <si>
    <t xml:space="preserve">C/o Hustle Cowork, 12, First Floor, Hargobind Enclave, New Delhi, Delhi 110092</t>
  </si>
  <si>
    <t xml:space="preserve">Amanta Healthcare Ltd</t>
  </si>
  <si>
    <t xml:space="preserve">hrd@amanta.co.in</t>
  </si>
  <si>
    <t xml:space="preserve">Plot no: 876, N. H. no. 8, Hariyala, Kheda Gujarat</t>
  </si>
  <si>
    <t xml:space="preserve">Audi Delhi South-Delhi</t>
  </si>
  <si>
    <t xml:space="preserve">praveen singhal</t>
  </si>
  <si>
    <t xml:space="preserve">praveen.singhal@audidelhisouth.net</t>
  </si>
  <si>
    <t xml:space="preserve">No B1H1, Mohan Cooperative Indl Estate, Mathura Rd, New Delhi, Delhi 110044</t>
  </si>
  <si>
    <t xml:space="preserve">Brazilembassy</t>
  </si>
  <si>
    <t xml:space="preserve">kumar@brazilembassy.in</t>
  </si>
  <si>
    <t xml:space="preserve">8, Dr APJ Abdul Kalam Rd, Aurangzeb Road, New Delhi, Delhi 110011</t>
  </si>
  <si>
    <t xml:space="preserve">Consolidated Construction Ltd</t>
  </si>
  <si>
    <t xml:space="preserve">hrd@ccclindia.com</t>
  </si>
  <si>
    <t xml:space="preserve">044-23454500-558</t>
  </si>
  <si>
    <t xml:space="preserve">Nbcc Plaza, II Tower, III Floor, Pushpa Vihar, Sector 5, New Delhi, Delhi 110017</t>
  </si>
  <si>
    <t xml:space="preserve">Eastern Condiments Private Limited</t>
  </si>
  <si>
    <t xml:space="preserve">Anu</t>
  </si>
  <si>
    <t xml:space="preserve">anu@eastern.in</t>
  </si>
  <si>
    <t xml:space="preserve">04864 222 206</t>
  </si>
  <si>
    <t xml:space="preserve">No. 34 /137, Adimali, Kerala 682024</t>
  </si>
  <si>
    <t xml:space="preserve">Gujaratorganics</t>
  </si>
  <si>
    <t xml:space="preserve">Gheewala</t>
  </si>
  <si>
    <t xml:space="preserve">hr@gujaratorganics.com</t>
  </si>
  <si>
    <t xml:space="preserve">3 A, Barodawala Mansion 81 Dr. A.B. Road, Worli, Mumbai, Maharashtra 400018</t>
  </si>
  <si>
    <t xml:space="preserve">Iisbpo</t>
  </si>
  <si>
    <t xml:space="preserve">Priyanka V</t>
  </si>
  <si>
    <t xml:space="preserve">priyanka.v@iisbpo.com</t>
  </si>
  <si>
    <t xml:space="preserve">Plot No, IIS pvt ltd, No (361) Ramesh Nagar, F102, Ramesh Nagar Rd, near</t>
  </si>
  <si>
    <t xml:space="preserve">Amarnath Electricals Pvt. Ltd.</t>
  </si>
  <si>
    <t xml:space="preserve">Amarnath</t>
  </si>
  <si>
    <t xml:space="preserve">amarnathelectricals06@gmail.com</t>
  </si>
  <si>
    <t xml:space="preserve">Northex Tower, Building A-09, 303, Netaji Subhash Place, Delhi, 110034</t>
  </si>
  <si>
    <t xml:space="preserve">Audiodynamicsindia</t>
  </si>
  <si>
    <t xml:space="preserve">ab@audiodynamicsindia.com</t>
  </si>
  <si>
    <t xml:space="preserve">#56, 2nd floor,, 1st A Main Road, Koramangala 7th Block, Bengaluru, Karnataka 560095</t>
  </si>
  <si>
    <t xml:space="preserve">Breach Candy Hospital Trust</t>
  </si>
  <si>
    <t xml:space="preserve">prajakta hindlekar</t>
  </si>
  <si>
    <t xml:space="preserve">prajakta.hindlekar@breachcandyhospital.org/draruna@breachcandyhospital.org</t>
  </si>
  <si>
    <t xml:space="preserve">60 A, Bhulabhai Desai Marg, Breach Candy, Cumballa Hill, Mumbai, Maharashtra 400026</t>
  </si>
  <si>
    <t xml:space="preserve">Constellation Software &amp; Consulting Private Limited</t>
  </si>
  <si>
    <t xml:space="preserve">contact@constonline.com</t>
  </si>
  <si>
    <t xml:space="preserve">J1003, Greens, Thergaon, Pune, Maharashtra 411033</t>
  </si>
  <si>
    <t xml:space="preserve">Eastern Software Syste Private Limited</t>
  </si>
  <si>
    <t xml:space="preserve">gaurav.malhotra@essindia.com</t>
  </si>
  <si>
    <t xml:space="preserve">0120 421 2931</t>
  </si>
  <si>
    <t xml:space="preserve">B-65, B Block, Sector 63, Noida, Uttar Pradesh 201307</t>
  </si>
  <si>
    <t xml:space="preserve">Gujrat Infrapipes</t>
  </si>
  <si>
    <t xml:space="preserve">hr@gujratinfra.com</t>
  </si>
  <si>
    <t xml:space="preserve">9979 853 166, +91 9687 639 018,+91 9925 247 415.</t>
  </si>
  <si>
    <t xml:space="preserve">Survey No. 53/A, Nareshwar Road, Manglej, Vadodara, Gujarat 391210</t>
  </si>
  <si>
    <t xml:space="preserve">Iis-Consulting</t>
  </si>
  <si>
    <t xml:space="preserve">Jdevanur</t>
  </si>
  <si>
    <t xml:space="preserve">jdevanur2@iis-consulting.com</t>
  </si>
  <si>
    <t xml:space="preserve">mother dairy, 2/34 first floor near kashmiri park, 2, Jangpura Ext Rd, Jangpura, Jungpura Extension, New Delhi, Delhi 110014</t>
  </si>
  <si>
    <t xml:space="preserve">Amayra Corporate Services Private Limited</t>
  </si>
  <si>
    <t xml:space="preserve">hr@imperialholding.in</t>
  </si>
  <si>
    <t xml:space="preserve">G-6, Ground Floor Saket New Delhi DL 110017</t>
  </si>
  <si>
    <t xml:space="preserve">Auditime Quality Management</t>
  </si>
  <si>
    <t xml:space="preserve">hr@auditimeindia.com</t>
  </si>
  <si>
    <t xml:space="preserve">A-504, Kailash Esplanade, L B S Marg, Ghatkopar West, Mumbai, Maharashtra 400086</t>
  </si>
  <si>
    <t xml:space="preserve">Bread-Basket</t>
  </si>
  <si>
    <t xml:space="preserve">hr@bread-basket.net</t>
  </si>
  <si>
    <t xml:space="preserve">388325, Pramukhswami Medical College Campus, Karamsad, Anand, Gujarat 388345</t>
  </si>
  <si>
    <t xml:space="preserve">Consulate General Of Australia</t>
  </si>
  <si>
    <t xml:space="preserve">Kalyan Kumar</t>
  </si>
  <si>
    <t xml:space="preserve">hr@austrade.gov.au</t>
  </si>
  <si>
    <t xml:space="preserve">Panchsheel Marg, 1/50G, Shantipath, Opposite British High Commission, Chanakyapuri, New Delhi, Delhi 110021</t>
  </si>
  <si>
    <t xml:space="preserve">Easy Day Market</t>
  </si>
  <si>
    <t xml:space="preserve">Ajay</t>
  </si>
  <si>
    <t xml:space="preserve">hr@futureretail.in</t>
  </si>
  <si>
    <t xml:space="preserve">Future Retail Office, 3rd Floor, Plot No. 82, Sector 32, Near NIIT Corp. Office, Gurgaon 122001, Haryana, India</t>
  </si>
  <si>
    <t xml:space="preserve">Gulbrandsen</t>
  </si>
  <si>
    <t xml:space="preserve">Gsonar</t>
  </si>
  <si>
    <t xml:space="preserve">hr@gulbrandsen.com</t>
  </si>
  <si>
    <t xml:space="preserve">Sandha, Gujarat 391440</t>
  </si>
  <si>
    <t xml:space="preserve">Iiservz</t>
  </si>
  <si>
    <t xml:space="preserve">hr@iiservz.com</t>
  </si>
  <si>
    <t xml:space="preserve">PLOT NO 6 1ST FLOOR SECTOR-140 NOIDA Gautam Buddha Nagar-201305 Uttar Pradesh</t>
  </si>
  <si>
    <t xml:space="preserve">Ambaresearch</t>
  </si>
  <si>
    <t xml:space="preserve">Naveen J</t>
  </si>
  <si>
    <t xml:space="preserve">naveenj@ambaresearch.com</t>
  </si>
  <si>
    <t xml:space="preserve">Rd Number 21, Rajeev Nagar, Patna, Bihar 800024</t>
  </si>
  <si>
    <t xml:space="preserve">Aufait Technologies Pvt Ltd</t>
  </si>
  <si>
    <t xml:space="preserve">archana n</t>
  </si>
  <si>
    <t xml:space="preserve">archana.n@aufait.in</t>
  </si>
  <si>
    <t xml:space="preserve">Umiya Emporium, 102, 1st Floor, Hosur Rd, Kaveri Layout, Koramangala, Bengaluru, Karnataka 560029</t>
  </si>
  <si>
    <t xml:space="preserve">Breakthru Solutions Private Limited</t>
  </si>
  <si>
    <t xml:space="preserve">muthuraman</t>
  </si>
  <si>
    <t xml:space="preserve">muthuraman@breakthrusolution.com</t>
  </si>
  <si>
    <t xml:space="preserve">170 ,Sreenivasa, 60 Feet Main Rd, Shankar Nagar, Bengaluru, Karnataka 560096</t>
  </si>
  <si>
    <t xml:space="preserve">Consulate Of China</t>
  </si>
  <si>
    <t xml:space="preserve">yangxy58@yahoo.com</t>
  </si>
  <si>
    <t xml:space="preserve">Ulitsa Krygina, 3, Vladivostok, Primorsky Krai, Russia, 690065</t>
  </si>
  <si>
    <t xml:space="preserve">Easy Design Syte Private Limited</t>
  </si>
  <si>
    <t xml:space="preserve">Padma</t>
  </si>
  <si>
    <t xml:space="preserve">hr@easydesignsyste.com</t>
  </si>
  <si>
    <t xml:space="preserve">Botswana and nearby areas</t>
  </si>
  <si>
    <t xml:space="preserve">Gunnebo Services India Private Limited</t>
  </si>
  <si>
    <t xml:space="preserve">Mohit Aneja</t>
  </si>
  <si>
    <t xml:space="preserve">Mohit.Aneja@gunnebo.com</t>
  </si>
  <si>
    <t xml:space="preserve">124 4100290</t>
  </si>
  <si>
    <t xml:space="preserve">Unit 1614 16th Floor Tower C Unitech Cyber Park, Sector 39, Gurugram, Haryana 122022</t>
  </si>
  <si>
    <t xml:space="preserve">Iitm</t>
  </si>
  <si>
    <t xml:space="preserve">Abhirami</t>
  </si>
  <si>
    <t xml:space="preserve">abhirami@iitm.ac.in</t>
  </si>
  <si>
    <t xml:space="preserve">Indian Institute of Technology Madras IIT P.O., Chennai 600 036</t>
  </si>
  <si>
    <t xml:space="preserve">Ambconline</t>
  </si>
  <si>
    <t xml:space="preserve">Deepam</t>
  </si>
  <si>
    <t xml:space="preserve">deepam@ambconline.com</t>
  </si>
  <si>
    <t xml:space="preserve">18W140 Butterfield Road, Oakbrook Terrace, Suite 1500, Oak Brook, Illinois - 60181</t>
  </si>
  <si>
    <t xml:space="preserve">August Hitech</t>
  </si>
  <si>
    <t xml:space="preserve">hr@augustasoftsol.com</t>
  </si>
  <si>
    <t xml:space="preserve">WXJH+682, Eachanari, Tamil Nadu 641021</t>
  </si>
  <si>
    <t xml:space="preserve">Brennen It India Pvt Ltd</t>
  </si>
  <si>
    <t xml:space="preserve">Indrayani Deshmukh</t>
  </si>
  <si>
    <t xml:space="preserve">Indrayani.Deshmukh@brennanit.com.au</t>
  </si>
  <si>
    <t xml:space="preserve">Rupa Solitaire, Atrium E, Level 14, Suite 1418, Building No A – 1 Millennium Business Park, Mahape, Navi Mumbai, Maharashtra 400710</t>
  </si>
  <si>
    <t xml:space="preserve">Consult Paragon</t>
  </si>
  <si>
    <t xml:space="preserve">Vandana</t>
  </si>
  <si>
    <t xml:space="preserve">hr@consultparagon.com</t>
  </si>
  <si>
    <t xml:space="preserve">(9632177333</t>
  </si>
  <si>
    <t xml:space="preserve">606, 7th Floor, West End Mall, Near, Janakpuri District Center, Janakpuri, Delhi, 110058</t>
  </si>
  <si>
    <t xml:space="preserve">Easy Pc Care Private Limited</t>
  </si>
  <si>
    <t xml:space="preserve">Juhi</t>
  </si>
  <si>
    <t xml:space="preserve">juhi@easypccare.in</t>
  </si>
  <si>
    <t xml:space="preserve">0120 437 7739</t>
  </si>
  <si>
    <t xml:space="preserve">B 58, B Block, Sector 63, Noida, Uttar Pradesh 201301</t>
  </si>
  <si>
    <t xml:space="preserve">Gupta Power Infrastructure Ltd.</t>
  </si>
  <si>
    <t xml:space="preserve">Rhino Guptap</t>
  </si>
  <si>
    <t xml:space="preserve">rhino@guptapower.com</t>
  </si>
  <si>
    <t xml:space="preserve">0674-2313893/097691 37455</t>
  </si>
  <si>
    <t xml:space="preserve">907, 10th floor, Radission Blu Compex, KM Trade Tower, Sector -14,, Kaushambi, Ghaziabad, Uttar Pradesh 201010</t>
  </si>
  <si>
    <t xml:space="preserve">Ijl</t>
  </si>
  <si>
    <t xml:space="preserve">Praven</t>
  </si>
  <si>
    <t xml:space="preserve">praven@ijl.co.in</t>
  </si>
  <si>
    <t xml:space="preserve">Industrial Model Twp, Jalalpur, Haryana 123501</t>
  </si>
  <si>
    <t xml:space="preserve">Ambetronics Engineers Pvt Ltd</t>
  </si>
  <si>
    <t xml:space="preserve">hr@ambetronics.com</t>
  </si>
  <si>
    <t xml:space="preserve">17-B, Tarun Industrial Estate, New Nagardas Rd, Mogra Pada, Andheri East, Mumbai, Maharashtra 400069</t>
  </si>
  <si>
    <t xml:space="preserve">Aujas Networks Private Limited</t>
  </si>
  <si>
    <t xml:space="preserve">Ugandhar Ramapuram</t>
  </si>
  <si>
    <t xml:space="preserve">Ugandhar.Ramapuram@aujas.com</t>
  </si>
  <si>
    <t xml:space="preserve">Sahar Plaza Midas II, 1010, Meadows, J B Nagar, Andheri East, Mumbai, Maharashtra 400059</t>
  </si>
  <si>
    <t xml:space="preserve">Brickred Technologies (Tpg Software Private Limited)</t>
  </si>
  <si>
    <t xml:space="preserve">akarshan verma</t>
  </si>
  <si>
    <t xml:space="preserve">hr@3pillarglobal.com</t>
  </si>
  <si>
    <t xml:space="preserve">A Block, Sector 58, Noida, Uttar Pradesh 201307</t>
  </si>
  <si>
    <t xml:space="preserve">Conten Terra Software Pvt Ltd,</t>
  </si>
  <si>
    <t xml:space="preserve">Vatsav Konreddy-Indian Operations Manager</t>
  </si>
  <si>
    <t xml:space="preserve">vkonreddy@contenterra.com</t>
  </si>
  <si>
    <t xml:space="preserve">Unit B, Plot No 48 &amp; 49 Lumbini Layout, Gachibowli,Hyderabad – 500032</t>
  </si>
  <si>
    <t xml:space="preserve">Easylib Software Private Limited</t>
  </si>
  <si>
    <t xml:space="preserve">Ullas</t>
  </si>
  <si>
    <t xml:space="preserve">hr@easylibsoft.com</t>
  </si>
  <si>
    <t xml:space="preserve">097422 04624</t>
  </si>
  <si>
    <t xml:space="preserve">1st Floor, 1147B, 18th B Main Rd, 5th Block, Rajajinagar, Bengaluru, Karnataka 560010</t>
  </si>
  <si>
    <t xml:space="preserve">Gurjar</t>
  </si>
  <si>
    <t xml:space="preserve">Vikram</t>
  </si>
  <si>
    <t xml:space="preserve">vikram@gurjar.com</t>
  </si>
  <si>
    <t xml:space="preserve">house no.83 street.2 vrindavan garden shaberi, Greater Noida, Uttar Pradesh</t>
  </si>
  <si>
    <t xml:space="preserve">Ijm.Com</t>
  </si>
  <si>
    <t xml:space="preserve">Sirisha Dumpala</t>
  </si>
  <si>
    <t xml:space="preserve">sirisha.dumpala@ijm.com
 surisobhan@ijm.com</t>
  </si>
  <si>
    <t xml:space="preserve">H.No. 3-71/NR, Plot No 71, Kavuri Hills, Phase-II, Madhapur, Hyderabad-500 033</t>
  </si>
  <si>
    <t xml:space="preserve">Ambigai Consultancy Services (I) Pvt Ltd</t>
  </si>
  <si>
    <t xml:space="preserve">Senthil@ambigai.net</t>
  </si>
  <si>
    <t xml:space="preserve">157, Developed Plot Perugudi Electronic Estate Chennai 600096</t>
  </si>
  <si>
    <t xml:space="preserve">Aultratek Private Limited (Aultratek Coting Products)</t>
  </si>
  <si>
    <t xml:space="preserve">accounts@aultrapaints.com</t>
  </si>
  <si>
    <t xml:space="preserve">Savli GIDC, Plot No KV-1/2, Alindra, Gujarat 391775</t>
  </si>
  <si>
    <t xml:space="preserve">Brickwork India</t>
  </si>
  <si>
    <t xml:space="preserve">pavan h</t>
  </si>
  <si>
    <t xml:space="preserve">hr@brickworkindia.com</t>
  </si>
  <si>
    <t xml:space="preserve">80 4040 9999</t>
  </si>
  <si>
    <t xml:space="preserve">Raj Alkaa Park, 3rd Floor, 29/3 &amp; 32/2, Bannerghatta Main Rd, Kalena Agrahara, Bengaluru, Karnataka 560076</t>
  </si>
  <si>
    <t xml:space="preserve">Continental-Corporation</t>
  </si>
  <si>
    <t xml:space="preserve">Geetha Lakshmi</t>
  </si>
  <si>
    <t xml:space="preserve">geethalakshmi.ajaykumar@continental-corporation.com</t>
  </si>
  <si>
    <t xml:space="preserve">C4W2+4HM, DLF Phase 5, Sector 43, Gurugram, Haryana 122022</t>
  </si>
  <si>
    <t xml:space="preserve">Eaton</t>
  </si>
  <si>
    <t xml:space="preserve">Sudhad</t>
  </si>
  <si>
    <t xml:space="preserve">Hr@Eaton.com</t>
  </si>
  <si>
    <t xml:space="preserve">098767 11679</t>
  </si>
  <si>
    <t xml:space="preserve">ocal Point Main Road, Parkash Colony, Focal Point, Ludhiana, Punjab 141010</t>
  </si>
  <si>
    <t xml:space="preserve">Guru Nanak Diagnostic Centre</t>
  </si>
  <si>
    <t xml:space="preserve">ferozpurcc@gmail.com</t>
  </si>
  <si>
    <t xml:space="preserve">No. 9, 4-67, St Marys Rd, Madhuranagar, Kummari Guda, Shivaji Nagar, Secunderabad, Telangana 500003</t>
  </si>
  <si>
    <t xml:space="preserve">Ikonmedical</t>
  </si>
  <si>
    <t xml:space="preserve">Accounts official</t>
  </si>
  <si>
    <t xml:space="preserve">accounts@ikonmedical.in</t>
  </si>
  <si>
    <t xml:space="preserve">301, LANDMARK, 554, G.M. BHOSALE MARG WORLI MUMBAI MH 400018 IN</t>
  </si>
  <si>
    <t xml:space="preserve">Ambit Pvt Ltd</t>
  </si>
  <si>
    <t xml:space="preserve">Christine</t>
  </si>
  <si>
    <t xml:space="preserve">christine.dmello@ambit.co</t>
  </si>
  <si>
    <t xml:space="preserve">3982 1819</t>
  </si>
  <si>
    <t xml:space="preserve">Kanakia Wall Street - 5th floor, A 506-510, Andheri-Kurla Road, Andheri East, Mumbai-400093</t>
  </si>
  <si>
    <t xml:space="preserve">Aurangabad Electricals Ltd</t>
  </si>
  <si>
    <t xml:space="preserve">sonwane</t>
  </si>
  <si>
    <t xml:space="preserve">hr@baglagroup.com</t>
  </si>
  <si>
    <t xml:space="preserve">No.41, Golwadi Bypass, Kanchanwadi, Aurangabad, Maharashtra 431005</t>
  </si>
  <si>
    <t xml:space="preserve">Brickwork Ratings India Pvt Ltd</t>
  </si>
  <si>
    <t xml:space="preserve">shanthi v</t>
  </si>
  <si>
    <t xml:space="preserve">shanthi.v@brickworkratings.com</t>
  </si>
  <si>
    <t xml:space="preserve">Ground Floor, Building No - S 14, Solitaire Corporate Park, Guru Hargovindji Rd, Marg, Chakala, Andheri East, Mumbai, Maharashtra 400093</t>
  </si>
  <si>
    <t xml:space="preserve">Contractor</t>
  </si>
  <si>
    <t xml:space="preserve">P Joshi</t>
  </si>
  <si>
    <t xml:space="preserve">PJoshi@contractor.lb.com</t>
  </si>
  <si>
    <t xml:space="preserve">Hs No-38, Karan Vihar Sector 20, Sultanpuri, Delhi - 110086</t>
  </si>
  <si>
    <t xml:space="preserve">Ebaniadvertising</t>
  </si>
  <si>
    <t xml:space="preserve">finance@ebaniadvertising.in</t>
  </si>
  <si>
    <t xml:space="preserve">91 77990 00590</t>
  </si>
  <si>
    <t xml:space="preserve">Plot 34A, Midas Square, MLA colony, Banjara Hills, Road No. 12, Hyderabad, Telangana, India Pincode - 500033</t>
  </si>
  <si>
    <t xml:space="preserve">Guruinfo</t>
  </si>
  <si>
    <t xml:space="preserve">hr@guruinfo.co.in</t>
  </si>
  <si>
    <t xml:space="preserve">in front of SRK inter college, Arya Nagar, Firozabad, Uttar Pradesh 283203</t>
  </si>
  <si>
    <t xml:space="preserve">Iksen India Pvt Ltd</t>
  </si>
  <si>
    <t xml:space="preserve">Suvendu.das</t>
  </si>
  <si>
    <t xml:space="preserve">suvendu.das@iksen.com</t>
  </si>
  <si>
    <t xml:space="preserve">J-1/16, EP &amp; GP Block, Sector- V, Electronics Complex, Salt Lake, EP Block, Sector V, Bidhannagar, Kolkata, West Bengal 700091</t>
  </si>
  <si>
    <t xml:space="preserve">Ambit Switchgear Pvt Ltd</t>
  </si>
  <si>
    <t xml:space="preserve">hr2@ambit.in</t>
  </si>
  <si>
    <t xml:space="preserve">J - 1, GROUND FLOOR, LAJPAT NAGAR III, NEW DELHI DL 110024</t>
  </si>
  <si>
    <t xml:space="preserve">Aurelius Corporate Solutions Pvt. Ltd.</t>
  </si>
  <si>
    <t xml:space="preserve">gaurav</t>
  </si>
  <si>
    <t xml:space="preserve">hr@aurelius.in</t>
  </si>
  <si>
    <t xml:space="preserve">6181 9026</t>
  </si>
  <si>
    <t xml:space="preserve">A-125, Sector 63, Noida, Uttar Pradesh 201307</t>
  </si>
  <si>
    <t xml:space="preserve">Bridge Sang Enterprises</t>
  </si>
  <si>
    <t xml:space="preserve">anuraj</t>
  </si>
  <si>
    <t xml:space="preserve">hr@eexamportal.in</t>
  </si>
  <si>
    <t xml:space="preserve">A-206, Upper Ground, Udhna Sangh Commercial Complex, Opposite BSNL Office, Central Road, Via Udhna Teen Rasta, Udhna Udhyog Nagar, Udhna, Surat, Gujarat 394210</t>
  </si>
  <si>
    <t xml:space="preserve">Contractor Nayak &amp; Kishnadwala Chartered Accountants</t>
  </si>
  <si>
    <t xml:space="preserve">Vijay</t>
  </si>
  <si>
    <t xml:space="preserve">vijay@cnkindia.com</t>
  </si>
  <si>
    <t xml:space="preserve">98199 59609</t>
  </si>
  <si>
    <t xml:space="preserve">3rd Floor, Mistry Bhavan, Dinshaw Vacha Rd, Churchgate, Mumbai, Maharashtra 400020</t>
  </si>
  <si>
    <t xml:space="preserve">Ebix Software India Private Limited.(Planetonline Has Been Acquired)</t>
  </si>
  <si>
    <t xml:space="preserve">anu.deivanayagam@ebix.com</t>
  </si>
  <si>
    <t xml:space="preserve">Plot 122 &amp;123, Nsez Phaseii, Noida, Noida - 201305 (Near Sector 82)</t>
  </si>
  <si>
    <t xml:space="preserve">Gusani</t>
  </si>
  <si>
    <t xml:space="preserve">sales@gusani.com</t>
  </si>
  <si>
    <t xml:space="preserve">49RG+M9V, Kevar Malla, Uttarakhand 246455</t>
  </si>
  <si>
    <t xml:space="preserve">Ikshealth</t>
  </si>
  <si>
    <t xml:space="preserve">Shilpa Sai</t>
  </si>
  <si>
    <t xml:space="preserve">Shilpa.Sai@ikshealth.in</t>
  </si>
  <si>
    <t xml:space="preserve">Unit No-203 &amp; 204, Serene Properties, Building No-5, 2nd Floor Mind Space, Thane - Belapur Rd, Airoli, Navi Mumbai, Maharashtra 400708</t>
  </si>
  <si>
    <t xml:space="preserve">Ambletek</t>
  </si>
  <si>
    <t xml:space="preserve">Madhav</t>
  </si>
  <si>
    <t xml:space="preserve">madhav@camsol.co</t>
  </si>
  <si>
    <t xml:space="preserve">080 - 49202067</t>
  </si>
  <si>
    <t xml:space="preserve">11th Main Rd, Raj Mahal Vilas Extension, Armane Nagar, Bengaluru, Karnataka 560080</t>
  </si>
  <si>
    <t xml:space="preserve">Auriga It Solution Private Limited</t>
  </si>
  <si>
    <t xml:space="preserve">nirmal</t>
  </si>
  <si>
    <t xml:space="preserve">nirmal@aurigaitsolutions.com</t>
  </si>
  <si>
    <t xml:space="preserve">4th floor UDB Landmark Complex, Plot No A-6 Basant Bahar, Tonk Rd, Jaipur, Rajasthan 302018</t>
  </si>
  <si>
    <t xml:space="preserve">Bridgei2I</t>
  </si>
  <si>
    <t xml:space="preserve">catherine@bridgei2i.com</t>
  </si>
  <si>
    <t xml:space="preserve">Umiya Business Bay, Tower 2, 2nd Floor, Cessna Business Park, Kadubeesanahalli, Outer Ring Road, Bengaluru, Karnataka 560103</t>
  </si>
  <si>
    <t xml:space="preserve">Convergent Communication Pvt. Ltd.</t>
  </si>
  <si>
    <t xml:space="preserve">Aruna</t>
  </si>
  <si>
    <t xml:space="preserve">hr@i-on.in</t>
  </si>
  <si>
    <t xml:space="preserve">080-45114500</t>
  </si>
  <si>
    <t xml:space="preserve">423,425 Ansal Chamber, II, 4th Floor, Bhikaji Cama Place, Rama Krishna Puram, New Delhi, Delhi 110066</t>
  </si>
  <si>
    <t xml:space="preserve">Ebiz Solutions</t>
  </si>
  <si>
    <t xml:space="preserve">hr@thinkebiz.net</t>
  </si>
  <si>
    <t xml:space="preserve">9346113366/0891-2591451</t>
  </si>
  <si>
    <t xml:space="preserve">B-42, B Block, Sector 49, Noida, Uttar Pradesh 201301</t>
  </si>
  <si>
    <t xml:space="preserve">Gvc</t>
  </si>
  <si>
    <t xml:space="preserve">Vinay</t>
  </si>
  <si>
    <t xml:space="preserve">vinay@gvc.in</t>
  </si>
  <si>
    <t xml:space="preserve">1/6828, Pratap Gali, East Rohtash Nagar,, Shahdara, Delhi 110032</t>
  </si>
  <si>
    <t xml:space="preserve">Ikya Human Capital Soltutions Pvt Ltd</t>
  </si>
  <si>
    <t xml:space="preserve">hrsupport@quesscorp.com</t>
  </si>
  <si>
    <t xml:space="preserve">Mumbai, Maharashtra 400059, Andheri - Kurla Rd, Bhim Nagar, Andheri East, C Wing 4th Floor Tradestar, Opposite Hotel VITS, J B Nagar
 District Andheri East</t>
  </si>
  <si>
    <t xml:space="preserve">Ambujacement</t>
  </si>
  <si>
    <t xml:space="preserve">Anagha Vadya</t>
  </si>
  <si>
    <t xml:space="preserve">hr@ambujacement.com</t>
  </si>
  <si>
    <t xml:space="preserve">Elegant Business Park, MIDC Cross Road 'B', Off Andheri-Kurla Road, Andheri (E), Mumbai 400059</t>
  </si>
  <si>
    <t xml:space="preserve">Aurigene Discovery Technologies Limited</t>
  </si>
  <si>
    <t xml:space="preserve">ritu</t>
  </si>
  <si>
    <t xml:space="preserve">ritu_g@aurigene.com</t>
  </si>
  <si>
    <t xml:space="preserve">39-40 Hosur Road KIADB Industrial Area, Joggers Ln, Electronic City Phase II, Electronic City, Bengaluru, Karnataka 560100</t>
  </si>
  <si>
    <t xml:space="preserve">Brief Soft Technologies Private Limited</t>
  </si>
  <si>
    <t xml:space="preserve">info@briefsofttechnologies.com</t>
  </si>
  <si>
    <t xml:space="preserve">261, Makarpura GIDC, Makarpura, Vadodara, Gujarat 390010</t>
  </si>
  <si>
    <t xml:space="preserve">Convergys.Com</t>
  </si>
  <si>
    <t xml:space="preserve">Sunil Kumar</t>
  </si>
  <si>
    <t xml:space="preserve">sunil.kumar@convergys.com</t>
  </si>
  <si>
    <t xml:space="preserve">k-2/836, Mahipalpur, New Delhi, Delhi 110037</t>
  </si>
  <si>
    <t xml:space="preserve">E-Bizindia Pvt Ltd</t>
  </si>
  <si>
    <t xml:space="preserve">hr.india@e-bizindia.in</t>
  </si>
  <si>
    <t xml:space="preserve">020 6607 1849</t>
  </si>
  <si>
    <t xml:space="preserve">Mahaganesh Colony, Kothrud, Pune, Maharashtra 411038</t>
  </si>
  <si>
    <t xml:space="preserve">Gvhl</t>
  </si>
  <si>
    <t xml:space="preserve">Unal</t>
  </si>
  <si>
    <t xml:space="preserve">Hr@gvhl.net</t>
  </si>
  <si>
    <t xml:space="preserve">Aerodrome, Hanger No. - C - He / Hf, Airports Authority Of India Civil Aerodrome, Juhu, Mumbai, Maharashtra 400056</t>
  </si>
  <si>
    <t xml:space="preserve">Ikyaglobal</t>
  </si>
  <si>
    <t xml:space="preserve">Romita</t>
  </si>
  <si>
    <t xml:space="preserve">romita@ikyaglobal.com</t>
  </si>
  <si>
    <t xml:space="preserve">First Floor, Plot No B-1/i-1, Mohan Co-operative Industrial Estate, New Delhi, Delhi 110044</t>
  </si>
  <si>
    <t xml:space="preserve">Amcor Flexibles India Pvt Ltd.</t>
  </si>
  <si>
    <t xml:space="preserve">Sripriyal</t>
  </si>
  <si>
    <t xml:space="preserve">sripriya.l@amcor.com</t>
  </si>
  <si>
    <t xml:space="preserve">1-19, Lal Bahadur Shastri Rd, Kurla West, Kurla, Mumbai, Maharashtra 400070</t>
  </si>
  <si>
    <t xml:space="preserve">Aurion Pro Sol</t>
  </si>
  <si>
    <t xml:space="preserve">sneha achrekar</t>
  </si>
  <si>
    <t xml:space="preserve">sneha.achrekar@aurionpro.com</t>
  </si>
  <si>
    <t xml:space="preserve">Sunshine Tower, Senapati Bapat Marg, Dadar West, Mumbai, Maharashtra 400013</t>
  </si>
  <si>
    <t xml:space="preserve">Brigade Corporation India Private Limited</t>
  </si>
  <si>
    <t xml:space="preserve">hr@brigadesolutions.com</t>
  </si>
  <si>
    <t xml:space="preserve">31, Gachibowli Rd, Financial District, Gachibowli, Hyderabad, Telangana 500032</t>
  </si>
  <si>
    <t xml:space="preserve">Converteam</t>
  </si>
  <si>
    <t xml:space="preserve">Vivek Venkatatesan</t>
  </si>
  <si>
    <t xml:space="preserve">vivek.venkatatesan@converteam.com</t>
  </si>
  <si>
    <t xml:space="preserve">49-2, Jalan Puteri 1/4, Bandar Puteri, 47100 Puchong, Selangor, Malaysia</t>
  </si>
  <si>
    <t xml:space="preserve">Ebizon Net Info Private Limited</t>
  </si>
  <si>
    <t xml:space="preserve">shalini.dwivedi@ebizontek.com</t>
  </si>
  <si>
    <t xml:space="preserve">9th Floor, Tower B, Logix Cyber Park, C-28-29, Industrial Area, Sector 62, Noida, Uttar Pradesh 201301</t>
  </si>
  <si>
    <t xml:space="preserve">Gvk</t>
  </si>
  <si>
    <t xml:space="preserve">appaswamy_j@emri.in</t>
  </si>
  <si>
    <t xml:space="preserve">080-23280161</t>
  </si>
  <si>
    <t xml:space="preserve">Moreshwar Complex, Sadguru CHS, Plot 101-103, Gala No. 5, Sector-27, Nerul (near Seawood station), Navi Mumbai, Delhi 400706</t>
  </si>
  <si>
    <t xml:space="preserve">Ilabsglobal</t>
  </si>
  <si>
    <t xml:space="preserve">hr@ilabsglobal.com</t>
  </si>
  <si>
    <t xml:space="preserve">H.No. 6-3-883/6/B, 2nd Floor, Singhania Towers,, Greenlands Rd, Punjagutta Officers Colony, Punjagutta, Hyderabad, Telangana 500082</t>
  </si>
  <si>
    <t xml:space="preserve">Amd Research Development Center India Private Limited</t>
  </si>
  <si>
    <t xml:space="preserve">Sri Vaintha</t>
  </si>
  <si>
    <t xml:space="preserve">Sri.Vanitha@amd.com</t>
  </si>
  <si>
    <t xml:space="preserve">PLOT NO. 102 &amp; 103 EXPORT PROMOTION INDUSTRIAL PARK, WHITEFIELD BANGALORE KA 560066</t>
  </si>
  <si>
    <t xml:space="preserve">Aurionpro</t>
  </si>
  <si>
    <t xml:space="preserve">jaisee samuel</t>
  </si>
  <si>
    <t xml:space="preserve">jaisee.samuel@aurionpro.com</t>
  </si>
  <si>
    <t xml:space="preserve">270, Gautam Nagar, MIDC Industrial Area, Rabale, Navi Mumbai, Maharashtra 400701</t>
  </si>
  <si>
    <t xml:space="preserve">Brigade Enterprises Limited</t>
  </si>
  <si>
    <t xml:space="preserve">spriyaa@brigadegroup.com</t>
  </si>
  <si>
    <t xml:space="preserve">Gujarat International Finance Tec-City, Gujarat 382355</t>
  </si>
  <si>
    <t xml:space="preserve">Cooperp Software Solutions Pvt Ltd</t>
  </si>
  <si>
    <t xml:space="preserve">Mamatha M</t>
  </si>
  <si>
    <t xml:space="preserve">mamatha.m@cooperp.com</t>
  </si>
  <si>
    <t xml:space="preserve">NO.106/17, 2ND MAIN,BROTISH BIOLOGICAL ROAD, DOCTORS LAYOUT,AREKERE, B.G ROAD BANGALORE Bangalore Karnataka - 560076</t>
  </si>
  <si>
    <t xml:space="preserve">Ebm-Papst India Pvt. Ltd.</t>
  </si>
  <si>
    <t xml:space="preserve">Lakshmi</t>
  </si>
  <si>
    <t xml:space="preserve">gajalakshmi.g@in.ebmpapst.com</t>
  </si>
  <si>
    <t xml:space="preserve">097114 74633</t>
  </si>
  <si>
    <t xml:space="preserve">505, DIVYA JYOTHI APPARTMENT, BLOCK-C, SECTOR-19, ROHINI, Block C, Sector 19, Rohini, North West Delhi, Delhi 110089, India</t>
  </si>
  <si>
    <t xml:space="preserve">Gvk Energy Limited</t>
  </si>
  <si>
    <t xml:space="preserve">Hr@gvk.com</t>
  </si>
  <si>
    <t xml:space="preserve">Power Project, Goindwal Sahib, Punjab</t>
  </si>
  <si>
    <t xml:space="preserve">Ilabz Technology</t>
  </si>
  <si>
    <t xml:space="preserve">Sahana</t>
  </si>
  <si>
    <t xml:space="preserve">sahana@ilabztechnology.com</t>
  </si>
  <si>
    <t xml:space="preserve">#186/2, Tapaswiji Arcade, Ground Floor, Hosur Rd, near सेंट्रल सिल्क बोर्ड, BTM 1st Stage, Bengaluru, Karnataka 560068</t>
  </si>
  <si>
    <t xml:space="preserve">Amdindustries</t>
  </si>
  <si>
    <t xml:space="preserve">Krianmai Pendyala</t>
  </si>
  <si>
    <t xml:space="preserve">hr@amdindustries.com</t>
  </si>
  <si>
    <t xml:space="preserve">Sree Ram Bhawan, AB-1/2, Desh Bandhu Nagar, 2nd Floor Baguihati, Kolkata -700059</t>
  </si>
  <si>
    <t xml:space="preserve">Aurobindo</t>
  </si>
  <si>
    <t xml:space="preserve">hr@aurobindo.com</t>
  </si>
  <si>
    <t xml:space="preserve">Galaxy, Floors: 22-24 Plot No.1, Survey No.83/1 Hyderabad Knowledge City Raidurg Panmaktha, Hyderabad, 500032</t>
  </si>
  <si>
    <t xml:space="preserve">Brilio Technologies Pvt Ltd</t>
  </si>
  <si>
    <t xml:space="preserve">Jayarajan C</t>
  </si>
  <si>
    <t xml:space="preserve">Jayarajan.C@brillio.com</t>
  </si>
  <si>
    <t xml:space="preserve">Brillio Technologies, 9th Floor , The Kode, Baner - Pashan Link Rd, Pune, Maharashtra</t>
  </si>
  <si>
    <t xml:space="preserve">Copal Partners</t>
  </si>
  <si>
    <t xml:space="preserve">hrgeneralist@copalresearch.biz</t>
  </si>
  <si>
    <t xml:space="preserve">6th Floor, Vatika Atrium Building, Golf Course Rd, Parsvnath Exotica, Sector 53, Gurugram, Haryana 122003</t>
  </si>
  <si>
    <t xml:space="preserve">Ebullitent Info Syste Llp</t>
  </si>
  <si>
    <t xml:space="preserve">hr@ebullitent.com</t>
  </si>
  <si>
    <t xml:space="preserve">096770 51565</t>
  </si>
  <si>
    <t xml:space="preserve">137 b ,2nd Street,, Shanthi nagar, Chrompet, Subramaniar Koil 1st Street, Rajaji Niagara, பல்லாவரம், Chennai, Tamil Nadu 600044</t>
  </si>
  <si>
    <t xml:space="preserve">Gvmfl</t>
  </si>
  <si>
    <t xml:space="preserve">hr@gvmfl.com</t>
  </si>
  <si>
    <t xml:space="preserve">2A, 10th Cross St, West Thillai Nagar, Thillai Nagar</t>
  </si>
  <si>
    <t xml:space="preserve">Ilff &amp; Transpotation</t>
  </si>
  <si>
    <t xml:space="preserve">Vishwadeep Verma</t>
  </si>
  <si>
    <t xml:space="preserve">vishwadeep.verma@ilfsindia.com</t>
  </si>
  <si>
    <t xml:space="preserve">The IL&amp;FS Financial Centre, Plot C22, G Block Bandra Kurla Complex, Bandra East, Mumbai 400 051</t>
  </si>
  <si>
    <t xml:space="preserve">Amdocs Development Centre India Pvt. Ltd.</t>
  </si>
  <si>
    <t xml:space="preserve">Nitin Shahade</t>
  </si>
  <si>
    <t xml:space="preserve">hr@amdocs.com</t>
  </si>
  <si>
    <t xml:space="preserve">3X8W+5HX, Sector 30, Vashi, Navi Mumbai, Maharashtra 400703</t>
  </si>
  <si>
    <t xml:space="preserve">Aurora Integrated Syste Pvt. Ltd.</t>
  </si>
  <si>
    <t xml:space="preserve">nimish sharma</t>
  </si>
  <si>
    <t xml:space="preserve">nimish.sharma@aurora-is.com</t>
  </si>
  <si>
    <t xml:space="preserve">3G2P+QMM, HMT Estate, 2nd Stage, Bengaluru, Karnataka 560013</t>
  </si>
  <si>
    <t xml:space="preserve">Brique Technology Solutions And Consulting Pvt Ltd</t>
  </si>
  <si>
    <t xml:space="preserve">jay pagnis</t>
  </si>
  <si>
    <t xml:space="preserve">jay.pagnis@brique.in</t>
  </si>
  <si>
    <t xml:space="preserve">Shop No 33, A3, Lok Kailash, JSD, Mulund West, Mumbai, Maharashtra 400080</t>
  </si>
  <si>
    <t xml:space="preserve">Copalamba</t>
  </si>
  <si>
    <t xml:space="preserve">Adrija Ganguly</t>
  </si>
  <si>
    <t xml:space="preserve">adrija_ganguly@copalamba.com</t>
  </si>
  <si>
    <t xml:space="preserve">267, Udyog Vihar II Rd, Udyog Vihar Phase 1, Udyog Vihar, Sector 20, Gurugram, Haryana 122015</t>
  </si>
  <si>
    <t xml:space="preserve">Ebusinessware India Private Limited (Xoriant Solutions Private Limited)</t>
  </si>
  <si>
    <t xml:space="preserve">Amita</t>
  </si>
  <si>
    <t xml:space="preserve">amita.shital@Xoriant.Com</t>
  </si>
  <si>
    <t xml:space="preserve">Tower B, 2nd Floor, Unitech Cyber Park, Sector 39, Gurugram, Haryana 122003</t>
  </si>
  <si>
    <t xml:space="preserve">Gvnsoftech</t>
  </si>
  <si>
    <t xml:space="preserve">hr@gvnsoftech.com</t>
  </si>
  <si>
    <t xml:space="preserve">Plot No.8-2-248/1/7/78/13,A-Block, Ground Floor,Lakshmi Towers, Nagarjuna Hills, Punjagutta, Hyderabad, Telangana 500082</t>
  </si>
  <si>
    <t xml:space="preserve">Ilfs &amp; Securities</t>
  </si>
  <si>
    <t xml:space="preserve">Ferns hazel</t>
  </si>
  <si>
    <t xml:space="preserve">hazel.ferns@issl.co.in</t>
  </si>
  <si>
    <t xml:space="preserve">022-42493000</t>
  </si>
  <si>
    <t xml:space="preserve">10 Community Centre, Raja Dhirsain Marg, Block D, East of Kailash, New Delhi, Delhi 110065</t>
  </si>
  <si>
    <t xml:space="preserve">Ameliochildcare</t>
  </si>
  <si>
    <t xml:space="preserve">hr@ameliochildcare.com</t>
  </si>
  <si>
    <t xml:space="preserve">VTN Towers Plot no: 12, 13,14 Egattur Village, Siruseri Kanchipuram District, Chengalpet, Taluk, Chennai, Tamil Nadu 603103</t>
  </si>
  <si>
    <t xml:space="preserve">Aurora'S Scientific And Technological Institute</t>
  </si>
  <si>
    <t xml:space="preserve">astim9@gmail.com</t>
  </si>
  <si>
    <t xml:space="preserve">Aushapur Bypass Road, Ghatkesar, Telangana 501301</t>
  </si>
  <si>
    <t xml:space="preserve">Briskminds</t>
  </si>
  <si>
    <t xml:space="preserve">ankit</t>
  </si>
  <si>
    <t xml:space="preserve">ankit@briskminds.com</t>
  </si>
  <si>
    <t xml:space="preserve">Sector 2, Hans Vihar, RIICO Industrial Area, Mansarovar, Jaipur, Rajasthan 302020</t>
  </si>
  <si>
    <t xml:space="preserve">Corbizte Services &amp; Solutions Pvt. Ltd.</t>
  </si>
  <si>
    <t xml:space="preserve">Mohammed Farook</t>
  </si>
  <si>
    <t xml:space="preserve">hr@corbizte.com</t>
  </si>
  <si>
    <t xml:space="preserve">Padivattom, Edappally, Ernakulam, Kerala 682024</t>
  </si>
  <si>
    <t xml:space="preserve">Ecare India</t>
  </si>
  <si>
    <t xml:space="preserve">hr@ecareindia.com</t>
  </si>
  <si>
    <t xml:space="preserve">44 4242 8888</t>
  </si>
  <si>
    <t xml:space="preserve">No 27-28, 2nd &amp; 3rd Floor, BR Complex, Woods Road, Mount Road, Royapettah, Chennai, Tamil Nadu 600002</t>
  </si>
  <si>
    <t xml:space="preserve">Gvrinfra</t>
  </si>
  <si>
    <t xml:space="preserve">Hr@gvrinfra.com</t>
  </si>
  <si>
    <t xml:space="preserve">Opp Iocl Road, Swamy Ayyappa Society, VIP Hills, Silicon Valley, Madhapur, Telangana 500081</t>
  </si>
  <si>
    <t xml:space="preserve">Ilfsindia</t>
  </si>
  <si>
    <t xml:space="preserve">Ravi Parthasarathy</t>
  </si>
  <si>
    <t xml:space="preserve">ravi.parthasarathy@ilfsindia.com</t>
  </si>
  <si>
    <t xml:space="preserve">10 Community Centree, Raja Dhirsain Marg, Block D, East of Kailash, New Delhi, Delhi 110065</t>
  </si>
  <si>
    <t xml:space="preserve">American Academy</t>
  </si>
  <si>
    <t xml:space="preserve">Salyounis</t>
  </si>
  <si>
    <t xml:space="preserve">hr@americanacademy.ae</t>
  </si>
  <si>
    <t xml:space="preserve">310 S. Main, Floor 12 Salt Lake City, UT 84101</t>
  </si>
  <si>
    <t xml:space="preserve">Auroville Healthcare Research And Development Private Limited</t>
  </si>
  <si>
    <t xml:space="preserve">contact@auroushealthcare.com</t>
  </si>
  <si>
    <t xml:space="preserve">180/109,G-1,RVS Villa,Rangarajapuram Main road,, Kodambakkam, Chennai, Tamil Nadu 600024</t>
  </si>
  <si>
    <t xml:space="preserve">Bristlecone</t>
  </si>
  <si>
    <t xml:space="preserve">Anil Kulkarni</t>
  </si>
  <si>
    <t xml:space="preserve">hr@bcone.com,hrhub@bcone.com</t>
  </si>
  <si>
    <t xml:space="preserve">9198204094008056533157</t>
  </si>
  <si>
    <t xml:space="preserve">2nd Floor, Techniplex – I Techniplex Complex, Off. Veer Savarkar Flyover, Goregaon West, Mumbai, Maharashtra 400062</t>
  </si>
  <si>
    <t xml:space="preserve">Corbus India Pvt Ltd (Bpo)</t>
  </si>
  <si>
    <t xml:space="preserve">S Saxnea</t>
  </si>
  <si>
    <t xml:space="preserve">ssaxena@corbus.com</t>
  </si>
  <si>
    <t xml:space="preserve">Noida Special Economy Zone, Block A, Sector 125, Noida, Uttar Pradesh 201313</t>
  </si>
  <si>
    <t xml:space="preserve">Eccella Consulting And Software Private Limited</t>
  </si>
  <si>
    <t xml:space="preserve">Sushma</t>
  </si>
  <si>
    <t xml:space="preserve">hr@eccella.com</t>
  </si>
  <si>
    <t xml:space="preserve">D-503 REMI BIZCOURT, SHAH INDSTRL.ESTATE,VEERA DESAI RD,ANDHERI WESTMUMBAI598MH</t>
  </si>
  <si>
    <t xml:space="preserve">Gvsindia</t>
  </si>
  <si>
    <t xml:space="preserve">vinay@gvsindia.in</t>
  </si>
  <si>
    <t xml:space="preserve">A-116, 2nd Floor, Rd Number 4, Mahipalpur, New Delhi, Delhi 110037</t>
  </si>
  <si>
    <t xml:space="preserve">Ilfstechologies</t>
  </si>
  <si>
    <t xml:space="preserve">Dhirender</t>
  </si>
  <si>
    <t xml:space="preserve">dhirender@ilfstechologies.com</t>
  </si>
  <si>
    <t xml:space="preserve">1st, 2nd and 3rd Ambience Corporate Tower NH 8, Ambience Island, Gurugram, 122002</t>
  </si>
  <si>
    <t xml:space="preserve">American Embassy School</t>
  </si>
  <si>
    <t xml:space="preserve">hr@aish.org</t>
  </si>
  <si>
    <t xml:space="preserve">Chandragupta Marg, Chanakyapuri, New Delhi, Delhi 110021</t>
  </si>
  <si>
    <t xml:space="preserve">Aurum Info Solutions</t>
  </si>
  <si>
    <t xml:space="preserve">fathima t</t>
  </si>
  <si>
    <t xml:space="preserve">fathima.t@auruminfosol.com</t>
  </si>
  <si>
    <t xml:space="preserve">3rd Link Rd, Nehru Nagar, Perungudi, Chennai, Tamil Nadu 600078</t>
  </si>
  <si>
    <t xml:space="preserve">Bristol-Myers Squibb India Private Limited</t>
  </si>
  <si>
    <t xml:space="preserve">Vinola Almeida</t>
  </si>
  <si>
    <t xml:space="preserve">Vinola.Almeida@bms.com</t>
  </si>
  <si>
    <t xml:space="preserve">TOWER-3, Kakasaheb Gadgil Marg, Babasaheb Ambedkar Nagar, Lower Parel, Mumbai, Maharashtra 400013</t>
  </si>
  <si>
    <t xml:space="preserve">Cordinal Tech Solution Pvt Ltd</t>
  </si>
  <si>
    <t xml:space="preserve">Iqbal</t>
  </si>
  <si>
    <t xml:space="preserve">iqbal@cordinal.com</t>
  </si>
  <si>
    <t xml:space="preserve">080-23400390</t>
  </si>
  <si>
    <t xml:space="preserve">Number 12/69, 2ND Floor, opposite :- MEI POLYTECHNIC, 59TH CROSS, 4TH BLOCK, RAJAJINAGAR, Bangalore Karnataka - 560010</t>
  </si>
  <si>
    <t xml:space="preserve">Gwynniebee</t>
  </si>
  <si>
    <t xml:space="preserve">Chandra</t>
  </si>
  <si>
    <t xml:space="preserve">chandra@gwynniebee.com</t>
  </si>
  <si>
    <t xml:space="preserve">floor block a a, First, 26/3, Block B, Mohan Cooperative Industrial Estate, Badarpur, New Delhi, Delhi 110044</t>
  </si>
  <si>
    <t xml:space="preserve">Ilink-Syste</t>
  </si>
  <si>
    <t xml:space="preserve">Gomathy</t>
  </si>
  <si>
    <t xml:space="preserve">gomathyd@ilink-syste.com</t>
  </si>
  <si>
    <t xml:space="preserve">C-218, Rajat Vihar, Block C, Sector 63, Noida, Uttar Pradesh 201301</t>
  </si>
  <si>
    <t xml:space="preserve">American Express India Private Limited</t>
  </si>
  <si>
    <t xml:space="preserve">axp.wfa@alight.com exp.wfa@alight.com</t>
  </si>
  <si>
    <t xml:space="preserve">Metropolitan-Saket, 7th Floor, Office Block District Centre Saket New Delhi New Delhi DL 110017</t>
  </si>
  <si>
    <t xml:space="preserve">Aurum Soft Systems Limited</t>
  </si>
  <si>
    <t xml:space="preserve">kabir h</t>
  </si>
  <si>
    <t xml:space="preserve">kabir.h@aurumsoftsystems.com</t>
  </si>
  <si>
    <t xml:space="preserve">044-42187785.</t>
  </si>
  <si>
    <t xml:space="preserve">Ground Floor, New No: 9, Venkateswara Nagar, 4th Street, Adyar, Chennai, Tamil Nadu 600020</t>
  </si>
  <si>
    <t xml:space="preserve">Britannia</t>
  </si>
  <si>
    <t xml:space="preserve">jaya</t>
  </si>
  <si>
    <t xml:space="preserve">hr@britannia.com</t>
  </si>
  <si>
    <t xml:space="preserve">Reay Road East, Mazgaon, Mumbai, Maharashtra 400010</t>
  </si>
  <si>
    <t xml:space="preserve">Corelynx Solutions Pvt Ltd</t>
  </si>
  <si>
    <t xml:space="preserve">hr@corelynx.com</t>
  </si>
  <si>
    <t xml:space="preserve">033-3052-3641</t>
  </si>
  <si>
    <t xml:space="preserve">Webel STP II Bldg, Tcs Webel Stp II Building Block-B, STP II Building,First floor,, 53, DN Block, Kolkata, West Bengal 700091</t>
  </si>
  <si>
    <t xml:space="preserve">Ecfc</t>
  </si>
  <si>
    <t xml:space="preserve">ahmed@ecfcegypt.com</t>
  </si>
  <si>
    <t xml:space="preserve">20 100 005 5440</t>
  </si>
  <si>
    <t xml:space="preserve">government, Egypt, Building No. 64, Street, Maadi Al Khabiri Al Gharbeyah, Maadi, Cairo Governorate 11224, Egypt</t>
  </si>
  <si>
    <t xml:space="preserve">H&amp;B Hr Solutions Pvt. Ltd.</t>
  </si>
  <si>
    <t xml:space="preserve">Sachin</t>
  </si>
  <si>
    <t xml:space="preserve">sachin@huntsmenbarons.com</t>
  </si>
  <si>
    <t xml:space="preserve">Saket Metro, Get No-2, Near, F-76, Ground Floor, Mehrauli - Badarpur Rd, Saidulajab, Saket, New Delhi, A44/3 BUILDING NO.C2, GALI No-1, Neb Sarai, Saket, New Delhi, Delhi 110068</t>
  </si>
  <si>
    <t xml:space="preserve">Iljin.Com</t>
  </si>
  <si>
    <t xml:space="preserve">Bhases</t>
  </si>
  <si>
    <t xml:space="preserve">bhases@iljin.com</t>
  </si>
  <si>
    <t xml:space="preserve">Plot No-A2, Phase-II, Khandala MIDC Industrial Area, Kesurdi, Tal - Khandala Satara Satara MH IN 412802</t>
  </si>
  <si>
    <t xml:space="preserve">American Megatrends India Private Limited</t>
  </si>
  <si>
    <t xml:space="preserve">Kandanl</t>
  </si>
  <si>
    <t xml:space="preserve">Hr@amiindia.co.in</t>
  </si>
  <si>
    <t xml:space="preserve">5th Floor, Block A, Rattha’s Tek Meadows, No. 51, Rajiv Gandhi Salai ( OMR ), Sholinganallur Chennai Chennai TN 600119</t>
  </si>
  <si>
    <t xml:space="preserve">Aurus Tech Pvt Ltd</t>
  </si>
  <si>
    <t xml:space="preserve">smurthy</t>
  </si>
  <si>
    <t xml:space="preserve">smurthy@aurusinc.com</t>
  </si>
  <si>
    <t xml:space="preserve">plot G, 2, Sector No. 26, Pradhikaran, Nigdi, Pune, Maharashtra 411044</t>
  </si>
  <si>
    <t xml:space="preserve">Britannia Industries Limited</t>
  </si>
  <si>
    <t xml:space="preserve">dines</t>
  </si>
  <si>
    <t xml:space="preserve">hr@bririndia.com</t>
  </si>
  <si>
    <t xml:space="preserve">23, Jhagadia GIDC, Randedi, Gujarat 393110</t>
  </si>
  <si>
    <t xml:space="preserve">Corent Technology Pvt Ltd</t>
  </si>
  <si>
    <t xml:space="preserve">P Murugesan</t>
  </si>
  <si>
    <t xml:space="preserve">pmurugesan@corenttech.com</t>
  </si>
  <si>
    <t xml:space="preserve">044-22500500</t>
  </si>
  <si>
    <t xml:space="preserve">Mcm Towers, Super B3, MCM Towers, 3rd Floor, Thiru Vi Ka Industrial Estate, Guindy, Chennai, Tamil Nadu 600032</t>
  </si>
  <si>
    <t xml:space="preserve">Ecilrapiscan</t>
  </si>
  <si>
    <t xml:space="preserve">Archana</t>
  </si>
  <si>
    <t xml:space="preserve">T.Archana@ecilrapiscan.com</t>
  </si>
  <si>
    <t xml:space="preserve">040 6700 0800</t>
  </si>
  <si>
    <t xml:space="preserve">8-1-305,306, 3rd Floor, Anand Silicon Chip, Shaikpet, Tolichowki, Hyderabad, Telangana 500008</t>
  </si>
  <si>
    <t xml:space="preserve">Hacker Interstellar Hk Limited</t>
  </si>
  <si>
    <t xml:space="preserve">hr@hinterstellar.coml</t>
  </si>
  <si>
    <t xml:space="preserve">241, Udyog Vihar II Rd, Rajiv Nagar, Udyog Vihar III, Sector 20, Gurugram, Haryana 122022</t>
  </si>
  <si>
    <t xml:space="preserve">Iljinindia</t>
  </si>
  <si>
    <t xml:space="preserve">Vsraman</t>
  </si>
  <si>
    <t xml:space="preserve">vsraman@iljinindia.com</t>
  </si>
  <si>
    <t xml:space="preserve">No. 27 &amp; 28, Greater Noida, Uttar Pradesh</t>
  </si>
  <si>
    <t xml:space="preserve">American School</t>
  </si>
  <si>
    <t xml:space="preserve">Mravi</t>
  </si>
  <si>
    <t xml:space="preserve">mravi@aes.ac.in
 avi@aes.ac.in</t>
  </si>
  <si>
    <t xml:space="preserve">SF2, G Block, Bandra-Kurla Complex Road, Bandra (E),</t>
  </si>
  <si>
    <t xml:space="preserve">Austere Technology Services</t>
  </si>
  <si>
    <t xml:space="preserve">rahul teni</t>
  </si>
  <si>
    <t xml:space="preserve">rahul.teni@austere.co.in</t>
  </si>
  <si>
    <t xml:space="preserve">7720083881 / 883</t>
  </si>
  <si>
    <t xml:space="preserve">Office 3rd Floor, Plot no, 34, A Square, Sector No. 26, Pradhikaran, Nigdi, Pune, Maharashtra 411044</t>
  </si>
  <si>
    <t xml:space="preserve">Britindia</t>
  </si>
  <si>
    <t xml:space="preserve">nandanbhatia</t>
  </si>
  <si>
    <t xml:space="preserve">hr@britindia.com</t>
  </si>
  <si>
    <t xml:space="preserve">33, Lawrence Rd, Sector 18, Block C6, Keshav Puram, Tri Nagar, Delhi, 110035</t>
  </si>
  <si>
    <t xml:space="preserve">Coretegra Technology</t>
  </si>
  <si>
    <t xml:space="preserve">Info@Coretegra.com</t>
  </si>
  <si>
    <t xml:space="preserve">SCO-17, Silver City Extension, Zirakpur, Punjab 140603</t>
  </si>
  <si>
    <t xml:space="preserve">Eclat Informatix India Private Limited</t>
  </si>
  <si>
    <t xml:space="preserve">Prasad</t>
  </si>
  <si>
    <t xml:space="preserve">prasadk@eclatiss.com</t>
  </si>
  <si>
    <t xml:space="preserve">P.NO.18, NCL ENCLAVE MEDCHAL ROAD, JEEDIMATLA POST SECUNDERABAD TG 500055 IN</t>
  </si>
  <si>
    <t xml:space="preserve">Hacoltd</t>
  </si>
  <si>
    <t xml:space="preserve">Babita K</t>
  </si>
  <si>
    <t xml:space="preserve">babita.k@hacoltd.com</t>
  </si>
  <si>
    <t xml:space="preserve">26 Henry Carr St, Oba Akran 102212, Ikeja, Nigeria</t>
  </si>
  <si>
    <t xml:space="preserve">Ilkota</t>
  </si>
  <si>
    <t xml:space="preserve">Ilmp-official</t>
  </si>
  <si>
    <t xml:space="preserve">chq@ilkota.in</t>
  </si>
  <si>
    <t xml:space="preserve">i</t>
  </si>
  <si>
    <t xml:space="preserve">Indraprastha Industrial Area, Kota, Rajasthan 324005</t>
  </si>
  <si>
    <t xml:space="preserve">American Swan</t>
  </si>
  <si>
    <t xml:space="preserve">Rajani</t>
  </si>
  <si>
    <t xml:space="preserve">hr@taslc.com</t>
  </si>
  <si>
    <t xml:space="preserve">1301 B Naurang House 21 KG Marg Connaught Place New Delhi Central Delhi DL 110001</t>
  </si>
  <si>
    <t xml:space="preserve">Ausy Technologies India Pvt Ltd</t>
  </si>
  <si>
    <t xml:space="preserve">avinashs</t>
  </si>
  <si>
    <t xml:space="preserve">hr@ausy.com</t>
  </si>
  <si>
    <t xml:space="preserve">215, Paramahansa Yogananda Rd, Indira Nagar II Stage, Hoysala Nagar, Indiranagar, Bengaluru, Karnataka 560038</t>
  </si>
  <si>
    <t xml:space="preserve">British Airways</t>
  </si>
  <si>
    <t xml:space="preserve">mouli</t>
  </si>
  <si>
    <t xml:space="preserve">hr@ba.com</t>
  </si>
  <si>
    <t xml:space="preserve">7, Tadiwala Rd, Sangamvadi, Pune, Maharashtra 411001</t>
  </si>
  <si>
    <t xml:space="preserve">Coriant Communications</t>
  </si>
  <si>
    <t xml:space="preserve">Pneelakantan</t>
  </si>
  <si>
    <t xml:space="preserve">pneelakantan@infinera.com</t>
  </si>
  <si>
    <t xml:space="preserve">Rajajinagar, Bengaluru, Karnataka 560055</t>
  </si>
  <si>
    <t xml:space="preserve">Eclerx</t>
  </si>
  <si>
    <t xml:space="preserve">Hemant</t>
  </si>
  <si>
    <t xml:space="preserve">hemant.anand@eclerx.com</t>
  </si>
  <si>
    <t xml:space="preserve">0172 663 3600</t>
  </si>
  <si>
    <t xml:space="preserve">1st and 2nd Floor, Towers A &amp; B, DLF Info City Developer, Rajiv Gandhi Chandigarh Technology Park, Kishangarh, Sector 13, Chandigarh, 160101</t>
  </si>
  <si>
    <t xml:space="preserve">Hages</t>
  </si>
  <si>
    <t xml:space="preserve">hr@hages.co.in</t>
  </si>
  <si>
    <t xml:space="preserve">Ground Floor, Amstor Building Technopark Campus Trivandrum 695 581,, Technopark Campus, Kazhakkoottam, Kerala 695581</t>
  </si>
  <si>
    <t xml:space="preserve">Ilmp-Tech</t>
  </si>
  <si>
    <t xml:space="preserve">Hr ilmp</t>
  </si>
  <si>
    <t xml:space="preserve">hr@ilmp-tech.com</t>
  </si>
  <si>
    <t xml:space="preserve">A-107B, A Block, Sector 58, Noida, Uttar Pradesh 201301</t>
  </si>
  <si>
    <t xml:space="preserve">American Unit</t>
  </si>
  <si>
    <t xml:space="preserve">Sri Ram</t>
  </si>
  <si>
    <t xml:space="preserve">sriram.reddy@americanunit.com</t>
  </si>
  <si>
    <t xml:space="preserve">2901 Dallas Pkwy Photo Lab, Plano, TX 75093, United States</t>
  </si>
  <si>
    <t xml:space="preserve">Authbridge Research Services (P) Ltd</t>
  </si>
  <si>
    <t xml:space="preserve">nitika sethi</t>
  </si>
  <si>
    <t xml:space="preserve">hr@authbridge.con</t>
  </si>
  <si>
    <t xml:space="preserve">Plot No. 123, Phase IV, Udyog Vihar, Sector 18, Gurugram, Haryana 122015</t>
  </si>
  <si>
    <t xml:space="preserve">British Orient Infotel Private Limited</t>
  </si>
  <si>
    <t xml:space="preserve">savitha</t>
  </si>
  <si>
    <t xml:space="preserve">hr@britishorient.com</t>
  </si>
  <si>
    <t xml:space="preserve">4th Block, 3rd Stage 4th Block, SBI Staff Colony, Basaveshwar Nagar, Bengaluru, Karnataka 560079</t>
  </si>
  <si>
    <t xml:space="preserve">Coromandel Murugappa</t>
  </si>
  <si>
    <t xml:space="preserve">Mehank</t>
  </si>
  <si>
    <t xml:space="preserve">mehank@coromandel.murugappa.com</t>
  </si>
  <si>
    <t xml:space="preserve">Coromandel House", 1-2-10, Sardar Patel Road, Secunderabad, Andhra Pradesh - 500003</t>
  </si>
  <si>
    <t xml:space="preserve">Eclinicalworks India Pvt Ltd</t>
  </si>
  <si>
    <t xml:space="preserve">Selina</t>
  </si>
  <si>
    <t xml:space="preserve">selina.gilani@eclinicalworks.com</t>
  </si>
  <si>
    <t xml:space="preserve">B Wing, 7 Boomerang Building, Chandivali Farm Rd, Near, Chandivali, Andheri East, Mumbai, Maharashtra 400072</t>
  </si>
  <si>
    <t xml:space="preserve">Haileotech</t>
  </si>
  <si>
    <t xml:space="preserve">hr@haileotech.com</t>
  </si>
  <si>
    <t xml:space="preserve">B-Block, MJR Magnifique, Besides Wells fargo Centre, Raidurga,, Gachibowli, Telangana 500032</t>
  </si>
  <si>
    <t xml:space="preserve">Ilo</t>
  </si>
  <si>
    <t xml:space="preserve">Kusum Chand</t>
  </si>
  <si>
    <t xml:space="preserve">kusum@ilo.org</t>
  </si>
  <si>
    <t xml:space="preserve">India Habitat Centre, Core 4B, 3rd Floor, Lodhi Road, New Delhi, Delhi 110003</t>
  </si>
  <si>
    <t xml:space="preserve">Ameriprise Financials</t>
  </si>
  <si>
    <t xml:space="preserve">vijay.k.singh@ampf.com</t>
  </si>
  <si>
    <t xml:space="preserve">0124-4187125</t>
  </si>
  <si>
    <t xml:space="preserve">plot 14, Ameriprise Financial, Udyog Vihar, Sector 18, Gurugram, Haryana 122015</t>
  </si>
  <si>
    <t xml:space="preserve">Auto Network</t>
  </si>
  <si>
    <t xml:space="preserve">rama</t>
  </si>
  <si>
    <t xml:space="preserve">rama@autonetwork.in</t>
  </si>
  <si>
    <t xml:space="preserve">NO 274 SECOND FLOORALAGAPPA CHETTIAR ROAD TATABAD GANDHIPURAM COIMBATORE Coimbatore TN 641012 IN</t>
  </si>
  <si>
    <t xml:space="preserve">Britishcouncil</t>
  </si>
  <si>
    <t xml:space="preserve">avijeet kundoo</t>
  </si>
  <si>
    <t xml:space="preserve">avijeet.kundoo@in.britishcouncil.org</t>
  </si>
  <si>
    <t xml:space="preserve">17, KG Marg, Atul Grove Road, Janpath, Connaught Place, New Delhi, Delhi 110001</t>
  </si>
  <si>
    <t xml:space="preserve">Corp</t>
  </si>
  <si>
    <t xml:space="preserve">Pamila</t>
  </si>
  <si>
    <t xml:space="preserve">hr@corp.india.com</t>
  </si>
  <si>
    <t xml:space="preserve">7, 80, Block A2, Keshav Puram, Tri Nagar, Delhi - 110035</t>
  </si>
  <si>
    <t xml:space="preserve">Ecmi Software Pvt Ltd (Entercoms)</t>
  </si>
  <si>
    <t xml:space="preserve">Seema</t>
  </si>
  <si>
    <t xml:space="preserve">Hr@entercoms.com</t>
  </si>
  <si>
    <t xml:space="preserve">020-66488000</t>
  </si>
  <si>
    <t xml:space="preserve">3rd Floor, Nsg It Park, Survey No 127/2b, Aundh, Aundh, Pune, Maharashtra 411007</t>
  </si>
  <si>
    <t xml:space="preserve">Hain Celestial India Private Limited</t>
  </si>
  <si>
    <t xml:space="preserve">Dinesh.Kumar@hain.com</t>
  </si>
  <si>
    <t xml:space="preserve">Plot No. 3, IFFCO Tower, Hain Celestial India Pvt. Ltd. 6th Floor, Sector 32, Gurugram, Haryana 122001</t>
  </si>
  <si>
    <t xml:space="preserve">Ils Hospitals</t>
  </si>
  <si>
    <t xml:space="preserve">Pmitra</t>
  </si>
  <si>
    <t xml:space="preserve">pmitra@gptgroup.co.in</t>
  </si>
  <si>
    <t xml:space="preserve">DD-6, 3rd Ave, near City Centre Salt Lake, DD Block, Sector 1, Bidhannagar, Kolkata, West Bengal 700064</t>
  </si>
  <si>
    <t xml:space="preserve">Amex</t>
  </si>
  <si>
    <t xml:space="preserve">hr@aexp.com</t>
  </si>
  <si>
    <t xml:space="preserve">Gurgaon Haryana</t>
  </si>
  <si>
    <t xml:space="preserve">Autocop India Private Limited</t>
  </si>
  <si>
    <t xml:space="preserve">Krishna singh</t>
  </si>
  <si>
    <t xml:space="preserve">Krishna.singh@autocop.in</t>
  </si>
  <si>
    <t xml:space="preserve">M-47, Poddar Plaza, Mal Godam Road New Siyaganj, Indore GPO, Indore, Madhya Pradesh 452007</t>
  </si>
  <si>
    <t xml:space="preserve">Broadcast Initiatives Limited</t>
  </si>
  <si>
    <t xml:space="preserve">meenusingh</t>
  </si>
  <si>
    <t xml:space="preserve">meenusingh@liveindia.tv/ investorservices@liveindia.tv</t>
  </si>
  <si>
    <t xml:space="preserve">1, Mandir Marg, Sector C, Gole Market, New Delhi, Delhi 110001</t>
  </si>
  <si>
    <t xml:space="preserve">Corpbank</t>
  </si>
  <si>
    <t xml:space="preserve">cmd@corpbank.co.in</t>
  </si>
  <si>
    <t xml:space="preserve">Mangaladevi Temple Road, Pandeshwar, Mangalore - 575001</t>
  </si>
  <si>
    <t xml:space="preserve">Eco Power Private Limited</t>
  </si>
  <si>
    <t xml:space="preserve">Mohan</t>
  </si>
  <si>
    <t xml:space="preserve">mohan@ecopower.in</t>
  </si>
  <si>
    <t xml:space="preserve">Veer Savarkar Marg, Shangharsh Nagar, Sangharsh Nagar, Chandivali, Powai, Mumbai, Maharashtra 400072</t>
  </si>
  <si>
    <t xml:space="preserve">Haledgewood</t>
  </si>
  <si>
    <t xml:space="preserve">Elizabeth Joseph</t>
  </si>
  <si>
    <t xml:space="preserve">elizabeth.joseph@haledgewood.com</t>
  </si>
  <si>
    <t xml:space="preserve">A/7, behind Airtel Office, KHB Colony, 5th Block, Koramangala, Bengaluru, Karnataka 560095</t>
  </si>
  <si>
    <t xml:space="preserve">Imageworks</t>
  </si>
  <si>
    <t xml:space="preserve">N Neelam</t>
  </si>
  <si>
    <t xml:space="preserve">nneelam@imageworks.com</t>
  </si>
  <si>
    <t xml:space="preserve">9th Floor, Tower B, SAS Towers, Medicity, Sector 38, Gurugram, Haryana 122003</t>
  </si>
  <si>
    <t xml:space="preserve">Ameya</t>
  </si>
  <si>
    <t xml:space="preserve">Rajendran</t>
  </si>
  <si>
    <t xml:space="preserve">rajendran@ameya.in</t>
  </si>
  <si>
    <t xml:space="preserve">No. 3, 2nd Floor Jerome Villa Makarand Ghanekar Marg (Azad Road), Vile Parle (East), Near Railway Level Crossing, Palghar, Thane-400057</t>
  </si>
  <si>
    <t xml:space="preserve">Autoliv India Pvt Ltd</t>
  </si>
  <si>
    <t xml:space="preserve">lizzie rodrigues</t>
  </si>
  <si>
    <t xml:space="preserve">lizzie.rodrigues@autoliv.com</t>
  </si>
  <si>
    <t xml:space="preserve">Survey No.80/3 Hoskote Industrial Estate, Rural Dist Chokkahalli, Village, Bengaluru, Karnataka 562114</t>
  </si>
  <si>
    <t xml:space="preserve">Broadcom</t>
  </si>
  <si>
    <t xml:space="preserve">ajitha</t>
  </si>
  <si>
    <t xml:space="preserve">hr@broadcom.com</t>
  </si>
  <si>
    <t xml:space="preserve">Cluster B, Wing 2, EON Free Zone, Kharadi, Pune, Maharashtra 411014</t>
  </si>
  <si>
    <t xml:space="preserve">Corpone</t>
  </si>
  <si>
    <t xml:space="preserve">Aparna</t>
  </si>
  <si>
    <t xml:space="preserve">hr@corpone.co.in</t>
  </si>
  <si>
    <t xml:space="preserve">Plot No 43, Asbestos Colony, Opposite Lane To Food World, Adj Lane To Sbi, Karkhana, Karkhana, Secunderabad, 500009</t>
  </si>
  <si>
    <t xml:space="preserve">Ecom Express Private Limited</t>
  </si>
  <si>
    <t xml:space="preserve">Anupam</t>
  </si>
  <si>
    <t xml:space="preserve">hr@ecomexpress.in</t>
  </si>
  <si>
    <t xml:space="preserve">10th Floor, Ambience Tower II,Ambience Island, Gurugram,Haryana – 122002 (India)</t>
  </si>
  <si>
    <t xml:space="preserve">Halidon</t>
  </si>
  <si>
    <t xml:space="preserve">hr@halidon.co.in</t>
  </si>
  <si>
    <t xml:space="preserve">Imantras</t>
  </si>
  <si>
    <t xml:space="preserve">Shankar</t>
  </si>
  <si>
    <t xml:space="preserve">shankar@imantras.com</t>
  </si>
  <si>
    <t xml:space="preserve">31-c, 4th seaward street valimiki nagar, thiruvanmiyur chennai chennai tn 600041</t>
  </si>
  <si>
    <t xml:space="preserve">Ameya Infocom Private Limited</t>
  </si>
  <si>
    <t xml:space="preserve">rishabh.goyal@ameyagroup.in</t>
  </si>
  <si>
    <t xml:space="preserve">Ameya One, DLF Phase V, Golf Course Road, Sector – 42, Gurgaon-122002</t>
  </si>
  <si>
    <t xml:space="preserve">Automated Biochemistry Laboratory</t>
  </si>
  <si>
    <t xml:space="preserve">reportkdc@gmail.com</t>
  </si>
  <si>
    <t xml:space="preserve">Bangalore Elevated Tollway Limited, BTM Phase 1, Electronic City Phase II, Electronic City, Bengaluru, Karnataka 560100</t>
  </si>
  <si>
    <t xml:space="preserve">Broadcom (Amboseli Professional)</t>
  </si>
  <si>
    <t xml:space="preserve">saritha</t>
  </si>
  <si>
    <t xml:space="preserve">hr@amboselihr.com</t>
  </si>
  <si>
    <t xml:space="preserve">135&amp;136, Reheja Arcade, Koramangala, Bengaluru, 560095, 560095</t>
  </si>
  <si>
    <t xml:space="preserve">Corporate Infotech Pvt Ltd</t>
  </si>
  <si>
    <t xml:space="preserve">Priyanka</t>
  </si>
  <si>
    <t xml:space="preserve">Priyanka@cipl.org.in</t>
  </si>
  <si>
    <t xml:space="preserve">A-16, Jangpura, Block A, Jungpura Extension, New Delhi, Delhi 110014</t>
  </si>
  <si>
    <t xml:space="preserve">Ecommera India Pvt Ltd/Order Dynamic</t>
  </si>
  <si>
    <t xml:space="preserve">indiahr@ecommera.co.uk</t>
  </si>
  <si>
    <t xml:space="preserve">020) 3056-8400</t>
  </si>
  <si>
    <t xml:space="preserve">Vascon Almonte IT Park, 3rd Floor, Mundhwa-Kharadi Road, Kharadi, near Radisson Blu, Pune, Maharashtra 411014</t>
  </si>
  <si>
    <t xml:space="preserve">Hal-India</t>
  </si>
  <si>
    <t xml:space="preserve">tti@hal-india.com</t>
  </si>
  <si>
    <t xml:space="preserve">101 - 104, 1St Floor,Auribindo Market, Sri Aurobindo Marg, Block C 2, Bhim Nagri, Hauz Khas, New Delhi, Delhi 110016</t>
  </si>
  <si>
    <t xml:space="preserve">Imarque</t>
  </si>
  <si>
    <t xml:space="preserve">chennai-hr@imarque.co.in</t>
  </si>
  <si>
    <t xml:space="preserve">9-10, Theyagaraya Road, Parthasarathi Puram, T. Nagar, Chennai, Tamil Nadu 600017</t>
  </si>
  <si>
    <t xml:space="preserve">Amge One Amgen Centre Drive</t>
  </si>
  <si>
    <t xml:space="preserve">Sandif</t>
  </si>
  <si>
    <t xml:space="preserve">sandif@amgen.com</t>
  </si>
  <si>
    <t xml:space="preserve">1 Amgen Center Dr, Thousand Oaks, CA 91320, United States</t>
  </si>
  <si>
    <t xml:space="preserve">Automation Anywhere Software Private Limited</t>
  </si>
  <si>
    <t xml:space="preserve">nidhi chaturvedi</t>
  </si>
  <si>
    <t xml:space="preserve">nidhi.chaturvedi@automationanywhere.com</t>
  </si>
  <si>
    <t xml:space="preserve">Ground Floor, North West Part, Alembic Business Park, Alembic Rd, Gorwa, Vadodara, Gujarat 390003</t>
  </si>
  <si>
    <t xml:space="preserve">Bronchwest Web Holdings Pvt Ltd</t>
  </si>
  <si>
    <t xml:space="preserve">hr@bronchwest.com</t>
  </si>
  <si>
    <t xml:space="preserve">Model Colony, College Road, Nashik, Maharashtra 422005</t>
  </si>
  <si>
    <t xml:space="preserve">Corporateserve Solutions Pvt Ltd</t>
  </si>
  <si>
    <t xml:space="preserve">Rashmi Mandal</t>
  </si>
  <si>
    <t xml:space="preserve">rashmi.mandal@corporateserve.com</t>
  </si>
  <si>
    <t xml:space="preserve">408, Electronic City, Phase IV, Udyog Vihar, Sector 18, Gurugram, Haryana 122015</t>
  </si>
  <si>
    <t xml:space="preserve">E-Commerce Consultants Private Limited</t>
  </si>
  <si>
    <t xml:space="preserve">indu.k@eccouncil.org</t>
  </si>
  <si>
    <t xml:space="preserve">093926 91940</t>
  </si>
  <si>
    <t xml:space="preserve">3rd Floor, Shivalik Plaza, Rd Number 1, Sai Enclave, Banjara Hills, Hyderabad, Telangana 500034</t>
  </si>
  <si>
    <t xml:space="preserve">Halliburton Offshore Services Inc</t>
  </si>
  <si>
    <t xml:space="preserve">Bhavesh Ravari</t>
  </si>
  <si>
    <t xml:space="preserve">Bhavesh.Ravariya@halliburton.com</t>
  </si>
  <si>
    <t xml:space="preserve">22 6780 9500 ext 9707</t>
  </si>
  <si>
    <t xml:space="preserve">Halliburton Offshore services inc. 6th floor, Worldmark 3, Unit no 602, Sector 65, Gurugram, Haryana 122018</t>
  </si>
  <si>
    <t xml:space="preserve">Imayamtv</t>
  </si>
  <si>
    <t xml:space="preserve">Hr Imayamtv</t>
  </si>
  <si>
    <t xml:space="preserve">hr@imayamtv.com</t>
  </si>
  <si>
    <t xml:space="preserve">N0 22, First Cross Street, 2nd, Avenue, Ashok Nagar, Sarvamangala Colony, Ashoka Colony, Ashok Nagar, Chennai, Tamil Nadu 600083.</t>
  </si>
  <si>
    <t xml:space="preserve">Ami Computer Consultancy</t>
  </si>
  <si>
    <t xml:space="preserve">Puneami</t>
  </si>
  <si>
    <t xml:space="preserve">puneami@gmail.com</t>
  </si>
  <si>
    <t xml:space="preserve">3rd Floor, 303 Shiv Industrial Estate, Chinchpokli, K B Balmukund Marg, Parel,, , , Parel, Mumbai - 400012</t>
  </si>
  <si>
    <t xml:space="preserve">Automotive Design And Engineering Solutions (P) Ltd</t>
  </si>
  <si>
    <t xml:space="preserve">adminindia@automotive-design.com</t>
  </si>
  <si>
    <t xml:space="preserve">202, Kaizen Mirza White House, opp Begumpet Hockey Stadium, Rasoolpura, Hyderabad, Telangana 500003</t>
  </si>
  <si>
    <t xml:space="preserve">Brose India Automotive Syste Pvt Ltd</t>
  </si>
  <si>
    <t xml:space="preserve">Smaranika Mohanty</t>
  </si>
  <si>
    <t xml:space="preserve">Smaranika.Mohanty@brose.com</t>
  </si>
  <si>
    <t xml:space="preserve">Hinjawadi Phase II, Hinjewadi Rajiv Gandhi Infotech Park, Hinjawadi, Pimpri-Chinchwad, Maharashtra 411057</t>
  </si>
  <si>
    <t xml:space="preserve">Corporation Limited (Formerly Called As Semantic Space Technologies)</t>
  </si>
  <si>
    <t xml:space="preserve">indiahrhelpdesk@prolifics.com</t>
  </si>
  <si>
    <t xml:space="preserve">Hyderabad, Telangana 500033</t>
  </si>
  <si>
    <t xml:space="preserve">E-Con Syste India Private Limited</t>
  </si>
  <si>
    <t xml:space="preserve">hr@e-consyste.com</t>
  </si>
  <si>
    <t xml:space="preserve">044 4010 5500</t>
  </si>
  <si>
    <t xml:space="preserve">RISHABH INFO PARK, RR Tower IV, 7th Floor, Super A-16 &amp; A-17, Thiru-Vi-Ka Industrial Estate, SIDCO Industrial Estate, Guindy, Chennai, Tamil Nadu 600032</t>
  </si>
  <si>
    <t xml:space="preserve">Halos Technologies</t>
  </si>
  <si>
    <t xml:space="preserve">Mr.Joysing Das-owner-provided by CAm</t>
  </si>
  <si>
    <t xml:space="preserve">info@halotechnologies.com</t>
  </si>
  <si>
    <t xml:space="preserve">77C4+VR9, Valvaithankoshtam, Tamil Nadu 629169</t>
  </si>
  <si>
    <t xml:space="preserve">Imbibe</t>
  </si>
  <si>
    <t xml:space="preserve">Sonam Khurana</t>
  </si>
  <si>
    <t xml:space="preserve">sonam.khurana@imbibe.in</t>
  </si>
  <si>
    <t xml:space="preserve">PM5W+M42, Industrial Area, Sector 74, Sahibzada Ajit Singh Nagar, Punjab 140308</t>
  </si>
  <si>
    <t xml:space="preserve">Ami Tech (India) Pvt. Ltd</t>
  </si>
  <si>
    <t xml:space="preserve">hr@amitech.in</t>
  </si>
  <si>
    <t xml:space="preserve">4C, New Road, Noa Para P.O. Hatiara, P.S. New Town, Kolkata, West Bengal 700157</t>
  </si>
  <si>
    <t xml:space="preserve">Automotive Exchange Private Limited(Careale.Com)</t>
  </si>
  <si>
    <t xml:space="preserve">ruchika motwani</t>
  </si>
  <si>
    <t xml:space="preserve">hr@carwale.com</t>
  </si>
  <si>
    <t xml:space="preserve">12th Floor,Vishwaroop IT Park, S Pranavanandji Marg, Sector 30A, Vashi, Navi Mumbai, Maharashtra 400705</t>
  </si>
  <si>
    <t xml:space="preserve">Brunos Computer Solutions And Software Private Limited</t>
  </si>
  <si>
    <t xml:space="preserve">AmarendarRR</t>
  </si>
  <si>
    <t xml:space="preserve">hr@ecssi.com</t>
  </si>
  <si>
    <t xml:space="preserve">DSR Elite Building, 1-12/C2/NR, HUDA Techno Enclave, Madhapur, Telangana 500081</t>
  </si>
  <si>
    <t xml:space="preserve">Cortera Software Private Limited.</t>
  </si>
  <si>
    <t xml:space="preserve">Kvinayak</t>
  </si>
  <si>
    <t xml:space="preserve">Hr@cortera.com</t>
  </si>
  <si>
    <t xml:space="preserve">080-22122694</t>
  </si>
  <si>
    <t xml:space="preserve">No.13/1, I Cross, Lavelle Road, Bengaluru, Karnataka 560001</t>
  </si>
  <si>
    <t xml:space="preserve">Ecosmos India Pvt Ltd</t>
  </si>
  <si>
    <t xml:space="preserve">hrblr@ecosmossolution.com</t>
  </si>
  <si>
    <t xml:space="preserve">7th Floor, Tower A1, Golden Enclave, Bengaluru, Karnataka 560027</t>
  </si>
  <si>
    <t xml:space="preserve">Hanac</t>
  </si>
  <si>
    <t xml:space="preserve">Charu</t>
  </si>
  <si>
    <t xml:space="preserve">hr@hanac.us</t>
  </si>
  <si>
    <t xml:space="preserve">2316 30th Ave 3rd Floor, Astoria, NY 11102, United States</t>
  </si>
  <si>
    <t xml:space="preserve">Imc Global Technology Services Pvt Ltd</t>
  </si>
  <si>
    <t xml:space="preserve">rdey@imc.com</t>
  </si>
  <si>
    <t xml:space="preserve">020-67091700</t>
  </si>
  <si>
    <t xml:space="preserve">1, Veerbhadra Nagar Rd, Baner Gaon, Baneer, Pune, Maharashtra 411045</t>
  </si>
  <si>
    <t xml:space="preserve">Amiable Infotech</t>
  </si>
  <si>
    <t xml:space="preserve">hr@amiableinfotech.com</t>
  </si>
  <si>
    <t xml:space="preserve">18TH FLOOR, PLOT-G1,BL-EP &amp; GP SALT LAKE, ELECTRONIC COMPLEX. SECTOR-V KOLKATA Kolkata WB 700091</t>
  </si>
  <si>
    <t xml:space="preserve">Automotive Manufacturers Pvt Ltd</t>
  </si>
  <si>
    <t xml:space="preserve">hr1.sec@automotiveml.com</t>
  </si>
  <si>
    <t xml:space="preserve">65XW+575, Gokul Nagar, Makarpura GIDC, Makarpura, Vadodara, Gujarat 390010</t>
  </si>
  <si>
    <t xml:space="preserve">Bsb</t>
  </si>
  <si>
    <t xml:space="preserve">hr@bsb.in</t>
  </si>
  <si>
    <t xml:space="preserve">Unnamed Road, Kotna, Gujarat 391330</t>
  </si>
  <si>
    <t xml:space="preserve">Coruscant Tec Pvt. Ltd.</t>
  </si>
  <si>
    <t xml:space="preserve">Rasdhika</t>
  </si>
  <si>
    <t xml:space="preserve">hr@muktaarts.com</t>
  </si>
  <si>
    <t xml:space="preserve">022-30916070</t>
  </si>
  <si>
    <t xml:space="preserve">Mukta House, Behind Whistling Woods Institute, Filmcity Complex, Goregaon (East), Mumbai, Maharastra - 400065</t>
  </si>
  <si>
    <t xml:space="preserve">Ecosway</t>
  </si>
  <si>
    <t xml:space="preserve">hr@ecosway.com</t>
  </si>
  <si>
    <t xml:space="preserve">603-2113 0818</t>
  </si>
  <si>
    <t xml:space="preserve">18-01-01B, Menara Cosway, Plaza Berjaya, 12, Jalan Imbi, 55100 Kuala Lumpur, Malaysia.</t>
  </si>
  <si>
    <t xml:space="preserve">Hanilauto</t>
  </si>
  <si>
    <t xml:space="preserve">plant2hr@hanilauto.in</t>
  </si>
  <si>
    <t xml:space="preserve">2244+325, Mevalurkuppam, Tamil Nadu 602117</t>
  </si>
  <si>
    <t xml:space="preserve">Imedx</t>
  </si>
  <si>
    <t xml:space="preserve">Vsudershan</t>
  </si>
  <si>
    <t xml:space="preserve">vsudershan@imedx.com</t>
  </si>
  <si>
    <t xml:space="preserve">1, Veerbhadra Nagar Rd, Baner Gaon, Baner, Pune, Maharashtra 411045</t>
  </si>
  <si>
    <t xml:space="preserve">Amicorp Management India Private Limited</t>
  </si>
  <si>
    <t xml:space="preserve">R Abraham</t>
  </si>
  <si>
    <t xml:space="preserve">hr@amicorp.com</t>
  </si>
  <si>
    <t xml:space="preserve">Unit No, 701 &amp; 702, 7th Floor, Campus 6B, RMZ Ecoworld, Marathahalli - Sarjapur Outer Ring Road, Outer Ring Rd, Sarjapur, Bengaluru, Karnataka 560103</t>
  </si>
  <si>
    <t xml:space="preserve">Automotive Robotics Engineering Services India Pvt Ltd</t>
  </si>
  <si>
    <t xml:space="preserve">vijaya kumar</t>
  </si>
  <si>
    <t xml:space="preserve">lvijayakumar@in.autorobinc.com</t>
  </si>
  <si>
    <t xml:space="preserve">Automotive Robotics India Pvt Ltd Hyderabad My Home Hub, Block No.1 (West Wing, 6th Floor, Madhapur, Telangana 500081</t>
  </si>
  <si>
    <t xml:space="preserve">Bscpl Infrastructures Limited</t>
  </si>
  <si>
    <t xml:space="preserve">accountsaurang2@bscpl.net</t>
  </si>
  <si>
    <t xml:space="preserve">Saraswati Nagar, Shivaji Nagar, Sinnar, Maharashtra 422113</t>
  </si>
  <si>
    <t xml:space="preserve">Coserve Software Solutions Private Limited</t>
  </si>
  <si>
    <t xml:space="preserve">Venkat K</t>
  </si>
  <si>
    <t xml:space="preserve">Hr@coMakeIT.com</t>
  </si>
  <si>
    <t xml:space="preserve">40 45454757 | Mobile: +91 9866378934</t>
  </si>
  <si>
    <t xml:space="preserve">5th Floor, Block-1, My Home Hub, Madhapur, Telangana 500081</t>
  </si>
  <si>
    <t xml:space="preserve">Ecotech Software Pvt. Ltd</t>
  </si>
  <si>
    <t xml:space="preserve">Velu</t>
  </si>
  <si>
    <t xml:space="preserve">velu@stageindia.net</t>
  </si>
  <si>
    <t xml:space="preserve">44-26631206</t>
  </si>
  <si>
    <t xml:space="preserve">G-42, 1st Ave, R.V. Nagar, Block F, Anna Nagar, Chennai, Tamil Nadu 600102</t>
  </si>
  <si>
    <t xml:space="preserve">Hansa-Global</t>
  </si>
  <si>
    <t xml:space="preserve">Dnyanesh Potdar</t>
  </si>
  <si>
    <t xml:space="preserve">Hr@hansa-global.com</t>
  </si>
  <si>
    <t xml:space="preserve">TOWER-1, Slip Rd to Tower-3/4, Magarpatta, Hadapsar, Pune, Maharashtra 411013</t>
  </si>
  <si>
    <t xml:space="preserve">Imetrixsolutions</t>
  </si>
  <si>
    <t xml:space="preserve">hrd@imetrixsolutions.com</t>
  </si>
  <si>
    <t xml:space="preserve">802, Rupa Solitaire, Sector 1, Millenium Business Park, Mahape, Navi Mumbai, Maharashtra 400710</t>
  </si>
  <si>
    <t xml:space="preserve">Amita Desai And Co</t>
  </si>
  <si>
    <t xml:space="preserve">amita@amitadesai.com</t>
  </si>
  <si>
    <t xml:space="preserve">1005, 10th Floor, Hubtown Solaris Premises Co-op Soc Ltd Prof. N. S Phadke Marg, Andheri East, Mumbai 400 069</t>
  </si>
  <si>
    <t xml:space="preserve">Autoone Engineering Services Pvt Ltd</t>
  </si>
  <si>
    <t xml:space="preserve">hr@autooneengg.com</t>
  </si>
  <si>
    <t xml:space="preserve">Office No: 503, 504, 5th Floor, C Building, Pune IT Park, 34, Aundh Road, Bhau Patil Rd, Bopodi, Pune, Maharashtra 411020</t>
  </si>
  <si>
    <t xml:space="preserve">Bsi Group India Private Limited</t>
  </si>
  <si>
    <t xml:space="preserve">hr@bsigroup.com</t>
  </si>
  <si>
    <t xml:space="preserve">301, 3rd Floor, Samarpan Complex Mumbai, New Chakala Link Road, Tarun Bharat, Andheri East, Mumbai, Maharashtra 400099</t>
  </si>
  <si>
    <t xml:space="preserve">Cosmos Bank</t>
  </si>
  <si>
    <t xml:space="preserve">hrd@cosmosbank.in</t>
  </si>
  <si>
    <t xml:space="preserve">020-67085172</t>
  </si>
  <si>
    <t xml:space="preserve">Block 44Q, Beadonpura, Karol Bagh, New Delhi, Delhi 110005</t>
  </si>
  <si>
    <t xml:space="preserve">Ecovis Rkca Advisor Limited</t>
  </si>
  <si>
    <t xml:space="preserve">Deepa</t>
  </si>
  <si>
    <t xml:space="preserve">deepa@rkabra.net</t>
  </si>
  <si>
    <t xml:space="preserve">515,Tulsiani Chambers, Nariman Point, Mumbai, Maharashtra 400021</t>
  </si>
  <si>
    <t xml:space="preserve">Hansasolutions</t>
  </si>
  <si>
    <t xml:space="preserve">hr@hansasolutions.com</t>
  </si>
  <si>
    <t xml:space="preserve">7A Floor, Melange Towers, Patrika Nagar, HITEC City, Hyderabad, Telangana 500081</t>
  </si>
  <si>
    <t xml:space="preserve">Imgtec</t>
  </si>
  <si>
    <t xml:space="preserve">Nisha Motwani</t>
  </si>
  <si>
    <t xml:space="preserve">Nisha.Motwani@imgtec.com</t>
  </si>
  <si>
    <t xml:space="preserve">Imagination Technologies India Pvt Ltd.
 Level 1, Unit 2A &amp; 2B, Octave Block,
 Salarpuria Knowledge city, 
 Hyderabad 500081
 India</t>
  </si>
  <si>
    <t xml:space="preserve">Amiti Software Technology Private Limited</t>
  </si>
  <si>
    <t xml:space="preserve">admin@amiti.in</t>
  </si>
  <si>
    <t xml:space="preserve">68 4th Cross Panduranganagar, Opp Adigas/HSBC, Bannerghatta Rd, Bengaluru, Karnataka 560076</t>
  </si>
  <si>
    <t xml:space="preserve">Autoportal</t>
  </si>
  <si>
    <t xml:space="preserve">amneet</t>
  </si>
  <si>
    <t xml:space="preserve">hr@autoportal.com</t>
  </si>
  <si>
    <t xml:space="preserve">Plot No 58, Second Floor, Sector 44, Gurugram, Haryana 122003</t>
  </si>
  <si>
    <t xml:space="preserve">Bsn Medical Lucknow</t>
  </si>
  <si>
    <t xml:space="preserve">celina@bsnindia.com</t>
  </si>
  <si>
    <t xml:space="preserve">New PMSSY Rd, Raibareli Rd, Lucknow, Uttar Pradesh 226014</t>
  </si>
  <si>
    <t xml:space="preserve">Cotelligent India Pvt. Ltd.</t>
  </si>
  <si>
    <t xml:space="preserve">Sairan Chavali</t>
  </si>
  <si>
    <t xml:space="preserve">sairam.chavali@techdemocracy.com</t>
  </si>
  <si>
    <t xml:space="preserve">040-40078096</t>
  </si>
  <si>
    <t xml:space="preserve">Survey No 83/1 Upper Ground Floor, Unit No. UG 04, The Skyview 20, Divija Commercial Properties Pvt Ltd, Rai Durg, Telangana 500081</t>
  </si>
  <si>
    <t xml:space="preserve">Ecronacunova</t>
  </si>
  <si>
    <t xml:space="preserve">hr@ecronacunova.com</t>
  </si>
  <si>
    <t xml:space="preserve">099529 60982</t>
  </si>
  <si>
    <t xml:space="preserve">#56, Ragas Building, Dr Radha Krishnan Salai, Jagadambal Colony, Rotary Nagar, Mylapore, Chennai, Tamil Nadu 600004</t>
  </si>
  <si>
    <t xml:space="preserve">Hanselit</t>
  </si>
  <si>
    <t xml:space="preserve">Rohith Padmaraju</t>
  </si>
  <si>
    <t xml:space="preserve">rohith.padmaraju@hanselit.com</t>
  </si>
  <si>
    <t xml:space="preserve">Stranzenbach 1, 51588 Nümbrecht, Germany</t>
  </si>
  <si>
    <t xml:space="preserve">Imimobile</t>
  </si>
  <si>
    <t xml:space="preserve">Divya G</t>
  </si>
  <si>
    <t xml:space="preserve">divya.g@imimobile.com</t>
  </si>
  <si>
    <t xml:space="preserve">2nd Floor, Vohra House, 10, Zamrudpur Community Center,Kailash Colony Extension, New Delhi, Delhi 110048</t>
  </si>
  <si>
    <t xml:space="preserve">Amity Global Business School</t>
  </si>
  <si>
    <t xml:space="preserve">Madhura</t>
  </si>
  <si>
    <t xml:space="preserve">Hr@blr.amity.edu</t>
  </si>
  <si>
    <t xml:space="preserve">Amity Global Business School E-2 Block Room No.- G 05, Sector -125, Noida - 201303 (U.P.)</t>
  </si>
  <si>
    <t xml:space="preserve">Auxilium It Au.</t>
  </si>
  <si>
    <t xml:space="preserve">sachink</t>
  </si>
  <si>
    <t xml:space="preserve">hr@auxiliumit.com.au</t>
  </si>
  <si>
    <t xml:space="preserve">Makarpura Road, Near, Susen Circle, Manjalpur, Vadodara, Gujarat 390010</t>
  </si>
  <si>
    <t xml:space="preserve">Bsr Diagnostic Limited</t>
  </si>
  <si>
    <t xml:space="preserve">hr.bsrkolkata@gmail.com</t>
  </si>
  <si>
    <t xml:space="preserve">Shop No 1 - 8, Ground floor, Luthra Complex, Opp. Telephone Exchange, Old Bus Stand Rd, Chhattisgarh</t>
  </si>
  <si>
    <t xml:space="preserve">Covalense</t>
  </si>
  <si>
    <t xml:space="preserve">Srikanth</t>
  </si>
  <si>
    <t xml:space="preserve">srikanth.ramakrishna@covalense.com</t>
  </si>
  <si>
    <t xml:space="preserve">ISB Rd, Financial District, Nanakaramguda, Telangana 500032</t>
  </si>
  <si>
    <t xml:space="preserve">Hanu Software Solutions</t>
  </si>
  <si>
    <t xml:space="preserve">Arun Tiwari</t>
  </si>
  <si>
    <t xml:space="preserve">arun.tiwari@hanu.com</t>
  </si>
  <si>
    <t xml:space="preserve">CG2C+H94, Greater Noida, Uttar Pradesh 203202</t>
  </si>
  <si>
    <t xml:space="preserve">Immaculateinnovations</t>
  </si>
  <si>
    <t xml:space="preserve">info@immaculateinnovations.com</t>
  </si>
  <si>
    <t xml:space="preserve">#671, 2nd Floor, M S R Complex, 9th Main Rd, Sector 7, HSR Layout, Bengaluru, Karnataka 560102</t>
  </si>
  <si>
    <t xml:space="preserve">Amity International School</t>
  </si>
  <si>
    <t xml:space="preserve">principal@aisg43.amity.edu/ aisn_accounts@aisn.amity.edu</t>
  </si>
  <si>
    <t xml:space="preserve">AIS Vasundhara, HS-1, Sector 6, Vasundhara Yojana, Vasundhara, Ghaziabad, U.P-201012</t>
  </si>
  <si>
    <t xml:space="preserve">Auys Technology Pvt Ltd</t>
  </si>
  <si>
    <t xml:space="preserve">kumar</t>
  </si>
  <si>
    <t xml:space="preserve">hr@auys.com</t>
  </si>
  <si>
    <t xml:space="preserve">7/27 KIRTI NAGAR INDUSTRIAL AREA NEW DELHI DL 110027 IN</t>
  </si>
  <si>
    <t xml:space="preserve">Bss Microfinance Private Limited</t>
  </si>
  <si>
    <t xml:space="preserve">hr@swamukti.com/ HRmail-BSS [hr@bssmfi.com]</t>
  </si>
  <si>
    <t xml:space="preserve">Unnamed Road, Silver Hills Colony, Dhar, Madhya Pradesh 454001</t>
  </si>
  <si>
    <t xml:space="preserve">Edcs</t>
  </si>
  <si>
    <t xml:space="preserve">Rathna</t>
  </si>
  <si>
    <t xml:space="preserve">rathna@edcs.co.in</t>
  </si>
  <si>
    <t xml:space="preserve">080 2323 2761</t>
  </si>
  <si>
    <t xml:space="preserve">Raineo House", 2nd Floor, Modi Hospital Road, WOC, Basaveshwar Nagar, Bengaluru, Karnataka 560079</t>
  </si>
  <si>
    <t xml:space="preserve">Happiestminds</t>
  </si>
  <si>
    <t xml:space="preserve">Smita Hoskot</t>
  </si>
  <si>
    <t xml:space="preserve">Hr@happiestminds.com</t>
  </si>
  <si>
    <t xml:space="preserve">Smiles 5, A-42/6, Pinnacle Tower, Sector 62, Noida, Uttar Pradesh 201301</t>
  </si>
  <si>
    <t xml:space="preserve">Immanuel Aviation And Cargo Services Pvt Ltd</t>
  </si>
  <si>
    <t xml:space="preserve">Murali</t>
  </si>
  <si>
    <t xml:space="preserve">murali.kb@immanuelgroup.com</t>
  </si>
  <si>
    <t xml:space="preserve">Office.132/15, Noor Point, Market Rd, Bank Junction, Aluva, Periyar Nagar, Kochi, Kerala 683101</t>
  </si>
  <si>
    <t xml:space="preserve">Amiworks Solutions Pvt. Ltd.</t>
  </si>
  <si>
    <t xml:space="preserve">Amit</t>
  </si>
  <si>
    <t xml:space="preserve">amit@amiworks.com</t>
  </si>
  <si>
    <t xml:space="preserve">Hermes Waves, Office, No:104, Central Ave, Kalyani Nagar, Pune, Maharashtra 411006</t>
  </si>
  <si>
    <t xml:space="preserve">Av Global Corporation Pvt Ltd</t>
  </si>
  <si>
    <t xml:space="preserve">hr@avglobal.in</t>
  </si>
  <si>
    <t xml:space="preserve">AV Global House, New, No. 10, Gopathi Narayanaswami Chetty Rd, T. Nagar, Chennai, Tamil Nadu 600017</t>
  </si>
  <si>
    <t xml:space="preserve">Bt E-Serve (India) Pvt Ltd</t>
  </si>
  <si>
    <t xml:space="preserve">nandini bai</t>
  </si>
  <si>
    <t xml:space="preserve">nandini.bai@bt.com</t>
  </si>
  <si>
    <t xml:space="preserve">1, Sector 21, Gurugram, Haryana 122016</t>
  </si>
  <si>
    <t xml:space="preserve">Cpa Global Support Services India Private Limited</t>
  </si>
  <si>
    <t xml:space="preserve">J Johan</t>
  </si>
  <si>
    <t xml:space="preserve">hrhelpdeskindia@cpaglobal.com</t>
  </si>
  <si>
    <t xml:space="preserve">SECOND FLOOR1/3 SIR G R H MARG OLD RAJINDER NAGAR NEW DELHI Central Delhi - 110060</t>
  </si>
  <si>
    <t xml:space="preserve">Edelman India Private Limited</t>
  </si>
  <si>
    <t xml:space="preserve">Daniel</t>
  </si>
  <si>
    <t xml:space="preserve">Hr@edelman.com</t>
  </si>
  <si>
    <t xml:space="preserve">1st floor, Unit No.101 and 102, Peninsula Tower 1, Peninsula Corporate Park, Ganpatrao Kadam Marg, Mumbai Mumbai City MH 400013 IN</t>
  </si>
  <si>
    <t xml:space="preserve">Happymarketer</t>
  </si>
  <si>
    <t xml:space="preserve">Siljith</t>
  </si>
  <si>
    <t xml:space="preserve">siljith@happymarketer.com</t>
  </si>
  <si>
    <t xml:space="preserve">Guoco Tower, 1 Wallich St, Singapore 078881</t>
  </si>
  <si>
    <t xml:space="preserve">Immo Information Technology Pvt. Ltd.</t>
  </si>
  <si>
    <t xml:space="preserve">Abhishek</t>
  </si>
  <si>
    <t xml:space="preserve">abhisheki@iazi.ch</t>
  </si>
  <si>
    <t xml:space="preserve">0832-6510512</t>
  </si>
  <si>
    <t xml:space="preserve">1st FLoor, CMM Commercial Complex , Renovadi , Merces, Goa 403006</t>
  </si>
  <si>
    <t xml:space="preserve">Amk Solutions Pvt Ltd</t>
  </si>
  <si>
    <t xml:space="preserve">Norashikin</t>
  </si>
  <si>
    <t xml:space="preserve">norashikin@amktechnology.com</t>
  </si>
  <si>
    <t xml:space="preserve">165, 16th Main, 4th T Block East, Pattabhirama Nagar, Jayanagar, Bengaluru, Karnataka 560041</t>
  </si>
  <si>
    <t xml:space="preserve">Av Technologies</t>
  </si>
  <si>
    <t xml:space="preserve">avtechnologiesworld@gmail.com</t>
  </si>
  <si>
    <t xml:space="preserve">SMA Industrial Area, GT Karnal Road, New Delhi-110041, Delhi, India</t>
  </si>
  <si>
    <t xml:space="preserve">Bt Global Business Services Pvt Ltd</t>
  </si>
  <si>
    <t xml:space="preserve">fnf@bt.com</t>
  </si>
  <si>
    <t xml:space="preserve">Building No 6, Sector 24 &amp; 25A, DLF Phase 3, Sector 24, Gurugram, Haryana 122022</t>
  </si>
  <si>
    <t xml:space="preserve">Cpcl</t>
  </si>
  <si>
    <t xml:space="preserve">Archaryakk</t>
  </si>
  <si>
    <t xml:space="preserve">acharyakk@cpcl.co.in</t>
  </si>
  <si>
    <t xml:space="preserve">Shop No. 108Ansal Chambers-1, 3, Bhikaji Cama Place, Rama Krishna Puram, New Delhi, Delhi 110066</t>
  </si>
  <si>
    <t xml:space="preserve">E-Dictate It Solutions Private Limited</t>
  </si>
  <si>
    <t xml:space="preserve">hr@e-dictate.com</t>
  </si>
  <si>
    <t xml:space="preserve">020 6683 1300</t>
  </si>
  <si>
    <t xml:space="preserve">WING-C, 401 A" Wing, Fatima Nagar, Pune, Maharashtra 411013</t>
  </si>
  <si>
    <t xml:space="preserve">Haptic</t>
  </si>
  <si>
    <t xml:space="preserve">hr@haptic.co.in</t>
  </si>
  <si>
    <t xml:space="preserve">near pole no.P690, Jaffarpur Kalan, New Delhi, Delhi 110073</t>
  </si>
  <si>
    <t xml:space="preserve">Immunity</t>
  </si>
  <si>
    <t xml:space="preserve">hr@immunity.in</t>
  </si>
  <si>
    <t xml:space="preserve">PL 6A - 3 - 5, SECTOR 14, KHANDA COLONY, NEW PANVEL (WEST) PANVEL, RAIGARH MH, MAHARASHTRA, INDIA</t>
  </si>
  <si>
    <t xml:space="preserve">Ammachi Labs</t>
  </si>
  <si>
    <t xml:space="preserve">hr.ammachilabs@gmail.com</t>
  </si>
  <si>
    <t xml:space="preserve">Amrita Vishwa Vidyapeetham, Amritapuri, Vallikavu, Kerala 690546</t>
  </si>
  <si>
    <t xml:space="preserve">Avadh Sugar And Energy Limited</t>
  </si>
  <si>
    <t xml:space="preserve">rsw sktekriwal</t>
  </si>
  <si>
    <t xml:space="preserve">rsw.sktekriwal@birla-sugar.in</t>
  </si>
  <si>
    <t xml:space="preserve">9/1, RN Mukherjee Road Birla Building, 5th Floor Kolkata, 700 001 India</t>
  </si>
  <si>
    <t xml:space="preserve">Bt Technologies Online Private Limited (Biztech Solutions)</t>
  </si>
  <si>
    <t xml:space="preserve">praveen</t>
  </si>
  <si>
    <t xml:space="preserve">praveen@biztechsolinc.com</t>
  </si>
  <si>
    <t xml:space="preserve">44, WEST UTHRA STREET SRIRANGAM TRICHY Tiruchirappalli TN 620006 IN</t>
  </si>
  <si>
    <t xml:space="preserve">Craterzone Private Limited</t>
  </si>
  <si>
    <t xml:space="preserve">S Kapoor</t>
  </si>
  <si>
    <t xml:space="preserve">skapoor@craterzone.com</t>
  </si>
  <si>
    <t xml:space="preserve">B-14/15, 1st Floor, Sector - 1, Near Sector 15 Metro Station, Noida, Uttar Pradesh 201301</t>
  </si>
  <si>
    <t xml:space="preserve">E-Emphasys Systems Pvt Ltd</t>
  </si>
  <si>
    <t xml:space="preserve">R Dhanwade</t>
  </si>
  <si>
    <t xml:space="preserve">hr@e-emphasys.com</t>
  </si>
  <si>
    <t xml:space="preserve">022-67676300</t>
  </si>
  <si>
    <t xml:space="preserve">Unit 88,SDF III, SEEPZ-SEZ Andheri(E, Maharashtra 400096</t>
  </si>
  <si>
    <t xml:space="preserve">Haptik</t>
  </si>
  <si>
    <t xml:space="preserve">Joanita</t>
  </si>
  <si>
    <t xml:space="preserve">joanita@haptik.co</t>
  </si>
  <si>
    <t xml:space="preserve">109, Damji Shamji Industrial Estate, 53, Off Veera Desai Rd, Andheri West, Mumbai, Maharashtra</t>
  </si>
  <si>
    <t xml:space="preserve">Impact Qa</t>
  </si>
  <si>
    <t xml:space="preserve">HR</t>
  </si>
  <si>
    <t xml:space="preserve">hr@impactqa.com</t>
  </si>
  <si>
    <t xml:space="preserve">68 AD, NSEZ, Phase-2, Noida, Uttar Pradesh, 201305</t>
  </si>
  <si>
    <t xml:space="preserve">Amneal Pharmacentical</t>
  </si>
  <si>
    <t xml:space="preserve">Prabhakar Polgani</t>
  </si>
  <si>
    <t xml:space="preserve">hr@amnealindia.com</t>
  </si>
  <si>
    <t xml:space="preserve">400 Crossing Boulevard, 3rd Floor Bridgewater, New Jersey 08807</t>
  </si>
  <si>
    <t xml:space="preserve">Avagotech</t>
  </si>
  <si>
    <t xml:space="preserve">rashmi</t>
  </si>
  <si>
    <t xml:space="preserve">rashmi.km@avagotech.com</t>
  </si>
  <si>
    <t xml:space="preserve">Electronics City Phase 1, Electronic City, Bengaluru 560100</t>
  </si>
  <si>
    <t xml:space="preserve">Btc Soft Private Limited</t>
  </si>
  <si>
    <t xml:space="preserve">veenav</t>
  </si>
  <si>
    <t xml:space="preserve">veenav@boston-technology.com</t>
  </si>
  <si>
    <t xml:space="preserve">No.6, 3rd Cross Rd, Bovi Colony, Banashankari Stage II, Padmanabhanagar, Bengaluru, Karnataka 560070</t>
  </si>
  <si>
    <t xml:space="preserve">Creative Lifestyles Pvt Ltd</t>
  </si>
  <si>
    <t xml:space="preserve">hr@109f.com</t>
  </si>
  <si>
    <t xml:space="preserve">Unit No G-7, Ground Floor, Inorbit Mall, Sector-30A, Vashi, Mumbai, Maharashtra 400705</t>
  </si>
  <si>
    <t xml:space="preserve">E-Navik</t>
  </si>
  <si>
    <t xml:space="preserve">Kanisha</t>
  </si>
  <si>
    <t xml:space="preserve">kanisha.priya@e-navik.com</t>
  </si>
  <si>
    <t xml:space="preserve">New Delhi</t>
  </si>
  <si>
    <t xml:space="preserve">Harbourmgmt</t>
  </si>
  <si>
    <t xml:space="preserve">archana@harbourmgmt.com</t>
  </si>
  <si>
    <t xml:space="preserve">Churchgate Chambers, 5, New Marine Lines, Marine Lines, Mumbai, Maharashtra 400020</t>
  </si>
  <si>
    <t xml:space="preserve">Impact-Asia</t>
  </si>
  <si>
    <t xml:space="preserve">hr@impact-asia.com</t>
  </si>
  <si>
    <t xml:space="preserve">19 J N HEREDIA MARGBALLARD ESTATE FORT MUMBAI, MUMBAI CITY MH, MAHARASHTRA, INDIA</t>
  </si>
  <si>
    <t xml:space="preserve">Amp E-Technologies India Pvt Ltd</t>
  </si>
  <si>
    <t xml:space="preserve">Satish Kumar</t>
  </si>
  <si>
    <t xml:space="preserve">sathishkumar.d@theamp.com</t>
  </si>
  <si>
    <t xml:space="preserve">Lakshmi Arcade, 66 &amp; 67, Gowdia Mutt Road Royapettah Chennai Chennai TN 600014</t>
  </si>
  <si>
    <t xml:space="preserve">Avalara Technologies</t>
  </si>
  <si>
    <t xml:space="preserve">Babita Paul</t>
  </si>
  <si>
    <t xml:space="preserve">Babita.Paul@avalara.com</t>
  </si>
  <si>
    <t xml:space="preserve">7th floor, Amar Sadanand Tech Park (ASTP), Sadanand Estates Veerbhadra Nagar, Opposite Amar Business Park, Baner Rd, Baner, Pune, Maharashtra 411045</t>
  </si>
  <si>
    <t xml:space="preserve">Bub Automotion</t>
  </si>
  <si>
    <t xml:space="preserve">hr@vw-bubhandari.co.in</t>
  </si>
  <si>
    <t xml:space="preserve">020-66757451</t>
  </si>
  <si>
    <t xml:space="preserve">Blütenstraße 18, 63743 Aschaffenburg, Germany</t>
  </si>
  <si>
    <t xml:space="preserve">Creative Solutions</t>
  </si>
  <si>
    <t xml:space="preserve">Ms. Arohi</t>
  </si>
  <si>
    <t xml:space="preserve">hr@creativesolutionsservices.com</t>
  </si>
  <si>
    <t xml:space="preserve">22-33578200</t>
  </si>
  <si>
    <t xml:space="preserve">8745, Karol Bagh, New Delhi, Delhi 110005</t>
  </si>
  <si>
    <t xml:space="preserve">Harita</t>
  </si>
  <si>
    <t xml:space="preserve">P Anuradha</t>
  </si>
  <si>
    <t xml:space="preserve">hr@harita.co.in</t>
  </si>
  <si>
    <t xml:space="preserve">D-527, C Block, Avantika, Pocket D, Sector 1, Rohini, Delhi, 110085</t>
  </si>
  <si>
    <t xml:space="preserve">Impact-Infotech</t>
  </si>
  <si>
    <t xml:space="preserve">Admin official</t>
  </si>
  <si>
    <t xml:space="preserve">admin.pun@impact-infotech.com
 vineet.kewlani@impact-infotech.com</t>
  </si>
  <si>
    <t xml:space="preserve">C-31,Sushant Shopping Archade,Sushant Lok-1, Gurugram, Haryana 122009</t>
  </si>
  <si>
    <t xml:space="preserve">Ampark Solutions</t>
  </si>
  <si>
    <t xml:space="preserve">Karthik</t>
  </si>
  <si>
    <t xml:space="preserve">hr@ampark.in</t>
  </si>
  <si>
    <t xml:space="preserve">3961 Hillman Ave, Bronx, NY 10463, United States</t>
  </si>
  <si>
    <t xml:space="preserve">Avanaconsult</t>
  </si>
  <si>
    <t xml:space="preserve">srigayathri p</t>
  </si>
  <si>
    <t xml:space="preserve">hr@avanaconsult.com</t>
  </si>
  <si>
    <t xml:space="preserve">#14/1 Virshabadri, 1st floor, 4th cross, Nanja reddy colony, Murugeshpalya, Bangalore, Maharashtra 560017</t>
  </si>
  <si>
    <t xml:space="preserve">Bueno Foods Private Limited</t>
  </si>
  <si>
    <t xml:space="preserve">garima</t>
  </si>
  <si>
    <t xml:space="preserve">garima@bueno.co.in</t>
  </si>
  <si>
    <t xml:space="preserve">B1/H3 Mohan Co-operative Industrial Area, Mathura Road New Delhi South Delhi DL 110044 IN</t>
  </si>
  <si>
    <t xml:space="preserve">Credencean Alytics</t>
  </si>
  <si>
    <t xml:space="preserve">Anita Kumar</t>
  </si>
  <si>
    <t xml:space="preserve">anitakumar@credenceanalytics.com</t>
  </si>
  <si>
    <t xml:space="preserve">01, Tower 3, Palmspring, New Link Rd, next to D'Mart, Mindspace, Malad West, Mumbai, Maharashtra 400064</t>
  </si>
  <si>
    <t xml:space="preserve">E-Zest Solutions Limited</t>
  </si>
  <si>
    <t xml:space="preserve">hrd@e-zest.in</t>
  </si>
  <si>
    <t xml:space="preserve">80558 39378</t>
  </si>
  <si>
    <t xml:space="preserve">3rd Floor, Building IT-09 Qubix Business Park - SEZ, Blue Ridge Town Pune, Phase 1, Hinjewadi Rajiv Gandhi Infotech Park, Hinjawadi, Pune, Maharashtra 411057</t>
  </si>
  <si>
    <t xml:space="preserve">Haritafehrer</t>
  </si>
  <si>
    <t xml:space="preserve">Pa Pavendhan</t>
  </si>
  <si>
    <t xml:space="preserve">pa.pavendhan@haritafehrer.co.in</t>
  </si>
  <si>
    <t xml:space="preserve">RIICO Industrial Area, Bhiwadi, Rajasthan 301019</t>
  </si>
  <si>
    <t xml:space="preserve">Impeccablesoftwares</t>
  </si>
  <si>
    <t xml:space="preserve">Nitin</t>
  </si>
  <si>
    <t xml:space="preserve">nitin@impeccablesoftwares.com</t>
  </si>
  <si>
    <t xml:space="preserve">301-B, 3rd Floor Ring Road Mall, Sector 3, Rohini, Delhi, 110085</t>
  </si>
  <si>
    <t xml:space="preserve">Ampcus Tech Private Limited</t>
  </si>
  <si>
    <t xml:space="preserve">zakir.sayyed@ampcus.com</t>
  </si>
  <si>
    <t xml:space="preserve">B-50, GROUND FLOOR SOUTH EXTENSION PART-I NEW DELHI DL 110049</t>
  </si>
  <si>
    <t xml:space="preserve">Avansys Software Solutions</t>
  </si>
  <si>
    <t xml:space="preserve">mkiran</t>
  </si>
  <si>
    <t xml:space="preserve">mkiran@avansys.in</t>
  </si>
  <si>
    <t xml:space="preserve">2nd Floor, 7/1, Gayatri Nagar, Vivekananda Nagar, Kukatpally, Hyderabad, Telangana 500072</t>
  </si>
  <si>
    <t xml:space="preserve">Bull Machines Private Limited</t>
  </si>
  <si>
    <t xml:space="preserve">hrmanager@bullmachine.com</t>
  </si>
  <si>
    <t xml:space="preserve">305, Anand Mangal Complex-1, Chimanlal Girdharlal Rd, behind omkar house Ahmedabad, Gujarat 380009</t>
  </si>
  <si>
    <t xml:space="preserve">Credent Managements And Consultants</t>
  </si>
  <si>
    <t xml:space="preserve">phlebo@credentmanagements.com</t>
  </si>
  <si>
    <t xml:space="preserve">B-1, New Krishna Nagar, Delhi, 110051</t>
  </si>
  <si>
    <t xml:space="preserve">FEDEX EXPRESS SERVICES (INDIA) PRIVATE L IMITED</t>
  </si>
  <si>
    <t xml:space="preserve">Sundar Rajan</t>
  </si>
  <si>
    <t xml:space="preserve">sundar.rajan@tnt.com
 beena.suvarana@tnt.com
 "balasubramanian.g@tnt.com
 r.nandu@tnt.com
 anilkumar.an@tnt.com"</t>
  </si>
  <si>
    <t xml:space="preserve">12 KOTESHWAR PALACE JIVA MAHAL MARG, ANDHERI (E) MUAMBI Mumbai City MH 400069 IN</t>
  </si>
  <si>
    <t xml:space="preserve">Harjai Computers</t>
  </si>
  <si>
    <t xml:space="preserve">hr@harjai.com</t>
  </si>
  <si>
    <t xml:space="preserve">22-)40556224 | Fax: (+91-22-)28737077</t>
  </si>
  <si>
    <t xml:space="preserve">4th Floor Business Park, SV Rd, near Bajaj Bhavan, Malad West, Mumbai, Maharashtra 400064</t>
  </si>
  <si>
    <t xml:space="preserve">Amphenol Interconnect India Private Limited</t>
  </si>
  <si>
    <t xml:space="preserve">stellaa@amphenol-in.com</t>
  </si>
  <si>
    <t xml:space="preserve">Amphenol Interconnect India Pvt. Ltd. 105, Bhosari Industrial Area Pune – 411 026</t>
  </si>
  <si>
    <t xml:space="preserve">Avantel Softech Limited(Now Known As Avantel Limited)</t>
  </si>
  <si>
    <t xml:space="preserve">hr@avantel.in</t>
  </si>
  <si>
    <t xml:space="preserve">Plot No. 68 &amp; 69, 4th Floor, Jubilee Heights, Jubilee Enclave, Madhapur, Hyderabad, Telangana 500081</t>
  </si>
  <si>
    <t xml:space="preserve">Bunshi Bioscience Private Limited</t>
  </si>
  <si>
    <t xml:space="preserve">drdeepakkumar</t>
  </si>
  <si>
    <t xml:space="preserve">drdeepakkumar@aakritibiotechnology.co.in</t>
  </si>
  <si>
    <t xml:space="preserve">604,6th Floor,Eklavya Tower, Depa Toli,Pundag,Kathal More Road, Argora PS,Ranchi Ranchi JH 834004 IN</t>
  </si>
  <si>
    <t xml:space="preserve">Credit Suisse Poland Sp. Z.O.O.</t>
  </si>
  <si>
    <t xml:space="preserve">Askhr SG</t>
  </si>
  <si>
    <t xml:space="preserve">askhr.sg@hr.credit-suisse.com</t>
  </si>
  <si>
    <t xml:space="preserve">Icchoka Lejba Pereca 1, 00-849 Warszawa, Poland</t>
  </si>
  <si>
    <t xml:space="preserve">Fervid Technology Solutions Private Limited.</t>
  </si>
  <si>
    <t xml:space="preserve">Dilip Roy- Hr Manager</t>
  </si>
  <si>
    <t xml:space="preserve">hr@fervidia.com</t>
  </si>
  <si>
    <t xml:space="preserve">Harman</t>
  </si>
  <si>
    <t xml:space="preserve">Ramesh Viswanathan</t>
  </si>
  <si>
    <t xml:space="preserve">hr@harman.com</t>
  </si>
  <si>
    <t xml:space="preserve">A-11, Jawahar Park, Devli Road, Devli Road, New Delhi, Delhi 110062</t>
  </si>
  <si>
    <t xml:space="preserve">Impelsys</t>
  </si>
  <si>
    <t xml:space="preserve">Shashikant Acharya</t>
  </si>
  <si>
    <t xml:space="preserve">shashikant.acharya@impelsys.com</t>
  </si>
  <si>
    <t xml:space="preserve">Suryodai Complex, 7, HAL Old Airport Rd, Kodihalli, Bengaluru, Karnataka 560008</t>
  </si>
  <si>
    <t xml:space="preserve">Ample Softwares</t>
  </si>
  <si>
    <t xml:space="preserve">hr@amplesoftwares.com</t>
  </si>
  <si>
    <t xml:space="preserve">080 3232 3337</t>
  </si>
  <si>
    <t xml:space="preserve">No 251/62, 3rd Floor, Above Indian overseas Bank, 9th Main, 43rd Cross Rd, 5th Block, Jayanagar, Bengaluru, Karnataka 560041</t>
  </si>
  <si>
    <t xml:space="preserve">Avantha Business Solution Ltd</t>
  </si>
  <si>
    <t xml:space="preserve">asingh</t>
  </si>
  <si>
    <t xml:space="preserve">Hr@avanthabsl.com</t>
  </si>
  <si>
    <t xml:space="preserve">Plot No, 91springboard Cabin No. 0.53 Ground Floor, 90B, Delhi - Jaipur Expy, Udyog Vihar, Sector 18, Gurugram, Haryana 122008</t>
  </si>
  <si>
    <t xml:space="preserve">Bureau Veritas Industrial Services (I) Pvt. Ltd.</t>
  </si>
  <si>
    <t xml:space="preserve">aftab jokhi</t>
  </si>
  <si>
    <t xml:space="preserve">hr@in.bureauveritas.com</t>
  </si>
  <si>
    <t xml:space="preserve">22 61947505</t>
  </si>
  <si>
    <t xml:space="preserve">419-424 4 floor LOTUS ELLITE, Near Collabra, Gotri - Sevasi Rd, Vadodara, Gujarat</t>
  </si>
  <si>
    <t xml:space="preserve">Cresh Premedia</t>
  </si>
  <si>
    <t xml:space="preserve">Anand Kulkarni</t>
  </si>
  <si>
    <t xml:space="preserve">anand.kulkarni@crest-premedia.in</t>
  </si>
  <si>
    <t xml:space="preserve">020-71007000</t>
  </si>
  <si>
    <t xml:space="preserve">Upper Ground Floor, Wing B, Tower 8, Magarpatta City SEZ, Hadapsar, Pune 411013</t>
  </si>
  <si>
    <t xml:space="preserve">Fourth Ambit Technology Pvt Ltd</t>
  </si>
  <si>
    <t xml:space="preserve">Jikku Jolly</t>
  </si>
  <si>
    <t xml:space="preserve">jikku.jolly@fourthambit.com,hr@fourthambit.com</t>
  </si>
  <si>
    <t xml:space="preserve">697, 12th Cross Rd, 1st Sector, HSR Layout, Bengaluru, Karnataka 560102</t>
  </si>
  <si>
    <t xml:space="preserve">Impetus</t>
  </si>
  <si>
    <t xml:space="preserve">Navya</t>
  </si>
  <si>
    <t xml:space="preserve">navya.gc@impetus.co.in</t>
  </si>
  <si>
    <t xml:space="preserve">Grand Canyon Building, Ground Floor, Block D, Tehsil:, Faridabad - Gurgaon Rd, Village:, Gwal Pahari, Sohna, 122003</t>
  </si>
  <si>
    <t xml:space="preserve">Ample Technologies Pvt Ltd</t>
  </si>
  <si>
    <t xml:space="preserve">Mahendra Raj</t>
  </si>
  <si>
    <t xml:space="preserve">hr@ample.co.in/ arun.kumar@ample.co.in mahendra.raj@ample.co.in</t>
  </si>
  <si>
    <t xml:space="preserve">#91/1 6th A Main 10th Cross, R T Nagar Bengaluru 560032</t>
  </si>
  <si>
    <t xml:space="preserve">Avasoft</t>
  </si>
  <si>
    <t xml:space="preserve">jayaraman</t>
  </si>
  <si>
    <t xml:space="preserve">jayaraman.b@avasoft.biz</t>
  </si>
  <si>
    <t xml:space="preserve">3rd Floor, Beta Block, SSPDL, Navalur, Tamil Nadu 600130</t>
  </si>
  <si>
    <t xml:space="preserve">Burgeon Software Private Limited</t>
  </si>
  <si>
    <t xml:space="preserve">hr@burgeonsoft.net</t>
  </si>
  <si>
    <t xml:space="preserve">D-247/1, 2nd Floor, Sector 63 Rd, D Block, Sector 63, Noida, Uttar Pradesh 201301</t>
  </si>
  <si>
    <t xml:space="preserve">Crest</t>
  </si>
  <si>
    <t xml:space="preserve">hr@crest.in</t>
  </si>
  <si>
    <t xml:space="preserve">GW8G+R5X, Cybercity, Magarpatta, Hadapsar, Pune, Maharashtra 411028</t>
  </si>
  <si>
    <t xml:space="preserve">Fourth Dimension</t>
  </si>
  <si>
    <t xml:space="preserve">Hr@fourdtech.com</t>
  </si>
  <si>
    <t xml:space="preserve">044-24305400</t>
  </si>
  <si>
    <t xml:space="preserve">Office No. 710, Naurang House, KG Marg, KG) Road, Connaught Place, New Delhi, Delhi 110001</t>
  </si>
  <si>
    <t xml:space="preserve">Harmonic</t>
  </si>
  <si>
    <t xml:space="preserve">Naveen Singhal</t>
  </si>
  <si>
    <t xml:space="preserve">naveen.singhal@harmonic.in</t>
  </si>
  <si>
    <t xml:space="preserve">1088, Tower -4, Mahagun My woods, Gaur City 2, Greater Noida, Uttar Pradesh 201309</t>
  </si>
  <si>
    <t xml:space="preserve">Impressionsservices</t>
  </si>
  <si>
    <t xml:space="preserve">pradeep@impressionsservices.in</t>
  </si>
  <si>
    <t xml:space="preserve">Amplejobs</t>
  </si>
  <si>
    <t xml:space="preserve">Seema Verma</t>
  </si>
  <si>
    <t xml:space="preserve">hr@amplejobs.org</t>
  </si>
  <si>
    <t xml:space="preserve">Amplejobs, Sri Ganga Apts Sector 14 Dwaraka Delhi -110078</t>
  </si>
  <si>
    <t xml:space="preserve">Avaya Global Connect Ltd</t>
  </si>
  <si>
    <t xml:space="preserve">Jyoti Adhikari</t>
  </si>
  <si>
    <t xml:space="preserve">hr@AGCNETWORKS.COM</t>
  </si>
  <si>
    <t xml:space="preserve">502, Rajvee Tower, Old Padra Road, Old Padra Road, Vadodara, Gujarat 390020</t>
  </si>
  <si>
    <t xml:space="preserve">Business Arts Pvt Ltd</t>
  </si>
  <si>
    <t xml:space="preserve">hr@businessartsindia.com</t>
  </si>
  <si>
    <t xml:space="preserve">Plot No 21, HUDA Techno Enclave, Hi Tech City, Raheja Mindspace IT Park, Hyderbad-81, India. ODC in India</t>
  </si>
  <si>
    <t xml:space="preserve">Cris - Centre For Railway Information Systems</t>
  </si>
  <si>
    <t xml:space="preserve">Ramesh Chand, Chief Manager</t>
  </si>
  <si>
    <t xml:space="preserve">chand.ramesh@cris.org.in</t>
  </si>
  <si>
    <t xml:space="preserve">Personnel9312398831</t>
  </si>
  <si>
    <t xml:space="preserve">opposite Safdarjung Raillway Station, Chanakyapuri, New Delhi, Delhi - 110021</t>
  </si>
  <si>
    <t xml:space="preserve">Fox Mandal And Co.</t>
  </si>
  <si>
    <t xml:space="preserve">Nivedita Dhar</t>
  </si>
  <si>
    <t xml:space="preserve">nivedita.dhar@foxmandal.com</t>
  </si>
  <si>
    <t xml:space="preserve">a 9, A-9, Sector 9, Noida, Uttar Pradesh 201301</t>
  </si>
  <si>
    <t xml:space="preserve">Hashtrix</t>
  </si>
  <si>
    <t xml:space="preserve">Akshay Lokhande</t>
  </si>
  <si>
    <t xml:space="preserve">akshaylokhande@hashtrix.in</t>
  </si>
  <si>
    <t xml:space="preserve">G-306, Mumbai Pune Bypass Rd, Khedekar Nagar, Narhe, Pune, Maharashtra 411041</t>
  </si>
  <si>
    <t xml:space="preserve">Impulse Construction</t>
  </si>
  <si>
    <t xml:space="preserve">Virender</t>
  </si>
  <si>
    <t xml:space="preserve">impulseconstruction@gmail.com</t>
  </si>
  <si>
    <t xml:space="preserve">9650743940/9910004828</t>
  </si>
  <si>
    <t xml:space="preserve">Impulse Corporate Tower, 41 Echelon Institutional Area, Sector-32, Gurugram Gurgaon HR 122001 IN</t>
  </si>
  <si>
    <t xml:space="preserve">Ampsys Consulting Private Limited</t>
  </si>
  <si>
    <t xml:space="preserve">hr@ampsys.in</t>
  </si>
  <si>
    <t xml:space="preserve">NO.12, 2ND FLOOR, RR HEIGHTS NS PALYA, BANNERGHATTA ROAD BANGALORE KA 560076</t>
  </si>
  <si>
    <t xml:space="preserve">Avaya India Private Limited</t>
  </si>
  <si>
    <t xml:space="preserve">ap.gesc.pay@ngahrhosting.com</t>
  </si>
  <si>
    <t xml:space="preserve">202, Platina 2nd floor,Plot No. C-59,G Block, Bandra Kurla complex,Bandra (East),Mumbai 400051Maharshtra India</t>
  </si>
  <si>
    <t xml:space="preserve">Business Broadcast News Private Limited</t>
  </si>
  <si>
    <t xml:space="preserve">vinod kanojia</t>
  </si>
  <si>
    <t xml:space="preserve">hr@btvin.com</t>
  </si>
  <si>
    <t xml:space="preserve">Manek Mahal, 6th Floor, 90 Veer Nariman Road, Mumbai Mumbai City MH 400020 IN</t>
  </si>
  <si>
    <t xml:space="preserve">Foxfire Technologies (India) Limited</t>
  </si>
  <si>
    <t xml:space="preserve">Vivek Sharma</t>
  </si>
  <si>
    <t xml:space="preserve">hr@foxfire-india.com</t>
  </si>
  <si>
    <t xml:space="preserve">52, Rd Number 1, Bhagath Singh Nagar, Ambedkar Nagar, Chintal, Hyderabad, Telangana 500004</t>
  </si>
  <si>
    <t xml:space="preserve">Hasthakriyagifts</t>
  </si>
  <si>
    <t xml:space="preserve">info@hasthakriyagifts.com</t>
  </si>
  <si>
    <t xml:space="preserve">No.39, 1st Floor 4th Cross Road 1st Block, Anandnagar, RT Nagar, Bengaluru, Karnataka 560032</t>
  </si>
  <si>
    <t xml:space="preserve">Imsi Global</t>
  </si>
  <si>
    <t xml:space="preserve">poonam Singh</t>
  </si>
  <si>
    <t xml:space="preserve">poonam.singh@imsiglobal.com</t>
  </si>
  <si>
    <t xml:space="preserve">Doon Express Business Park, NH 72A, Subhash Nagar, Dehradun, Uttarakhand 248002</t>
  </si>
  <si>
    <t xml:space="preserve">Amri Hospitals</t>
  </si>
  <si>
    <t xml:space="preserve">Rupadhyaya Bhu</t>
  </si>
  <si>
    <t xml:space="preserve">rupadhyaya.bhu@amrihospitals.in</t>
  </si>
  <si>
    <t xml:space="preserve">Link Road, Bishram Nagar, Shankarpur Colony, Cuttack, Odisha - 753012</t>
  </si>
  <si>
    <t xml:space="preserve">Avaya India Pvt Ltd</t>
  </si>
  <si>
    <t xml:space="preserve">geetap</t>
  </si>
  <si>
    <t xml:space="preserve">geetap@avaya.com</t>
  </si>
  <si>
    <t xml:space="preserve">20 3041 2869 /1800 3000 8191</t>
  </si>
  <si>
    <t xml:space="preserve">Level 2, Cybercity Tower 11, Wing A, Magarpatta, Pune, Maharashtra 411028</t>
  </si>
  <si>
    <t xml:space="preserve">Business Broadcast News Pvt Ltd</t>
  </si>
  <si>
    <t xml:space="preserve">hr@btvi.in</t>
  </si>
  <si>
    <t xml:space="preserve">arijaat House, 1076,. Dr E. Moses Road, Worli Naka. Mumbai, Maharashtra 110 018. India</t>
  </si>
  <si>
    <t xml:space="preserve">Crm Next</t>
  </si>
  <si>
    <t xml:space="preserve">hrmumbai@crmnext.in</t>
  </si>
  <si>
    <t xml:space="preserve">B2, Plot 2 Tower 1, Nr Indus Valley School, Block B, Industrial Area, Sector 62, Noida, Uttar Pradesh 201309</t>
  </si>
  <si>
    <t xml:space="preserve">Fr Coder Private Limited</t>
  </si>
  <si>
    <t xml:space="preserve">hr@frcoder.com</t>
  </si>
  <si>
    <t xml:space="preserve">G 30 4th Floor, Block G, Sector 3, Noida, Uttar Pradesh 201301</t>
  </si>
  <si>
    <t xml:space="preserve">Hathway</t>
  </si>
  <si>
    <t xml:space="preserve">Sunil Suji</t>
  </si>
  <si>
    <t xml:space="preserve">hr@hathway.net</t>
  </si>
  <si>
    <t xml:space="preserve">33, Shakti Khand 4, Shakti Khand 2, Indirapuram, Ghaziabad, Uttar Pradesh 201014</t>
  </si>
  <si>
    <t xml:space="preserve">Imsi Staffing Private Limited</t>
  </si>
  <si>
    <t xml:space="preserve">hr.imsi@teamlease.com</t>
  </si>
  <si>
    <t xml:space="preserve">Commercial Complex Nilayam, 6th Floor BMTC, 80 Feet Rd, Koramangala, Bengaluru, Karnataka- 560095</t>
  </si>
  <si>
    <t xml:space="preserve">Amrita E-Learning Research Lab (Aerl) - Amrita University</t>
  </si>
  <si>
    <t xml:space="preserve">Rpanchami</t>
  </si>
  <si>
    <t xml:space="preserve">rpanchami@am.amrita.edu</t>
  </si>
  <si>
    <t xml:space="preserve">9447051380/09895481739-Panchami</t>
  </si>
  <si>
    <t xml:space="preserve">Chennai Campus 337/1A, Vengal Village Thiruvallur Taluk &amp; District-601103</t>
  </si>
  <si>
    <t xml:space="preserve">Aveda Human Networks</t>
  </si>
  <si>
    <t xml:space="preserve">hr@avedaindia.com</t>
  </si>
  <si>
    <t xml:space="preserve">044-42045800</t>
  </si>
  <si>
    <t xml:space="preserve">Rainbow Plaza, Office No-303 , 3rd Floor, Rahatani Road, Pimple Saudagar, Pimpri Chinchwad, Maharashtra, Pune, Maharashtra 411017</t>
  </si>
  <si>
    <t xml:space="preserve">Business Central</t>
  </si>
  <si>
    <t xml:space="preserve">hr@BUSINESSCENTRAL.IN</t>
  </si>
  <si>
    <t xml:space="preserve">Offtel Towers, RC Dutt Rd, Dilaram Comound, Alkapuri, Vadodara, Gujarat 390007</t>
  </si>
  <si>
    <t xml:space="preserve">Cross Domain</t>
  </si>
  <si>
    <t xml:space="preserve">Askhr</t>
  </si>
  <si>
    <t xml:space="preserve">hr@cross-domain.com</t>
  </si>
  <si>
    <t xml:space="preserve">94 2nd Main Road 2nd Stage, Yeshwanthpur Industrial Suburb, Yeswanthpur, Bengaluru, Karnataka 560086</t>
  </si>
  <si>
    <t xml:space="preserve">Fr Solutions</t>
  </si>
  <si>
    <t xml:space="preserve">hr@freshresources.com</t>
  </si>
  <si>
    <t xml:space="preserve">NAA</t>
  </si>
  <si>
    <t xml:space="preserve">Hatsun</t>
  </si>
  <si>
    <t xml:space="preserve">Srilekha B</t>
  </si>
  <si>
    <t xml:space="preserve">hr@hatsun.com</t>
  </si>
  <si>
    <t xml:space="preserve">110082, Khera Kalan Rd, Khera Kalan, Delhi, 110082</t>
  </si>
  <si>
    <t xml:space="preserve">Imtex Engineers</t>
  </si>
  <si>
    <t xml:space="preserve">imtexengineers@gmail.com</t>
  </si>
  <si>
    <t xml:space="preserve">1436/6, 6, Kwality Rd, Shimlapuri, Ludhiana, Punjab 141003</t>
  </si>
  <si>
    <t xml:space="preserve">Amtex Software Solutions Private Limited</t>
  </si>
  <si>
    <t xml:space="preserve">Daisyh</t>
  </si>
  <si>
    <t xml:space="preserve">hr@amtexsyste.com</t>
  </si>
  <si>
    <t xml:space="preserve">Tower A, Spaze iTech Park, Sohna - Gurgaon Rd, Block S, Sector 49, Gurugram, Haryana 122018</t>
  </si>
  <si>
    <t xml:space="preserve">Aveey Associates</t>
  </si>
  <si>
    <t xml:space="preserve">hr@yahoo.co.in</t>
  </si>
  <si>
    <t xml:space="preserve">Race Course Rd, Kamdhenu,Opposite Citi Bank,Race Course Circle, Paris Nagar, Diwalipura, Vadodara, Gujarat 390007</t>
  </si>
  <si>
    <t xml:space="preserve">Business Integration Systems India Pvt. Ltd. (Bisil)</t>
  </si>
  <si>
    <t xml:space="preserve">asamaddar@bisil.net</t>
  </si>
  <si>
    <t xml:space="preserve">20 30201718</t>
  </si>
  <si>
    <t xml:space="preserve">C/201/16, Aundh IT Park, 34, Aundh Road, Marg, Bhau Patil Rd, Pragati Nagar, Bopodi, Pune, Maharashtra 411020</t>
  </si>
  <si>
    <t xml:space="preserve">Cross Matix Technologies</t>
  </si>
  <si>
    <t xml:space="preserve">Pramukha</t>
  </si>
  <si>
    <t xml:space="preserve">pramukha@crossmatrix.in</t>
  </si>
  <si>
    <t xml:space="preserve">080-23394828</t>
  </si>
  <si>
    <t xml:space="preserve">67, Sri Ganesh, 5th Cross Rd, Near KFC, Bapuji Layout, Chandra Layout, Vijayanagar, Bengaluru, Karnataka 560040</t>
  </si>
  <si>
    <t xml:space="preserve">Fragomen Immigration Services India Pvt Ltd</t>
  </si>
  <si>
    <t xml:space="preserve">divya.vijayan@fragomen.com</t>
  </si>
  <si>
    <t xml:space="preserve">Ground Floor, "Akemps" No.28, 3rd Main, 1st Cross, Ashwini Layout, Off 100 Feet Inner Ring Road, Ejipura, HAL 3rd Stage, Ashwini Layout, Ejipura, Bengaluru, Karnataka 560047</t>
  </si>
  <si>
    <t xml:space="preserve">Havells</t>
  </si>
  <si>
    <t xml:space="preserve">Sunil Sikka</t>
  </si>
  <si>
    <t xml:space="preserve">Hr@havells.com</t>
  </si>
  <si>
    <t xml:space="preserve">M82F+RR9, Plot Alpha, Sahibabad Industrial Area Site 4, Sahibabad, Ghaziabad, Uttar Pradesh 201012</t>
  </si>
  <si>
    <t xml:space="preserve">Imtsus</t>
  </si>
  <si>
    <t xml:space="preserve">Mohamed</t>
  </si>
  <si>
    <t xml:space="preserve">rmohamed@imtsus.com</t>
  </si>
  <si>
    <t xml:space="preserve">395A, IMT Association building Sector-8 IMT maneser, Gurugram, Haryana 122050</t>
  </si>
  <si>
    <t xml:space="preserve">Amultek Software Solutions Pvt. Ltd.</t>
  </si>
  <si>
    <t xml:space="preserve">Meghal</t>
  </si>
  <si>
    <t xml:space="preserve">hr@amultek.com</t>
  </si>
  <si>
    <t xml:space="preserve">0281-2229502</t>
  </si>
  <si>
    <t xml:space="preserve">604, Embassy Tower, Opp. Jubilee Garden Rajkot</t>
  </si>
  <si>
    <t xml:space="preserve">Avenir It Services</t>
  </si>
  <si>
    <t xml:space="preserve">hr-india@avenir-it.com</t>
  </si>
  <si>
    <t xml:space="preserve">040-64607950</t>
  </si>
  <si>
    <t xml:space="preserve">4th Floor, Eashan Arcade, #3-164, Block B, Survey No 48, Kavuri Hills, Village, Guttala_Begumpet, Telangana 500081</t>
  </si>
  <si>
    <t xml:space="preserve">Business Intelli Solutions India Pvt Ltd</t>
  </si>
  <si>
    <t xml:space="preserve">sk hussain</t>
  </si>
  <si>
    <t xml:space="preserve">hr@businessintelli.com</t>
  </si>
  <si>
    <t xml:space="preserve">Sri Heights Building 2 nd Floor, Ayyappa Society Main Rd, opp. CGR International School, Madhapur, Telangana 500081</t>
  </si>
  <si>
    <t xml:space="preserve">Crowehorwath</t>
  </si>
  <si>
    <t xml:space="preserve">Amin Ali</t>
  </si>
  <si>
    <t xml:space="preserve">hr@crowehorwath.pk</t>
  </si>
  <si>
    <t xml:space="preserve">J9GF+W7Q, Block A, Industrial Area, Sector 62, Noida, Uttar Pradesh 201309</t>
  </si>
  <si>
    <t xml:space="preserve">Frameboxx Animation/Visual Effects</t>
  </si>
  <si>
    <t xml:space="preserve">Giriraj</t>
  </si>
  <si>
    <t xml:space="preserve">giriraj@frameboxxers.com</t>
  </si>
  <si>
    <t xml:space="preserve">H8J7+QV7, D Block, Sector 2, Noida, Uttar Pradesh 201301</t>
  </si>
  <si>
    <t xml:space="preserve">Haveus Solutions</t>
  </si>
  <si>
    <t xml:space="preserve">Navin</t>
  </si>
  <si>
    <t xml:space="preserve">navin@ssit4u.com</t>
  </si>
  <si>
    <t xml:space="preserve">B-20, Block B, Acharya Niketan, Mayur Vihar, Delhi, 110091</t>
  </si>
  <si>
    <t xml:space="preserve">In.Abnamro</t>
  </si>
  <si>
    <t xml:space="preserve">Joydeep Kar</t>
  </si>
  <si>
    <t xml:space="preserve">joydeep.kar@in.abnamro.com</t>
  </si>
  <si>
    <t xml:space="preserve">The Royal Bank of Scotland N.V.
 Level 5, 4 North Avenue
 Maker Maxity, Bandra Kurla Complex
 Bandra (E), Mumbai – 400 051
 Maharashtra, India</t>
  </si>
  <si>
    <t xml:space="preserve">Amundi</t>
  </si>
  <si>
    <t xml:space="preserve">Nathalie</t>
  </si>
  <si>
    <t xml:space="preserve">nathalie.girondeau@amundi.com</t>
  </si>
  <si>
    <t xml:space="preserve">90 Bd Pasteur, 75015 Paris, France</t>
  </si>
  <si>
    <t xml:space="preserve">Aventis Pharma Ltd.</t>
  </si>
  <si>
    <t xml:space="preserve">gokuldas kenkre</t>
  </si>
  <si>
    <t xml:space="preserve">gokuldas.kenkre@aventis.com</t>
  </si>
  <si>
    <t xml:space="preserve">Sanofi House, CTS No.117-B, L&amp;T Business Park, Saki Vihar Road, Powai, Mumbai 400072</t>
  </si>
  <si>
    <t xml:space="preserve">Business Media Private Limited</t>
  </si>
  <si>
    <t xml:space="preserve">linda sen</t>
  </si>
  <si>
    <t xml:space="preserve">linda.sen@abp.in</t>
  </si>
  <si>
    <t xml:space="preserve">1st Floor, Tower 3A, DLF Corporate Park,. DLF City Phase 3, Gurugram - 122002</t>
  </si>
  <si>
    <t xml:space="preserve">Crown Solution</t>
  </si>
  <si>
    <t xml:space="preserve">Rathinam</t>
  </si>
  <si>
    <t xml:space="preserve">rathinam@crownsolution.com</t>
  </si>
  <si>
    <t xml:space="preserve">B-45, Sundaram Tower, Opposite Jwala Heri Market, A-2-C.C, Paschim Vihar, New Delhi, Delhi 110063</t>
  </si>
  <si>
    <t xml:space="preserve">Haveysolutions</t>
  </si>
  <si>
    <t xml:space="preserve">Yashoda</t>
  </si>
  <si>
    <t xml:space="preserve">Yashoda@HaveySolutions.com</t>
  </si>
  <si>
    <t xml:space="preserve">No. 39/2, 2nd Floor, kapiniganga Building, Sannidhi Rd, NR Colony, Basavanagudi, Bengaluru, Karnataka 560004</t>
  </si>
  <si>
    <t xml:space="preserve">In.Sika.Com</t>
  </si>
  <si>
    <t xml:space="preserve">Prajapati Rinku</t>
  </si>
  <si>
    <t xml:space="preserve">prajapati.rinku@in.sika.com</t>
  </si>
  <si>
    <t xml:space="preserve">Plot No D 101/2, MIDC Industrial Area, Shiravane, Nerul, Navi Mumbai, Maharashtra - 400706</t>
  </si>
  <si>
    <t xml:space="preserve">Anabond</t>
  </si>
  <si>
    <t xml:space="preserve">admin@anabond.com</t>
  </si>
  <si>
    <t xml:space="preserve">Anabond Limited No.36, Type II Dr.V.S.I. Estate, Thiruvanmiyur, Chennai - 600 041</t>
  </si>
  <si>
    <t xml:space="preserve">Avenue Supermart</t>
  </si>
  <si>
    <t xml:space="preserve">hrd.kukatpalli@dmartindia.com</t>
  </si>
  <si>
    <t xml:space="preserve">Anjaneya Co-op. Housing Society Ltd., Orchard Avenue, Opp. Hiranandani Foundation School, Powai,Mumbai</t>
  </si>
  <si>
    <t xml:space="preserve">Business One Technologies India Pvt. Ltd.</t>
  </si>
  <si>
    <t xml:space="preserve">ramya</t>
  </si>
  <si>
    <t xml:space="preserve">ramya@businessonetech.com</t>
  </si>
  <si>
    <t xml:space="preserve">7th Floor, HM Geneva House, Unit No. 701-707, No. 14, Cunningham Rd, Bengaluru, Karnataka 560052</t>
  </si>
  <si>
    <t xml:space="preserve">Crown Solutions Pvt. Ltd.</t>
  </si>
  <si>
    <t xml:space="preserve">Partiban</t>
  </si>
  <si>
    <t xml:space="preserve">partiban@crownsolution.com</t>
  </si>
  <si>
    <t xml:space="preserve">Anarkali Colony South, Anarkali Colony, Krishna Nagar, Delhi, 110051</t>
  </si>
  <si>
    <t xml:space="preserve">Franklin Templeton International</t>
  </si>
  <si>
    <t xml:space="preserve">Ajay Maddali</t>
  </si>
  <si>
    <t xml:space="preserve">ajay.maddali@franklintempleton.com</t>
  </si>
  <si>
    <t xml:space="preserve">BUILDING-1, 707-710, 7th Floor, 24, Barakhamba Rd, next to Gopal das Building and Near, Barakhamba, Delhi 110001</t>
  </si>
  <si>
    <t xml:space="preserve">Havivatechnologies</t>
  </si>
  <si>
    <t xml:space="preserve">hr@havivatechnologies.com</t>
  </si>
  <si>
    <t xml:space="preserve">In2It Technology Pvt Ltd</t>
  </si>
  <si>
    <t xml:space="preserve">Rakesh</t>
  </si>
  <si>
    <t xml:space="preserve">rakeshshukla@in2ittech.com</t>
  </si>
  <si>
    <t xml:space="preserve">Special Economic Zone (SEZ), Plot No. 21, Sector - Techzone IV,, Greater Noida West (Noida Extension), Landmark: Trustone City, Greater Noida West, Uttar Pradesh 201306</t>
  </si>
  <si>
    <t xml:space="preserve">Analec</t>
  </si>
  <si>
    <t xml:space="preserve">Lalit Raj</t>
  </si>
  <si>
    <t xml:space="preserve">Lalit.Raj@analec.com</t>
  </si>
  <si>
    <t xml:space="preserve">Park Centra, 6th floor, Tower B, Block A, Sector 30, Gurugram, Haryana 122001</t>
  </si>
  <si>
    <t xml:space="preserve">Avian Media Private Limited</t>
  </si>
  <si>
    <t xml:space="preserve">subra</t>
  </si>
  <si>
    <t xml:space="preserve">Hr@avian-media.com</t>
  </si>
  <si>
    <t xml:space="preserve">III, Link Rd, Jangpura, Block P, Jungpura Extension, Lajpat Nagar, New Delhi, Delhi 110024</t>
  </si>
  <si>
    <t xml:space="preserve">Butler America Technical Services Pvt Ltd</t>
  </si>
  <si>
    <t xml:space="preserve">hr@Butler.com</t>
  </si>
  <si>
    <t xml:space="preserve">6th Floor, West Wing, Block I, My Home Hub, Madhapur, Hyderabad, Telangana 500081</t>
  </si>
  <si>
    <t xml:space="preserve">Crowne Plaza Pune City Centre</t>
  </si>
  <si>
    <t xml:space="preserve">humanresources@crowneplazapune.com</t>
  </si>
  <si>
    <t xml:space="preserve">86988 84878</t>
  </si>
  <si>
    <t xml:space="preserve">CTS No. 37 &amp; 37, 1, Bund Garden Rd, next to Jehangir Hospital, Sangamvadi, Pune, Maharashtra 411001</t>
  </si>
  <si>
    <t xml:space="preserve">Franklin Templeton International Services India Pvt Ltd</t>
  </si>
  <si>
    <t xml:space="preserve">Santhi Gangishetty</t>
  </si>
  <si>
    <t xml:space="preserve">santhi.gangishetty@franklintempleton.com</t>
  </si>
  <si>
    <t xml:space="preserve">Franklin Templeton Park, 18-23, Rd Number 2, Financial District, Nanakaramguda, Telangana 500019</t>
  </si>
  <si>
    <t xml:space="preserve">Hawaengltd</t>
  </si>
  <si>
    <t xml:space="preserve">Zakaria</t>
  </si>
  <si>
    <t xml:space="preserve">zakaria@hawaengltd.com</t>
  </si>
  <si>
    <t xml:space="preserve">129, B/h Kashiram Textile Mill, Narol Rd, Narolgam, Ahmedabad, Gujarat 382405</t>
  </si>
  <si>
    <t xml:space="preserve">In4I</t>
  </si>
  <si>
    <t xml:space="preserve">Sathya</t>
  </si>
  <si>
    <t xml:space="preserve">sathya@in4i.com</t>
  </si>
  <si>
    <t xml:space="preserve">Plot No 3&amp;4, Annai Indra Nagar, Okiyam Pet, Fourrts Ave, Chennai</t>
  </si>
  <si>
    <t xml:space="preserve">Analogic Group</t>
  </si>
  <si>
    <t xml:space="preserve">hr@analogicgroup.com</t>
  </si>
  <si>
    <t xml:space="preserve">#54, Road No: 3, Nagarjuna Hills, Banjara Hills Hyderabad, Telangana, 500082</t>
  </si>
  <si>
    <t xml:space="preserve">Avika Technologies</t>
  </si>
  <si>
    <t xml:space="preserve">support@avikatechnologies.com</t>
  </si>
  <si>
    <t xml:space="preserve">old no 63 / New no 104, II Floor Elliamman, Joseph Colony Main Rd, Teynampet, Chennai, Tamil Nadu 600088</t>
  </si>
  <si>
    <t xml:space="preserve">Buzzotel Services</t>
  </si>
  <si>
    <t xml:space="preserve">siddharth</t>
  </si>
  <si>
    <t xml:space="preserve">siddharth@buzzotel.com</t>
  </si>
  <si>
    <t xml:space="preserve">14, Marathahalli - Sarjapur Rd, Ambalipura, Kaikondrahalli, Bengaluru, Karnataka 560035</t>
  </si>
  <si>
    <t xml:space="preserve">Crownww</t>
  </si>
  <si>
    <t xml:space="preserve">Sujita Nair</t>
  </si>
  <si>
    <t xml:space="preserve">hr@crownww.com</t>
  </si>
  <si>
    <t xml:space="preserve">G2VM+GP4, Bamnoli, Sector 28 Dwarka, Dwarka, Delhi, 110061</t>
  </si>
  <si>
    <t xml:space="preserve">Frankline Covey , Gurgaon</t>
  </si>
  <si>
    <t xml:space="preserve">vikram@franklincovey.co.in</t>
  </si>
  <si>
    <t xml:space="preserve">DLF Phase 2, Sector 25, Gurugram, Haryana 122022</t>
  </si>
  <si>
    <t xml:space="preserve">Hays Business Solutions Pvt Ltd</t>
  </si>
  <si>
    <t xml:space="preserve">HBS.HR@hays.com</t>
  </si>
  <si>
    <t xml:space="preserve">Block B, Industrial Area, Sector 62, Noida, Uttar Pradesh 201309</t>
  </si>
  <si>
    <t xml:space="preserve">Inamdarhospital</t>
  </si>
  <si>
    <t xml:space="preserve">hr@inamdarhospital.org</t>
  </si>
  <si>
    <t xml:space="preserve">Inamdar Hospital building, s No. 15, Vitthal Rao Shivarkar Rd, Fatima Nagar, Wanowrie, Pune, Maharashtra 411040</t>
  </si>
  <si>
    <t xml:space="preserve">Analytical Quotient Service India Private Limited</t>
  </si>
  <si>
    <t xml:space="preserve">praveen@aqinsights.com</t>
  </si>
  <si>
    <t xml:space="preserve">23 &amp; 24, 2A, AMR Tech Park, Hosur Rd, Bommanahalli, Bengaluru, Karnataka 560068</t>
  </si>
  <si>
    <t xml:space="preserve">Avinash Bhandari &amp; Co</t>
  </si>
  <si>
    <t xml:space="preserve">avinash</t>
  </si>
  <si>
    <t xml:space="preserve">ca.avinash@abnco.in</t>
  </si>
  <si>
    <t xml:space="preserve">080-32479533</t>
  </si>
  <si>
    <t xml:space="preserve">Shanti Nagar, Bengaluru, Karnataka 560027</t>
  </si>
  <si>
    <t xml:space="preserve">Bvg India Limited</t>
  </si>
  <si>
    <t xml:space="preserve">shubhangi kulkarni</t>
  </si>
  <si>
    <t xml:space="preserve">shubhangi.kulkarni@bvgindia.com</t>
  </si>
  <si>
    <t xml:space="preserve">020-27464220</t>
  </si>
  <si>
    <t xml:space="preserve">Shukan Complex, Chimanlal Girdharlal Rd, Vasant Vihar, Navrangpura, Ahmedabad, Gujarat 380009</t>
  </si>
  <si>
    <t xml:space="preserve">Crp</t>
  </si>
  <si>
    <t xml:space="preserve">hr@crp.co.in</t>
  </si>
  <si>
    <t xml:space="preserve">4, Rd Number 65, Punjabi Bagh Enclave, West Punjabi Bagh, Punjabi Bagh, New Delhi, Delhi 110026</t>
  </si>
  <si>
    <t xml:space="preserve">Franks International</t>
  </si>
  <si>
    <t xml:space="preserve">Sriram Rajgopal</t>
  </si>
  <si>
    <t xml:space="preserve">hr@franksintl.com</t>
  </si>
  <si>
    <t xml:space="preserve">Sheikh Zayed Rd - Jumeirah Lakes Towers - Dubai - United Arab Emirates</t>
  </si>
  <si>
    <t xml:space="preserve">Haze Media It Private Limited</t>
  </si>
  <si>
    <t xml:space="preserve">Manmohan</t>
  </si>
  <si>
    <t xml:space="preserve">manmohan@hazemediait.com</t>
  </si>
  <si>
    <t xml:space="preserve">Spaze I tech Park 767 Tower B1, Sector 49, Gurugram, Haryana 122018</t>
  </si>
  <si>
    <t xml:space="preserve">Inautix</t>
  </si>
  <si>
    <t xml:space="preserve">Karkrishna Moorthy</t>
  </si>
  <si>
    <t xml:space="preserve">karkrishnamoorthy@inautix.co.in</t>
  </si>
  <si>
    <t xml:space="preserve">TIDEL Park, 10th Floor, 4, Canal Bank Rd, Tharamani, Chennai, Tamil Nadu 600113</t>
  </si>
  <si>
    <t xml:space="preserve">Analytica-Usa</t>
  </si>
  <si>
    <t xml:space="preserve">Svikram</t>
  </si>
  <si>
    <t xml:space="preserve">svikram@analytica-usa.com</t>
  </si>
  <si>
    <t xml:space="preserve">3 Bethesda Metro Center Suite 820 Bethesda, MD 20814</t>
  </si>
  <si>
    <t xml:space="preserve">Avinash Construction</t>
  </si>
  <si>
    <t xml:space="preserve">avinash sandam</t>
  </si>
  <si>
    <t xml:space="preserve">avinash.sandam@gmail.com</t>
  </si>
  <si>
    <t xml:space="preserve">Avinash House, Maruti Business Park, G.E Road, Raipur - 492001 (C.G)</t>
  </si>
  <si>
    <t xml:space="preserve">Bvr Softech Private Limited</t>
  </si>
  <si>
    <t xml:space="preserve">hr@bvrsoftech.in</t>
  </si>
  <si>
    <t xml:space="preserve">No.-301, Pushpagesh Complex G. R. Mandapam Road, Perryzplaza Backside, Karur-639002, Tamil Nadu, India</t>
  </si>
  <si>
    <t xml:space="preserve">Crux Management</t>
  </si>
  <si>
    <t xml:space="preserve">mailadmin@cruxmanagement.com</t>
  </si>
  <si>
    <t xml:space="preserve">No. 410, 4th Floor, Lifestyle Building, My Home Tycoon, Kundanbagh, Begumpet, Hyderabad, Telangana 500016</t>
  </si>
  <si>
    <t xml:space="preserve">Freight Systems Co. Ltd, Llc</t>
  </si>
  <si>
    <t xml:space="preserve">jezreel.aedxb@freightsystems.com</t>
  </si>
  <si>
    <t xml:space="preserve">b 6 8, B-6/8, Okhla Phase II, Okhla Industrial Estate, New Delhi, Delhi 110020</t>
  </si>
  <si>
    <t xml:space="preserve">Hbgknowledge</t>
  </si>
  <si>
    <t xml:space="preserve">Rashmi Mishra</t>
  </si>
  <si>
    <t xml:space="preserve">rashmi.mishra@hbgknowledge.com</t>
  </si>
  <si>
    <t xml:space="preserve">A-26, C wing, 1st Floor, Omega Center, Sector 34, Infocity, Gurugram, Haryana 122001</t>
  </si>
  <si>
    <t xml:space="preserve">Inboxops</t>
  </si>
  <si>
    <t xml:space="preserve">Dhiraj</t>
  </si>
  <si>
    <t xml:space="preserve">dhirajm@inboxops.com</t>
  </si>
  <si>
    <t xml:space="preserve">OFF-132, 1ST FLOOR, SN-29/1 BIZZ BAY, OPP-AHURA SCHOOL, KONDHWA PUNE Pune MH 411048 IN</t>
  </si>
  <si>
    <t xml:space="preserve">Analytixds</t>
  </si>
  <si>
    <t xml:space="preserve">hr.india@analytixds.com</t>
  </si>
  <si>
    <t xml:space="preserve">Aparna Crest, 1st Floor, Banjara Hills, Road No. 2, Telangana 500034</t>
  </si>
  <si>
    <t xml:space="preserve">Avinash Gharote</t>
  </si>
  <si>
    <t xml:space="preserve">avigha</t>
  </si>
  <si>
    <t xml:space="preserve">avigha@gmail.com</t>
  </si>
  <si>
    <t xml:space="preserve">1297 East, Gandhi Bagh, Gandhi Bagh, Nagpur, Maharashtra 440002</t>
  </si>
  <si>
    <t xml:space="preserve">B-Wi</t>
  </si>
  <si>
    <t xml:space="preserve">naveenkumar.anbalagan</t>
  </si>
  <si>
    <t xml:space="preserve">naveenkumar.anbalagan@b-wi.com</t>
  </si>
  <si>
    <t xml:space="preserve">MOOL TEX. B K R BUILDINGS,413 N H ROAD, Coimbatore,Coimbatore. AMBAL TRADERS. 419B RAJA STREET,COIMBATORE, Coimbatore,Coimbatore.</t>
  </si>
  <si>
    <t xml:space="preserve">Cryobanksi Ndia</t>
  </si>
  <si>
    <t xml:space="preserve">Nishant Rana</t>
  </si>
  <si>
    <t xml:space="preserve">nishant.rana@cryobanksindia.com</t>
  </si>
  <si>
    <t xml:space="preserve">129, Phase, Pace City I, Sector 37, Gurugram, Haryana 122001</t>
  </si>
  <si>
    <t xml:space="preserve">Frescoinformatics</t>
  </si>
  <si>
    <t xml:space="preserve">Nagendrak</t>
  </si>
  <si>
    <t xml:space="preserve">nagendrak@frescoinformatics.com</t>
  </si>
  <si>
    <t xml:space="preserve">#1316/C, 9th Cross, 80 Feet-Road, JP Nagar 2nd Phase, Bengaluru, Karnataka 560078</t>
  </si>
  <si>
    <t xml:space="preserve">Hcentive</t>
  </si>
  <si>
    <t xml:space="preserve">Ana Singhal</t>
  </si>
  <si>
    <t xml:space="preserve">ana.singhal@hcentive.com</t>
  </si>
  <si>
    <t xml:space="preserve">D - 13, D Block, Sector 59, Noida, Uttar Pradesh 201301</t>
  </si>
  <si>
    <t xml:space="preserve">Incablenet</t>
  </si>
  <si>
    <t xml:space="preserve">Amar Chintopanth</t>
  </si>
  <si>
    <t xml:space="preserve">amar.chintopanth@incablenet.net</t>
  </si>
  <si>
    <t xml:space="preserve">Incablenet, Sunder Nagar, Road No 3, Santacruz East, Mumbai - 400098</t>
  </si>
  <si>
    <t xml:space="preserve">Analyttica Datalab Private Limited</t>
  </si>
  <si>
    <t xml:space="preserve">Aatha</t>
  </si>
  <si>
    <t xml:space="preserve">Hr@analyttica.com</t>
  </si>
  <si>
    <t xml:space="preserve">702, Brigade IRV Centre, # 156, 2nd Main Rd, Nallurhalli, Whitefield, Bengaluru, Karnataka 560066</t>
  </si>
  <si>
    <t xml:space="preserve">Avio Helitronics Infosyste Private Limited</t>
  </si>
  <si>
    <t xml:space="preserve">Radika CHARI</t>
  </si>
  <si>
    <t xml:space="preserve">Radika.CHARI@aviohelitronics.com</t>
  </si>
  <si>
    <t xml:space="preserve">Plot Nos. 66, 67, 68, 82 &amp; 83,Aerospace SEZ Sector,Hitech, Defence &amp; Aerospace Park,Kavadadasanahalli,Devanahalli Taluk,Bengaluru,INDIA.</t>
  </si>
  <si>
    <t xml:space="preserve">By Your Site Personal - Gmbh &amp; Co. Kg - Germany</t>
  </si>
  <si>
    <t xml:space="preserve">andreas richter</t>
  </si>
  <si>
    <t xml:space="preserve">andreas.richter@byyoursite.de</t>
  </si>
  <si>
    <t xml:space="preserve">Falkenweg 1, 49377 Vechta, Germany</t>
  </si>
  <si>
    <t xml:space="preserve">Cryptographtech</t>
  </si>
  <si>
    <t xml:space="preserve">Gurumayum S</t>
  </si>
  <si>
    <t xml:space="preserve">hr@cryptographtech.com</t>
  </si>
  <si>
    <t xml:space="preserve">Police Station #87, 27th Main Rd, opp. to HSR Layout, 1st Sector, HSR Layout, Bengaluru, Karnataka 560102</t>
  </si>
  <si>
    <t xml:space="preserve">Fresenius Kabi India Pvt Ltd</t>
  </si>
  <si>
    <t xml:space="preserve">Abhaysinh Jagtap</t>
  </si>
  <si>
    <t xml:space="preserve">Abhaysinh.Jagtap@fresenius-kabi.com</t>
  </si>
  <si>
    <t xml:space="preserve">Plot No 11 Echleon, Institutional Area, Sector 32, Gurugram, Haryana 122018</t>
  </si>
  <si>
    <t xml:space="preserve">Hcgoncology</t>
  </si>
  <si>
    <t xml:space="preserve">Vinuthan</t>
  </si>
  <si>
    <t xml:space="preserve">hr@hcgoncology.com</t>
  </si>
  <si>
    <t xml:space="preserve">44-45/2, 2nd Cross Rd, Raja Ram Mohanroy Extension, Shanti Nagar, Bengaluru, Karnataka 560027</t>
  </si>
  <si>
    <t xml:space="preserve">Incadea</t>
  </si>
  <si>
    <t xml:space="preserve">Roopa L</t>
  </si>
  <si>
    <t xml:space="preserve">Roopa.L@incadea.com</t>
  </si>
  <si>
    <t xml:space="preserve">7th Floor, Brigade Tech Park, Block A, Whitefield Main Rd, Pattandur Agrahara, Whitefield, Bengaluru, Karnataka 560066</t>
  </si>
  <si>
    <t xml:space="preserve">Anand Automotive Limited</t>
  </si>
  <si>
    <t xml:space="preserve">Deepak Bhasker</t>
  </si>
  <si>
    <t xml:space="preserve">deepak.bhasker@anandgroupindia.com</t>
  </si>
  <si>
    <t xml:space="preserve">1, Sri Aurobindo Marg, Hauz Khas, New Delhi – 110016</t>
  </si>
  <si>
    <t xml:space="preserve">Avion Syste Pvt Ltd</t>
  </si>
  <si>
    <t xml:space="preserve">hr@wirelesstelecoervices.com</t>
  </si>
  <si>
    <t xml:space="preserve">706 Sagar Tech Plaza B Wing, Andheri Kurla Road, Sakinaka Junction, Andheri East, 400059 - Mumbai.</t>
  </si>
  <si>
    <t xml:space="preserve">Bydesign India Private Limited</t>
  </si>
  <si>
    <t xml:space="preserve">sudheerb</t>
  </si>
  <si>
    <t xml:space="preserve">sudheerb@velankanigroups.com</t>
  </si>
  <si>
    <t xml:space="preserve">No 43, Electronics City, Phase I Hosur Road Bangalore Bangalore KA 560100 IN</t>
  </si>
  <si>
    <t xml:space="preserve">Crystal Corporation Innovation Pvt Ltd</t>
  </si>
  <si>
    <t xml:space="preserve">Lakshminarayan</t>
  </si>
  <si>
    <t xml:space="preserve">hr@ccisindia.com</t>
  </si>
  <si>
    <t xml:space="preserve">0422-4504042</t>
  </si>
  <si>
    <t xml:space="preserve">278 AALAGESAN CROSS ROAD SAIBABA COLONY COIMBATORE TN 641011</t>
  </si>
  <si>
    <t xml:space="preserve">Freudenberg-Filter</t>
  </si>
  <si>
    <t xml:space="preserve">Kratika Saxena</t>
  </si>
  <si>
    <t xml:space="preserve">Kratika.Saxena@freudenberg-filter.com</t>
  </si>
  <si>
    <t xml:space="preserve">C2XP+Q8F, Kirti Nagar, Sector 15 Part 1, Sector 15, Gurugram, Haryana 122022</t>
  </si>
  <si>
    <t xml:space="preserve">HCL Technologies Limited</t>
  </si>
  <si>
    <t xml:space="preserve">BGV_Ex_Emp@hcl.com</t>
  </si>
  <si>
    <t xml:space="preserve">Tidel Park, B.R. Puram Industrial Estate, Coimbatore, Tamil Nadu 641014</t>
  </si>
  <si>
    <t xml:space="preserve">Incessanttechnologies</t>
  </si>
  <si>
    <t xml:space="preserve">Shikhak</t>
  </si>
  <si>
    <t xml:space="preserve">shikhak@incessanttechnologies.com</t>
  </si>
  <si>
    <t xml:space="preserve">Q City, Block B, 109,110,111/112, Gachibowli, Nanakaramguda, Telangana 500032</t>
  </si>
  <si>
    <t xml:space="preserve">Anand Cars Private Limited</t>
  </si>
  <si>
    <t xml:space="preserve">Kashmira</t>
  </si>
  <si>
    <t xml:space="preserve">kashmira@audiindore.com</t>
  </si>
  <si>
    <t xml:space="preserve">1st Floor, 575/12/1, M.G. Road Indore Indore MP 452001</t>
  </si>
  <si>
    <t xml:space="preserve">Avishkaar Techno Solutions Pvt.Ltd</t>
  </si>
  <si>
    <t xml:space="preserve">ramita</t>
  </si>
  <si>
    <t xml:space="preserve">ramita@pahwa.com</t>
  </si>
  <si>
    <t xml:space="preserve">No 9 Sapthagiri Complex 2nd Floor, Ullal Main Road , Govt Press Layout, Bengaluru, Karnataka 560056</t>
  </si>
  <si>
    <t xml:space="preserve">Bytes Syste</t>
  </si>
  <si>
    <t xml:space="preserve">ghanshyam</t>
  </si>
  <si>
    <t xml:space="preserve">ghanshyam@bytessystem.com</t>
  </si>
  <si>
    <t xml:space="preserve">Flat 6, Shantivan Appt, Model Colony Circle, Opposite to, College Rd, Kalpana Nagar, Nashik, Maharashtra 422005</t>
  </si>
  <si>
    <t xml:space="preserve">Crystal Crop Protection Pvt. Ltd.</t>
  </si>
  <si>
    <t xml:space="preserve">Pranav Kaul</t>
  </si>
  <si>
    <t xml:space="preserve">pranav.kaul@crystalcrop.com</t>
  </si>
  <si>
    <t xml:space="preserve">011-27006800</t>
  </si>
  <si>
    <t xml:space="preserve">B-95, Wazirpur Industrial Area Rd, Block B, Phase 2, Ashok Vihar, Delhi, 110052</t>
  </si>
  <si>
    <t xml:space="preserve">Friends Missionary Prayer Brand</t>
  </si>
  <si>
    <t xml:space="preserve">hrd@fmpb.org</t>
  </si>
  <si>
    <t xml:space="preserve">044-26570404</t>
  </si>
  <si>
    <t xml:space="preserve">29, High School Rd, Secretariat Colony, Venkatapuram, Ambattur, Chennai, Tamil Nadu 600053</t>
  </si>
  <si>
    <t xml:space="preserve">Hclsystem</t>
  </si>
  <si>
    <t xml:space="preserve">hr@hclsystem.in</t>
  </si>
  <si>
    <t xml:space="preserve">96 Siddharth Bldg., Nehru Place, New Delhi, Delhi 110019</t>
  </si>
  <si>
    <t xml:space="preserve">Incnut</t>
  </si>
  <si>
    <t xml:space="preserve">Pooja</t>
  </si>
  <si>
    <t xml:space="preserve">pooja@incnut.com</t>
  </si>
  <si>
    <t xml:space="preserve">8, White Field Rd, Whitefields, Hyderabad, Telangana 500081</t>
  </si>
  <si>
    <t xml:space="preserve">Anand Diagnostics Laboratory</t>
  </si>
  <si>
    <t xml:space="preserve">Keerti Saha</t>
  </si>
  <si>
    <t xml:space="preserve">keerti.saha@neuberganand.com</t>
  </si>
  <si>
    <t xml:space="preserve">080-25318550</t>
  </si>
  <si>
    <t xml:space="preserve">11st Floor, 575/12/1, M.G. Road Indore Indore MP 452001</t>
  </si>
  <si>
    <t xml:space="preserve">Aviskaran</t>
  </si>
  <si>
    <t xml:space="preserve">bhargav</t>
  </si>
  <si>
    <t xml:space="preserve">bhargav@aviskaran.com</t>
  </si>
  <si>
    <t xml:space="preserve">Ground Floor - Silicon Towers Image Garden Road Madhapur, Hyderabad - 500081 Telangana - I N D I A</t>
  </si>
  <si>
    <t xml:space="preserve">c</t>
  </si>
  <si>
    <t xml:space="preserve">Snehalata Magar</t>
  </si>
  <si>
    <t xml:space="preserve">hr@maflow.com</t>
  </si>
  <si>
    <t xml:space="preserve">Plot No.3 | Indialand Global Industrial Park| Hinjewadi- Phase 1 | Pune 411057 | Maharashtra | India, Phase 1, Hinjewadi Rajiv Gandhi Infotech Park, Hinjawadi, Pimpri-Chinchwad, Maharashtra 411057</t>
  </si>
  <si>
    <t xml:space="preserve">Crystal Honda Kothari Autolink Pvt Ltd</t>
  </si>
  <si>
    <t xml:space="preserve">hr@crystalhonda.com</t>
  </si>
  <si>
    <t xml:space="preserve">020-67908000</t>
  </si>
  <si>
    <t xml:space="preserve">Banglore Exp Way, Sr No 268 Mantri Alpine, Bavdhan Budruk Mumbai, Pune, Maharashtra 411021</t>
  </si>
  <si>
    <t xml:space="preserve">Frontier Business Systems Pvt Ltd</t>
  </si>
  <si>
    <t xml:space="preserve">Geetha</t>
  </si>
  <si>
    <t xml:space="preserve">Geetha@frontier.in</t>
  </si>
  <si>
    <t xml:space="preserve">No-3 wood street Ashok Nagar Banglore</t>
  </si>
  <si>
    <t xml:space="preserve">Hdbfs</t>
  </si>
  <si>
    <t xml:space="preserve">hdb.hrcompliance@hdbfs.com</t>
  </si>
  <si>
    <t xml:space="preserve">2nd C -130 A/ 3 &amp; 4, 2nd Floor, Nehru Nagar, Ghaziabad, Uttar Pradesh 201001</t>
  </si>
  <si>
    <t xml:space="preserve">Incor</t>
  </si>
  <si>
    <t xml:space="preserve">Srinivas</t>
  </si>
  <si>
    <t xml:space="preserve">srinivas.a@incor.in</t>
  </si>
  <si>
    <t xml:space="preserve">69, 70, Kavuri Hills, Jubilee Hills, Madhapur, Telangana 500033</t>
  </si>
  <si>
    <t xml:space="preserve">Anand Nishikawa Co. Ltd</t>
  </si>
  <si>
    <t xml:space="preserve">hrpriyanka.alp@anbros.com</t>
  </si>
  <si>
    <t xml:space="preserve">0124-4731600</t>
  </si>
  <si>
    <t xml:space="preserve">119, Udyog Vihar, Sector 19, Gurugram, Haryana 122015</t>
  </si>
  <si>
    <t xml:space="preserve">Avit Digital Pvt Ltd</t>
  </si>
  <si>
    <t xml:space="preserve">rajesh</t>
  </si>
  <si>
    <t xml:space="preserve">rajesh@avitdigital.com</t>
  </si>
  <si>
    <t xml:space="preserve">87, Rani Jhansi Rd, Block A, Model Basti, Kishan Ganj, New Delhi, Delhi 110005</t>
  </si>
  <si>
    <t xml:space="preserve">C Info Services</t>
  </si>
  <si>
    <t xml:space="preserve">sushant chilap</t>
  </si>
  <si>
    <t xml:space="preserve">hr@csl.c.com</t>
  </si>
  <si>
    <t xml:space="preserve">PLOT NO-B-155,BDA DUPLEX BARAMUNDA,BHUBANESWAR BHUBANESWAR Khordha OR 751003 IN</t>
  </si>
  <si>
    <t xml:space="preserve">Csav Agencies India Pvt. Ltd.</t>
  </si>
  <si>
    <t xml:space="preserve">Y tripathi</t>
  </si>
  <si>
    <t xml:space="preserve">ytripathi@csavagency-in.com</t>
  </si>
  <si>
    <t xml:space="preserve">22-40509000</t>
  </si>
  <si>
    <t xml:space="preserve">7, Mahakali Caves Rd, Chakala, Hanuman Nagar, Andheri East, Mumbai, Maharashtra 400093</t>
  </si>
  <si>
    <t xml:space="preserve">Frontier Hr &amp; Payroll Private Limited</t>
  </si>
  <si>
    <t xml:space="preserve">Mohanr</t>
  </si>
  <si>
    <t xml:space="preserve">mohanr@frontiersoftware.co.in</t>
  </si>
  <si>
    <t xml:space="preserve">7th A Main Rd, HRBR Layout 2nd Block, HRBR Layout, Kalyan Nagar, Bengaluru, Karnataka 560043</t>
  </si>
  <si>
    <t xml:space="preserve">Hdfc Asset Management</t>
  </si>
  <si>
    <t xml:space="preserve">monazv@hdfcfund.com</t>
  </si>
  <si>
    <t xml:space="preserve">022-6631-6333</t>
  </si>
  <si>
    <t xml:space="preserve">K - 24/25, First Floor, Pearl Plaza Building Sector 18, Noida, Uttar Pradesh 201301</t>
  </si>
  <si>
    <t xml:space="preserve">Incozen</t>
  </si>
  <si>
    <t xml:space="preserve">Satheesh</t>
  </si>
  <si>
    <t xml:space="preserve">satheesh@incozen.com</t>
  </si>
  <si>
    <t xml:space="preserve">Kavuri Hills, Jubilee Hills, Madhapur, Telangana 500033</t>
  </si>
  <si>
    <t xml:space="preserve">Anand Rathi Shar And Stock Brokers Limited</t>
  </si>
  <si>
    <t xml:space="preserve">Ashwini Raut</t>
  </si>
  <si>
    <t xml:space="preserve">ashwiniraut@rathi.com</t>
  </si>
  <si>
    <t xml:space="preserve">Pooja Complex, 211 2nd floor, New Delhi, Delhi 110092</t>
  </si>
  <si>
    <t xml:space="preserve">Aviva Life Insurance Company India Limited</t>
  </si>
  <si>
    <t xml:space="preserve">hiti girotra</t>
  </si>
  <si>
    <t xml:space="preserve">hiti.girotra@avivaindia.com</t>
  </si>
  <si>
    <t xml:space="preserve">Opposite Golf Course,DLF Phase - V,Sector43,Gurugram - 122003,Haryana,India</t>
  </si>
  <si>
    <t xml:space="preserve">C Software Corporation India Pvt Ltd</t>
  </si>
  <si>
    <t xml:space="preserve">Nidhi Tripathi</t>
  </si>
  <si>
    <t xml:space="preserve">hr@csoftware.com</t>
  </si>
  <si>
    <t xml:space="preserve">101 A, B, C, 1st Floor, Notus Pride, Sarabhai Campus, Bhailal Amin Marg, Vadodara, Gujarat 390007</t>
  </si>
  <si>
    <t xml:space="preserve">Csc</t>
  </si>
  <si>
    <t xml:space="preserve">R Ranadev</t>
  </si>
  <si>
    <t xml:space="preserve">hr@csc.com</t>
  </si>
  <si>
    <t xml:space="preserve">C-20, Block C, Shakurpur Colony, Shakurpur, New Delhi, Delhi 110034</t>
  </si>
  <si>
    <t xml:space="preserve">Frontline Securities Limited</t>
  </si>
  <si>
    <t xml:space="preserve">hr@fsltech.in</t>
  </si>
  <si>
    <t xml:space="preserve">Extension, Noida, Techzone 4, Greater Noida, Uttar Pradesh 201009</t>
  </si>
  <si>
    <t xml:space="preserve">Incresearch</t>
  </si>
  <si>
    <t xml:space="preserve">Sampurna Chakraborty</t>
  </si>
  <si>
    <t xml:space="preserve">Sampurna.Chakraborty@INCResearch.com</t>
  </si>
  <si>
    <t xml:space="preserve">152022, DLF Cyber City, DLF Phase 2, Sector 24, Gurugram, Haryana 122022</t>
  </si>
  <si>
    <t xml:space="preserve">Anb Solutions Pvt. Ltd.</t>
  </si>
  <si>
    <t xml:space="preserve">hr@anbglobal.com</t>
  </si>
  <si>
    <t xml:space="preserve">901, Kamla Executive Park, J B Nagar, Andheri East, Mumbai Pin Code: 400059</t>
  </si>
  <si>
    <t xml:space="preserve">Avon Solutions And Logistics Pvt Ltd</t>
  </si>
  <si>
    <t xml:space="preserve">vinothini</t>
  </si>
  <si>
    <t xml:space="preserve">hr@avonsolutionsindia.com</t>
  </si>
  <si>
    <t xml:space="preserve">No 5, Tejpal Rd, Navpada, Vile Parle East, Andheri East, Mumbai, Maharashtra 400059</t>
  </si>
  <si>
    <t xml:space="preserve">C Transolutions Private Limited</t>
  </si>
  <si>
    <t xml:space="preserve">rishi tiwari</t>
  </si>
  <si>
    <t xml:space="preserve">rishi.tiwari@cindia.com</t>
  </si>
  <si>
    <t xml:space="preserve">121, Chittaranjan Avenue, Zakaria Street, Chittaranjan Avenue, Kolkata, West Bengal 700073</t>
  </si>
  <si>
    <t xml:space="preserve">Csdt</t>
  </si>
  <si>
    <t xml:space="preserve">info@csdtitsolution.com</t>
  </si>
  <si>
    <t xml:space="preserve">Maharshi Karve Rd, New Marine Lines, Churchgate, Mumbai, Maharashtra 400020</t>
  </si>
  <si>
    <t xml:space="preserve">Frost And Sullivan India Private Limited</t>
  </si>
  <si>
    <t xml:space="preserve">Anjanaa</t>
  </si>
  <si>
    <t xml:space="preserve">AnjanaA@Frost.com</t>
  </si>
  <si>
    <t xml:space="preserve">Unit no. DG-101-105 Tower A, 1st floor Emaar Digital Greens Golf Course Extension Road Sector 61, Ghata, Haryana 122102</t>
  </si>
  <si>
    <t xml:space="preserve">Hdfcbank</t>
  </si>
  <si>
    <t xml:space="preserve">Sangeeta Nag</t>
  </si>
  <si>
    <t xml:space="preserve">Sangeeta.Nargund@hdfcbank.com</t>
  </si>
  <si>
    <t xml:space="preserve">TOWER- 2, Shop No 5 &amp; 6, Crossings Republik, Ghaziabad, Uttar Pradesh 201016</t>
  </si>
  <si>
    <t xml:space="preserve">Incrivelsoftwaresolutions</t>
  </si>
  <si>
    <t xml:space="preserve">hr@incrivelsoftwaresolutions.com</t>
  </si>
  <si>
    <t xml:space="preserve">1091, 2ND FLOOR, ROAD NO. 41, JUBILEE HILLS HYDERABAD Hyderabad TG IN 500033</t>
  </si>
  <si>
    <t xml:space="preserve">Anb Syste Private Limited</t>
  </si>
  <si>
    <t xml:space="preserve">Rajagopal</t>
  </si>
  <si>
    <t xml:space="preserve">hr@anbsyste.com</t>
  </si>
  <si>
    <t xml:space="preserve">2nd Floor, Khivraj Complex Building - 1, 480, Anna Salai , Nandanam, Chennai, Tamil Nadu 600035</t>
  </si>
  <si>
    <t xml:space="preserve">Avra Laboratories Private Limited</t>
  </si>
  <si>
    <t xml:space="preserve">hr.rasool@avralab.com</t>
  </si>
  <si>
    <t xml:space="preserve">Plot No. 9, 15, Rd Number 6, IDA, Nacharam, Hyderabad, Telangana 500076</t>
  </si>
  <si>
    <t xml:space="preserve">C(Ntrum</t>
  </si>
  <si>
    <t xml:space="preserve">ajay jain</t>
  </si>
  <si>
    <t xml:space="preserve">hr@centrvm.co.in</t>
  </si>
  <si>
    <t xml:space="preserve">Vijya Laxmi Hills, Gujarat</t>
  </si>
  <si>
    <t xml:space="preserve">Csel Ectric</t>
  </si>
  <si>
    <t xml:space="preserve">Aparna Mathur</t>
  </si>
  <si>
    <t xml:space="preserve">aparna.mathur@cselectric.co.in</t>
  </si>
  <si>
    <t xml:space="preserve">222, Okhla Phase III, Okhla Industrial Estate, New Delhi, Delhi 110020</t>
  </si>
  <si>
    <t xml:space="preserve">Frugal Technologies Pvt Ltd</t>
  </si>
  <si>
    <t xml:space="preserve">priyanka@frugaltech.in</t>
  </si>
  <si>
    <t xml:space="preserve">Flat No 106, Riviera Apartments Riviera Apartments, Market, near Panjagutta, Dwarakapuri, Punjagutta, Hyderabad, Telangana 500082</t>
  </si>
  <si>
    <t xml:space="preserve">Hdfcergo</t>
  </si>
  <si>
    <t xml:space="preserve">Bini Samant</t>
  </si>
  <si>
    <t xml:space="preserve">Bini.Samant@hdfcergo.com</t>
  </si>
  <si>
    <t xml:space="preserve">5th floor,Tower, BHA Millenium Rd Stellar IT Park, 1, Sector 62, Noida, Uttar Pradesh 201309</t>
  </si>
  <si>
    <t xml:space="preserve">Incture</t>
  </si>
  <si>
    <t xml:space="preserve">Sampada Gupta</t>
  </si>
  <si>
    <t xml:space="preserve">sampada.gupta@incture.com</t>
  </si>
  <si>
    <t xml:space="preserve">Incture Technologies – Headquarters 4th Floor ,TUV Rheinland Building, Electronics City Phase 1, Electronic City, Bengaluru, Karnataka 560100</t>
  </si>
  <si>
    <t xml:space="preserve">Anchorage Shipping</t>
  </si>
  <si>
    <t xml:space="preserve">Krishna</t>
  </si>
  <si>
    <t xml:space="preserve">krishna@cslindia.net</t>
  </si>
  <si>
    <t xml:space="preserve">0484-3300275</t>
  </si>
  <si>
    <t xml:space="preserve">Door No. 51/2092 (1) Kolatheri Road, Pettah Poonithura P O Kolatheri Road Pettah Cochin-682038</t>
  </si>
  <si>
    <t xml:space="preserve">Avs It Solutions</t>
  </si>
  <si>
    <t xml:space="preserve">hr@techeista.com</t>
  </si>
  <si>
    <t xml:space="preserve">15, SECOND FLOOR RAJASTHANI UDYOG NAGAR,AZADPUR DELHI DL 110033 IN</t>
  </si>
  <si>
    <t xml:space="preserve">Ca</t>
  </si>
  <si>
    <t xml:space="preserve">mohan</t>
  </si>
  <si>
    <t xml:space="preserve">hr@ca.in</t>
  </si>
  <si>
    <t xml:space="preserve">104, Maruti Complex, Gotri Road, Near Nathubhai Circle, Gotri Road, Vadodara, Gujarat 390007</t>
  </si>
  <si>
    <t xml:space="preserve">Csir Neeri (Govt Company)</t>
  </si>
  <si>
    <t xml:space="preserve">R Saxena</t>
  </si>
  <si>
    <t xml:space="preserve">r_saxena@neeri.res.in</t>
  </si>
  <si>
    <t xml:space="preserve">0712-2249885-88</t>
  </si>
  <si>
    <t xml:space="preserve">A-93-94, Industrial Area Phase I, Naraina Industrial Area Phase 1, Naraina, Delhi, 110028</t>
  </si>
  <si>
    <t xml:space="preserve">Fss</t>
  </si>
  <si>
    <t xml:space="preserve">jayasundars@fss.co.in</t>
  </si>
  <si>
    <t xml:space="preserve">C-15, C Block, Sector 6, Noida, Uttar Pradesh 110096</t>
  </si>
  <si>
    <t xml:space="preserve">Ind Innovations Private Limited</t>
  </si>
  <si>
    <t xml:space="preserve">Rajni Singh</t>
  </si>
  <si>
    <t xml:space="preserve">rajni.singh@indinnovation.com</t>
  </si>
  <si>
    <t xml:space="preserve">122, 1st Floor, Corporate Avenue,
 Sonawala Road, Goregaon East,
 Mumbai - 400063</t>
  </si>
  <si>
    <t xml:space="preserve">And Designs India Ltd.</t>
  </si>
  <si>
    <t xml:space="preserve">Barry Lyngwa</t>
  </si>
  <si>
    <t xml:space="preserve">Hr@houseofanitadongre.com</t>
  </si>
  <si>
    <t xml:space="preserve">20/C Pali Village, OFF, 16th Rd, opp. Saisa Club, Bandra West, W, Maharashtra 400050</t>
  </si>
  <si>
    <t xml:space="preserve">Avs Net Connect</t>
  </si>
  <si>
    <t xml:space="preserve">anupan</t>
  </si>
  <si>
    <t xml:space="preserve">anupan@absoluteindianews.com</t>
  </si>
  <si>
    <t xml:space="preserve">42-3, Tanaji Nagar Rd, Malad, Shiv Sagar, Malad East, Mumbai, Maharashtra 400101</t>
  </si>
  <si>
    <t xml:space="preserve">Ca Online</t>
  </si>
  <si>
    <t xml:space="preserve">mb krishnamurthy</t>
  </si>
  <si>
    <t xml:space="preserve">mb_krishnamurthy@Caonline.com</t>
  </si>
  <si>
    <t xml:space="preserve">BHAWAN, 27, Cuffe Parade, Colaba, Mumbai – 400 005</t>
  </si>
  <si>
    <t xml:space="preserve">Csir-Indian Institute Of Petroleum</t>
  </si>
  <si>
    <t xml:space="preserve">coa@iip.res.in</t>
  </si>
  <si>
    <t xml:space="preserve">Haridwar Rd, IIP, Mohkampur, Dehradun, Uttarakhand 248005</t>
  </si>
  <si>
    <t xml:space="preserve">fSuburban Diagnostics</t>
  </si>
  <si>
    <t xml:space="preserve">Blaise Lobo</t>
  </si>
  <si>
    <t xml:space="preserve">blaise.lobo@suburbandiagnostics.com</t>
  </si>
  <si>
    <t xml:space="preserve">Bangla, No. 24, Maharana Pratap Marg, near IDBI Bank, Neemuch, Madhya Pradesh 458441</t>
  </si>
  <si>
    <t xml:space="preserve">Hdfcsales</t>
  </si>
  <si>
    <t xml:space="preserve">Aniketak</t>
  </si>
  <si>
    <t xml:space="preserve">aniketak@hdfcsales.co.in</t>
  </si>
  <si>
    <t xml:space="preserve">511-512 km trade tower, Uttar Pradesh 201010</t>
  </si>
  <si>
    <t xml:space="preserve">Indecomm</t>
  </si>
  <si>
    <t xml:space="preserve">Nagesh</t>
  </si>
  <si>
    <t xml:space="preserve">nagesh2@Indecomm.net</t>
  </si>
  <si>
    <t xml:space="preserve">24A IGI Airport, Terminal 1D Departure Rd, New Delhi, Delhi</t>
  </si>
  <si>
    <t xml:space="preserve">Anderson Diagnostics And Labs</t>
  </si>
  <si>
    <t xml:space="preserve">hrd@andersondiagnostics.com</t>
  </si>
  <si>
    <t xml:space="preserve">No 150, Poonamallee High Road, Opp to Dasaprakash Hotel Chennai-600084</t>
  </si>
  <si>
    <t xml:space="preserve">Avtec Limited</t>
  </si>
  <si>
    <t xml:space="preserve">paulpandi</t>
  </si>
  <si>
    <t xml:space="preserve">hr@avtec.in</t>
  </si>
  <si>
    <t xml:space="preserve">Birla Tower, 7th Floor, 25, Barakhamba Road, Connaught Place,
 New Delhi – 110001, India</t>
  </si>
  <si>
    <t xml:space="preserve">Ca Technologies</t>
  </si>
  <si>
    <t xml:space="preserve">Hr@ca.com</t>
  </si>
  <si>
    <t xml:space="preserve">040-668 (78051)</t>
  </si>
  <si>
    <t xml:space="preserve">Ground floor, Vibgyor Tower,, Bandra Kurla Complex, Bandra East, Mumbai, Maharashtra 400051</t>
  </si>
  <si>
    <t xml:space="preserve">Ftd India Pvt Ltd</t>
  </si>
  <si>
    <t xml:space="preserve">Exida</t>
  </si>
  <si>
    <t xml:space="preserve">hr@ftdi.com</t>
  </si>
  <si>
    <t xml:space="preserve">My Home Hub, 6th Floor, Block II, HITEC City, Madhapur, Telangana 500081</t>
  </si>
  <si>
    <t xml:space="preserve">Hdil</t>
  </si>
  <si>
    <t xml:space="preserve">Melvin Dsouza</t>
  </si>
  <si>
    <t xml:space="preserve">hr@hdil.in</t>
  </si>
  <si>
    <t xml:space="preserve">Parekh Road, Malad, Vijaykar Wadi Industrial, Vijaykar Wadi, Malad West, Mumbai, Maharashtra 400064</t>
  </si>
  <si>
    <t xml:space="preserve">Indeed</t>
  </si>
  <si>
    <t xml:space="preserve">R Sashi</t>
  </si>
  <si>
    <t xml:space="preserve">sashi@indeed.com</t>
  </si>
  <si>
    <t xml:space="preserve">Kiran Foreign Trade Pvt. Ltd Plot No. I-60, Sector 83, IT City Mohali.</t>
  </si>
  <si>
    <t xml:space="preserve">Andhrabank</t>
  </si>
  <si>
    <t xml:space="preserve">cmd@andhrabank.co.in</t>
  </si>
  <si>
    <t xml:space="preserve">First Floor,New Area Congress Maidan Road,Nala Road,Kadamkuan,Patna,Bihar,800003</t>
  </si>
  <si>
    <t xml:space="preserve">Avvas Infotech Pvt. Ltd</t>
  </si>
  <si>
    <t xml:space="preserve">hr@avvasinfotech.com</t>
  </si>
  <si>
    <t xml:space="preserve">821, 40, 15th Cross Rd, Dollar Layout, Phase 4, HSR Layout, Bengaluru, Karnataka 560076</t>
  </si>
  <si>
    <t xml:space="preserve">Cadeploy</t>
  </si>
  <si>
    <t xml:space="preserve">santhosh p</t>
  </si>
  <si>
    <t xml:space="preserve">santhosh.p@cadeploy.com</t>
  </si>
  <si>
    <t xml:space="preserve">8th Floor, Water Mark Building Whitefields Road, Plot No. 11, Sy. No.9, Kondapur, HITEC City, Hyderabad, Telangana 500081</t>
  </si>
  <si>
    <t xml:space="preserve">Css Corp</t>
  </si>
  <si>
    <t xml:space="preserve">Krishnakumar</t>
  </si>
  <si>
    <t xml:space="preserve">krishnakumar_srinivasan@csscorp.com</t>
  </si>
  <si>
    <t xml:space="preserve">38 North Boag Road T.Nagar, Chennai, Tamil Nadu 600017</t>
  </si>
  <si>
    <t xml:space="preserve">Fu- Craft</t>
  </si>
  <si>
    <t xml:space="preserve">ganesh@fu-vision.com</t>
  </si>
  <si>
    <t xml:space="preserve">38, Jalan PJU 5/9, Kota Damansara, 47810 Petaling Jaya, Selangor, Malaysia</t>
  </si>
  <si>
    <t xml:space="preserve">Head Honchos</t>
  </si>
  <si>
    <t xml:space="preserve">helpdesk@headhonchos.com</t>
  </si>
  <si>
    <t xml:space="preserve">C-2, Ground Floor, 91 Spring Board, Block C, Sector 1, Noida, Uttar Pradesh 201301</t>
  </si>
  <si>
    <t xml:space="preserve">Indegene</t>
  </si>
  <si>
    <t xml:space="preserve">Gowri Shankar</t>
  </si>
  <si>
    <t xml:space="preserve">Gowri.Shankar@indegene.com</t>
  </si>
  <si>
    <t xml:space="preserve">Aspen G-4 Block, Manyata Embassy Business Park Nagawara 3rd Floor, Outer Ring Rd, Bengaluru, Karnataka 560045</t>
  </si>
  <si>
    <t xml:space="preserve">Andromeda Marketing Private Limited</t>
  </si>
  <si>
    <t xml:space="preserve">hr@andromedabpo.in</t>
  </si>
  <si>
    <t xml:space="preserve">108, Sector 31, Gurugraam, Haryana 122001</t>
  </si>
  <si>
    <t xml:space="preserve">Avvron It Solutions Private Limited</t>
  </si>
  <si>
    <t xml:space="preserve">v rangarajan</t>
  </si>
  <si>
    <t xml:space="preserve">v.rangarajan@avvron.com</t>
  </si>
  <si>
    <t xml:space="preserve">C812 Manubhai Tower, near Payal Complex, opp. Maharaja Sayajirao University, Sayajiganj, Vadodara, Gujarat 390005</t>
  </si>
  <si>
    <t xml:space="preserve">Cadila India Healthcare Sol</t>
  </si>
  <si>
    <t xml:space="preserve">vishal</t>
  </si>
  <si>
    <t xml:space="preserve">vishal@indiahealthcaresolutions.com</t>
  </si>
  <si>
    <t xml:space="preserve">044-45558333</t>
  </si>
  <si>
    <t xml:space="preserve">Flat No.202 &amp; 203, M-3 Avg Bhavan, Middle Circle, Connaught Circuis, New Delhi, Delhi 110001</t>
  </si>
  <si>
    <t xml:space="preserve">Ctechit</t>
  </si>
  <si>
    <t xml:space="preserve">hr@ctechit.in</t>
  </si>
  <si>
    <t xml:space="preserve">464, 1, Jessore Rd, Dhopa Patty, Motijheel, Amarpalli, South Dumdum, West Bengal 700074</t>
  </si>
  <si>
    <t xml:space="preserve">Fugenic Engineering Services India Private Limited</t>
  </si>
  <si>
    <t xml:space="preserve">Ashok Kumard</t>
  </si>
  <si>
    <t xml:space="preserve">ashok.kumard@ggrinc.com</t>
  </si>
  <si>
    <t xml:space="preserve">F93P+892, Siddhi Vinayak Nagar, Madhapur, Telangana 500029</t>
  </si>
  <si>
    <t xml:space="preserve">Headstrong Services Pvt Ltd</t>
  </si>
  <si>
    <t xml:space="preserve">Ritesh Varun</t>
  </si>
  <si>
    <t xml:space="preserve">hr@genpact.com</t>
  </si>
  <si>
    <t xml:space="preserve">D-4, D Block, Sector 59, Noida, Uttar Pradesh 201307</t>
  </si>
  <si>
    <t xml:space="preserve">Indemand</t>
  </si>
  <si>
    <t xml:space="preserve">Dhivya S</t>
  </si>
  <si>
    <t xml:space="preserve">dhivya.s@indemand.co.in</t>
  </si>
  <si>
    <t xml:space="preserve">A-402, 4th Floor, Tower-A, Bestech Business Towers, Sector 66, Sahibzada Ajit Singh Nagar, Punjab 160062</t>
  </si>
  <si>
    <t xml:space="preserve">Anduril Technologies Private Limited</t>
  </si>
  <si>
    <t xml:space="preserve">vijay@anduriltechnologies.com</t>
  </si>
  <si>
    <t xml:space="preserve">108, Sector 31, Gurugram, Haryana 122001</t>
  </si>
  <si>
    <t xml:space="preserve">Avyaya It Solutions Pvt Ltd</t>
  </si>
  <si>
    <t xml:space="preserve">hr@avyayasolutions.com</t>
  </si>
  <si>
    <t xml:space="preserve"># 209, S.R.Complex, Opp CCMB, Habsiguda, TELANGANA, Secunderabad, Telangana 500007</t>
  </si>
  <si>
    <t xml:space="preserve">Caesars Int'L Tarvel Co. W.L.L</t>
  </si>
  <si>
    <t xml:space="preserve">HR@caesarstravel.com</t>
  </si>
  <si>
    <t xml:space="preserve">No.904, 1st B Cross, Kalyan Nagar, Indira Nagar 1st Stage, H Colony, Indiranagar, Bengaluru, Karnataka 560038</t>
  </si>
  <si>
    <t xml:space="preserve">Ctmil</t>
  </si>
  <si>
    <t xml:space="preserve">hrd@ctmil.motherson.com</t>
  </si>
  <si>
    <t xml:space="preserve">Plot No A4, Sipcot industrial growth center, Oragadam Industrial Corridor, Oragaram, Tamil Nadu 602105</t>
  </si>
  <si>
    <t xml:space="preserve">Fugo Consulting Private Limited</t>
  </si>
  <si>
    <t xml:space="preserve">Sundar K</t>
  </si>
  <si>
    <t xml:space="preserve">sundar.k@praniontech.com</t>
  </si>
  <si>
    <t xml:space="preserve">Type 1, OMR Rajiv Gandhi Salai, Thiruvanmiyur, Chennai - 600041.</t>
  </si>
  <si>
    <t xml:space="preserve">Health Care Lab</t>
  </si>
  <si>
    <t xml:space="preserve">brarlakhi02@gmail.com</t>
  </si>
  <si>
    <t xml:space="preserve">H55 3rd Floor, Electronic City, Noida, Uttar Pradesh 201301</t>
  </si>
  <si>
    <t xml:space="preserve">India First Life Insurance Company Limited .</t>
  </si>
  <si>
    <t xml:space="preserve">Sanket</t>
  </si>
  <si>
    <t xml:space="preserve">sanket.teli@indiafirstlife.com</t>
  </si>
  <si>
    <t xml:space="preserve">3941 8700</t>
  </si>
  <si>
    <t xml:space="preserve">12th and 13th Floor, North [C] wing, Tower 4, Nesco IT Park, Nesco Center, Western Express Highway, Goregaon (East), Mumbai – 400063.</t>
  </si>
  <si>
    <t xml:space="preserve">Aneja Associates</t>
  </si>
  <si>
    <t xml:space="preserve">hr@anejaassociates.com</t>
  </si>
  <si>
    <t xml:space="preserve">301, Peninsula Towers, Ganapatrao Kadam Marg, Lower Parel West, Lower Parel, Mumbai, Maharashtra 400013</t>
  </si>
  <si>
    <t xml:space="preserve">Awc Software Private Limited</t>
  </si>
  <si>
    <t xml:space="preserve">bsingh</t>
  </si>
  <si>
    <t xml:space="preserve">hr@awcsoftware.net</t>
  </si>
  <si>
    <t xml:space="preserve">B-3, Block B, Sector 60, Noida, Uttar Pradesh 201301</t>
  </si>
  <si>
    <t xml:space="preserve">Café Coffee Day</t>
  </si>
  <si>
    <t xml:space="preserve">nandan</t>
  </si>
  <si>
    <t xml:space="preserve">hr@cafecoffeeday.com</t>
  </si>
  <si>
    <t xml:space="preserve">Chandrakuti, Near Sayajigunj, Near Amity Hotel, opposite Sardar Patel Statue, Vadodara, Gujarat 390007</t>
  </si>
  <si>
    <t xml:space="preserve">Ctrls Datacenters Ltd.</t>
  </si>
  <si>
    <t xml:space="preserve">Prachita</t>
  </si>
  <si>
    <t xml:space="preserve">prachitha.k@ctrls.in</t>
  </si>
  <si>
    <t xml:space="preserve">40-42030583</t>
  </si>
  <si>
    <t xml:space="preserve">Plot No.13, Sector 127, Noida, Uttar Pradesh 201304</t>
  </si>
  <si>
    <t xml:space="preserve">Fugo Creative Private Limited</t>
  </si>
  <si>
    <t xml:space="preserve">Ramya</t>
  </si>
  <si>
    <t xml:space="preserve">ramyarowth.s@fugoservices.com</t>
  </si>
  <si>
    <t xml:space="preserve">Healthasyst</t>
  </si>
  <si>
    <t xml:space="preserve">hr@healthasyst.com</t>
  </si>
  <si>
    <t xml:space="preserve">147, 3rd Floor, Anjaneya Techno Park, HAL Airport Road, ISRO Colony, Kodihalli, Bengaluru, Karnataka 560008</t>
  </si>
  <si>
    <t xml:space="preserve">India International School</t>
  </si>
  <si>
    <t xml:space="preserve">iis@icfia.org</t>
  </si>
  <si>
    <t xml:space="preserve">33, 11, Old Rajinder Nagar, Rajinder Nagar, New Delhi, Delhi 110060</t>
  </si>
  <si>
    <t xml:space="preserve">Anewa Engineering Private Limited</t>
  </si>
  <si>
    <t xml:space="preserve">hr@anewa.in</t>
  </si>
  <si>
    <t xml:space="preserve">16th Floor, Manjeera Trinity Corporate, JNTU - Hitech City Road, Opp. JNTU, Kukatpally Housing Board Colony, Kukatpally, Hyderabad, Telangana 500072</t>
  </si>
  <si>
    <t xml:space="preserve">Awpl</t>
  </si>
  <si>
    <t xml:space="preserve">archana r</t>
  </si>
  <si>
    <t xml:space="preserve">hr@awpl.co</t>
  </si>
  <si>
    <t xml:space="preserve">409, Sakar Complex, Makarpura Rd, opp. Bhavan's School, Vadodara</t>
  </si>
  <si>
    <t xml:space="preserve">Cairnindia.Com</t>
  </si>
  <si>
    <t xml:space="preserve">navin kumar</t>
  </si>
  <si>
    <t xml:space="preserve">navin.kumar@cairnindia.com</t>
  </si>
  <si>
    <t xml:space="preserve">Suvali Beach Rd, GSEG Colony, Hazira, Gujarat 394510</t>
  </si>
  <si>
    <t xml:space="preserve">Cubus Solutions</t>
  </si>
  <si>
    <t xml:space="preserve">Murahari Panganamamula</t>
  </si>
  <si>
    <t xml:space="preserve">murahari.panganamamula@cubussolutions.com</t>
  </si>
  <si>
    <t xml:space="preserve">8th Floor, Ramky Grandiose, D.No. 1-661/R1/08/8, SY No. 132/2 and 136/4, Besides Ramky Towers Complex,, Gachibowli, Telangana 500032</t>
  </si>
  <si>
    <t xml:space="preserve">Fujifilm</t>
  </si>
  <si>
    <t xml:space="preserve">Disha Yadav</t>
  </si>
  <si>
    <t xml:space="preserve">disha.yadav@fujifilm.com</t>
  </si>
  <si>
    <t xml:space="preserve">96 A, Krishan Kunj I, Laxmi Nagar, New Delhi, Delhi 110092</t>
  </si>
  <si>
    <t xml:space="preserve">Healthcell Services Pvt. Ltd</t>
  </si>
  <si>
    <t xml:space="preserve">hr@healthcellindia.com</t>
  </si>
  <si>
    <t xml:space="preserve">022 2854 5757</t>
  </si>
  <si>
    <t xml:space="preserve">healthcell services pvt ltd</t>
  </si>
  <si>
    <t xml:space="preserve">India Report Card Private Limited</t>
  </si>
  <si>
    <t xml:space="preserve">Ashutosh</t>
  </si>
  <si>
    <t xml:space="preserve">ircashutosh@gmail.com</t>
  </si>
  <si>
    <t xml:space="preserve">FLAT NO. A-83, NEW DDA MIG FLATS MAYUR VIHAR, PHASE-III DELHI East Delhi DL 110096</t>
  </si>
  <si>
    <t xml:space="preserve">Angel Broking Ltd.</t>
  </si>
  <si>
    <t xml:space="preserve">Saheli Talukder</t>
  </si>
  <si>
    <t xml:space="preserve">saheli.talukder@angelbroking.com</t>
  </si>
  <si>
    <t xml:space="preserve">G-1, Ground Floor, Spencer Plaza 769, Anna Salai Chennai-600002</t>
  </si>
  <si>
    <t xml:space="preserve">Axa Business Services Pvt. Ltd.</t>
  </si>
  <si>
    <t xml:space="preserve">Prashant Ghule</t>
  </si>
  <si>
    <t xml:space="preserve">Ex.EMPverification@axa-abs.co.in</t>
  </si>
  <si>
    <t xml:space="preserve">SY no. 207 Marvel Edge 1A, Lohgaon, Viman Nagar, Pune, Maharashtra 411014</t>
  </si>
  <si>
    <t xml:space="preserve">Cal3 Vsnl</t>
  </si>
  <si>
    <t xml:space="preserve">jacobean@cal3.vsnl.net.in</t>
  </si>
  <si>
    <t xml:space="preserve">17/2A BURDWAN ROAD KOLKATA WB IN 700027</t>
  </si>
  <si>
    <t xml:space="preserve">Cummins India Ltd.</t>
  </si>
  <si>
    <t xml:space="preserve">Vijay Kulkarmi</t>
  </si>
  <si>
    <t xml:space="preserve">hr@cummins.com</t>
  </si>
  <si>
    <t xml:space="preserve">69, B Block Rd, B Block, Sector 63, Noida, Uttar Pradesh 201301</t>
  </si>
  <si>
    <t xml:space="preserve">Fujistu Consulting India Pvt Ltd</t>
  </si>
  <si>
    <t xml:space="preserve">Sagar</t>
  </si>
  <si>
    <t xml:space="preserve">FC.IN.Employment.Verification@in.fujitsu.com</t>
  </si>
  <si>
    <t xml:space="preserve">A-207, A Block, Sector 63, Noida, Uttar Pradesh 201301</t>
  </si>
  <si>
    <t xml:space="preserve">Healthfore</t>
  </si>
  <si>
    <t xml:space="preserve">Anchal Gautam</t>
  </si>
  <si>
    <t xml:space="preserve">anchal.gautam@healthfore.com</t>
  </si>
  <si>
    <t xml:space="preserve">54, Janpath Rd, Atul Grove Road, Janpath, Connaught Place, New Delhi, Delhi 110001</t>
  </si>
  <si>
    <t xml:space="preserve">India Skills Pvt Ltd</t>
  </si>
  <si>
    <t xml:space="preserve">Namrata Choudhary</t>
  </si>
  <si>
    <t xml:space="preserve">namrata.choudhary@indiaskills.edu.in</t>
  </si>
  <si>
    <t xml:space="preserve">C - 146/147, Block M, Lajpat Nagar I, Lajpat Nagar, New Delhi, Delhi 110024</t>
  </si>
  <si>
    <t xml:space="preserve">Angel Broking Private Limited</t>
  </si>
  <si>
    <t xml:space="preserve">Pavinders</t>
  </si>
  <si>
    <t xml:space="preserve">hr@angelbroking.com</t>
  </si>
  <si>
    <t xml:space="preserve">6th Floor, Ackruti Star, Central Road - MIDC, Andheri (E), Mumbai - 400 093</t>
  </si>
  <si>
    <t xml:space="preserve">Axa Technologies Shared Services Pvt Ltd</t>
  </si>
  <si>
    <t xml:space="preserve">Ganesan</t>
  </si>
  <si>
    <t xml:space="preserve">hr@axa-tech.com</t>
  </si>
  <si>
    <t xml:space="preserve">23, 1st Cross Rd, Old Madiwala, Jay Bheema Nagar, 1st Stage, BTM 1st Stage, Bengaluru, Karnataka 560068</t>
  </si>
  <si>
    <t xml:space="preserve">Calcuttaboysschools</t>
  </si>
  <si>
    <t xml:space="preserve">hr@calcuttaboysschools.org</t>
  </si>
  <si>
    <t xml:space="preserve">72, SN Banerjee Road, Maula Ali, Taltala, Kolkata, West Bengal 700014</t>
  </si>
  <si>
    <t xml:space="preserve">Cupola Technology Pvt. Ltd.</t>
  </si>
  <si>
    <t xml:space="preserve">Nazim Khan-Technical Director</t>
  </si>
  <si>
    <t xml:space="preserve">nazim@cupolatechnology.com</t>
  </si>
  <si>
    <t xml:space="preserve">523, 24th Main Rd, Parangi Palaya, Sector II, HSR Layout, Bengaluru, Karnataka 560102</t>
  </si>
  <si>
    <t xml:space="preserve">Fulcrum World Wide Software Pvt. Ltd.</t>
  </si>
  <si>
    <t xml:space="preserve">Rashmi Chavan</t>
  </si>
  <si>
    <t xml:space="preserve">rashmi_chavan@fulcrumww.com
 everification@fulcrumww.com</t>
  </si>
  <si>
    <t xml:space="preserve">4, Hinjawadi - Aundh Rd, Shankar Kalat Nagar, Wakad, Pune, Maharashtra 411057</t>
  </si>
  <si>
    <t xml:space="preserve">Healthmitra</t>
  </si>
  <si>
    <t xml:space="preserve">Pinki</t>
  </si>
  <si>
    <t xml:space="preserve">pinki@healthmitra.com</t>
  </si>
  <si>
    <t xml:space="preserve">1006,DLF-IV, Gurugram, Haryana 122002</t>
  </si>
  <si>
    <t xml:space="preserve">Indiabulls</t>
  </si>
  <si>
    <t xml:space="preserve">Khera</t>
  </si>
  <si>
    <t xml:space="preserve">khera@indiabulls.com</t>
  </si>
  <si>
    <t xml:space="preserve">M-62 &amp; 63, First Floor, Connaught Place, New Delhi – 110 001</t>
  </si>
  <si>
    <t xml:space="preserve">Angler Technologies India Private Limited</t>
  </si>
  <si>
    <t xml:space="preserve">Karthikeyan</t>
  </si>
  <si>
    <t xml:space="preserve">karthikeyan.v@angleritech.com</t>
  </si>
  <si>
    <t xml:space="preserve">Jupiter House, 1247, Trichy Rd, Chinthamani, Rukmani Nagar, Coimbatore, Tamil Nadu 641045</t>
  </si>
  <si>
    <t xml:space="preserve">Axa-Assistance</t>
  </si>
  <si>
    <t xml:space="preserve">namita gulati</t>
  </si>
  <si>
    <t xml:space="preserve">namita.gulati@axa-assistance.in</t>
  </si>
  <si>
    <t xml:space="preserve">A-26, Sector 16 Noida, 201301 India</t>
  </si>
  <si>
    <t xml:space="preserve">Calcuttais</t>
  </si>
  <si>
    <t xml:space="preserve">c...@calcuttais.edu.in</t>
  </si>
  <si>
    <t xml:space="preserve">724, Eastern Metropolitan Bypass, near Fortis Hospital, Anandapur, VIP Nagar, Kolkata, West Bengal 700107</t>
  </si>
  <si>
    <t xml:space="preserve">Cura Software</t>
  </si>
  <si>
    <t xml:space="preserve">Krishnavenin</t>
  </si>
  <si>
    <t xml:space="preserve">hr@curasoftware.com</t>
  </si>
  <si>
    <t xml:space="preserve">3rd Floor, 1-98-9/3/3 &amp; 10 Plot 25 &amp; 26, Sy No 71 Part Hi-Tech City, Madhapur, Telangana 500081</t>
  </si>
  <si>
    <t xml:space="preserve">Fulfil.Io Inc</t>
  </si>
  <si>
    <t xml:space="preserve">Rutuparna Panda</t>
  </si>
  <si>
    <t xml:space="preserve">rituparna.panda@fulfil.io</t>
  </si>
  <si>
    <t xml:space="preserve">719, 22nd Cross Road, Sector 3, HSR Layout, 3rd Floor, Bengaluru, Karnataka 560102</t>
  </si>
  <si>
    <t xml:space="preserve">Healthsignz</t>
  </si>
  <si>
    <t xml:space="preserve">Rahul V</t>
  </si>
  <si>
    <t xml:space="preserve">rahul.v@healthsignz.com</t>
  </si>
  <si>
    <t xml:space="preserve">2nd A Main Rd, Sector 6, HSR Layout, Bengaluru, Karnataka 560102</t>
  </si>
  <si>
    <t xml:space="preserve">Indiacements</t>
  </si>
  <si>
    <t xml:space="preserve">Corporates</t>
  </si>
  <si>
    <t xml:space="preserve">corporate@indiacements.co.in</t>
  </si>
  <si>
    <t xml:space="preserve">Connaught Place, New Delhi – 110 001</t>
  </si>
  <si>
    <t xml:space="preserve">Anglo-French Drugs A&amp; Industries Ltd</t>
  </si>
  <si>
    <t xml:space="preserve">Syed</t>
  </si>
  <si>
    <t xml:space="preserve">syed.ahmed@afdil.com</t>
  </si>
  <si>
    <t xml:space="preserve">5, 41, 3rd Cross Rd, S.S.I, Rajajinagar, Bengaluru, Karnataka 560010</t>
  </si>
  <si>
    <t xml:space="preserve">Axis Cades Digitech Private Limited</t>
  </si>
  <si>
    <t xml:space="preserve">bhavya poonacha</t>
  </si>
  <si>
    <t xml:space="preserve">bhavya.poonacha@axiscades.com</t>
  </si>
  <si>
    <t xml:space="preserve">Kirloskar Business Park, Block 'C', 2nd Floor, Hebbal, Bangalore – 560 024, India</t>
  </si>
  <si>
    <t xml:space="preserve">Calderys Refractory India</t>
  </si>
  <si>
    <t xml:space="preserve">Seema Barthwal</t>
  </si>
  <si>
    <t xml:space="preserve">Seema.Barthwal@calderys.com</t>
  </si>
  <si>
    <t xml:space="preserve">712-2566843</t>
  </si>
  <si>
    <t xml:space="preserve">6th Floor, Fidvi Tower Mount Road, Opp. Saraf Chamber, Sadar Nagpur 440001 Maharashtra India</t>
  </si>
  <si>
    <t xml:space="preserve">Currencies Direct.</t>
  </si>
  <si>
    <t xml:space="preserve">Munira T</t>
  </si>
  <si>
    <t xml:space="preserve">munira.t@currenciesdirect.com</t>
  </si>
  <si>
    <t xml:space="preserve">Lotus Corporate Park, Hanuman Nagar, Laxmi Nagar, Jogeshwari East, Mumbai, Maharashtra 400063</t>
  </si>
  <si>
    <t xml:space="preserve">Fullerton Securities</t>
  </si>
  <si>
    <t xml:space="preserve">Amit Aggarwal</t>
  </si>
  <si>
    <t xml:space="preserve">hr@fullertonsecurities.co.in</t>
  </si>
  <si>
    <t xml:space="preserve">Orchid Center, 2nd Floor, Golf Course Road, Sector 54, Golf Course Road, Gurugram, Haryana 122002</t>
  </si>
  <si>
    <t xml:space="preserve">Heat Travels And Tours India Private Limited</t>
  </si>
  <si>
    <t xml:space="preserve">hr@httipl.com</t>
  </si>
  <si>
    <t xml:space="preserve">Shiv Mahal, 34, Vidya Sagar Rd, Ward 7, Khalpara, Siliguri, West Bengal 734005</t>
  </si>
  <si>
    <t xml:space="preserve">Indiadomain</t>
  </si>
  <si>
    <t xml:space="preserve">Maruthi</t>
  </si>
  <si>
    <t xml:space="preserve">maruthi@indiadomain.com</t>
  </si>
  <si>
    <t xml:space="preserve">PLOT NO 21, FLAT NO 502, TECHNO RESIDENCY, OPP: RAHEJA MIND SPACE, HITECH CITY, MADHAPUR, HYDERABAD TG 500082 IN</t>
  </si>
  <si>
    <t xml:space="preserve">Ani Instruments Private Limited</t>
  </si>
  <si>
    <t xml:space="preserve">hr@aniinstruments.com</t>
  </si>
  <si>
    <t xml:space="preserve">No. 1, GV Scheme Rd 2, Hanuman Chowk, Mulund East, Mumbai, Maharashtra 400081</t>
  </si>
  <si>
    <t xml:space="preserve">Axis Clinicals Limited</t>
  </si>
  <si>
    <t xml:space="preserve">hr@axisclinicals.com</t>
  </si>
  <si>
    <t xml:space="preserve">Bodakdev, Ahmedabad, Gujarat 380054</t>
  </si>
  <si>
    <t xml:space="preserve">Caliber Point</t>
  </si>
  <si>
    <t xml:space="preserve">yogita wagh</t>
  </si>
  <si>
    <t xml:space="preserve">yogita.wagh@caliberpoint.com</t>
  </si>
  <si>
    <t xml:space="preserve">22 2778 3300 | Extn.: 5313</t>
  </si>
  <si>
    <t xml:space="preserve">Sector II Building No 3, Millenium Business Park, MIDC Industrial Area, Sector 1, Mahape, Navi Mumbai, Maharashtra 400710</t>
  </si>
  <si>
    <t xml:space="preserve">Customer Analytics</t>
  </si>
  <si>
    <t xml:space="preserve">Ganesh Kumar</t>
  </si>
  <si>
    <t xml:space="preserve">GaneshKumar.A@customeranalytics.com</t>
  </si>
  <si>
    <t xml:space="preserve">Unit No 214, Good Earth City Center Mall, Sector 50, Gurugram, Haryana 122018</t>
  </si>
  <si>
    <t xml:space="preserve">Fundtech India Ltd</t>
  </si>
  <si>
    <t xml:space="preserve">Heena Shaikh</t>
  </si>
  <si>
    <t xml:space="preserve">heena.shaikh@fundtech.com</t>
  </si>
  <si>
    <t xml:space="preserve">20-6605-2000</t>
  </si>
  <si>
    <t xml:space="preserve">1A, 8, ITI Rd, Ward No. 8, National Housing Society, Aundh, Pune, Maharashtra 411007</t>
  </si>
  <si>
    <t xml:space="preserve">Heba-Fire</t>
  </si>
  <si>
    <t xml:space="preserve">Hussam Abdullah</t>
  </si>
  <si>
    <t xml:space="preserve">hr@heba-fire.com</t>
  </si>
  <si>
    <t xml:space="preserve">7X5H+7WM, Dammam 2nd Industrial City, Dammam 34326, Saudi Arabia</t>
  </si>
  <si>
    <t xml:space="preserve">Indiainfoline</t>
  </si>
  <si>
    <t xml:space="preserve">Malaniya Dmello</t>
  </si>
  <si>
    <t xml:space="preserve">malaniya.dmello@indiainfoline</t>
  </si>
  <si>
    <t xml:space="preserve">Ani Technologies /Ola Cab</t>
  </si>
  <si>
    <t xml:space="preserve">hrhelpdesk@olacabs.com</t>
  </si>
  <si>
    <t xml:space="preserve">080-30853022</t>
  </si>
  <si>
    <t xml:space="preserve">No. 3, Jagdeo Path, Rukanpura, Patna, Bihar 800008</t>
  </si>
  <si>
    <t xml:space="preserve">Axis Consulting</t>
  </si>
  <si>
    <t xml:space="preserve">suman chanda</t>
  </si>
  <si>
    <t xml:space="preserve">hr@axisindia.co.in</t>
  </si>
  <si>
    <t xml:space="preserve">C 127 2nd Floor (Above Panjabi Lounge, Naraina Industrial Area Phase 1, New Delhi, Delhi 110028</t>
  </si>
  <si>
    <t xml:space="preserve">Caliberhr</t>
  </si>
  <si>
    <t xml:space="preserve">manas</t>
  </si>
  <si>
    <t xml:space="preserve">manas@caliberhr.com</t>
  </si>
  <si>
    <t xml:space="preserve">1416 &amp; 1416A, Galleria Commercial Complex DLF Phase - IV, Gurgaon, Delhi 122002</t>
  </si>
  <si>
    <t xml:space="preserve">Cvent India Pvt Ltd</t>
  </si>
  <si>
    <t xml:space="preserve">Ashish Arora</t>
  </si>
  <si>
    <t xml:space="preserve">aarora@cvent.com</t>
  </si>
  <si>
    <t xml:space="preserve">14, DLF Phase 2, Sector 24, Gurugram, Haryana 122002</t>
  </si>
  <si>
    <t xml:space="preserve">Funizen Solutions Pvt Ltd</t>
  </si>
  <si>
    <t xml:space="preserve">Shibna</t>
  </si>
  <si>
    <t xml:space="preserve">Shibna@Funizen.com</t>
  </si>
  <si>
    <t xml:space="preserve">#1666, 3rd Floor, TKC Enclave, 27th Main Road, Sector 2, HSR Layout, Bengaluru, 560102</t>
  </si>
  <si>
    <t xml:space="preserve">Heicoin</t>
  </si>
  <si>
    <t xml:space="preserve">info@heicoin.com</t>
  </si>
  <si>
    <t xml:space="preserve">B-59/4, Block B, Nariana Industrial Area Phase-2, Naraina, New Delhi, Delhi 110028</t>
  </si>
  <si>
    <t xml:space="preserve">Indiamart</t>
  </si>
  <si>
    <t xml:space="preserve">Harleen Gulati</t>
  </si>
  <si>
    <t xml:space="preserve">harleen.gulati@indiamart.com</t>
  </si>
  <si>
    <t xml:space="preserve">6th floor, Tower 2, Assotech Business Cresterra, Plot No.22, Sec 135, Noida-201305, Uttar Pradesh</t>
  </si>
  <si>
    <t xml:space="preserve">Anibrain</t>
  </si>
  <si>
    <t xml:space="preserve">hr@anibrain.com</t>
  </si>
  <si>
    <t xml:space="preserve">20-30589393</t>
  </si>
  <si>
    <t xml:space="preserve">B1, 4th Floor, Cerebrum IT Park, Kalyani Nagar, Pune, Maharashtra 411014</t>
  </si>
  <si>
    <t xml:space="preserve">Axis Securities Ltd</t>
  </si>
  <si>
    <t xml:space="preserve">santosh mahadeshwar</t>
  </si>
  <si>
    <t xml:space="preserve">hr@axissales.in</t>
  </si>
  <si>
    <t xml:space="preserve">1st Floor, I-Rise Building,Q Parc, (Loma Park),Thane Belapur Road, Ghansoli,Navi Mumbai – 400710.</t>
  </si>
  <si>
    <t xml:space="preserve">Caliber-I Softwaer Technologies</t>
  </si>
  <si>
    <t xml:space="preserve">sudheernair</t>
  </si>
  <si>
    <t xml:space="preserve">sudheernair@calibertechnologies.net</t>
  </si>
  <si>
    <t xml:space="preserve">(040)40138734</t>
  </si>
  <si>
    <t xml:space="preserve">Sri Krishna Residency, Plot No: # 16 &amp; 29, Survey No: # 54, Serilingampalle (M), Telangana 500084</t>
  </si>
  <si>
    <t xml:space="preserve">Cwbah</t>
  </si>
  <si>
    <t xml:space="preserve">Anahita Gandhy</t>
  </si>
  <si>
    <t xml:space="preserve">anahita.gandhy@cwbah.com</t>
  </si>
  <si>
    <t xml:space="preserve">Road 836،، Manama, Bahrain</t>
  </si>
  <si>
    <t xml:space="preserve">Fusion Business Solution</t>
  </si>
  <si>
    <t xml:space="preserve">hr@fusionoutsourcing.com</t>
  </si>
  <si>
    <t xml:space="preserve">IT Park, near Spirit Restaurant, Madri Industrial Area, F-37, Udaipur, Rajasthan 313001</t>
  </si>
  <si>
    <t xml:space="preserve">Indian Council Of Medical Research</t>
  </si>
  <si>
    <t xml:space="preserve">directorniih@gmail.com</t>
  </si>
  <si>
    <t xml:space="preserve">V. Ramalingaswami Bhawan, P.O. Box No. 4911
 Ansari Nagar, New Delhi - 110029, India</t>
  </si>
  <si>
    <t xml:space="preserve">Anjana Software Solutions Pvt Ltd</t>
  </si>
  <si>
    <t xml:space="preserve">Jalabalan</t>
  </si>
  <si>
    <t xml:space="preserve">jalalbalan.ponseelan@anjanasoft.com</t>
  </si>
  <si>
    <t xml:space="preserve">NSIC STP Complex, B24, Guindy Industrial Estate, Ekkatuthangal, Chennai, Tamil Nadu 600032</t>
  </si>
  <si>
    <t xml:space="preserve">Axis Trustee Services Limited</t>
  </si>
  <si>
    <t xml:space="preserve">milind shroff</t>
  </si>
  <si>
    <t xml:space="preserve">milind.shroff@axistrustee.com</t>
  </si>
  <si>
    <t xml:space="preserve">22 62260054/62260050</t>
  </si>
  <si>
    <t xml:space="preserve">The Ruby, 2nd Floor, SW, 29, Senapati Bapat Marg, Dadar West, Mumbai, Maharashtra 400028</t>
  </si>
  <si>
    <t xml:space="preserve">Calken Educational Services</t>
  </si>
  <si>
    <t xml:space="preserve">hrd@ae_group.in</t>
  </si>
  <si>
    <t xml:space="preserve">222 B, Ground floor, Sanmarina House, West Marredpally, Andhra Pradesh India, Nehru Nagar, West Marredpally, Secunderabad, Telangana 500026</t>
  </si>
  <si>
    <t xml:space="preserve">Cwstechnology</t>
  </si>
  <si>
    <t xml:space="preserve">hr@cwstechnology.com</t>
  </si>
  <si>
    <t xml:space="preserve">Second Floor, D-35, D Block, Sector 2, Noida, Uttar Pradesh 201301</t>
  </si>
  <si>
    <t xml:space="preserve">Fusion Scientific Laboratories Private Limited</t>
  </si>
  <si>
    <t xml:space="preserve">Vinaya</t>
  </si>
  <si>
    <t xml:space="preserve">hr@fstin.com</t>
  </si>
  <si>
    <t xml:space="preserve">Plot No. R-656, MIDC, TTC Industrial Area,, Rabale,, Navi Mumbai, Maharashtra 400701</t>
  </si>
  <si>
    <t xml:space="preserve">Helion Advisors Private Limited</t>
  </si>
  <si>
    <t xml:space="preserve">hr@helionvc.com</t>
  </si>
  <si>
    <t xml:space="preserve">080-40183333</t>
  </si>
  <si>
    <t xml:space="preserve">10th Floor, Tower B, Vatika Towers, Sector 54, Gurugram, Haryana 122002</t>
  </si>
  <si>
    <t xml:space="preserve">Indian Institute</t>
  </si>
  <si>
    <t xml:space="preserve">office@cse.iitb.ac.in</t>
  </si>
  <si>
    <t xml:space="preserve">2572 2545</t>
  </si>
  <si>
    <t xml:space="preserve">IITM, 2ND FLOOR, SANTINAGAR 
 BANGALORE - 06</t>
  </si>
  <si>
    <t xml:space="preserve">Ankia Auto</t>
  </si>
  <si>
    <t xml:space="preserve">Ankaiauto</t>
  </si>
  <si>
    <t xml:space="preserve">hr@yahoo.com</t>
  </si>
  <si>
    <t xml:space="preserve">opp atul katria memorial school,near g dot hotal, Gurugram, Haryana 122001</t>
  </si>
  <si>
    <t xml:space="preserve">Axiscades Engineering Technologies Ltd</t>
  </si>
  <si>
    <t xml:space="preserve">sukanya k</t>
  </si>
  <si>
    <t xml:space="preserve">sukanya.k@axisitt.com</t>
  </si>
  <si>
    <t xml:space="preserve">Kirloskar Business Park, Block ‘C’,2nd Floor, Hebbal,Bangalore – 560 024, India</t>
  </si>
  <si>
    <t xml:space="preserve">Call 2 Connect India Private Limited</t>
  </si>
  <si>
    <t xml:space="preserve">tushar mum</t>
  </si>
  <si>
    <t xml:space="preserve">tushar.mum@call2connect.co.in</t>
  </si>
  <si>
    <t xml:space="preserve">35/149, 1st floor, Laxmi Vijay Laxmi Industrial Estate,, Off New Link Road, Andheri (west), Mumbai, Maharashtra 400053</t>
  </si>
  <si>
    <t xml:space="preserve">Cybage Software Pvt. Ltd</t>
  </si>
  <si>
    <t xml:space="preserve">Anushkaf</t>
  </si>
  <si>
    <t xml:space="preserve">hr@cybage.com</t>
  </si>
  <si>
    <t xml:space="preserve">20-66041700, Ext:7354</t>
  </si>
  <si>
    <t xml:space="preserve">Cybage Towers, Survey No. 13A/ 1,2,3/1, Cybage Tower Rd, Adarsh Nagar, Wadgaon Sheri, Pune, Maharashtra 411014</t>
  </si>
  <si>
    <t xml:space="preserve">Fusion Technologies</t>
  </si>
  <si>
    <t xml:space="preserve">admin@fusiontech.in</t>
  </si>
  <si>
    <t xml:space="preserve">201, 2nd Floor, Bakshi House 40-41, Nehru Place, New Delhi, Delhi 110019</t>
  </si>
  <si>
    <t xml:space="preserve">Heliosmatheson</t>
  </si>
  <si>
    <t xml:space="preserve">Saikumari K</t>
  </si>
  <si>
    <t xml:space="preserve">hr@heliosmatheson.com</t>
  </si>
  <si>
    <t xml:space="preserve">Heliopolis, 4th floor, Crest, Phase 2, Ascendas International Tech Park, CSIR Road, Taramani, Chennai, Tamil Nadu 600113</t>
  </si>
  <si>
    <t xml:space="preserve">Indian Jute Industries Research Association</t>
  </si>
  <si>
    <t xml:space="preserve">Taniya</t>
  </si>
  <si>
    <t xml:space="preserve">taniya.addya@ijira.org</t>
  </si>
  <si>
    <t xml:space="preserve">033-66269233</t>
  </si>
  <si>
    <t xml:space="preserve">17, Taratala Rd, CPT Colony, Taratala, Kolkata, West Bengal 700088</t>
  </si>
  <si>
    <t xml:space="preserve">Anko Granites Private Limited</t>
  </si>
  <si>
    <t xml:space="preserve">Mahesh Kumar</t>
  </si>
  <si>
    <t xml:space="preserve">maheshkumar.anko@gmail.com</t>
  </si>
  <si>
    <t xml:space="preserve">16/126, Anand Nagar Society, Vakola, Santacruz East, Mumbai, Maharashtra 400055</t>
  </si>
  <si>
    <t xml:space="preserve">Axles India Limited</t>
  </si>
  <si>
    <t xml:space="preserve">badrinath.r</t>
  </si>
  <si>
    <t xml:space="preserve">badrinath.r@axlesindia.com</t>
  </si>
  <si>
    <t xml:space="preserve">21, Patullos Road,Chennai – 600002, India</t>
  </si>
  <si>
    <t xml:space="preserve">Call Ready T &amp; D</t>
  </si>
  <si>
    <t xml:space="preserve">callready@gmail.com</t>
  </si>
  <si>
    <t xml:space="preserve">A-18 First Floor Okhla Industrial Area Phase II New Delhi - India</t>
  </si>
  <si>
    <t xml:space="preserve">Cyber Group India Private Limited</t>
  </si>
  <si>
    <t xml:space="preserve">HR.India@cygrp.com divya.gupta@cygrp.com</t>
  </si>
  <si>
    <t xml:space="preserve">B-9, Block B, Sector 3, Noida, Uttar Pradesh 201301</t>
  </si>
  <si>
    <t xml:space="preserve">Future Bank</t>
  </si>
  <si>
    <t xml:space="preserve">Maha</t>
  </si>
  <si>
    <t xml:space="preserve">Maha.M@FutureBank.com.bh</t>
  </si>
  <si>
    <t xml:space="preserve">Rd No 2811, Seef, Bahrain</t>
  </si>
  <si>
    <t xml:space="preserve">Helix Infotech</t>
  </si>
  <si>
    <t xml:space="preserve">suvo.helixinfotech@gmail.com</t>
  </si>
  <si>
    <t xml:space="preserve">203, Sagar Complex, Near Jashonath Chowk, Motibagh Rd, Gangajalia Talav, Bhavnagar, Gujarat 364001</t>
  </si>
  <si>
    <t xml:space="preserve">Indian Plumbing Skills Council</t>
  </si>
  <si>
    <t xml:space="preserve">Harpreet Singh</t>
  </si>
  <si>
    <t xml:space="preserve">harpreet@ipssc.in</t>
  </si>
  <si>
    <t xml:space="preserve">Unit: 606 &amp; 609, Tower-C, DLF Prime Towers, Okhla Phase I, New Delhi, 110020</t>
  </si>
  <si>
    <t xml:space="preserve">Ann Physiocare Limited - Swansea</t>
  </si>
  <si>
    <t xml:space="preserve">Mani Neel</t>
  </si>
  <si>
    <t xml:space="preserve">mani.neel@annphysiocare.com</t>
  </si>
  <si>
    <t xml:space="preserve">37a Clase Rd, Morriston, Swansea SA6 8DS, United Kingdom</t>
  </si>
  <si>
    <t xml:space="preserve">Axsys Healthtech</t>
  </si>
  <si>
    <t xml:space="preserve">deepika.kandikonda</t>
  </si>
  <si>
    <t xml:space="preserve">deepika.kandikonda@axsys-healthtech.com</t>
  </si>
  <si>
    <t xml:space="preserve">5-9-34/2, Adj New MLA Quarters, Basheer Bagh, Hyderabad, 500029</t>
  </si>
  <si>
    <t xml:space="preserve">Call Serve Bpo</t>
  </si>
  <si>
    <t xml:space="preserve">vishnudubey</t>
  </si>
  <si>
    <t xml:space="preserve">vishnudubey@aol.com</t>
  </si>
  <si>
    <t xml:space="preserve">Unit 1, B Wing, 9th Floor Ashar IT Park, 16 Z Road, Wagle Estate, Thane West, Mumbai-400604 India</t>
  </si>
  <si>
    <t xml:space="preserve">Cyber Infrastructure</t>
  </si>
  <si>
    <t xml:space="preserve">Sharad J</t>
  </si>
  <si>
    <t xml:space="preserve">sharad.j@cisinlabs.com</t>
  </si>
  <si>
    <t xml:space="preserve">0731-6664000</t>
  </si>
  <si>
    <t xml:space="preserve">381, Street Number 3, Bhola Nath Nagar, Block B, Shahdara, Delhi, 110032</t>
  </si>
  <si>
    <t xml:space="preserve">Future Business Tech</t>
  </si>
  <si>
    <t xml:space="preserve">hr@futurebiztech.com</t>
  </si>
  <si>
    <t xml:space="preserve">2038, 26th Cross, Krishna Rajendra Rd, Banashankari Stage II, Bengaluru, Karnataka 560070</t>
  </si>
  <si>
    <t xml:space="preserve">Helixindia</t>
  </si>
  <si>
    <t xml:space="preserve">Nanda</t>
  </si>
  <si>
    <t xml:space="preserve">nanda@helixindia.com</t>
  </si>
  <si>
    <t xml:space="preserve">12,1st Floor, 1D/2BP, N.I.T., Faridabad, Haryana 121001</t>
  </si>
  <si>
    <t xml:space="preserve">Indian Red Cross Society</t>
  </si>
  <si>
    <t xml:space="preserve">hr.ahdredcross@gmail.com</t>
  </si>
  <si>
    <t xml:space="preserve">97277 12144</t>
  </si>
  <si>
    <t xml:space="preserve">Indian Red Cross Society
 1, Red Cross Road
 New Delhi - 110001
 INDIA</t>
  </si>
  <si>
    <t xml:space="preserve">Annapurna Microfinace (P) Ltd ·</t>
  </si>
  <si>
    <t xml:space="preserve">hr@ampl.net.in</t>
  </si>
  <si>
    <t xml:space="preserve">Unnamed Road, Salapada, Odisha 758020</t>
  </si>
  <si>
    <t xml:space="preserve">Axtria India Private Limited</t>
  </si>
  <si>
    <t xml:space="preserve">aditi.kulshrestha</t>
  </si>
  <si>
    <t xml:space="preserve">aditi.kulshrestha@axtria.com</t>
  </si>
  <si>
    <t xml:space="preserve">14, DLF Phase 2, Sector 24, Gurugram, Haryana 122022</t>
  </si>
  <si>
    <t xml:space="preserve">Call To Connect</t>
  </si>
  <si>
    <t xml:space="preserve">hr.mum@call2connect.co.in</t>
  </si>
  <si>
    <t xml:space="preserve">6507 2025</t>
  </si>
  <si>
    <t xml:space="preserve">401, Fourth Floor, Evershine Mall, New Link Road, Malad (West), Mumbai - 400064, Maharashtra</t>
  </si>
  <si>
    <t xml:space="preserve">Cyber Way It Technologies</t>
  </si>
  <si>
    <t xml:space="preserve">hr@cyberwayitsolutions.com</t>
  </si>
  <si>
    <t xml:space="preserve">044-42870273</t>
  </si>
  <si>
    <t xml:space="preserve">C-9/15, Sector 7, Pocket 4, Sector 9, Rohini, New Delhi, Delhi 110085</t>
  </si>
  <si>
    <t xml:space="preserve">Future Financial Services Pvt Ltd</t>
  </si>
  <si>
    <t xml:space="preserve">Saravanan</t>
  </si>
  <si>
    <t xml:space="preserve">hr@fincare.com</t>
  </si>
  <si>
    <t xml:space="preserve">#17/1, GRA Towers,Ambali Pura Main Rd,Off Sarjapur Road,, Bellandur Gate,Opposite AKME Apartments,Agara Post, Bengaluru, Karnataka 560103</t>
  </si>
  <si>
    <t xml:space="preserve">Hella</t>
  </si>
  <si>
    <t xml:space="preserve">Bhusan Bhalerao</t>
  </si>
  <si>
    <t xml:space="preserve">Bhusan.Bhalerao@hella.com</t>
  </si>
  <si>
    <t xml:space="preserve">9th Milestone, Gurgaon-Farookhnagar Rd, Near Basai Road, Dhankot, Gurugram, Haryana 122001</t>
  </si>
  <si>
    <t xml:space="preserve">Indian Wasteorg</t>
  </si>
  <si>
    <t xml:space="preserve">indianwasteorg@gmail.com</t>
  </si>
  <si>
    <t xml:space="preserve">1st Floor, Behind Wine Shop, Rakkar Rd Ward No. 4, P.O. Rakkar, Dharamshala, Himachal Pradesh 176057</t>
  </si>
  <si>
    <t xml:space="preserve">Annasilicon</t>
  </si>
  <si>
    <t xml:space="preserve">hr@annasilicon.com</t>
  </si>
  <si>
    <t xml:space="preserve">44 A/47 Kumaragam, 2nd Floor, Abimukeswarar East Street, Kumbakonam - 612 001. Thanjavur (Dt, Tamil Nadu</t>
  </si>
  <si>
    <t xml:space="preserve">Axtrum Solutions Pvt Ltd</t>
  </si>
  <si>
    <t xml:space="preserve">simranjyot kaur</t>
  </si>
  <si>
    <t xml:space="preserve">simranjyot.kaur@axtrum.com</t>
  </si>
  <si>
    <t xml:space="preserve">Unit 1206, Express Trade Towers2, B-36, Sector 132, Noida, Uttar Pradesh 201304</t>
  </si>
  <si>
    <t xml:space="preserve">Callhealth Services Pvt. Ltd.</t>
  </si>
  <si>
    <t xml:space="preserve">surya raju</t>
  </si>
  <si>
    <t xml:space="preserve">Hr@callhealth.com</t>
  </si>
  <si>
    <t xml:space="preserve">11th Floor, Ramky Grandiose, Survey No.136/2 &amp; 4, Gachibowli. Hyderabad, Telangana 500032, IN</t>
  </si>
  <si>
    <t xml:space="preserve">Cybermate Infortek Ltd.</t>
  </si>
  <si>
    <t xml:space="preserve">Madhuri</t>
  </si>
  <si>
    <t xml:space="preserve">madhuri@cybermateinfotek.com</t>
  </si>
  <si>
    <t xml:space="preserve">Street Number 19, Indira Nehru Nagar, Gautham Nagar, &amp; 20, Secunderabad, Telangana 500047</t>
  </si>
  <si>
    <t xml:space="preserve">Future First Info Services Pvt Ltd</t>
  </si>
  <si>
    <t xml:space="preserve">Deepti Khianey</t>
  </si>
  <si>
    <t xml:space="preserve">hr@hertshtengroup.com</t>
  </si>
  <si>
    <t xml:space="preserve">2B, 11TH FLOOR Two Horizon Center, 1101, Golf Course Rd, DLF Phase 5, Sector 43, Gurugram, Haryana 122002</t>
  </si>
  <si>
    <t xml:space="preserve">Hellokids</t>
  </si>
  <si>
    <t xml:space="preserve">dewdrops@hellokids.co.in</t>
  </si>
  <si>
    <t xml:space="preserve">16, Sai Garden, Behind Shivam Furniture, Near Crossings Republik, Ghaziabad, Uttar Pradesh 201009</t>
  </si>
  <si>
    <t xml:space="preserve">Indianagroup</t>
  </si>
  <si>
    <t xml:space="preserve">Manish Shedge</t>
  </si>
  <si>
    <t xml:space="preserve">manish.shedge@indianagroup.com</t>
  </si>
  <si>
    <t xml:space="preserve">94, 9th floor, Above Yes Bank, Nariman Point, Mumbai 400 021</t>
  </si>
  <si>
    <t xml:space="preserve">Annet Technologies</t>
  </si>
  <si>
    <t xml:space="preserve">hr.atm@annet.com</t>
  </si>
  <si>
    <t xml:space="preserve">Ground Floor, Evergreen Industrial Estate, Shakti Mills Lane, Mahalaxmi, Mumbai, Maharashtra 400011</t>
  </si>
  <si>
    <t xml:space="preserve">Ayana Energy Pvt Ltd</t>
  </si>
  <si>
    <t xml:space="preserve">antony</t>
  </si>
  <si>
    <t xml:space="preserve">hr@ayanaenergy.com</t>
  </si>
  <si>
    <t xml:space="preserve">5-39, IDA Jeedimetla, Jeedimetla, Hyderabad, Telangana 500055</t>
  </si>
  <si>
    <t xml:space="preserve">Calliduscloud India Pvt Ltd</t>
  </si>
  <si>
    <t xml:space="preserve">Hr@calliduscloud.com</t>
  </si>
  <si>
    <t xml:space="preserve">12B, Mindspace Rd, Phase 2, HITEC City, Hyderabad, Telangana - 500081</t>
  </si>
  <si>
    <t xml:space="preserve">Cyberphoton</t>
  </si>
  <si>
    <t xml:space="preserve">Gangotri</t>
  </si>
  <si>
    <t xml:space="preserve">hr@cyberphoton.com</t>
  </si>
  <si>
    <t xml:space="preserve">#401, 4th Floor, Green HouseBuilding, Ameerpet, Hyderabad, 500038</t>
  </si>
  <si>
    <t xml:space="preserve">Future Generali India Insurance Co. Ltd</t>
  </si>
  <si>
    <t xml:space="preserve">Hr@futuregenerali.in</t>
  </si>
  <si>
    <t xml:space="preserve">4097 6875</t>
  </si>
  <si>
    <t xml:space="preserve">5th Floor, Raj Lok, 24, Nehru Pl Rd, New Delhi, Delhi 110019</t>
  </si>
  <si>
    <t xml:space="preserve">Helm Analytics Pvt. Ltd.</t>
  </si>
  <si>
    <t xml:space="preserve">hrindia@helm360.com</t>
  </si>
  <si>
    <t xml:space="preserve">A-16, A Block, Sector 16, Noida, Uttar Pradesh 201301</t>
  </si>
  <si>
    <t xml:space="preserve">Indianartcollectors</t>
  </si>
  <si>
    <t xml:space="preserve">Manisha</t>
  </si>
  <si>
    <t xml:space="preserve">manisha@indianartcollectors.com</t>
  </si>
  <si>
    <t xml:space="preserve">SCO 341 Second Floor, Maheshpur Rd, Sector 9, Panchkula, Haryana 134109</t>
  </si>
  <si>
    <t xml:space="preserve">Annik Technology Services Pvt. Ltd.</t>
  </si>
  <si>
    <t xml:space="preserve">Nitesh Kumar</t>
  </si>
  <si>
    <t xml:space="preserve">nitesh.kumar1@anniksystems.com</t>
  </si>
  <si>
    <t xml:space="preserve">124 - 4184106/9810005030</t>
  </si>
  <si>
    <t xml:space="preserve">Tower A2 DLF World Tech Park, SEZ, Silokhera, Gurugram, Haryana 122002</t>
  </si>
  <si>
    <t xml:space="preserve">Ayansys Solutions Pvt Ltd</t>
  </si>
  <si>
    <t xml:space="preserve">Anvesh Kothapalli</t>
  </si>
  <si>
    <t xml:space="preserve">kothapalli.anvesh@ayansys.com</t>
  </si>
  <si>
    <t xml:space="preserve">040-40205832</t>
  </si>
  <si>
    <t xml:space="preserve">Office 103, Plot no: C3, Opp. to Cyber Gateway Lane,
 Sector- II, Huda Techno Enclave, Madhapur Hyderabad - 500081.</t>
  </si>
  <si>
    <t xml:space="preserve">Calsoft Labs India Pvt Ltd</t>
  </si>
  <si>
    <t xml:space="preserve">Karthick K</t>
  </si>
  <si>
    <t xml:space="preserve">karthick.k@calsoftlabs.com</t>
  </si>
  <si>
    <t xml:space="preserve">Plot Number, ESPEE IT Park, 1st &amp; 2nd Floor, 5, Jawaharlal Nehru Rd, Ekkatuthangal, Chennai, Tamil Nadu 600032</t>
  </si>
  <si>
    <t xml:space="preserve">Cybertans Technologies Pvt. Ltd.</t>
  </si>
  <si>
    <t xml:space="preserve">Hr@cybertans.com</t>
  </si>
  <si>
    <t xml:space="preserve">040-65345555</t>
  </si>
  <si>
    <t xml:space="preserve">Plot No:100, Road No. 2, Banjara Hills, Hyderabad, Telangana 500034</t>
  </si>
  <si>
    <t xml:space="preserve">Future Retail Ltd Delhi (Big Bazar)</t>
  </si>
  <si>
    <t xml:space="preserve">Akbar</t>
  </si>
  <si>
    <t xml:space="preserve">hr@futureretail.com</t>
  </si>
  <si>
    <t xml:space="preserve">Help Chat</t>
  </si>
  <si>
    <t xml:space="preserve">Deena Jacob</t>
  </si>
  <si>
    <t xml:space="preserve">hr@helpchat.in</t>
  </si>
  <si>
    <t xml:space="preserve">Australia</t>
  </si>
  <si>
    <t xml:space="preserve">Indian-Bank</t>
  </si>
  <si>
    <t xml:space="preserve">Chairman</t>
  </si>
  <si>
    <t xml:space="preserve">chairman@indian-bank.com</t>
  </si>
  <si>
    <t xml:space="preserve">66 Rajaji Salai
 P B No 1384
 Chennai - India</t>
  </si>
  <si>
    <t xml:space="preserve">Annodomini Info Syste</t>
  </si>
  <si>
    <t xml:space="preserve">Edwin</t>
  </si>
  <si>
    <t xml:space="preserve">hr@annodominiinfosyste.com</t>
  </si>
  <si>
    <t xml:space="preserve">Galaxy Tower, Shop No. 8-9, Basement, Opp. Bus Stand, Bishon Sarup Colony, Panipat, Haryana 132103</t>
  </si>
  <si>
    <t xml:space="preserve">Ayant Software Pvt Ltd</t>
  </si>
  <si>
    <t xml:space="preserve">arun.gupta</t>
  </si>
  <si>
    <t xml:space="preserve">arun.gupta@ayantsoft.com</t>
  </si>
  <si>
    <t xml:space="preserve">Astra Towers, ANO 422, 4th, Action Area I, 2C/1, Newtown, Kolkata, West Bengal 700161</t>
  </si>
  <si>
    <t xml:space="preserve">Calsoft Private Limited</t>
  </si>
  <si>
    <t xml:space="preserve">Neha Deshmukh</t>
  </si>
  <si>
    <t xml:space="preserve">neha.deshmukh@calsoftinc.com</t>
  </si>
  <si>
    <t xml:space="preserve">S. No 320/1/C, Bavdhan (B), Near Toyota Showroom, Taluka Mulshi Pune Pune Maharastra - 411018</t>
  </si>
  <si>
    <t xml:space="preserve">Cyient</t>
  </si>
  <si>
    <t xml:space="preserve">Komal Vyas</t>
  </si>
  <si>
    <t xml:space="preserve">Komal.Vyas@cyient.com</t>
  </si>
  <si>
    <t xml:space="preserve">B-11, Sector 63, Noida, Uttar Pradesh 201307</t>
  </si>
  <si>
    <t xml:space="preserve">Future Suppy Chain</t>
  </si>
  <si>
    <t xml:space="preserve">Yogesh Mahadi</t>
  </si>
  <si>
    <t xml:space="preserve">yogesh.mahadik@futuresupplychains.com</t>
  </si>
  <si>
    <t xml:space="preserve">022 7142 9100</t>
  </si>
  <si>
    <t xml:space="preserve">811/2, Firni Rd, Mundka Village, Mundka, Delhi, 110041</t>
  </si>
  <si>
    <t xml:space="preserve">Herbalife</t>
  </si>
  <si>
    <t xml:space="preserve">Vidyap</t>
  </si>
  <si>
    <t xml:space="preserve">vidyap@herbalife.com</t>
  </si>
  <si>
    <t xml:space="preserve">Shop no 3, Club House Palm Olympia, Greater Noida W Rd, Sector 16C, Greater Noida, Uttar Pradesh 201309</t>
  </si>
  <si>
    <t xml:space="preserve">Indiancivils</t>
  </si>
  <si>
    <t xml:space="preserve">Venkanna</t>
  </si>
  <si>
    <t xml:space="preserve">venkanna@indiancivils.com</t>
  </si>
  <si>
    <t xml:space="preserve">11380/20/1, New Bakaram, Gandhidham Bharat, Nagar Main Road, Phase 1, Usyatam Residency, Gandhi Nagar, Kavadiguda, Hyderabad, Telangana 500080</t>
  </si>
  <si>
    <t xml:space="preserve">Anoft Technologies Private Limited</t>
  </si>
  <si>
    <t xml:space="preserve">Pragati</t>
  </si>
  <si>
    <t xml:space="preserve">pragati.tirodkar@anoft.com</t>
  </si>
  <si>
    <t xml:space="preserve">E-113 (LGF) GREATER KAILASH-I ENCLAVE, NEW DELHI DL 110048</t>
  </si>
  <si>
    <t xml:space="preserve">Ayatas Technologies</t>
  </si>
  <si>
    <t xml:space="preserve">hr@ayatas.com</t>
  </si>
  <si>
    <t xml:space="preserve">8019717312/891-2782774</t>
  </si>
  <si>
    <t xml:space="preserve">8-44-23, Shree residency, second floor, Old CBI Down, Chinna Waltair, Visakhapatnam, Andhra Pradesh 530017</t>
  </si>
  <si>
    <t xml:space="preserve">Calydon Tech Solutions Private Limited</t>
  </si>
  <si>
    <t xml:space="preserve">Vidhya M</t>
  </si>
  <si>
    <t xml:space="preserve">hr@calydontech.com</t>
  </si>
  <si>
    <t xml:space="preserve">364 n 365, Vaibogh, 5th Link Street, Nehru Nagar, OMR, Perungudi,, Chennai, Tamil Nadu - 600096</t>
  </si>
  <si>
    <t xml:space="preserve">Cympac Software Solutions Pvt. Ltd.</t>
  </si>
  <si>
    <t xml:space="preserve">Pooja Mahakale</t>
  </si>
  <si>
    <t xml:space="preserve">pooja.mahakale@cympac.com</t>
  </si>
  <si>
    <t xml:space="preserve">20-6620-4266</t>
  </si>
  <si>
    <t xml:space="preserve">#15, First Floor, Punit-Yash Arcade, Maharshi Karve Road, Opp Konkan Express Hotel, Kothrud, Pune, Maharashtra 411038</t>
  </si>
  <si>
    <t xml:space="preserve">Futurecard</t>
  </si>
  <si>
    <t xml:space="preserve">Nadeen Sabra</t>
  </si>
  <si>
    <t xml:space="preserve">Nadeen.sabra@futurecard.ae</t>
  </si>
  <si>
    <t xml:space="preserve">University City Rd - Industrial Area - Industrial Area 13 - Sharjah - United Arab Emirates</t>
  </si>
  <si>
    <t xml:space="preserve">Here Solutions India Pvt. Ltd.</t>
  </si>
  <si>
    <t xml:space="preserve">Anuroop Chinna</t>
  </si>
  <si>
    <t xml:space="preserve">anuroop.chinnamallela@here.com</t>
  </si>
  <si>
    <t xml:space="preserve">2nd floor building No. 9, Tower A, DLF Tower 8th Rd, DLF Cyber City, DLF Phase 2, Sector 24, Gurugram, Haryana 122002</t>
  </si>
  <si>
    <t xml:space="preserve">Indianic</t>
  </si>
  <si>
    <t xml:space="preserve">Aarti Sheth</t>
  </si>
  <si>
    <t xml:space="preserve">aarti.sheth@indianic.com</t>
  </si>
  <si>
    <t xml:space="preserve">A-Block, Lodhi Rd, CGO Complex, Pragati Vihar, New Delhi, Delhi 110003</t>
  </si>
  <si>
    <t xml:space="preserve">Anoosh Company</t>
  </si>
  <si>
    <t xml:space="preserve">hr@myanoosh.com</t>
  </si>
  <si>
    <t xml:space="preserve">Al Takhassousi, التخصصي،، Riyadh 12341, Saudi Arabia</t>
  </si>
  <si>
    <t xml:space="preserve">Ayush Software Pvt Ltd</t>
  </si>
  <si>
    <t xml:space="preserve">hr@ayushsoftware.com</t>
  </si>
  <si>
    <t xml:space="preserve">Sanghavi Kesari Rd, Sanghvi Nagar, Ward No. 8, Aundh Gaon, Aundh, Pune, Maharashtra 411027</t>
  </si>
  <si>
    <t xml:space="preserve">Calypso Technology India Pvt Ltd</t>
  </si>
  <si>
    <t xml:space="preserve">Devender Kumar</t>
  </si>
  <si>
    <t xml:space="preserve">devender_kumar@calypso.com</t>
  </si>
  <si>
    <t xml:space="preserve">Unit 201, Akruti Center Point, MIDC Central Road, Near Marol Tel. Exchange, MIDC, Krantiveer Lakhuji Salve Marg, Chakala Industrial Area (MIDC), Andheri East, Mumbai, Maharashtra - 400093</t>
  </si>
  <si>
    <t xml:space="preserve">Cypress Semiconductor Technology India</t>
  </si>
  <si>
    <t xml:space="preserve">hr@cypress.com</t>
  </si>
  <si>
    <t xml:space="preserve">Ramaswamipalya, Chinnapa Garden, Benson Town, Bengaluru, Karnataka 560046</t>
  </si>
  <si>
    <t xml:space="preserve">Heritage Food</t>
  </si>
  <si>
    <t xml:space="preserve">Kalyani</t>
  </si>
  <si>
    <t xml:space="preserve">kalyani.y@heritageretail.co.in</t>
  </si>
  <si>
    <t xml:space="preserve">040 - 3068 5475</t>
  </si>
  <si>
    <t xml:space="preserve">Flat No 301, Satya Mansion, A-1 &amp; A-2, Commercial Complex, Ranjeet Nagar, New Delhi, Delhi 110008</t>
  </si>
  <si>
    <t xml:space="preserve">Indianoil</t>
  </si>
  <si>
    <t xml:space="preserve">D Sen</t>
  </si>
  <si>
    <t xml:space="preserve">dsen@indianoil.co.in</t>
  </si>
  <si>
    <t xml:space="preserve">3079/3, Sadiq Nagar,
 J B Tito Marg, New Delhi - 110 049</t>
  </si>
  <si>
    <t xml:space="preserve">Anr Software Private Limited</t>
  </si>
  <si>
    <t xml:space="preserve">R Gupta</t>
  </si>
  <si>
    <t xml:space="preserve">rgupta@anrsoftware.com</t>
  </si>
  <si>
    <t xml:space="preserve">B 103-104, Sector 63 Rd, B Block, Sector 63, Noida, Uttar Pradesh 201301</t>
  </si>
  <si>
    <t xml:space="preserve">Ayushman Infotech Pvt Ltd</t>
  </si>
  <si>
    <t xml:space="preserve">ayushmaninfotech@gmail.com</t>
  </si>
  <si>
    <t xml:space="preserve">Bardowali, Agartala, Tripura 799003</t>
  </si>
  <si>
    <t xml:space="preserve">Cambridge School</t>
  </si>
  <si>
    <t xml:space="preserve">info.csgn@cambridgeschool.edu.in</t>
  </si>
  <si>
    <t xml:space="preserve">Rajouri Garden Extension, Rajouri Garden, New Delhi, Delhi - 110027</t>
  </si>
  <si>
    <t xml:space="preserve">Cyret</t>
  </si>
  <si>
    <t xml:space="preserve">Parasanna C</t>
  </si>
  <si>
    <t xml:space="preserve">prasanna.c@cyret.com</t>
  </si>
  <si>
    <t xml:space="preserve">Regent Plaza, Office Number: 402 &amp; 403, 4th Floor, Baner - Pashan Link Rd, Baner, Pune, Maharashtra 411045</t>
  </si>
  <si>
    <t xml:space="preserve">Futurelifestyle</t>
  </si>
  <si>
    <t xml:space="preserve">hr@futurelifestyle.in</t>
  </si>
  <si>
    <t xml:space="preserve">12, Amar Colony B Block, Block B, Amar Colony, Lajpat Nagar, New Delhi, Delhi 110024</t>
  </si>
  <si>
    <t xml:space="preserve">Heritage Health Tpa Private Limited</t>
  </si>
  <si>
    <t xml:space="preserve">hr@bajoria.in</t>
  </si>
  <si>
    <t xml:space="preserve">033 - 2248 6430 / 2784 /2248 7179 / 7181</t>
  </si>
  <si>
    <t xml:space="preserve">Nr.Radisson Blu Hotel, Balaji Tower IV, Tonk Rd, Jai Jawan-2, Choti Chopad, Chandrakala Colony, Mata colony, Jaipur, Rajasthan 302018</t>
  </si>
  <si>
    <t xml:space="preserve">Indiansteels</t>
  </si>
  <si>
    <t xml:space="preserve">Prasenjeet Roy</t>
  </si>
  <si>
    <t xml:space="preserve">prasenjeet_roy@indiansteels.com</t>
  </si>
  <si>
    <t xml:space="preserve">304, A-wing, Naman Midtown, Near India Bull Finance Centre, Senapati Bapat Marg, Elphinstone Road (W). Mumbai - 400 013</t>
  </si>
  <si>
    <t xml:space="preserve">Anshuman Tech Pvt Ltd</t>
  </si>
  <si>
    <t xml:space="preserve">Anshuman</t>
  </si>
  <si>
    <t xml:space="preserve">hr@yahoo.in</t>
  </si>
  <si>
    <t xml:space="preserve">Plot No 13, Sthairya, Karve Nagar, Karve Nagar, near Tole Hospital, Pune, Maharashtra 411052</t>
  </si>
  <si>
    <t xml:space="preserve">Azkka Pharmaceuticals Pvt Ltd</t>
  </si>
  <si>
    <t xml:space="preserve">hemantp</t>
  </si>
  <si>
    <t xml:space="preserve">hr@azkka.com</t>
  </si>
  <si>
    <t xml:space="preserve">Shikhar Complex, 403, Mithakhali Cir, Ahmedabad, Gujarat 380009</t>
  </si>
  <si>
    <t xml:space="preserve">Cambridge Solutions Limited( Now It Is Known As Xchanging)</t>
  </si>
  <si>
    <t xml:space="preserve">hrconnect@xchanging.com</t>
  </si>
  <si>
    <t xml:space="preserve">2, Phase V, Udyog Vihar, Sector 19, Gurugram, Haryana 122016</t>
  </si>
  <si>
    <t xml:space="preserve">Cz Infosolutions Ltd</t>
  </si>
  <si>
    <t xml:space="preserve">cm@czinfotech.com</t>
  </si>
  <si>
    <t xml:space="preserve">080-41621918</t>
  </si>
  <si>
    <t xml:space="preserve">Y-53, Ground Floor, Okhla Industrial Area, Phase- II, near Harkesh Nagar, Okhla Metro Station, New Delhi, Delhi 110020</t>
  </si>
  <si>
    <t xml:space="preserve">Futuresoft India Private Limited</t>
  </si>
  <si>
    <t xml:space="preserve">Lakshmin</t>
  </si>
  <si>
    <t xml:space="preserve">Lakshmin@futuresoftindia.com</t>
  </si>
  <si>
    <t xml:space="preserve">B 131 Sector 2, near Metro Station, Sector 15, Noida, Uttar Pradesh 201301</t>
  </si>
  <si>
    <t xml:space="preserve">Herobpo</t>
  </si>
  <si>
    <t xml:space="preserve">Mayur Kumar</t>
  </si>
  <si>
    <t xml:space="preserve">hr@herobpo.com</t>
  </si>
  <si>
    <t xml:space="preserve">226, Shankar Chowk Rd, Udyog Vihar Phase 1, Udyog Vihar, Sector 20, Gurugram, Haryana 122008</t>
  </si>
  <si>
    <t xml:space="preserve">Indiapistons</t>
  </si>
  <si>
    <t xml:space="preserve">Abirami</t>
  </si>
  <si>
    <t xml:space="preserve">abirami@indiapistons.com</t>
  </si>
  <si>
    <t xml:space="preserve">Huzur Gardens, Sembiam, Chennai - 600011</t>
  </si>
  <si>
    <t xml:space="preserve">Ant.Works</t>
  </si>
  <si>
    <t xml:space="preserve">Diksha Upadhyay</t>
  </si>
  <si>
    <t xml:space="preserve">diksha.upadhyay@ant.works</t>
  </si>
  <si>
    <t xml:space="preserve">UL-03, Eros EF3 Mal, Mathura Rd, Sector 20 A, Faridabad, Haryana 121001</t>
  </si>
  <si>
    <t xml:space="preserve">Aztecsoft</t>
  </si>
  <si>
    <t xml:space="preserve">mosess</t>
  </si>
  <si>
    <t xml:space="preserve">mosess@aztecsoft.com</t>
  </si>
  <si>
    <t xml:space="preserve">9C, 17/4C, Bommanahalli, Bengaluru, Karnataka 560068</t>
  </si>
  <si>
    <t xml:space="preserve">Cameo Corporate Services</t>
  </si>
  <si>
    <t xml:space="preserve">hr@cameoindia.com</t>
  </si>
  <si>
    <t xml:space="preserve">Subramanian Building, 1, Club House Rd, near Spencers Signal on, Anna Salai, Royapettah, Chennai, Tamil Nadu - 600002</t>
  </si>
  <si>
    <t xml:space="preserve">D - Link India Pvt Ltd</t>
  </si>
  <si>
    <t xml:space="preserve">Shrinivas Adkesar</t>
  </si>
  <si>
    <t xml:space="preserve">shrinivas.adkesar@in.dlink.com</t>
  </si>
  <si>
    <t xml:space="preserve">Ashok Bhavan, 408 , 4th Floor Building no-93, Nehru Place, New Delhi, Delhi 110019</t>
  </si>
  <si>
    <t xml:space="preserve">Herofincorp</t>
  </si>
  <si>
    <t xml:space="preserve">Srinivas Naresegowda</t>
  </si>
  <si>
    <t xml:space="preserve">hr@herofincorp.com</t>
  </si>
  <si>
    <t xml:space="preserve">Metro Station, Office Address: Hero Fincorp Ltd.-A44-Mohan Co-Operative-New Delhi.Pin- 110044.Landmark-just besides Mohan Estate, 110044</t>
  </si>
  <si>
    <t xml:space="preserve">Indiaproperty</t>
  </si>
  <si>
    <t xml:space="preserve">separation@indiaproperty.com</t>
  </si>
  <si>
    <t xml:space="preserve">Bristol IT Park, No:10, 7th Floor,South Phase, T.V.K Industrial Estate,Guindy, Chennai, Tamil Nadu 600032</t>
  </si>
  <si>
    <t xml:space="preserve">Antech Microsyste Private Limited</t>
  </si>
  <si>
    <t xml:space="preserve">cadcam@antechmicro.com</t>
  </si>
  <si>
    <t xml:space="preserve">1227, Subhas Nagar Rd Number 4, Subhash Nagar, Shukrawar Peth, Pune, Maharashtra 411002</t>
  </si>
  <si>
    <t xml:space="preserve">Azure Knowledge Corporation Pvt Ltd</t>
  </si>
  <si>
    <t xml:space="preserve">jitendra.makwana</t>
  </si>
  <si>
    <t xml:space="preserve">hr@azureknowledge.com</t>
  </si>
  <si>
    <t xml:space="preserve">hr</t>
  </si>
  <si>
    <t xml:space="preserve">Azure House, Opp. Hasubhai Chamber, B/H Town Hall, Ellisbridge, Ahmedabad, Gujarat 380006</t>
  </si>
  <si>
    <t xml:space="preserve">Camo Software India Private Limited</t>
  </si>
  <si>
    <t xml:space="preserve">hegde_gm@yahoo.com</t>
  </si>
  <si>
    <t xml:space="preserve">Number - KRISHNA REDDY COLONY,DOMULAR LAYOUT, BANGALORE BANGALORE karnataka - 560071</t>
  </si>
  <si>
    <t xml:space="preserve">D I Infotech Leaders Private Limited</t>
  </si>
  <si>
    <t xml:space="preserve">info@diinfotech.com</t>
  </si>
  <si>
    <t xml:space="preserve">011-45620844</t>
  </si>
  <si>
    <t xml:space="preserve">301, Pankaj Tower - IV, G-27, Commercial Complex, (Behind Sonia PVR Cinema), Vikas Puri, New Delhi, Delhi 110018</t>
  </si>
  <si>
    <t xml:space="preserve">Futurestep</t>
  </si>
  <si>
    <t xml:space="preserve">Benoit Binachon</t>
  </si>
  <si>
    <t xml:space="preserve">benoit.binachon@futurestep.com</t>
  </si>
  <si>
    <t xml:space="preserve">Ladwa, Haryana 136132</t>
  </si>
  <si>
    <t xml:space="preserve">Heromotocorp</t>
  </si>
  <si>
    <t xml:space="preserve">Ravi Sud</t>
  </si>
  <si>
    <t xml:space="preserve">hr@heromotocorp.com</t>
  </si>
  <si>
    <t xml:space="preserve">Main Noida Dadri Road, Near Indian Oil Petrol Pump, Surajpur, Surajpur, Noida, Uttar Pradesh 201301</t>
  </si>
  <si>
    <t xml:space="preserve">Anthelio Business Technologies</t>
  </si>
  <si>
    <t xml:space="preserve">hr@antheliohealth.com</t>
  </si>
  <si>
    <t xml:space="preserve">040-4900 5544</t>
  </si>
  <si>
    <t xml:space="preserve">Unit No 702, Liberty Towers, K-10, 400708, Gavate Wadi, MIDC, Airoli, Navi Mumbai, Maharashtra 400708</t>
  </si>
  <si>
    <t xml:space="preserve">B Advisors</t>
  </si>
  <si>
    <t xml:space="preserve">gagandeep.singh</t>
  </si>
  <si>
    <t xml:space="preserve">gagandeep.singh@badvisors.com</t>
  </si>
  <si>
    <t xml:space="preserve">Office No 461, C Wing, 2nd Floor, Vashi Plaza, Sector 17, Vashi, Near Apna Bazar Navi Mumbai Thane MH 400703 IN</t>
  </si>
  <si>
    <t xml:space="preserve">Camp Syste Pvt Ltd</t>
  </si>
  <si>
    <t xml:space="preserve">Sirisha Boda</t>
  </si>
  <si>
    <t xml:space="preserve">hr@campsyste.com</t>
  </si>
  <si>
    <t xml:space="preserve">2nd Floor, Western Pearl, Hitech City Road, Kondapur, Hyderabad, Telangana - 500084</t>
  </si>
  <si>
    <t xml:space="preserve">D Varee Diva Avenue</t>
  </si>
  <si>
    <t xml:space="preserve">Thanawan</t>
  </si>
  <si>
    <t xml:space="preserve">thanawan@theavenuesamui.com</t>
  </si>
  <si>
    <t xml:space="preserve">3/55 Moo 2 - Soi Poonsawas, Chaweng Beach, Surat Thani 84320, Thailand</t>
  </si>
  <si>
    <t xml:space="preserve">Futurisk Insurance Broking Company Pvt Ltd.</t>
  </si>
  <si>
    <t xml:space="preserve">Sreepriya</t>
  </si>
  <si>
    <t xml:space="preserve">sreepriya@futurisk.in</t>
  </si>
  <si>
    <t xml:space="preserve">2nd floor, G-15, G Block, Sector 6, Noida, Uttar Pradesh 201301</t>
  </si>
  <si>
    <t xml:space="preserve">Hetero</t>
  </si>
  <si>
    <t xml:space="preserve">hr@hetero.in</t>
  </si>
  <si>
    <t xml:space="preserve">1248, A-block, 1st Floor, G D Colony, Mayur Vihar, Phase-III, Mayur Vihar, New Delhi, Delhi 110096</t>
  </si>
  <si>
    <t xml:space="preserve">Indiavisiontv</t>
  </si>
  <si>
    <t xml:space="preserve">admin@indiavisiontv.com</t>
  </si>
  <si>
    <t xml:space="preserve">Tc 25/1506(2), New Jyothi Towers, S S Kovil Road, Thampanoor-695001</t>
  </si>
  <si>
    <t xml:space="preserve">Antiquriat India Private Limited</t>
  </si>
  <si>
    <t xml:space="preserve">antiquariat@sarrafgroup.com</t>
  </si>
  <si>
    <t xml:space="preserve">64-65, Deshra Kothi,, Amer Road, Jaipur, Rajasthan 302002</t>
  </si>
  <si>
    <t xml:space="preserve">B.Das And Associates Pvt Ltd</t>
  </si>
  <si>
    <t xml:space="preserve">bidyut</t>
  </si>
  <si>
    <t xml:space="preserve">bidyut.79@rediffmail.com</t>
  </si>
  <si>
    <t xml:space="preserve">HATTHUBA ,HABRA HABRA HABRA WB 743269 IN</t>
  </si>
  <si>
    <t xml:space="preserve">Campuseai India Private Limited</t>
  </si>
  <si>
    <t xml:space="preserve">Abhi Sharma</t>
  </si>
  <si>
    <t xml:space="preserve">Hr@lookingglassplatform.com</t>
  </si>
  <si>
    <t xml:space="preserve">F-107, United Plaza, Karkardooma Community Centre, Delhi, 110092</t>
  </si>
  <si>
    <t xml:space="preserve">D.A.V Public School</t>
  </si>
  <si>
    <t xml:space="preserve">davkhills@hotmail.com</t>
  </si>
  <si>
    <t xml:space="preserve">Block 29, West Patel Nagar, Patel Nagar, Delhi, 110008</t>
  </si>
  <si>
    <t xml:space="preserve">Futurism Technologies Pvt. Ltd.</t>
  </si>
  <si>
    <t xml:space="preserve">hr@futurismtechnologies.com</t>
  </si>
  <si>
    <t xml:space="preserve">20 4660 4444</t>
  </si>
  <si>
    <t xml:space="preserve">Futurism House, Survey No. 105 Mumbai-Bengaluru Bypass Highway, Baner, Pune, Maharashtra 411045</t>
  </si>
  <si>
    <t xml:space="preserve">Hetero Healthcare Limited</t>
  </si>
  <si>
    <t xml:space="preserve">Shiva d</t>
  </si>
  <si>
    <t xml:space="preserve">shiva.d@heterohealthcare.com</t>
  </si>
  <si>
    <t xml:space="preserve">40 40473944</t>
  </si>
  <si>
    <t xml:space="preserve">Sai Rd, near Homeland City, Baddi, Himachal Pradesh 173205</t>
  </si>
  <si>
    <t xml:space="preserve">Indigo</t>
  </si>
  <si>
    <t xml:space="preserve">Rakesh Prasad</t>
  </si>
  <si>
    <t xml:space="preserve">Rakesh.Prasad@GOINDIGO.IN</t>
  </si>
  <si>
    <t xml:space="preserve">24/1A, Margosa Road, 10Th Cross Malleswaram, Bengaluru- 560003</t>
  </si>
  <si>
    <t xml:space="preserve">Anugrahpix Groups</t>
  </si>
  <si>
    <t xml:space="preserve">hr@anugraphix.net</t>
  </si>
  <si>
    <t xml:space="preserve">91, I.P.Extension, Patparganj, Delhi, 110092</t>
  </si>
  <si>
    <t xml:space="preserve">Baehal</t>
  </si>
  <si>
    <t xml:space="preserve">menagai.arasi</t>
  </si>
  <si>
    <t xml:space="preserve">menagai.arasi@baehal.com</t>
  </si>
  <si>
    <t xml:space="preserve">Airport Lane, Hal Estate, Airport Lane, Konena Agrahara, HAL, Bengaluru, Karnataka 560017</t>
  </si>
  <si>
    <t xml:space="preserve">Dabur</t>
  </si>
  <si>
    <t xml:space="preserve">Namessh Shamra</t>
  </si>
  <si>
    <t xml:space="preserve">Hr@mail.dabur</t>
  </si>
  <si>
    <t xml:space="preserve">43-A, Prithviraj Rd, Connaught Place, New Delhi, Delhi 110001</t>
  </si>
  <si>
    <t xml:space="preserve">Futuristical Tech Ltd</t>
  </si>
  <si>
    <t xml:space="preserve">hr@fgtech.us</t>
  </si>
  <si>
    <t xml:space="preserve">Local Shopping Complex, Unit No. 102, Block - F, Plot No. 14, Bhera Enclave, New Delhi, Delhi 110087</t>
  </si>
  <si>
    <t xml:space="preserve">Heterodrugs</t>
  </si>
  <si>
    <t xml:space="preserve">Srinivas Ja</t>
  </si>
  <si>
    <t xml:space="preserve">Srinivas.ja@heterodrugs.com</t>
  </si>
  <si>
    <t xml:space="preserve">7-2 a2 7-2-A2, Sanath Nagar IE, Sanath Nagar, Hyderabad, Telangana 500018</t>
  </si>
  <si>
    <t xml:space="preserve">Indigo Airlines</t>
  </si>
  <si>
    <t xml:space="preserve">helpdesk</t>
  </si>
  <si>
    <t xml:space="preserve">6EHelpdesk@goindigo.in</t>
  </si>
  <si>
    <t xml:space="preserve">Upper Ground Floor, Thapar House, Gate No. 2, Western Wing, 124 Janpath, New Delhi – 110001 India</t>
  </si>
  <si>
    <t xml:space="preserve">Anunta Tech Management Servics Pvt Ltd</t>
  </si>
  <si>
    <t xml:space="preserve">hr@anuntatech.com</t>
  </si>
  <si>
    <t xml:space="preserve">66208000/9616255447</t>
  </si>
  <si>
    <t xml:space="preserve">Level 2, Block B6, Nirlon Knowledge Park, Off Western Express Highway, Goregaon East, Mumbai, Maharashtra 400063</t>
  </si>
  <si>
    <t xml:space="preserve">Baesysteindia</t>
  </si>
  <si>
    <t xml:space="preserve">peggy.devaraj</t>
  </si>
  <si>
    <t xml:space="preserve">hr@baesysteindia.com</t>
  </si>
  <si>
    <t xml:space="preserve">303,White Rose Apartment, behind Chocolate Room, Fatehgunj, Vadodara, Gujarat 390002</t>
  </si>
  <si>
    <t xml:space="preserve">Daemon</t>
  </si>
  <si>
    <t xml:space="preserve">Upsana Singh</t>
  </si>
  <si>
    <t xml:space="preserve">upasana.singh@daemon.co.in</t>
  </si>
  <si>
    <t xml:space="preserve">Shop 07 Pacific City Center Mall, near jaat bhawan, Rohtak, Haryana 124001</t>
  </si>
  <si>
    <t xml:space="preserve">Hex Mobiles Private Limited</t>
  </si>
  <si>
    <t xml:space="preserve">hmplaccworks@gmail.com</t>
  </si>
  <si>
    <t xml:space="preserve">Anna Salai, Periyapet, Saidapet, Chennai, Tamil Nadu 600015</t>
  </si>
  <si>
    <t xml:space="preserve">Indihire Hr Consultants Pvt Ltd</t>
  </si>
  <si>
    <t xml:space="preserve">pardeep</t>
  </si>
  <si>
    <t xml:space="preserve">pradeep.jalandhara@indihire.co.in</t>
  </si>
  <si>
    <t xml:space="preserve">709, Nehru Pl Market Rd, Nehru Place, New Delhi, Delhi 110048</t>
  </si>
  <si>
    <t xml:space="preserve">Anupam-Mhi Industries Limited</t>
  </si>
  <si>
    <t xml:space="preserve">hr@anupamgroup.com</t>
  </si>
  <si>
    <t xml:space="preserve">138, A18 Rd, Vithal Udyognagar, GIDC, Vitthal Udyognagar INA, Gujarat 388121</t>
  </si>
  <si>
    <t xml:space="preserve">Baesystemsindia</t>
  </si>
  <si>
    <t xml:space="preserve">hr@baesystemsindia.com</t>
  </si>
  <si>
    <t xml:space="preserve">8, Windsor Pl, Windsor Place, Uttam Nagar, Delhi 110001</t>
  </si>
  <si>
    <t xml:space="preserve">Canarabank</t>
  </si>
  <si>
    <t xml:space="preserve">edscrt@canarabank.com</t>
  </si>
  <si>
    <t xml:space="preserve">SLBC Cell, Circle Office Canara Bank Building, MG Road, Trivandrum -1</t>
  </si>
  <si>
    <t xml:space="preserve">Fuzen Software</t>
  </si>
  <si>
    <t xml:space="preserve">Swetha</t>
  </si>
  <si>
    <t xml:space="preserve">swetha.dutpala@datafactz.com</t>
  </si>
  <si>
    <t xml:space="preserve">Fuzen Software Private Limited, 4th Floor, West Wing, SS Tech Park adjacent to DLF Cyber City, Gachibowli Village, Serilingampalle (M), Telangana 500019</t>
  </si>
  <si>
    <t xml:space="preserve">Hexacorp India Pvt Ltd</t>
  </si>
  <si>
    <t xml:space="preserve">Sharanya Rama</t>
  </si>
  <si>
    <t xml:space="preserve">hr@hexacorp.com</t>
  </si>
  <si>
    <t xml:space="preserve">44-65628460</t>
  </si>
  <si>
    <t xml:space="preserve">1/23, Old Trunk Rd, Pallavaram, Chennai, Tamil Nadu 600043</t>
  </si>
  <si>
    <t xml:space="preserve">Indimmune</t>
  </si>
  <si>
    <t xml:space="preserve">Samuel</t>
  </si>
  <si>
    <t xml:space="preserve">samuel@indimmune.com</t>
  </si>
  <si>
    <t xml:space="preserve">29, Jessore Road, Holding No. 15, Ward No.21, Ground Floor, Dum Dum, Kolkata – 700028</t>
  </si>
  <si>
    <t xml:space="preserve">Anvesh Tech</t>
  </si>
  <si>
    <t xml:space="preserve">krishna.bhupalam@anveshtech.com</t>
  </si>
  <si>
    <t xml:space="preserve">iocl petrol pump, Shivalik Corporate Park, C-406, Near, Shivranjani Cross Rd, Ahmedabad, Gujarat 380015</t>
  </si>
  <si>
    <t xml:space="preserve">Bahwan Cybertek Pvt Ltd</t>
  </si>
  <si>
    <t xml:space="preserve">mathan.s</t>
  </si>
  <si>
    <t xml:space="preserve">mathan.s@bahwancybertek.com</t>
  </si>
  <si>
    <t xml:space="preserve">600, Old Mahabalipuram Rd, Subbarayan Nagar, Thoraipakkam, Tamil Nadu 600097</t>
  </si>
  <si>
    <t xml:space="preserve">Canarahsbclife</t>
  </si>
  <si>
    <t xml:space="preserve">Risk.ControlSupport@Canarahsbclife.in</t>
  </si>
  <si>
    <t xml:space="preserve">139 P, Sector - 44, Gurugram, Haryana - 122003</t>
  </si>
  <si>
    <t xml:space="preserve">Fwbl</t>
  </si>
  <si>
    <t xml:space="preserve">Mehjabeen Farhana</t>
  </si>
  <si>
    <t xml:space="preserve">mehjabeen.farhana@fwbl.com.pk</t>
  </si>
  <si>
    <t xml:space="preserve">Sitara Tower, Faisal Ln, Civil Lines, Faisalabad, Punjab, Pakistan</t>
  </si>
  <si>
    <t xml:space="preserve">Hexagon Executive Search Pvt Ltd</t>
  </si>
  <si>
    <t xml:space="preserve">Sujata</t>
  </si>
  <si>
    <t xml:space="preserve">sujata@hexagonsearch.com</t>
  </si>
  <si>
    <t xml:space="preserve">4, Revati Arcade - II, Baner Rd, Baner, Pune, Maharashtra 411045</t>
  </si>
  <si>
    <t xml:space="preserve">Indium Interactive Ltd</t>
  </si>
  <si>
    <t xml:space="preserve">hr@iridiuminteractive.com</t>
  </si>
  <si>
    <t xml:space="preserve">No.301-303, 3rd Flr, Kayem Executive Chambers, No.120/125, Infantry Road, Bangalore - 560001</t>
  </si>
  <si>
    <t xml:space="preserve">Anz Operations &amp; Technology</t>
  </si>
  <si>
    <t xml:space="preserve">PayrollHROperations@anz.com</t>
  </si>
  <si>
    <t xml:space="preserve">Ground Floor, &amp; Levels 4 to 9, Campus 5A, SEZ Unit Sarjapur-Marathalli Outer Ring Road, Devarabeesanahalli Village Varthur, East, Bellandur - Doddakannelli Rd, Bellandur, Bengaluru, Karnataka 560103</t>
  </si>
  <si>
    <t xml:space="preserve">Bain &amp; Company</t>
  </si>
  <si>
    <t xml:space="preserve">sonali.mishra</t>
  </si>
  <si>
    <t xml:space="preserve">hr@bain.com</t>
  </si>
  <si>
    <t xml:space="preserve">Building 10, Tower C, 20th floor, City, DLF Cyber City, DLF Phase 2, Sector 24, Gurugram, Haryana 122002</t>
  </si>
  <si>
    <t xml:space="preserve">Canarholding</t>
  </si>
  <si>
    <t xml:space="preserve">Ireyes</t>
  </si>
  <si>
    <t xml:space="preserve">lreyes@canarholding.com</t>
  </si>
  <si>
    <t xml:space="preserve">EAST AHMADI, BLOCK 07 STREET Number -. 400 Alahmadi, Kuwait - 13014</t>
  </si>
  <si>
    <t xml:space="preserve">G C Reddy &amp; Asso Ca</t>
  </si>
  <si>
    <t xml:space="preserve">gv reddy</t>
  </si>
  <si>
    <t xml:space="preserve">gvreddyca@yahoo.com</t>
  </si>
  <si>
    <t xml:space="preserve">040 - 23743359, 9989799099</t>
  </si>
  <si>
    <t xml:space="preserve">8-3-678/70, 1st Floor, Srinagar Colony, Pragathi Nagar, Extn, Hyderabad, Telangana 500045</t>
  </si>
  <si>
    <t xml:space="preserve">Hexagon-Cci</t>
  </si>
  <si>
    <t xml:space="preserve">Cheryl Gabell</t>
  </si>
  <si>
    <t xml:space="preserve">Cheryl.Gabell@hexagon-cci.com</t>
  </si>
  <si>
    <t xml:space="preserve">Ground, 9, 10 and 11 floors, DivyaSree Trinity Campus, Plot No. 5, HITEC City, Madhapur, Telangana 500081</t>
  </si>
  <si>
    <t xml:space="preserve">Indo Thai Airport Management Services Pvt Ltd</t>
  </si>
  <si>
    <t xml:space="preserve">indothailkoadmn@indothai.in</t>
  </si>
  <si>
    <t xml:space="preserve">5,585 Holden Avenue, Sliver Arcade, West Bengal 700105</t>
  </si>
  <si>
    <t xml:space="preserve">Anzia It Solutions Pvt. Ltd</t>
  </si>
  <si>
    <t xml:space="preserve">support@anziait.com</t>
  </si>
  <si>
    <t xml:space="preserve">5-9-241/A/A, Abids Road, Chirag Ali Lane, Abids, Hyderabad, Telangana 500001</t>
  </si>
  <si>
    <t xml:space="preserve">Bajaj Aviation Pvt. Ltd.</t>
  </si>
  <si>
    <t xml:space="preserve">bptripathi</t>
  </si>
  <si>
    <t xml:space="preserve">bptripathi@bajajaviation.com</t>
  </si>
  <si>
    <t xml:space="preserve">Bajaj Bhawan, Amaltash Marg, B-10, Sector 3, Noida, Uttar Pradesh 201301</t>
  </si>
  <si>
    <t xml:space="preserve">Canbank Computer Services Limited (Dm Consulting India Private Limited)</t>
  </si>
  <si>
    <t xml:space="preserve">Bindu K</t>
  </si>
  <si>
    <t xml:space="preserve">bindu.k@dmcs.co.in</t>
  </si>
  <si>
    <t xml:space="preserve">Number - 32, 1st and 2nd Floor T N, North Main Road, Vidyapeeta Layout, Banashankari Stage I, Bengaluru, Karnataka - 560050</t>
  </si>
  <si>
    <t xml:space="preserve">G Devaraj</t>
  </si>
  <si>
    <t xml:space="preserve">Poonam Sharma</t>
  </si>
  <si>
    <t xml:space="preserve">poonam.sharma@agreeya.com
 anant.baibhav@agreeya.com
 bhaskara.patnaik@agreeya.com</t>
  </si>
  <si>
    <t xml:space="preserve">G-5, South Extension 1, New Delhi, Delhi 110049</t>
  </si>
  <si>
    <t xml:space="preserve">Hexalearn</t>
  </si>
  <si>
    <t xml:space="preserve">Ajit Behera</t>
  </si>
  <si>
    <t xml:space="preserve">ajit.behera@hexalearn.com</t>
  </si>
  <si>
    <t xml:space="preserve">Nirmala Plaza, Ekamra Marg S, Forest Park, Bhubaneswar, Odisha 751009</t>
  </si>
  <si>
    <t xml:space="preserve">Indoco</t>
  </si>
  <si>
    <t xml:space="preserve">hrbaddi@indoco.com</t>
  </si>
  <si>
    <t xml:space="preserve">Unnamed Road, Govindpuri Extension, Kalkaji, New Delhi, Delhi 110019</t>
  </si>
  <si>
    <t xml:space="preserve">Anziyan Technologies</t>
  </si>
  <si>
    <t xml:space="preserve">Yasar</t>
  </si>
  <si>
    <t xml:space="preserve">yasar.ece@gmail.com</t>
  </si>
  <si>
    <t xml:space="preserve">86 Gp Raja Tower 3rd Floor, Madurai Road, Palakarai, Trichy - 620008</t>
  </si>
  <si>
    <t xml:space="preserve">Bajaj Electricals</t>
  </si>
  <si>
    <t xml:space="preserve">Narmadeshwar.Prasad</t>
  </si>
  <si>
    <t xml:space="preserve">Narmadeshwar.Prasad@bajajelectricals.com</t>
  </si>
  <si>
    <t xml:space="preserve">C/O ICONIC CARE GF-16, MARVEL SQUARE, Sun Pharma Rd, Atladara, Vadodara, Gujarat 390012</t>
  </si>
  <si>
    <t xml:space="preserve">Cancer Aid Society</t>
  </si>
  <si>
    <t xml:space="preserve">Piyush Gupta</t>
  </si>
  <si>
    <t xml:space="preserve">piyushgupta@canceraidsocietyindia.org</t>
  </si>
  <si>
    <t xml:space="preserve">0522-2259157/9335166600</t>
  </si>
  <si>
    <t xml:space="preserve">163 Naharpur, Rohini Sector 7, Delhi - 110085</t>
  </si>
  <si>
    <t xml:space="preserve">G M Mekap &amp; Co.</t>
  </si>
  <si>
    <t xml:space="preserve">grmekap@hotmail.com</t>
  </si>
  <si>
    <t xml:space="preserve">SCO 371-72-73, 1st Floor, Sector 34-A, Chandigarh, 160034</t>
  </si>
  <si>
    <t xml:space="preserve">Hexaware</t>
  </si>
  <si>
    <t xml:space="preserve">Naresh Kumar</t>
  </si>
  <si>
    <t xml:space="preserve">Hr@hexaware.com</t>
  </si>
  <si>
    <t xml:space="preserve">1st Floor, Tower#7, Seaview Developers, IT/ITES/SEZ, Plot #20&amp;21, Noida-Greater Noida Expy, Sector 135, Noida, Uttar Pradesh 201305</t>
  </si>
  <si>
    <t xml:space="preserve">Indorama Eleme Petrochemicals Limited,</t>
  </si>
  <si>
    <t xml:space="preserve">Info official</t>
  </si>
  <si>
    <t xml:space="preserve">info@indorama.com.ng</t>
  </si>
  <si>
    <t xml:space="preserve">Plot No-10, Lodhimajra Industrial area, Near Maanpura, Baddi, Himachal Pradesh 174102</t>
  </si>
  <si>
    <t xml:space="preserve">Aohr</t>
  </si>
  <si>
    <t xml:space="preserve">Ranadheer</t>
  </si>
  <si>
    <t xml:space="preserve">Hr@aohr.in</t>
  </si>
  <si>
    <t xml:space="preserve">Babukhan Millenium Center, Lumbini Classic Apartment, Somajiguda, Hyderabad, Telangana 500082</t>
  </si>
  <si>
    <t xml:space="preserve">Bajaj Steel Industries Ltd</t>
  </si>
  <si>
    <t xml:space="preserve">hrd@bajajngp.com</t>
  </si>
  <si>
    <t xml:space="preserve">0712-2720071</t>
  </si>
  <si>
    <t xml:space="preserve">C108, MIDC Industrial Area, Hingna, Nagpur, Maharashtra 440028</t>
  </si>
  <si>
    <t xml:space="preserve">Canon India Private Limited</t>
  </si>
  <si>
    <t xml:space="preserve">Anurag Sharma</t>
  </si>
  <si>
    <t xml:space="preserve">anurag.sharma@canon.co.in</t>
  </si>
  <si>
    <t xml:space="preserve">Mehrauli-Gurgaon Rd, DLF Phase IV, Sector 28, Gurugram, Haryana - 122002</t>
  </si>
  <si>
    <t xml:space="preserve">G N Solutions Private Limited</t>
  </si>
  <si>
    <t xml:space="preserve">Ujwwalat</t>
  </si>
  <si>
    <t xml:space="preserve">ujwwalat@globalnestsolutions.com</t>
  </si>
  <si>
    <t xml:space="preserve">4th Floor, Gopal House, Karve Road, Pune, 411029</t>
  </si>
  <si>
    <t xml:space="preserve">Hfcl</t>
  </si>
  <si>
    <t xml:space="preserve">Kc Rana</t>
  </si>
  <si>
    <t xml:space="preserve">kc.rana@hfcl.com</t>
  </si>
  <si>
    <t xml:space="preserve">011-30882624</t>
  </si>
  <si>
    <t xml:space="preserve">Post Office, Zamrudpur Commercial Complex, 8, adjacent to Masjid Moth, Part 2, Masjid Moth, Greater Kailash, New Delhi, Delhi 110048</t>
  </si>
  <si>
    <t xml:space="preserve">Indosoftinternational</t>
  </si>
  <si>
    <t xml:space="preserve">Manyam</t>
  </si>
  <si>
    <t xml:space="preserve">Manyam@indosoftinternational.com</t>
  </si>
  <si>
    <t xml:space="preserve">Pi No 122, Kavuri Hills, Begumpet, Begumpet, Hyderabad, Telangana 500033</t>
  </si>
  <si>
    <t xml:space="preserve">Aosta Software Technologies India Limited</t>
  </si>
  <si>
    <t xml:space="preserve">hr@aostasoftware.com</t>
  </si>
  <si>
    <t xml:space="preserve">S.F.No. 287/3A, Kovai Hills, Kalapatti Main Rd, Coimbatore, Tamil Nadu 641048</t>
  </si>
  <si>
    <t xml:space="preserve">Bajajauto</t>
  </si>
  <si>
    <t xml:space="preserve">rahulbajaj</t>
  </si>
  <si>
    <t xml:space="preserve">rahulbajaj@bajajauto.co.in</t>
  </si>
  <si>
    <t xml:space="preserve">Shisa Square, Opp Bhavnas School, Makarpura Road, Vadodara, Gujarat 390011</t>
  </si>
  <si>
    <t xml:space="preserve">Cantto International (Airtel Authorized Sales And Service Centre)</t>
  </si>
  <si>
    <t xml:space="preserve">cantto.airtel@gmail.com</t>
  </si>
  <si>
    <t xml:space="preserve">No 282105 19TH MAIN 1ST N BLOCK Opposite DIACON HOSPITAL RAJAJI NAGAR, RAJAJI NAGAR, Opposite DIACON HOSPITAL, Bengaluru, Karnataka 560010</t>
  </si>
  <si>
    <t xml:space="preserve">G P Consultant</t>
  </si>
  <si>
    <t xml:space="preserve">as@gpconsultants.in</t>
  </si>
  <si>
    <t xml:space="preserve">9444 21 1403</t>
  </si>
  <si>
    <t xml:space="preserve">G BLOCK, RZ 68, PART 2, Street Number 2, DABRI, Janakpuri, New Delhi, Delhi 110045</t>
  </si>
  <si>
    <t xml:space="preserve">HGS GHS</t>
  </si>
  <si>
    <t xml:space="preserve">Adarsh Sunkara</t>
  </si>
  <si>
    <t xml:space="preserve">adarsh.sunkara@teamhgs.com</t>
  </si>
  <si>
    <t xml:space="preserve">Hinduja Global Solutions Ltd., Corporate Office,
 Gold Hill Square Park, #690,
 Bommanahalli, Hosur Road,
 Bangalore. PIN – 560068</t>
  </si>
  <si>
    <t xml:space="preserve">Indothai</t>
  </si>
  <si>
    <t xml:space="preserve">Commodity Type</t>
  </si>
  <si>
    <t xml:space="preserve">commodity@indothai.co.in</t>
  </si>
  <si>
    <t xml:space="preserve">Capital Tower, 2nd Floor, Plot No. 169A-171, PU-4, Scheme 54 PU4, Indore, Madhya Pradesh 452010</t>
  </si>
  <si>
    <t xml:space="preserve">Ap</t>
  </si>
  <si>
    <t xml:space="preserve">Nimisha Pathak</t>
  </si>
  <si>
    <t xml:space="preserve">hr@ap.jll.com</t>
  </si>
  <si>
    <t xml:space="preserve">1, Ashoka Rd, near India Gate, Pataudi House, New Delhi, Delhi 110001</t>
  </si>
  <si>
    <t xml:space="preserve">Bajajhindusthan</t>
  </si>
  <si>
    <t xml:space="preserve">knbajaj@bajajhindusthan.com</t>
  </si>
  <si>
    <t xml:space="preserve">TC13, Vibhuti Khand, Gomti Nagar, Lucknow, Uttar Pradesh 226010</t>
  </si>
  <si>
    <t xml:space="preserve">Cap Foundation</t>
  </si>
  <si>
    <t xml:space="preserve">Deepak</t>
  </si>
  <si>
    <t xml:space="preserve">deepak@capfoundation.in</t>
  </si>
  <si>
    <t xml:space="preserve">Plot no 14,15, Road no 18,Sai Aishwarya Layout, 5th Floor, Khajaguda, Hyderabad -500089</t>
  </si>
  <si>
    <t xml:space="preserve">G Software Solutions</t>
  </si>
  <si>
    <t xml:space="preserve">Niranjan Bs
 Manager</t>
  </si>
  <si>
    <t xml:space="preserve">Hr@gsoft.com</t>
  </si>
  <si>
    <t xml:space="preserve">MC37+WH6, Sector-11, Pratap Vihar, Ghaziabad, Uttar Pradesh 201009</t>
  </si>
  <si>
    <t xml:space="preserve">Hical</t>
  </si>
  <si>
    <t xml:space="preserve">Tejeshwary Hm</t>
  </si>
  <si>
    <t xml:space="preserve">hr@hical.com</t>
  </si>
  <si>
    <t xml:space="preserve">Survey No: 46&amp;47, First Main Rd, Electronic City Phase II, Electronic City, Bengaluru, Karnataka 560100</t>
  </si>
  <si>
    <t xml:space="preserve">Indrajitsyste</t>
  </si>
  <si>
    <t xml:space="preserve">sanjay@indrajitsyste.com</t>
  </si>
  <si>
    <t xml:space="preserve">144, Block EC, Tagore Garden, Tagore Garden Extension, New Delhi, Delhi 110027</t>
  </si>
  <si>
    <t xml:space="preserve">Ap Socity For Knowledge Networks</t>
  </si>
  <si>
    <t xml:space="preserve">hr@ieg.gov.in</t>
  </si>
  <si>
    <t xml:space="preserve">Swarnajayanthi Complex, 8th floor, Ameerpet, Hyderabad, Telangana 500028</t>
  </si>
  <si>
    <t xml:space="preserve">Bala Sai</t>
  </si>
  <si>
    <t xml:space="preserve">jareena</t>
  </si>
  <si>
    <t xml:space="preserve">jareena@balasai.com</t>
  </si>
  <si>
    <t xml:space="preserve">Kothapeta, Kurnool, Andhra Pradesh 518001</t>
  </si>
  <si>
    <t xml:space="preserve">Caparo Engineering India Limited</t>
  </si>
  <si>
    <t xml:space="preserve">Indira manur</t>
  </si>
  <si>
    <t xml:space="preserve">Hr@caparo.co.in</t>
  </si>
  <si>
    <t xml:space="preserve">Plot No. 7, Maruti JV Complex, Udyog Vihar, Phase-4, Delhi- Gurugram Road, Gurugram, Haryana - 122015</t>
  </si>
  <si>
    <t xml:space="preserve">G.M Healthcare Private Limited</t>
  </si>
  <si>
    <t xml:space="preserve">admin@gmhc.in</t>
  </si>
  <si>
    <t xml:space="preserve">1st World Trade Center, Barakhamba Rd, Connaught Place, New Delhi, Delhi 110001</t>
  </si>
  <si>
    <t xml:space="preserve">Hicare</t>
  </si>
  <si>
    <t xml:space="preserve">Ankush Sakpal</t>
  </si>
  <si>
    <t xml:space="preserve">ankush.sakpal@hicare.in</t>
  </si>
  <si>
    <t xml:space="preserve">57, B Block Rd, B Block, Sector 64, Noida, Uttar Pradesh 201307</t>
  </si>
  <si>
    <t xml:space="preserve">Indralok</t>
  </si>
  <si>
    <t xml:space="preserve">Hareesan</t>
  </si>
  <si>
    <t xml:space="preserve">hareesan.nair@indralok.com</t>
  </si>
  <si>
    <t xml:space="preserve">OSE Commercial Block, Hotel Aloft, Asset 5B, Aerocity, Hospitality District, IGI Airport, New Delhi, South Delhi, INDIA 110037</t>
  </si>
  <si>
    <t xml:space="preserve">Ap.Cushwake</t>
  </si>
  <si>
    <t xml:space="preserve">Divya Nair</t>
  </si>
  <si>
    <t xml:space="preserve">Divya.Nair@ap.cushwake.com</t>
  </si>
  <si>
    <t xml:space="preserve">B-6/8 2nd Floor Commercial Complex, Opp.Deer Park, Safdarjung Enclave, New Delhi, India 110 029, Delhi, 110029</t>
  </si>
  <si>
    <t xml:space="preserve">Balaji Poles Industries</t>
  </si>
  <si>
    <t xml:space="preserve">balajipole2012@gmail.com</t>
  </si>
  <si>
    <t xml:space="preserve">0712-2730033</t>
  </si>
  <si>
    <t xml:space="preserve">khasra No. 283/191, Near Kandhenu Academy, Gudla, road, Nagaur, Rajasthan 341001</t>
  </si>
  <si>
    <t xml:space="preserve">Capgemini India Pvt Ltd</t>
  </si>
  <si>
    <t xml:space="preserve">bgv.in@capgemini.com</t>
  </si>
  <si>
    <t xml:space="preserve">B1, Spaze IT park, 6th Floor, Tower B Block, B2, Sohna - Gurgaon Rd, near haldiram, Block S, Sector 49, Gurugram, Haryana 122018</t>
  </si>
  <si>
    <t xml:space="preserve">G2Evolution</t>
  </si>
  <si>
    <t xml:space="preserve">hr@g2evolution.co.in</t>
  </si>
  <si>
    <t xml:space="preserve">43, SGR Plaza,Old airport road, Marathahalli, Bengaluru, Karnataka 560037</t>
  </si>
  <si>
    <t xml:space="preserve">Hidada Contracting Co. Ltd</t>
  </si>
  <si>
    <t xml:space="preserve">Aabdul Hameed</t>
  </si>
  <si>
    <t xml:space="preserve">aabdulhameed@hidada.com.sa</t>
  </si>
  <si>
    <t xml:space="preserve">Industrial Area, 7269, Jeddah 22427, Saudi Arabia</t>
  </si>
  <si>
    <t xml:space="preserve">Induprojects</t>
  </si>
  <si>
    <t xml:space="preserve">Phaneendrakumar N</t>
  </si>
  <si>
    <t xml:space="preserve">phaneendrakumar.n@induprojects.com</t>
  </si>
  <si>
    <t xml:space="preserve">Fortune Fields, Kukatpally Housing Board Colony, Kukatpally, Hyderabad, Telangana 500085</t>
  </si>
  <si>
    <t xml:space="preserve">Apalya Technologies Pvt Ltd</t>
  </si>
  <si>
    <t xml:space="preserve">Niketa Chadha</t>
  </si>
  <si>
    <t xml:space="preserve">hr@apalya.com</t>
  </si>
  <si>
    <t xml:space="preserve">8-2-293/82/A/1098, 2nd Floor, KPR Building, Rd Number 36, above ŠKODA Showroom, Jubilee Hills, Hyderabad, Telangana 500033</t>
  </si>
  <si>
    <t xml:space="preserve">Balaji Railroad Systems Limited</t>
  </si>
  <si>
    <t xml:space="preserve">hr@barsyl.in</t>
  </si>
  <si>
    <t xml:space="preserve">Plot No3, Staff Rd, Sitaram Nagar, Gunrock Enclave, Secunderabad, Telangana 500009</t>
  </si>
  <si>
    <t xml:space="preserve">Capita</t>
  </si>
  <si>
    <t xml:space="preserve">Krishna Kadulkar</t>
  </si>
  <si>
    <t xml:space="preserve">hr@capita.co.uk</t>
  </si>
  <si>
    <t xml:space="preserve">Building no. 2, Level 2, Commerzone, Samrat Ashok Path, Off, Airport Rd, Yerawada, Pune, Maharashtra - 411006</t>
  </si>
  <si>
    <t xml:space="preserve">G4S</t>
  </si>
  <si>
    <t xml:space="preserve">Manoj kumar</t>
  </si>
  <si>
    <t xml:space="preserve">manojkumar.yadav@in.g4s.com</t>
  </si>
  <si>
    <t xml:space="preserve">A, Sector 4, Noida, Uttar Pradesh 201301</t>
  </si>
  <si>
    <t xml:space="preserve">Hidden Brain</t>
  </si>
  <si>
    <t xml:space="preserve">hr@hiddenbrains.in</t>
  </si>
  <si>
    <t xml:space="preserve">301, 3rd Floor, Sachet-4, Prernatirth Derasar Rd, Above Kotak Mahindra Bank, Ahmedabad, Gujarat 380015</t>
  </si>
  <si>
    <t xml:space="preserve">Indus Hr Consulting</t>
  </si>
  <si>
    <t xml:space="preserve">Naman</t>
  </si>
  <si>
    <t xml:space="preserve">namanbk@ymail.com</t>
  </si>
  <si>
    <t xml:space="preserve">Apar Technologies</t>
  </si>
  <si>
    <t xml:space="preserve">Sanyukta Vohra</t>
  </si>
  <si>
    <t xml:space="preserve">sanyukta.vohra@apar.com</t>
  </si>
  <si>
    <t xml:space="preserve">8th Floor, Highway Tower-1, Sector 62, Noida, Uttar Pradesh 201309</t>
  </si>
  <si>
    <t xml:space="preserve">Balajisociety</t>
  </si>
  <si>
    <t xml:space="preserve">bhambhani</t>
  </si>
  <si>
    <t xml:space="preserve">bhambhani12@balajisociety.org</t>
  </si>
  <si>
    <t xml:space="preserve">Nana Kumbhnath Rd, Gitanjali Nagar Society, Shanti Nagar, Nadiad, Gujarat 387001</t>
  </si>
  <si>
    <t xml:space="preserve">G7 Synergon Pvt Ltd</t>
  </si>
  <si>
    <t xml:space="preserve">Sathish Kumar</t>
  </si>
  <si>
    <t xml:space="preserve">sathishkumar@g7synergon.in</t>
  </si>
  <si>
    <t xml:space="preserve">537 Agnes Enclave 5th Main 9th Cross Tatanagar Shankarnagar Post, Tatanagar, Devinagar, Bengaluru, Karnataka 560092</t>
  </si>
  <si>
    <t xml:space="preserve">High Court , Calcutta</t>
  </si>
  <si>
    <t xml:space="preserve">djdatta@gmail.com</t>
  </si>
  <si>
    <t xml:space="preserve">3, Esplanade Row W, B.B.D. Bagh, Kolkata, West Bengal 700001</t>
  </si>
  <si>
    <t xml:space="preserve">Indusa</t>
  </si>
  <si>
    <t xml:space="preserve">indusa@indusa.com</t>
  </si>
  <si>
    <t xml:space="preserve">701-C POONAM CHAMBERSDR ANNIE BESANT ROAD WORLI , Mumbai, IN 400018.</t>
  </si>
  <si>
    <t xml:space="preserve">Apara Enterprise Solutions Pvt Ltd</t>
  </si>
  <si>
    <t xml:space="preserve">tac@apara.com</t>
  </si>
  <si>
    <t xml:space="preserve">28, Okhla Industrial Estate, Phase-III, Okhla Industrial Estate, New Delhi, Delhi 110020</t>
  </si>
  <si>
    <t xml:space="preserve">Balkan Ji Bari Primary English Medium School</t>
  </si>
  <si>
    <t xml:space="preserve">balkanjibarischool@gmail.com</t>
  </si>
  <si>
    <t xml:space="preserve">Santacruz West, Juhu Rd, GOI Staff Colony, Mumbai, Maharashtra 400054</t>
  </si>
  <si>
    <t xml:space="preserve">Capri Global Capital Limited</t>
  </si>
  <si>
    <t xml:space="preserve">Priynaka</t>
  </si>
  <si>
    <t xml:space="preserve">hr@capriglobal.in/ kanika.suri@capriglobal.in/Gunjeet.Kaur@capriglobal.in/priyanka.lunawat@capriglobal.in</t>
  </si>
  <si>
    <t xml:space="preserve">2nd Floor, 3B, Pusa Rd, Block 18 A, WEA, Karol Bagh, New Delhi, Delhi 110005</t>
  </si>
  <si>
    <t xml:space="preserve">Gaadi Web Private Limited</t>
  </si>
  <si>
    <t xml:space="preserve">Sanchi Pahwa</t>
  </si>
  <si>
    <t xml:space="preserve">sanchi.pahwa@gaadi.com</t>
  </si>
  <si>
    <t xml:space="preserve">Plot No. 2 Floor,, 48, DLF Phase 1, Sector 44, Gurugram, Haryana 122003</t>
  </si>
  <si>
    <t xml:space="preserve">Highbar Technologies</t>
  </si>
  <si>
    <t xml:space="preserve">Nilesh Trivedi</t>
  </si>
  <si>
    <t xml:space="preserve">hr@hccindia.com</t>
  </si>
  <si>
    <t xml:space="preserve">22 25751000 / 1748 (D) | Fax: 91 22 25770063 / 25784316 | Mob : 9004946988</t>
  </si>
  <si>
    <t xml:space="preserve">27-30 Village, Pirojshanagar, Vikhroli West, Mumbai, Maharashtra 400083</t>
  </si>
  <si>
    <t xml:space="preserve">Indusearlyyears</t>
  </si>
  <si>
    <t xml:space="preserve">Admission Department</t>
  </si>
  <si>
    <t xml:space="preserve">admissions.chennai@indusearlyyears.com</t>
  </si>
  <si>
    <t xml:space="preserve">Indus Early Learning Centre. Koramangala, Bangalore - 560034</t>
  </si>
  <si>
    <t xml:space="preserve">Aparajitha Corporate Service Private Limited Benglore</t>
  </si>
  <si>
    <t xml:space="preserve">hrcontact@aparajitha.com</t>
  </si>
  <si>
    <t xml:space="preserve">C/O Golden Square CBD - South, 327, 6th Cross Rd, Vinayaka Nagar, NGO Colony, Wilson Garden, Bengaluru, Karnataka 560027</t>
  </si>
  <si>
    <t xml:space="preserve">Ballytech</t>
  </si>
  <si>
    <t xml:space="preserve">ejaishanker@ballytech.com</t>
  </si>
  <si>
    <t xml:space="preserve">Unit 1&amp;4, 11th Floor, Crest Building, International Tech Park, Taramani - CSIR road, Chennai, Tamil Nadu 600113</t>
  </si>
  <si>
    <t xml:space="preserve">Capricorn Logistics Private Limited</t>
  </si>
  <si>
    <t xml:space="preserve">Sandeep S</t>
  </si>
  <si>
    <t xml:space="preserve">sandeep_s@capricornlogistics.com</t>
  </si>
  <si>
    <t xml:space="preserve">L-8a, Pandit Jagannath Complex, Anand Bhavan, Mahipalpur, New Delhi, Delhi - 110037</t>
  </si>
  <si>
    <t xml:space="preserve">Gabriel India Limited</t>
  </si>
  <si>
    <t xml:space="preserve">Swarup Satpute</t>
  </si>
  <si>
    <t xml:space="preserve">hr@gabriel.co.in</t>
  </si>
  <si>
    <t xml:space="preserve">29 Milstone Village kuruli Pune nasik Highway -Pune Maharashtra</t>
  </si>
  <si>
    <t xml:space="preserve">Highgoweb</t>
  </si>
  <si>
    <t xml:space="preserve">Rama</t>
  </si>
  <si>
    <t xml:space="preserve">rama@highgoweb.com</t>
  </si>
  <si>
    <t xml:space="preserve">Gokul plots, Plot no 1295 &amp; 1296 Flat no 303, 3rd floor SR White House, Venkata Ramana Colony, Kukatpally, Hyderabad, Telangana 500072</t>
  </si>
  <si>
    <t xml:space="preserve">Indusind</t>
  </si>
  <si>
    <t xml:space="preserve">Daniel Charles</t>
  </si>
  <si>
    <t xml:space="preserve">daniel.charles@indusind.com</t>
  </si>
  <si>
    <t xml:space="preserve">IndusInd Bank, Pune Branch, 2401,Gen.Thimmayya Road, (Cantonment), Pune 411001, India</t>
  </si>
  <si>
    <t xml:space="preserve">Aparajitha Corporate Services Private Limited</t>
  </si>
  <si>
    <t xml:space="preserve">Rathika</t>
  </si>
  <si>
    <t xml:space="preserve">hr@aparajitha.com</t>
  </si>
  <si>
    <t xml:space="preserve">8, Gali No. 7, Mahavir Enclave I, Sector 2 Dwarka, Dwarka, Delhi, 110059</t>
  </si>
  <si>
    <t xml:space="preserve">Balmer Lawrie And Company Ltd</t>
  </si>
  <si>
    <t xml:space="preserve">mukherjee.atin</t>
  </si>
  <si>
    <t xml:space="preserve">mukherjee.atin@balmerlawrie.com</t>
  </si>
  <si>
    <t xml:space="preserve">033-24505366</t>
  </si>
  <si>
    <t xml:space="preserve">G-5-9, Stop-N-Shop Plaza, R. C. Dutt Road, Alkapuri, Vadodara, Gujarat 390007</t>
  </si>
  <si>
    <t xml:space="preserve">Capstone Securities Analysis Private Limited</t>
  </si>
  <si>
    <t xml:space="preserve">Prajakta</t>
  </si>
  <si>
    <t xml:space="preserve">hr@capstonesa.com</t>
  </si>
  <si>
    <t xml:space="preserve">Commerzone, Tower 1, Ground Floor, Office no 001 &amp; 003 Samrat Ashok Path, Off, Airport Rd, Yerawada, Pune, Maharashtra - 411006</t>
  </si>
  <si>
    <t xml:space="preserve">Gadaget Solutions Private Limited</t>
  </si>
  <si>
    <t xml:space="preserve">hr@pointelsolutions.com</t>
  </si>
  <si>
    <t xml:space="preserve">25, Indus Block, Akshaya Homes Pacific City, Nolambur, Chennai, Tamil Nadu 600095</t>
  </si>
  <si>
    <t xml:space="preserve">Highnooncorp</t>
  </si>
  <si>
    <t xml:space="preserve">Syed Quadri</t>
  </si>
  <si>
    <t xml:space="preserve">syed.quadri@highnooncorp.com</t>
  </si>
  <si>
    <t xml:space="preserve">SANA CHAMBERS, 8-1-21/A/2, Surya Nagar, Toli Chowki, Hyderabad, Telangana 500008</t>
  </si>
  <si>
    <t xml:space="preserve">Apcotex Industries Limited</t>
  </si>
  <si>
    <t xml:space="preserve">Ps Shinde</t>
  </si>
  <si>
    <t xml:space="preserve">psshinde@apcotex.com</t>
  </si>
  <si>
    <t xml:space="preserve">Valia, Distt, Dungri, Gujarat 393135</t>
  </si>
  <si>
    <t xml:space="preserve">Banctec</t>
  </si>
  <si>
    <t xml:space="preserve">Ismail.Shaikh</t>
  </si>
  <si>
    <t xml:space="preserve">hr@banctec.in</t>
  </si>
  <si>
    <t xml:space="preserve">Door No. T - 341, 4th Floor, Infotech Park, Tower - 3, Vashi Railway Station Complex, Vashi, Navi Mumbai - 400705, 400703</t>
  </si>
  <si>
    <t xml:space="preserve">Caption Outdoor</t>
  </si>
  <si>
    <t xml:space="preserve">Inayat</t>
  </si>
  <si>
    <t xml:space="preserve">hr@sixthelement.co</t>
  </si>
  <si>
    <t xml:space="preserve">20-6620 6789</t>
  </si>
  <si>
    <t xml:space="preserve">ZALA Chambers167 M G Road Pune Pune Maharastra - 411001</t>
  </si>
  <si>
    <t xml:space="preserve">Gagri Global It Services Pvt Ltd</t>
  </si>
  <si>
    <t xml:space="preserve">Jagan</t>
  </si>
  <si>
    <t xml:space="preserve">jagan@gagri.net</t>
  </si>
  <si>
    <t xml:space="preserve">ani Nagar, Malkajgiri, Secunderabad, Telangana 500047</t>
  </si>
  <si>
    <t xml:space="preserve">Highradius</t>
  </si>
  <si>
    <t xml:space="preserve">Malik S</t>
  </si>
  <si>
    <t xml:space="preserve">malik.s@highradius.com</t>
  </si>
  <si>
    <t xml:space="preserve">DLF Cyber City, Indira Nagar, Gachibowli, Hyderabad, Telangana 500032</t>
  </si>
  <si>
    <t xml:space="preserve">Indusnet</t>
  </si>
  <si>
    <t xml:space="preserve">Indus Official</t>
  </si>
  <si>
    <t xml:space="preserve">swagotab@indusnet.co.in</t>
  </si>
  <si>
    <t xml:space="preserve">4th Floor, SDF Building Saltlake Electronic Complex, Kolkata, West Bengal 700091</t>
  </si>
  <si>
    <t xml:space="preserve">Apeiron Management Private Limited</t>
  </si>
  <si>
    <t xml:space="preserve">Charvi Bhartiya</t>
  </si>
  <si>
    <t xml:space="preserve">charvi.bhartiya@ampnext.com</t>
  </si>
  <si>
    <t xml:space="preserve">Level 4, Augasta Point, Golf Course Rd, Sector 53, Gurugram, Haryana 122002</t>
  </si>
  <si>
    <t xml:space="preserve">Bangalore Airport Terminal Services Private Limited</t>
  </si>
  <si>
    <t xml:space="preserve">ashwini</t>
  </si>
  <si>
    <t xml:space="preserve">ashwini@bats.co.in/ rajkumar@bats.co.in pradeep.k@BIALAIRPORT.COM</t>
  </si>
  <si>
    <t xml:space="preserve">Shop No:8, Sahar Cargo, Andheri Victor Mati Lane, Sahar Rd, Sahar Village, Andheri East, Mumbai, Maharashtra 400099</t>
  </si>
  <si>
    <t xml:space="preserve">Caraka Clinical &amp; Translational Sciences Private Limited</t>
  </si>
  <si>
    <t xml:space="preserve">hr@carakaacts.in</t>
  </si>
  <si>
    <t xml:space="preserve">Plot No 367, #9-133, 7th Cross, Laxmi Nagar Colony, Boduppal, Hyderabad, Telangana – 500039</t>
  </si>
  <si>
    <t xml:space="preserve">Gaian Solutions India Pvt Ltd</t>
  </si>
  <si>
    <t xml:space="preserve">Sharon</t>
  </si>
  <si>
    <t xml:space="preserve">hr@gaiansolutions.com</t>
  </si>
  <si>
    <t xml:space="preserve">Plot No, Suite 2, 3, 5, Amara Jyothi, 502B, Road Number 31, Jubilee Hills, Hyderabad, Telangana 500033</t>
  </si>
  <si>
    <t xml:space="preserve">Highstreetit</t>
  </si>
  <si>
    <t xml:space="preserve">Chandra Moulish</t>
  </si>
  <si>
    <t xml:space="preserve">hr@highstreetit.com</t>
  </si>
  <si>
    <t xml:space="preserve">2600 Tower Oaks Blvd #240, Rockville, MD 20852, United States</t>
  </si>
  <si>
    <t xml:space="preserve">Indusschoolpune</t>
  </si>
  <si>
    <t xml:space="preserve">Sandhya Kamble</t>
  </si>
  <si>
    <t xml:space="preserve">sandhya.kamble@indusschoolpune.com</t>
  </si>
  <si>
    <t xml:space="preserve">576, Bhukum, Tal, Mulshi Rd, Pune, Maharashtra 412115</t>
  </si>
  <si>
    <t xml:space="preserve">Apex Cabs Pvt Ltd</t>
  </si>
  <si>
    <t xml:space="preserve">apexcabs@gmail.com</t>
  </si>
  <si>
    <t xml:space="preserve">Box Bridge, 125, 1st Ave Rd, BL Block, Sector II, Bidhannagar, Kolkata, West Bengal 700091</t>
  </si>
  <si>
    <t xml:space="preserve">Bankofamerica</t>
  </si>
  <si>
    <t xml:space="preserve">uday.nair</t>
  </si>
  <si>
    <t xml:space="preserve">hr@bankofamerica.com</t>
  </si>
  <si>
    <t xml:space="preserve">Ground, 16th, 17th &amp;18th Floor, A Wing, One, G Block BKC, Bandra Kurla Complex, Mumbai, Maharashtra 400051</t>
  </si>
  <si>
    <t xml:space="preserve">Caravel Logistics</t>
  </si>
  <si>
    <t xml:space="preserve">hrsupport1@caravellogistics.com</t>
  </si>
  <si>
    <t xml:space="preserve">044-42006800/218</t>
  </si>
  <si>
    <t xml:space="preserve">502 Copia, Jasola Vihar, New Delhi, Delhi 110025</t>
  </si>
  <si>
    <t xml:space="preserve">Dataflow Services India Pvt Ltd</t>
  </si>
  <si>
    <t xml:space="preserve">S Sharma</t>
  </si>
  <si>
    <t xml:space="preserve">ssharma@dataflowgroup.com</t>
  </si>
  <si>
    <t xml:space="preserve">GYS Global, Sector 125, Noida, Uttar Pradesh 201303</t>
  </si>
  <si>
    <t xml:space="preserve">Gail</t>
  </si>
  <si>
    <t xml:space="preserve">Bc Tripathi</t>
  </si>
  <si>
    <t xml:space="preserve">bctripathi@gail.co.in</t>
  </si>
  <si>
    <t xml:space="preserve">Gail Coorprate office 16 Bhikaji Kama place New Delhi</t>
  </si>
  <si>
    <t xml:space="preserve">Hikal</t>
  </si>
  <si>
    <t xml:space="preserve">Sandeep Shinde</t>
  </si>
  <si>
    <t xml:space="preserve">sandeep_shinde@hikal.com</t>
  </si>
  <si>
    <t xml:space="preserve">82/A, K.I.A.D.B., Anekal, Taluk, Jigani, Karnataka 560106</t>
  </si>
  <si>
    <t xml:space="preserve">Industowers</t>
  </si>
  <si>
    <t xml:space="preserve">Sathya Gopi</t>
  </si>
  <si>
    <t xml:space="preserve">sathya.gopi@industowers.com</t>
  </si>
  <si>
    <t xml:space="preserve">Tower A, Fourth Floor, N-10, DLF Cyber City, Gurugram, Haryana 122002</t>
  </si>
  <si>
    <t xml:space="preserve">Apex Computerised Lab</t>
  </si>
  <si>
    <t xml:space="preserve">sps20228@gmail.com</t>
  </si>
  <si>
    <t xml:space="preserve">Inside Old sabzi Mandi, Banga Rd, Phagwara, Punjab 144401</t>
  </si>
  <si>
    <t xml:space="preserve">Bankofbaroda</t>
  </si>
  <si>
    <t xml:space="preserve">cmd@bankofbaroda.com</t>
  </si>
  <si>
    <t xml:space="preserve">Alkapuri Petrol Pump, RC Dutt Rd, opp. Alkapuri, Aradhana Society, Vishwas Colony, Alkapuri, Vadodara, Gujarat 390007</t>
  </si>
  <si>
    <t xml:space="preserve">Cardinalts</t>
  </si>
  <si>
    <t xml:space="preserve">Prateek Pandey</t>
  </si>
  <si>
    <t xml:space="preserve">prateek.pandey@cardinalts.com</t>
  </si>
  <si>
    <t xml:space="preserve">Cyber Tower TC-34/V2, 7th Floor, Vibhuti Khand, Gomti Nagar, Pickup Bldg Rd, Vibhuti Khand, Gomti Nagar, Lucknow, Uttar Pradesh 226010</t>
  </si>
  <si>
    <t xml:space="preserve">Datafortune Software Solutions</t>
  </si>
  <si>
    <t xml:space="preserve">hr@datafortune.com</t>
  </si>
  <si>
    <t xml:space="preserve">020-26898711</t>
  </si>
  <si>
    <t xml:space="preserve">403, 4th Floor, Pentagon P-3, Magarpatta, Hadapsar, Pune, Maharashtra 411028</t>
  </si>
  <si>
    <t xml:space="preserve">Gait View Technophiles Private Limited</t>
  </si>
  <si>
    <t xml:space="preserve">Gopi Chand</t>
  </si>
  <si>
    <t xml:space="preserve">chandu@gaitview.com</t>
  </si>
  <si>
    <t xml:space="preserve">3rd Floor, Door No : 40-9-93, Plot No : 9, near Benz Circle, Sai Nagar, Vijayawada, Andhra Pradesh 520010</t>
  </si>
  <si>
    <t xml:space="preserve">Hil</t>
  </si>
  <si>
    <t xml:space="preserve">Ravi Desaraju</t>
  </si>
  <si>
    <t xml:space="preserve">hr@hil.in</t>
  </si>
  <si>
    <t xml:space="preserve">88P4+FMP, Sector 25, Faridabad, Haryana 121004</t>
  </si>
  <si>
    <t xml:space="preserve">Industrybuying</t>
  </si>
  <si>
    <t xml:space="preserve">Narendra</t>
  </si>
  <si>
    <t xml:space="preserve">narendra@industrybuying.com</t>
  </si>
  <si>
    <t xml:space="preserve">401-402, 1st floor, Ghitorni, New Delhi, Delhi 110030</t>
  </si>
  <si>
    <t xml:space="preserve">Apex Decision .Com Private Limited</t>
  </si>
  <si>
    <t xml:space="preserve">R kamath</t>
  </si>
  <si>
    <t xml:space="preserve">hr@apexdecisions.com</t>
  </si>
  <si>
    <t xml:space="preserve">HRBR Layout 2nd Block, HRBR Layout, Kalyan Nagar, Bengaluru, Karnataka 560043</t>
  </si>
  <si>
    <t xml:space="preserve">Bankofindia</t>
  </si>
  <si>
    <t xml:space="preserve">cmd@bankofindia.co.in</t>
  </si>
  <si>
    <t xml:space="preserve">Samaj, Kutch Gurjar Sewa, Jalaram Marg, Karelibagh, Vadodara, Gujarat 390018</t>
  </si>
  <si>
    <t xml:space="preserve">Care Hospitals</t>
  </si>
  <si>
    <t xml:space="preserve">Rajeswararao</t>
  </si>
  <si>
    <t xml:space="preserve">Hr@carehospitals.com</t>
  </si>
  <si>
    <t xml:space="preserve">Flat 57-61, 67, Rohini, Rohini, Delhi, 110085</t>
  </si>
  <si>
    <t xml:space="preserve">Datamatics</t>
  </si>
  <si>
    <t xml:space="preserve">Uday Deshmukh</t>
  </si>
  <si>
    <t xml:space="preserve">Uday.Deshmukh@datamatics.com</t>
  </si>
  <si>
    <t xml:space="preserve">PP Tower, 8th floor,Max hospital building, Lata, Lala Jagat Narayan Marg, Near, Netaji Subhash Place, Pitam Pura, New Delhi, Delhi 110034</t>
  </si>
  <si>
    <t xml:space="preserve">Galaxe Solutions India Pvt Ltd</t>
  </si>
  <si>
    <t xml:space="preserve">N Rastogi</t>
  </si>
  <si>
    <t xml:space="preserve">hr@galaxe.com</t>
  </si>
  <si>
    <t xml:space="preserve">3rd floor tower A stellar It Park, C Block, Phase 2, Industrial Area, Sector 62, Noida, Uttar Pradesh 201309</t>
  </si>
  <si>
    <t xml:space="preserve">Hilti</t>
  </si>
  <si>
    <t xml:space="preserve">Nidhi Bajaj</t>
  </si>
  <si>
    <t xml:space="preserve">Nidhi.Bajaj@hilti.com</t>
  </si>
  <si>
    <t xml:space="preserve">6th Floor, Tower C, DLF Cyber City, DLF Phase 2, Sector 24, Gurugram, Haryana 122002</t>
  </si>
  <si>
    <t xml:space="preserve">Inedasyste</t>
  </si>
  <si>
    <t xml:space="preserve">Avs Sujatha</t>
  </si>
  <si>
    <t xml:space="preserve">AVS.Sujatha@inedasyste.com</t>
  </si>
  <si>
    <t xml:space="preserve">Telangana 500084, E-Park, 11th Floor, Plot no.1, Jubliee Gardens, Kondapur, Cyberabad.</t>
  </si>
  <si>
    <t xml:space="preserve">Apex It Services (Group Of Apex 2000 Inc)</t>
  </si>
  <si>
    <t xml:space="preserve">Rinnku</t>
  </si>
  <si>
    <t xml:space="preserve">rinku@apex-2000.com</t>
  </si>
  <si>
    <t xml:space="preserve">A-2/30, Vijay Khand, Gomti Nagar, Lucknow, 226010</t>
  </si>
  <si>
    <t xml:space="preserve">Bapat Engineers Valuers &amp; Consultants Pvt Ltd</t>
  </si>
  <si>
    <t xml:space="preserve">ravi</t>
  </si>
  <si>
    <t xml:space="preserve">ravi@bapatvaluers.com</t>
  </si>
  <si>
    <t xml:space="preserve">82, Prabhat Rd, Deccan Gymkhana, Pune, Maharashtra 411004</t>
  </si>
  <si>
    <t xml:space="preserve">Care It Solutions</t>
  </si>
  <si>
    <t xml:space="preserve">Saranya</t>
  </si>
  <si>
    <t xml:space="preserve">saranya.sg@careind.net</t>
  </si>
  <si>
    <t xml:space="preserve">Rz 50, Gali Number 24, Block E, Vashist Park, Sagar Pur, New Delhi, Delhi 110046</t>
  </si>
  <si>
    <t xml:space="preserve">Datamatics Business Solutions Ltd.</t>
  </si>
  <si>
    <t xml:space="preserve">Raj Ganatra</t>
  </si>
  <si>
    <t xml:space="preserve">raj_ganatra@datamaticsbpm.com</t>
  </si>
  <si>
    <t xml:space="preserve">Plot No. B-5, Part b, Cross Rd B, M.I.D.C, Andheri East, Mumbai, Maharashtra 400093</t>
  </si>
  <si>
    <t xml:space="preserve">Galaxy Network Solutions</t>
  </si>
  <si>
    <t xml:space="preserve">hr@goapl.com</t>
  </si>
  <si>
    <t xml:space="preserve">D-31, Ganesh Nagar,, Pandav Nagar, New Delhi, Delhi 110092</t>
  </si>
  <si>
    <t xml:space="preserve">Hilton</t>
  </si>
  <si>
    <t xml:space="preserve">Amit Caroli</t>
  </si>
  <si>
    <t xml:space="preserve">amit.caroli@hilton.com surbhi.sharma@hilton.com</t>
  </si>
  <si>
    <t xml:space="preserve">A4, Saket District Centre, District Centre, Sector 6, Pushp Vihar, New Delhi, Delhi 110017</t>
  </si>
  <si>
    <t xml:space="preserve">Inedgesystem</t>
  </si>
  <si>
    <t xml:space="preserve">Udit Kulshreshth</t>
  </si>
  <si>
    <t xml:space="preserve">udit.kulshreshth@inedgesystem.com</t>
  </si>
  <si>
    <t xml:space="preserve">SCO -166, Sector 8C, Sector 8, Chandigarh, 160008</t>
  </si>
  <si>
    <t xml:space="preserve">Apex Logical Data Conversion Pvt Ltd Now Known As Apex Covantage</t>
  </si>
  <si>
    <t xml:space="preserve">Jinesh k</t>
  </si>
  <si>
    <t xml:space="preserve">hr@wap.apexcovantage.com</t>
  </si>
  <si>
    <t xml:space="preserve">270/Q Road # 10C Jubilee Hills Hyderabad TG 500033</t>
  </si>
  <si>
    <t xml:space="preserve">Bapus Autotrade</t>
  </si>
  <si>
    <t xml:space="preserve">hr@bapus.com</t>
  </si>
  <si>
    <t xml:space="preserve">No 8, Anjar - Adipur - Gandhidham Rd, Ward 2A, Galpadar, Gandhidham, Gujarat 370201</t>
  </si>
  <si>
    <t xml:space="preserve">Care Kalypto Risk Technologies And Advisory Services Pvt Ltd</t>
  </si>
  <si>
    <t xml:space="preserve">Sandip Patil</t>
  </si>
  <si>
    <t xml:space="preserve">hr@kalyptorisk.com</t>
  </si>
  <si>
    <t xml:space="preserve">Unit No. 602, Rupa Solitaire, Plot No. MBP2, Millennium Business Park, T.T.C. Industrial Area, Sector 1, Mahape, Mumbai, Maharashtra - 400710</t>
  </si>
  <si>
    <t xml:space="preserve">Galileo</t>
  </si>
  <si>
    <t xml:space="preserve">Upender Nasier</t>
  </si>
  <si>
    <t xml:space="preserve">Upender.Nashier@galileo.co.in</t>
  </si>
  <si>
    <t xml:space="preserve">V-13, Sector-31, Noida, Uttar Pradesh 201303</t>
  </si>
  <si>
    <t xml:space="preserve">Himachalcf</t>
  </si>
  <si>
    <t xml:space="preserve">accounts1@himachalcf.com</t>
  </si>
  <si>
    <t xml:space="preserve">16A, Syed Amir Ali Ave, Lower Range, Beck Bagan, Ballygunge, Kolkata, West Bengal 700017</t>
  </si>
  <si>
    <t xml:space="preserve">Ineight Inc. (Formerly - Aeka Consulting)</t>
  </si>
  <si>
    <t xml:space="preserve">Rashmi</t>
  </si>
  <si>
    <t xml:space="preserve">srirashmi.ravichandran@ineight.com</t>
  </si>
  <si>
    <t xml:space="preserve">080-49377900</t>
  </si>
  <si>
    <t xml:space="preserve">No. 19/2, Sarakki Village, 15th Cross, 4th Phase J.P.Nagar, Dollars Colony, Bangalore Bangalore KA 560078 IN.</t>
  </si>
  <si>
    <t xml:space="preserve">Apex Softcell India Private Limited</t>
  </si>
  <si>
    <t xml:space="preserve">Chetan Desai</t>
  </si>
  <si>
    <t xml:space="preserve">chetan.desai@apexsoftcell.com</t>
  </si>
  <si>
    <t xml:space="preserve">G-2,Matharu Arcade,32,Subash Road,, Vile Parle - East, Near Garware House, Mumbai, Maharashtra 400069</t>
  </si>
  <si>
    <t xml:space="preserve">Baramati Agro Pvt Ltd</t>
  </si>
  <si>
    <t xml:space="preserve">Hr@baramatiagro.com</t>
  </si>
  <si>
    <t xml:space="preserve">02112-221001, 2, 4, 5</t>
  </si>
  <si>
    <t xml:space="preserve">Farena Corporate Park, Baramati Agro Ltd. 4th Floor, Mundhwa - Kharadi Rd, Hadapsar, Pune, Maharashtra 411028</t>
  </si>
  <si>
    <t xml:space="preserve">Career Drivers India Pvt Ltd</t>
  </si>
  <si>
    <t xml:space="preserve">Monika</t>
  </si>
  <si>
    <t xml:space="preserve">hr@careerdrivers.co.in</t>
  </si>
  <si>
    <t xml:space="preserve">494/a, Rd Number 22, Jubilee Hills, Hyderabad, Telangana 500033</t>
  </si>
  <si>
    <t xml:space="preserve">Datamatics Global Services</t>
  </si>
  <si>
    <t xml:space="preserve">Prateek Dalvi</t>
  </si>
  <si>
    <t xml:space="preserve">prateek.dalvi@datamatics.com</t>
  </si>
  <si>
    <t xml:space="preserve">0253 6102235 l (M) +91 9766 390360</t>
  </si>
  <si>
    <t xml:space="preserve">Datamatics Global Services Ltd, 13/338, Arvindo Park Rd, Sector 13, Indira Nagar, Lucknow, Uttar Pradesh 226016</t>
  </si>
  <si>
    <t xml:space="preserve">Gallagher Operations Support Services Private Limited</t>
  </si>
  <si>
    <t xml:space="preserve">Jayashree Kawale</t>
  </si>
  <si>
    <t xml:space="preserve">hr@ajg.com</t>
  </si>
  <si>
    <t xml:space="preserve">Giga Space IT Park Internal Road, Near Phoenix market city, Sakore Nagar, Viman Nagar, Pune, Maharashtra 411014</t>
  </si>
  <si>
    <t xml:space="preserve">Himadi Solutions Pvt. Ltd.</t>
  </si>
  <si>
    <t xml:space="preserve">hr@himadi.com</t>
  </si>
  <si>
    <t xml:space="preserve">DDA Building, Red Market, Office No. 202 IInd, Block H, Vikaspuri, New Delhi, Delhi 110018</t>
  </si>
  <si>
    <t xml:space="preserve">Inel</t>
  </si>
  <si>
    <t xml:space="preserve">Ls Hrd</t>
  </si>
  <si>
    <t xml:space="preserve">ls.hrd@inel.co.in</t>
  </si>
  <si>
    <t xml:space="preserve">23-56 P, Devarabeesanahalli Varthur Hobli, Outer Ring Road Bangalore, 560103 India</t>
  </si>
  <si>
    <t xml:space="preserve">Apex T G India Private Limited</t>
  </si>
  <si>
    <t xml:space="preserve">Suti</t>
  </si>
  <si>
    <t xml:space="preserve">hr@apextgi.com</t>
  </si>
  <si>
    <t xml:space="preserve">E-20, Sector 63 Rd, E Block, Noida, Uttar Pradesh 201307</t>
  </si>
  <si>
    <t xml:space="preserve">Baroda High School</t>
  </si>
  <si>
    <t xml:space="preserve">office_bhsop@barodahighschool.com</t>
  </si>
  <si>
    <t xml:space="preserve">Makarpura Rd, ONGC, Makarpura, Vadodara, Gujarat 390004</t>
  </si>
  <si>
    <t xml:space="preserve">Career Network</t>
  </si>
  <si>
    <t xml:space="preserve">hr@careernetwok.in</t>
  </si>
  <si>
    <t xml:space="preserve">204, Magna Lake View, Hitex Road Beside Cyber Conventions, Izzathnagar, Telangana 500084</t>
  </si>
  <si>
    <t xml:space="preserve">Datamatics Vista Infosystems Limited</t>
  </si>
  <si>
    <t xml:space="preserve">Deepa Vijayan</t>
  </si>
  <si>
    <t xml:space="preserve">deepa.vijayan@datamatics.com-New</t>
  </si>
  <si>
    <t xml:space="preserve">89, Kishangarh Village, Vasant Kunj, New Delhi, Delhi 110019</t>
  </si>
  <si>
    <t xml:space="preserve">Galore Networks Private Limited</t>
  </si>
  <si>
    <t xml:space="preserve">Prakasam</t>
  </si>
  <si>
    <t xml:space="preserve">prakasam@ga-lore.com</t>
  </si>
  <si>
    <t xml:space="preserve">RAM, L-1, Guindy Industrial Estate, Guindy, Chennai, Tamil Nadu 600032</t>
  </si>
  <si>
    <t xml:space="preserve">Inet Centric It Solutions</t>
  </si>
  <si>
    <t xml:space="preserve">mamatha</t>
  </si>
  <si>
    <t xml:space="preserve">mamatha.b@inetcentric.com</t>
  </si>
  <si>
    <t xml:space="preserve">No.59/8 in Khatha No. 400, Third Floor, 3rd Cross Manjunatha Colony, Marenahalli, J.P.Nagar Phase 2 BANGALORE Bangalore KA 560078 IN</t>
  </si>
  <si>
    <t xml:space="preserve">Apex Technologies</t>
  </si>
  <si>
    <t xml:space="preserve">apexitsupport@hotmail.com</t>
  </si>
  <si>
    <t xml:space="preserve">479, Pitampura Rd, Block SD, Dakshini Pitampura, Pitam Pura, New Delhi, Delhi 110034</t>
  </si>
  <si>
    <t xml:space="preserve">Baroque Technologies Pvt Ltd</t>
  </si>
  <si>
    <t xml:space="preserve">hr@baroquegroup.in</t>
  </si>
  <si>
    <t xml:space="preserve">Vagashi, Anand, Gujarat 388320</t>
  </si>
  <si>
    <t xml:space="preserve">Careernet</t>
  </si>
  <si>
    <t xml:space="preserve">Sansdhya</t>
  </si>
  <si>
    <t xml:space="preserve">Sandhya.Kizhakkekara@careernet.co.in</t>
  </si>
  <si>
    <t xml:space="preserve">102, 2164/1, West Patel Nagar, opposite Metro Pillar Number 228, Block A, Guru Arjun Nagar, Shadipur, New Delhi, Delhi 110008</t>
  </si>
  <si>
    <t xml:space="preserve">Datanoticinter National</t>
  </si>
  <si>
    <t xml:space="preserve">Ghimanssu</t>
  </si>
  <si>
    <t xml:space="preserve">ghimansu@datanoticinternational.com</t>
  </si>
  <si>
    <t xml:space="preserve">NH 149, Khemala, Adjacent to Govt High School, Pallahara, Angul, Odisha - 759119</t>
  </si>
  <si>
    <t xml:space="preserve">Game Chander Business India Pvt Ltd</t>
  </si>
  <si>
    <t xml:space="preserve">Pradip</t>
  </si>
  <si>
    <t xml:space="preserve">pradip@advisorkhoj.in</t>
  </si>
  <si>
    <t xml:space="preserve">2, Westend Marg, Saidulajab, District Centre, Block H, Saket, New Delhi, Delhi 110017</t>
  </si>
  <si>
    <t xml:space="preserve">Himalyainternational</t>
  </si>
  <si>
    <t xml:space="preserve">Jinni</t>
  </si>
  <si>
    <t xml:space="preserve">jinni@himalyainternational.com</t>
  </si>
  <si>
    <t xml:space="preserve">Apartment No.5, J-200, Main Market, Block J, Rajouri Garden, New Delhi, Delhi 110027</t>
  </si>
  <si>
    <t xml:space="preserve">Inetztechno</t>
  </si>
  <si>
    <t xml:space="preserve">info@inetztechno.com</t>
  </si>
  <si>
    <t xml:space="preserve">Old No :3/1A, New No: 11, IInd Floor ,, Duraisamy Road, Vadapalani, Chennai, Landmark :, behind Oriental Bank Of Commerce, Chennai, Tamil Nadu 600026</t>
  </si>
  <si>
    <t xml:space="preserve">Apex Web Services Pvt. Ltd</t>
  </si>
  <si>
    <t xml:space="preserve">hr@apextelecom.net</t>
  </si>
  <si>
    <t xml:space="preserve">849/5, Tilak gali, Hamilton Rd, Kashmere Gate, New Delhi, Delhi 110006</t>
  </si>
  <si>
    <t xml:space="preserve">Barry Wehmiller International Resource</t>
  </si>
  <si>
    <t xml:space="preserve">Akilandeswari.Natarajan</t>
  </si>
  <si>
    <t xml:space="preserve">Akilandeswari.Natarajan@bwir.com</t>
  </si>
  <si>
    <t xml:space="preserve">Voice:66909100 Extn :377</t>
  </si>
  <si>
    <t xml:space="preserve">Kailash Tower, A Wing, 204, / 205, 2nd Floor, N S Phadke Marg, Andheri East, Andheri East, opposite Regency Hotel, Mumbai, Maharashtra 400069</t>
  </si>
  <si>
    <t xml:space="preserve">Careernet Technologies Private Limited</t>
  </si>
  <si>
    <t xml:space="preserve">Kavitha S</t>
  </si>
  <si>
    <t xml:space="preserve">kavitha.s@careernet.co.in</t>
  </si>
  <si>
    <t xml:space="preserve">CareerNet Campus,Kariyammana Agrahara Road, Plot No. 53, Outer Ring Rd, next to Intel Junction Flyover, Devarabisanahalli, Bengaluru, Karnataka 560103</t>
  </si>
  <si>
    <t xml:space="preserve">Datapatterns</t>
  </si>
  <si>
    <t xml:space="preserve">Chitra</t>
  </si>
  <si>
    <t xml:space="preserve">chitra@datapatterns.co.in</t>
  </si>
  <si>
    <t xml:space="preserve">B1-102, 10th Floor, Himalaya House, 23, KG Marg, Connaught Place, New Delhi, Delhi 110001</t>
  </si>
  <si>
    <t xml:space="preserve">Gammon India Limited</t>
  </si>
  <si>
    <t xml:space="preserve">Krishnan Sridha</t>
  </si>
  <si>
    <t xml:space="preserve">hr@gammonindia.com</t>
  </si>
  <si>
    <t xml:space="preserve">H7J6+3HG, Siddhartha Extension, Kilokri, Pocket A, Sunlight Colony, New Delhi, Delhi 110014</t>
  </si>
  <si>
    <t xml:space="preserve">Himatsingka Seide Limited</t>
  </si>
  <si>
    <t xml:space="preserve">Vaidyanathan S</t>
  </si>
  <si>
    <t xml:space="preserve">Hr@himatsingka.com</t>
  </si>
  <si>
    <t xml:space="preserve">G-10 -201301, Sector 11, Noida, Uttar Pradesh 110096</t>
  </si>
  <si>
    <t xml:space="preserve">Inev</t>
  </si>
  <si>
    <t xml:space="preserve">Rajeshwari</t>
  </si>
  <si>
    <t xml:space="preserve">rajeshwari@inev.in</t>
  </si>
  <si>
    <t xml:space="preserve">DLF Cyber City Rd, DLF Cyber City, DLF Phase 2, Sector 24, Gurugram, Haryana 122022</t>
  </si>
  <si>
    <t xml:space="preserve">Apexcel Informatics Private Limited</t>
  </si>
  <si>
    <t xml:space="preserve">Wilson</t>
  </si>
  <si>
    <t xml:space="preserve">hr@apexc.net</t>
  </si>
  <si>
    <t xml:space="preserve">18/A, Sir Phirozshah Mehta Rd, Borabazar Precinct, Ballard Estate, Fort, Mumbai, Maharashtra 400001</t>
  </si>
  <si>
    <t xml:space="preserve">Basf India Ltd - A Chemical Company</t>
  </si>
  <si>
    <t xml:space="preserve">sandhya.ramaswamy</t>
  </si>
  <si>
    <t xml:space="preserve">sandhya.ramaswamy@basf.com</t>
  </si>
  <si>
    <t xml:space="preserve">survay no 432/1&amp;2,village umarwada, Adjacent to 237 Panoli, Ankleshwar GIDC, Ankleshwar, Gujarat</t>
  </si>
  <si>
    <t xml:space="preserve">Caresoft Global Private Limited.</t>
  </si>
  <si>
    <t xml:space="preserve">Lavanyas</t>
  </si>
  <si>
    <t xml:space="preserve">lavanyas@caresoftglobal.com</t>
  </si>
  <si>
    <t xml:space="preserve">GW6F+JQ2, Magarpatta, Hadapsar, Pune, Maharashtra 411013</t>
  </si>
  <si>
    <t xml:space="preserve">Datar Cancer Genetics</t>
  </si>
  <si>
    <t xml:space="preserve">hr@datarpgx.com</t>
  </si>
  <si>
    <t xml:space="preserve">F-8 AMBAD, Maharashtra - 422010</t>
  </si>
  <si>
    <t xml:space="preserve">Gandhiji Naturopathy Hospital</t>
  </si>
  <si>
    <t xml:space="preserve">Jyothsna</t>
  </si>
  <si>
    <t xml:space="preserve">vukalyan@yahoo.com</t>
  </si>
  <si>
    <t xml:space="preserve">Maliyekkal Rd, Kanimangalam, Valiallukkal, Kerala 680027</t>
  </si>
  <si>
    <t xml:space="preserve">Himedia Laboratory Private Limited</t>
  </si>
  <si>
    <t xml:space="preserve">Manish</t>
  </si>
  <si>
    <t xml:space="preserve">manish@himedialabs.com</t>
  </si>
  <si>
    <t xml:space="preserve">plot no B/4/5, palkhed, Dindori,MIDC, Maharashtra 422402</t>
  </si>
  <si>
    <t xml:space="preserve">Inewsonline</t>
  </si>
  <si>
    <t xml:space="preserve">Sasi Kumar</t>
  </si>
  <si>
    <t xml:space="preserve">sasi.kumar@inewsonline.net</t>
  </si>
  <si>
    <t xml:space="preserve">Evergreen House, No. 8-2-616/B/6/1
 Road No.11 , Banjara Hills,
 Hyderabad – 500 034</t>
  </si>
  <si>
    <t xml:space="preserve">Apna Paisa Marketing And Services Private Limited.</t>
  </si>
  <si>
    <t xml:space="preserve">Rajan Desai</t>
  </si>
  <si>
    <t xml:space="preserve">Hr@apnapaisa.com</t>
  </si>
  <si>
    <t xml:space="preserve">158, Dani Corporate Park, CST Road, Kalina, Santacruz East, Mumbai, Maharashtra 400098</t>
  </si>
  <si>
    <t xml:space="preserve">Basware Corporation</t>
  </si>
  <si>
    <t xml:space="preserve">Akanksha.Puri</t>
  </si>
  <si>
    <t xml:space="preserve">hr@basware.com</t>
  </si>
  <si>
    <t xml:space="preserve">Rajiv Gandhi IT Park (DLF Building) Tower A, Ground Floor, Chandigarh, Haryana 160101</t>
  </si>
  <si>
    <t xml:space="preserve">Caresoft Inc</t>
  </si>
  <si>
    <t xml:space="preserve">D Khare</t>
  </si>
  <si>
    <t xml:space="preserve">DKhare@caresoftinc.com</t>
  </si>
  <si>
    <t xml:space="preserve">HIG-C , 123, Vidya Nagar, Bhopal, Madhya Pradesh 462026</t>
  </si>
  <si>
    <t xml:space="preserve">Dava Associates (Ca Firm)</t>
  </si>
  <si>
    <t xml:space="preserve">ca.sheetal24@gmail.com</t>
  </si>
  <si>
    <t xml:space="preserve">698, Main Narela Rd, Alipur Village, Delhi, 110036</t>
  </si>
  <si>
    <t xml:space="preserve">Gantec Publishing Solutions</t>
  </si>
  <si>
    <t xml:space="preserve">Vranga Rao</t>
  </si>
  <si>
    <t xml:space="preserve">vrangarao@gantecpublishing.com</t>
  </si>
  <si>
    <t xml:space="preserve">No: 21/36, YRK Towers, Dhadikara Swamy Koil Street, Alandur, Guindy,, Chennai, Tamil Nadu 600016</t>
  </si>
  <si>
    <t xml:space="preserve">Hindi Khabar</t>
  </si>
  <si>
    <t xml:space="preserve">hr@hindikhabar.com</t>
  </si>
  <si>
    <t xml:space="preserve">G-9, G Block, Sector 63, Noida, Uttar Pradesh 201307</t>
  </si>
  <si>
    <t xml:space="preserve">Infforay</t>
  </si>
  <si>
    <t xml:space="preserve">Uday Prabhu</t>
  </si>
  <si>
    <t xml:space="preserve">uday.prabhu@infforay.com</t>
  </si>
  <si>
    <t xml:space="preserve">A2 / 301, JAGDAMBA COMMERCIAL CENTRE, MOVIE TIME COMPLEX, LINK ROAD, MALAD WEST MUMBAI Mumbai City MH 400064 IN</t>
  </si>
  <si>
    <t xml:space="preserve">Apodis Hotels And Resorts Limited</t>
  </si>
  <si>
    <t xml:space="preserve">Eknath Raut</t>
  </si>
  <si>
    <t xml:space="preserve">hr@intellstayhotels.com</t>
  </si>
  <si>
    <t xml:space="preserve">A-002, Ground Floor, Kanakia Wall Street, Andheri - Kurla Rd, Chakala, Andheri East, Mumbai, Maharashtra 400093</t>
  </si>
  <si>
    <t xml:space="preserve">Bates Pte Ltd</t>
  </si>
  <si>
    <t xml:space="preserve">david.mayo</t>
  </si>
  <si>
    <t xml:space="preserve">david.mayo@ogilvy.com</t>
  </si>
  <si>
    <t xml:space="preserve">Dr Anandrao Nair Road, Mumbai Central East, RTO Colony, Mumbai Central, Mumbai, Maharashtra 400011</t>
  </si>
  <si>
    <t xml:space="preserve">Caretel Infotech Ltd.</t>
  </si>
  <si>
    <t xml:space="preserve">admin.ccu@caretelindia.com</t>
  </si>
  <si>
    <t xml:space="preserve">33, Kirti Nagar Rd, Moti Nagar, Black B, DLE Industrial Area, Kirti Nagar, New Delhi, Delhi 110015</t>
  </si>
  <si>
    <t xml:space="preserve">Dawn Hr Solutions Pvt Ltd</t>
  </si>
  <si>
    <t xml:space="preserve">bdm@dawnhrs.co.in</t>
  </si>
  <si>
    <t xml:space="preserve">1st &amp; 2nd Floor, Nagendra Arcade, No.1/1, Hosur Rd, Bengaluru, Karnataka 560068</t>
  </si>
  <si>
    <t xml:space="preserve">Gapbridge Software Services Pvt Ltd</t>
  </si>
  <si>
    <t xml:space="preserve">Laxmi</t>
  </si>
  <si>
    <t xml:space="preserve">laxmi.rk@gapbridgesoft.com</t>
  </si>
  <si>
    <t xml:space="preserve">157/A 2nd Floor, Service Rd, Sector 5, HSR Layout, Bengaluru, Karnataka 560034</t>
  </si>
  <si>
    <t xml:space="preserve">Hindujatech</t>
  </si>
  <si>
    <t xml:space="preserve">Venkate Shwaran</t>
  </si>
  <si>
    <t xml:space="preserve">hr@hindujatech.com</t>
  </si>
  <si>
    <t xml:space="preserve">A6 Tower – 8th floor, Gateway Office Parks, No. 16, Great Southern Trunk Rd, Chennai, Tamil Nadu 600063</t>
  </si>
  <si>
    <t xml:space="preserve">Inficaretech</t>
  </si>
  <si>
    <t xml:space="preserve">hrteam@inficaretech.com</t>
  </si>
  <si>
    <t xml:space="preserve">D-92 Second/Third floor, Sector 2, Noida, Uttar Pradesh 201301</t>
  </si>
  <si>
    <t xml:space="preserve">Apollo Computer Education Ltd.</t>
  </si>
  <si>
    <t xml:space="preserve">apollomanagermyd@gmail.com</t>
  </si>
  <si>
    <t xml:space="preserve">04364-222788</t>
  </si>
  <si>
    <t xml:space="preserve">25, Indira Gandhi St, AD Block, Mogappair East, Chennai, Tamil Nadu 600050</t>
  </si>
  <si>
    <t xml:space="preserve">Batliboi Enxco Private Limited</t>
  </si>
  <si>
    <t xml:space="preserve">hr@batliboienxco.com</t>
  </si>
  <si>
    <t xml:space="preserve">No. 28, (N.P.) TVK Industrial Ekkatutangal, Industrial Estate, Perungudi, Chennai, Tamil Nadu 600032</t>
  </si>
  <si>
    <t xml:space="preserve">Cargomen Logistics India Private Limited</t>
  </si>
  <si>
    <t xml:space="preserve">hr@cargomen.com</t>
  </si>
  <si>
    <t xml:space="preserve">1-10-98/33, Project Kamadhenu Lane 3, Street 3, Dwarakadas Colony, Telangana 500016</t>
  </si>
  <si>
    <t xml:space="preserve">Dbs Bank Limited</t>
  </si>
  <si>
    <t xml:space="preserve">Saodhashetye</t>
  </si>
  <si>
    <t xml:space="preserve">hr@dbs.com</t>
  </si>
  <si>
    <t xml:space="preserve">Capitol Point, Baba Kharak Singh Rd, Connaught Place, New Delhi, Delhi 110001</t>
  </si>
  <si>
    <t xml:space="preserve">Gardex</t>
  </si>
  <si>
    <t xml:space="preserve">Radhikas</t>
  </si>
  <si>
    <t xml:space="preserve">radhikas@gardex.in</t>
  </si>
  <si>
    <t xml:space="preserve">House no. 63, Block D, South City I, Sector 41, Gurugram, Haryana 122003</t>
  </si>
  <si>
    <t xml:space="preserve">Hindujatmt</t>
  </si>
  <si>
    <t xml:space="preserve">Ashok M</t>
  </si>
  <si>
    <t xml:space="preserve">ashokm@hindujatmt.com</t>
  </si>
  <si>
    <t xml:space="preserve">Hinduja House, 171, Dr Annie Besant Rd, Lotus Colony, Worli, Mumbai, Maharashtra 400018</t>
  </si>
  <si>
    <t xml:space="preserve">Infimum Consulting Pvt Ltd</t>
  </si>
  <si>
    <t xml:space="preserve">Karan Deep</t>
  </si>
  <si>
    <t xml:space="preserve">CAKARANDEEP@GMAIL.COM</t>
  </si>
  <si>
    <t xml:space="preserve">99154-94447</t>
  </si>
  <si>
    <t xml:space="preserve">Arthprakash Bhawan Sec 29D, Chandigarh 160029</t>
  </si>
  <si>
    <t xml:space="preserve">3Ag Network Solutions Pvt Ltd</t>
  </si>
  <si>
    <t xml:space="preserve">hr@3agns.com</t>
  </si>
  <si>
    <t xml:space="preserve">#11/1, B.R.S Arcade 2nd Floor,, Datahthraya temple street 8th cross,Malleshwaram,, Bengaluru, Karnataka 560003</t>
  </si>
  <si>
    <t xml:space="preserve">Apollo Diagnostics</t>
  </si>
  <si>
    <t xml:space="preserve">Motil Lal gupta</t>
  </si>
  <si>
    <t xml:space="preserve">pcc.motilalguptaroad@apollodiagnostics.in</t>
  </si>
  <si>
    <t xml:space="preserve">B-925 SHOP NO 1,SHASTRI NAGAR, New Delhi, near MOTHER DAIRY, opp. SHANI MANDIR, Shastri Nagar, Delhi, 110052</t>
  </si>
  <si>
    <t xml:space="preserve">Baud Technologies</t>
  </si>
  <si>
    <t xml:space="preserve">hr@baud.in</t>
  </si>
  <si>
    <t xml:space="preserve">SCO 10-11, 2nd Floor, Sector-14, Gurugram, Haryana 122001</t>
  </si>
  <si>
    <t xml:space="preserve">Caritor Indian Solutions Pvt Ltd</t>
  </si>
  <si>
    <t xml:space="preserve">Gayathari</t>
  </si>
  <si>
    <t xml:space="preserve">Hr@caritorsolutions.com</t>
  </si>
  <si>
    <t xml:space="preserve">080-49055555</t>
  </si>
  <si>
    <t xml:space="preserve">3rd Floor, Sri Krishna Mansion, #147/10, 9th Cross Rd, Sarakki, 1st Phase, J. P. Nagar, Bengaluru, Karnataka 560078</t>
  </si>
  <si>
    <t xml:space="preserve">Dbs Cholamandalam</t>
  </si>
  <si>
    <t xml:space="preserve">Prakashr</t>
  </si>
  <si>
    <t xml:space="preserve">Prakashr@choladbs.murugappa.com</t>
  </si>
  <si>
    <t xml:space="preserve">Plot No, 1st &amp; 2 nd Floor, 6, Pusa Rd, above State Bank of India, Karol Bagh, New Delhi, Delhi 110005</t>
  </si>
  <si>
    <t xml:space="preserve">Gartner India Research And Advisory Services Pvt Ltd</t>
  </si>
  <si>
    <t xml:space="preserve">Siddharth Chat</t>
  </si>
  <si>
    <t xml:space="preserve">hr@gartner.com</t>
  </si>
  <si>
    <t xml:space="preserve">6th Floor, Tower 10 B, DLF Cyber City, DLF Phase 2, Gurugram, Haryana 122002</t>
  </si>
  <si>
    <t xml:space="preserve">Hindustan Coca-Cola Beverages Private Limited.</t>
  </si>
  <si>
    <t xml:space="preserve">Hr@coca-cola.in</t>
  </si>
  <si>
    <t xml:space="preserve">044-28275763/4</t>
  </si>
  <si>
    <t xml:space="preserve">Bengali Market, 13, Abul Fazal Rd, New Delhi, Delhi 110001</t>
  </si>
  <si>
    <t xml:space="preserve">Infina Systems And Solutions Pvt Ltd</t>
  </si>
  <si>
    <t xml:space="preserve">hr@infinasys.com</t>
  </si>
  <si>
    <t xml:space="preserve">080 69999569</t>
  </si>
  <si>
    <t xml:space="preserve">B-105,MEENA APARTMENTS,79 KASTURBA ROAD MALAD WEST MUMBAI Mumbai City MH 400064</t>
  </si>
  <si>
    <t xml:space="preserve">3C Solutions India Pvt Ltd</t>
  </si>
  <si>
    <t xml:space="preserve">Ynrao</t>
  </si>
  <si>
    <t xml:space="preserve">ynrao@3csindia.com</t>
  </si>
  <si>
    <t xml:space="preserve">JRFF+9V7, MIDC, Bhosari, Pimpri-Chinchwad, Maharashtra 411026</t>
  </si>
  <si>
    <t xml:space="preserve">Apollo Fiege Integrated Logistics Pvt. Ltd.</t>
  </si>
  <si>
    <t xml:space="preserve">Gurpreet singh</t>
  </si>
  <si>
    <t xml:space="preserve">gurpreet.singh@apolloindia.com</t>
  </si>
  <si>
    <t xml:space="preserve">124-6740200/0124-6740128</t>
  </si>
  <si>
    <t xml:space="preserve">Apollo Towers Plot No. 20, Sector 44, Gurugram, Haryana 122002</t>
  </si>
  <si>
    <t xml:space="preserve">Bausch &amp; Lomb</t>
  </si>
  <si>
    <t xml:space="preserve">sukhmani.nadha</t>
  </si>
  <si>
    <t xml:space="preserve">sukhmani.nadha@bausch.com</t>
  </si>
  <si>
    <t xml:space="preserve">4th Floor, Tower B, Unitech Business Park, South City I, Gurugram, Haryana 122001</t>
  </si>
  <si>
    <t xml:space="preserve">Carlsbery India Private Limited</t>
  </si>
  <si>
    <t xml:space="preserve">Ravinder Bhnadari</t>
  </si>
  <si>
    <t xml:space="preserve">hr@carlsberg.asia</t>
  </si>
  <si>
    <t xml:space="preserve">1, Gopal Nagar, Model Town Phase I, Model Town, Delhi - 110009</t>
  </si>
  <si>
    <t xml:space="preserve">Dbs Corporate Services Pvt. Ltd</t>
  </si>
  <si>
    <t xml:space="preserve">Neville</t>
  </si>
  <si>
    <t xml:space="preserve">hr@dbsindia.com</t>
  </si>
  <si>
    <t xml:space="preserve">World Trade Tower, Barakhamba Road, Connaught Place, New Delhi, Delhi 110001</t>
  </si>
  <si>
    <t xml:space="preserve">Garware Wall Ropes Limited</t>
  </si>
  <si>
    <t xml:space="preserve">Amar Chavan</t>
  </si>
  <si>
    <t xml:space="preserve">hr@garwareropes.com</t>
  </si>
  <si>
    <t xml:space="preserve">Gorkhi Mal Dhanpat Rai Jain,2769, Babu Ram Solanki Marg, Sadar Bazaar, New Delhi, Delhi 110006</t>
  </si>
  <si>
    <t xml:space="preserve">Hindustan Motors</t>
  </si>
  <si>
    <t xml:space="preserve">Banik</t>
  </si>
  <si>
    <t xml:space="preserve">dhritiman.banik@hindmotor.com</t>
  </si>
  <si>
    <t xml:space="preserve">Shop No. A- 640, Sector- 9, NH 24, Shivpuri, Vijay Nagar, Ghaziabad, Uttar Pradesh 201001</t>
  </si>
  <si>
    <t xml:space="preserve">Infineon</t>
  </si>
  <si>
    <t xml:space="preserve">Thammaiah Machaiah</t>
  </si>
  <si>
    <t xml:space="preserve">Thammaiah.Machaiah@infineon.com</t>
  </si>
  <si>
    <t xml:space="preserve">SB Towers, Film City, Sector 16A, Noida, Uttar Pradesh 201301</t>
  </si>
  <si>
    <t xml:space="preserve">3D Computers</t>
  </si>
  <si>
    <t xml:space="preserve">Abi</t>
  </si>
  <si>
    <t xml:space="preserve">hr@gmail.com</t>
  </si>
  <si>
    <t xml:space="preserve">11 New Road, Chippenham Wiltshire, SN15 1HJ</t>
  </si>
  <si>
    <t xml:space="preserve">Apollo Health And Lifestyle Limited</t>
  </si>
  <si>
    <t xml:space="preserve">Sai Kumar</t>
  </si>
  <si>
    <t xml:space="preserve">saikumar.n@apollohl.com</t>
  </si>
  <si>
    <t xml:space="preserve">45, Block B, Mohan Cooperative Industrial Estate, Badarpur, New Delhi, Delhi 110076</t>
  </si>
  <si>
    <t xml:space="preserve">Bavasatarakam Indo American Cancer Hospital And Research Institute</t>
  </si>
  <si>
    <t xml:space="preserve">drksuseela@induscancer.com</t>
  </si>
  <si>
    <t xml:space="preserve">Road No. 10, IAS Officers Quaters, Nandi Nagar, Banjara Hills, Hyderabad, Telangana 500034</t>
  </si>
  <si>
    <t xml:space="preserve">Carlson Wagonlit Travel</t>
  </si>
  <si>
    <t xml:space="preserve">hrconnectapac@mycwt.com</t>
  </si>
  <si>
    <t xml:space="preserve">1st Floor, Centrum Plaza, Tower C, Golf Course Road, Sector 53, Gurugram, Haryana 122003</t>
  </si>
  <si>
    <t xml:space="preserve">Dbxento System Private Limited</t>
  </si>
  <si>
    <t xml:space="preserve">N Shiv</t>
  </si>
  <si>
    <t xml:space="preserve">nshiv@xento.com</t>
  </si>
  <si>
    <t xml:space="preserve">Wing A, Tower VIII, Upper Ground Level Magarpatta City, SEZ, Hadapsar, Pune, Maharastra - 411013</t>
  </si>
  <si>
    <t xml:space="preserve">Gasofttech</t>
  </si>
  <si>
    <t xml:space="preserve">Krishna Murthy</t>
  </si>
  <si>
    <t xml:space="preserve">krishnamurthy.s@gasofttech.in</t>
  </si>
  <si>
    <t xml:space="preserve">Ground Floor, Tapasya Corp heights, subarea, Sector 126, Noida, Uttar Pradesh 201303</t>
  </si>
  <si>
    <t xml:space="preserve">Hindustan Unilever Services</t>
  </si>
  <si>
    <t xml:space="preserve">es.hrservicesin@unileverhrservices.com,Vyoma.Karunakaran@unilever.com</t>
  </si>
  <si>
    <t xml:space="preserve">22 614 22900</t>
  </si>
  <si>
    <t xml:space="preserve">G -29, Site , 4 , Block G, Site 4, Industrial Area, Greater Noida, Uttar Pradesh 201308</t>
  </si>
  <si>
    <t xml:space="preserve">Infinite Computer Solutions (I) Pvt. Ltd.</t>
  </si>
  <si>
    <t xml:space="preserve">Hr Team</t>
  </si>
  <si>
    <t xml:space="preserve">BGV@infinite.com</t>
  </si>
  <si>
    <t xml:space="preserve">Plot 157, EPIP Zone, Phase 2 Kundalahalli, Whitefield Bengaluru, Karnataka, 560066 India</t>
  </si>
  <si>
    <t xml:space="preserve">3D Concept Analysis And Development</t>
  </si>
  <si>
    <t xml:space="preserve">Kiranrao</t>
  </si>
  <si>
    <t xml:space="preserve">hr@3dcad-global.com</t>
  </si>
  <si>
    <t xml:space="preserve">12, Patteghar Palya Main Rd, Govindaraja Nagar Ward, Prashant Nagar, Vijayanagar, Bengaluru, Karnataka 560079</t>
  </si>
  <si>
    <t xml:space="preserve">Apollo Health Resources Ltd</t>
  </si>
  <si>
    <t xml:space="preserve">info@apollohealthresources.com</t>
  </si>
  <si>
    <t xml:space="preserve">NO.19, BISHOP GARDENSRAJA ANNAMALIPURAM CHENNAI 600028 CHENNAI 600028 Chennai Tamil Nadu</t>
  </si>
  <si>
    <t xml:space="preserve">Bawaker School</t>
  </si>
  <si>
    <t xml:space="preserve">t.ahmed</t>
  </si>
  <si>
    <t xml:space="preserve">hr@bawakeerschools.com</t>
  </si>
  <si>
    <t xml:space="preserve">Gadhi road, tq dist, Phule Pimpalgaon, Maharashtra 431142</t>
  </si>
  <si>
    <t xml:space="preserve">Carolina Technology Solutions Pvt Ltd</t>
  </si>
  <si>
    <t xml:space="preserve">hr@carotech.com</t>
  </si>
  <si>
    <t xml:space="preserve">0422 4383403</t>
  </si>
  <si>
    <t xml:space="preserve">23-26, Ansari St, Ram Nagar, Coimbatore, Tamil Nadu 641009</t>
  </si>
  <si>
    <t xml:space="preserve">Dc Design Private Limited</t>
  </si>
  <si>
    <t xml:space="preserve">Meclina</t>
  </si>
  <si>
    <t xml:space="preserve">hr@dcdesign.co.in</t>
  </si>
  <si>
    <t xml:space="preserve">165, Shroff House, Dr E Moses Road, Worli, Mumbai, Maharashtra 400018</t>
  </si>
  <si>
    <t xml:space="preserve">Gate Forum Educational Services Pvt Ltd</t>
  </si>
  <si>
    <t xml:space="preserve">Rupa</t>
  </si>
  <si>
    <t xml:space="preserve">rupa@gateforum.com</t>
  </si>
  <si>
    <t xml:space="preserve">108 Collagust Place, Connaught Place, New Delhi, Delhi 110001</t>
  </si>
  <si>
    <t xml:space="preserve">Hindustan Wellness Pvt.Ltd</t>
  </si>
  <si>
    <t xml:space="preserve">abhishek.chatterjee@hindustanwellness.com</t>
  </si>
  <si>
    <t xml:space="preserve">17, Block F, Preet Vihar, Delhi, 110092</t>
  </si>
  <si>
    <t xml:space="preserve">Infiniti Retail Limited | A Tata Enterprise</t>
  </si>
  <si>
    <t xml:space="preserve">Shubhra Gera | Senior Executive - Human Resources</t>
  </si>
  <si>
    <t xml:space="preserve">Shubhra.Gera@infinitiretail.com</t>
  </si>
  <si>
    <t xml:space="preserve">Unit No. 701 &amp; 702,Wing A, 7th Floor, Kaledonia, Sahar Road, Andheri, Maharashtra 400069, IN</t>
  </si>
  <si>
    <t xml:space="preserve">Apollo Hospital</t>
  </si>
  <si>
    <t xml:space="preserve">hr@apollo.com</t>
  </si>
  <si>
    <t xml:space="preserve">33, Rohtak Rd, Anand Parbat, New Delhi, Delhi 110052</t>
  </si>
  <si>
    <t xml:space="preserve">Baxter India</t>
  </si>
  <si>
    <t xml:space="preserve">shs.hr.india@baxter.com</t>
  </si>
  <si>
    <t xml:space="preserve">0124-4500200</t>
  </si>
  <si>
    <t xml:space="preserve">5th floor, Tower A, Building No.9, DLF Cyber City, DLF Phase 3, Sector 24, Gurugram, Haryana 122002</t>
  </si>
  <si>
    <t xml:space="preserve">Carrano India</t>
  </si>
  <si>
    <t xml:space="preserve">Prajakta Gharapurkar</t>
  </si>
  <si>
    <t xml:space="preserve">Prajakta_Gharapurkar@carraro.com</t>
  </si>
  <si>
    <t xml:space="preserve">18/4, Mathura Rd, Sector 10 HBC, Faridabad, Haryana 121002</t>
  </si>
  <si>
    <t xml:space="preserve">Dchs Infotech Solutions</t>
  </si>
  <si>
    <t xml:space="preserve">Shirley</t>
  </si>
  <si>
    <t xml:space="preserve">hr@dchsinfotech.com</t>
  </si>
  <si>
    <t xml:space="preserve">No. 01, Krishna Villa, D.P. Road, Vishal Nagar, Near Midori Tower, Brahmarvund, Pimple Nilakh, Pune - 411 027, Maharashtra, India</t>
  </si>
  <si>
    <t xml:space="preserve">Gates Unitta India Company Private Limited</t>
  </si>
  <si>
    <t xml:space="preserve">S Viswanath</t>
  </si>
  <si>
    <t xml:space="preserve">s.viswanath@gates.com</t>
  </si>
  <si>
    <t xml:space="preserve">F-19, Sipcot Industrial Park, Pondur A, Sriperumbudur, Chennai, Tamil Nadu 602106</t>
  </si>
  <si>
    <t xml:space="preserve">Hindustansoftware</t>
  </si>
  <si>
    <t xml:space="preserve">info@hindustansoftware.net</t>
  </si>
  <si>
    <t xml:space="preserve">Capital Tower, Office No. 202, Inder Enclave, Paschim Vihar, Delhi, 110087</t>
  </si>
  <si>
    <t xml:space="preserve">Infinitiresearch</t>
  </si>
  <si>
    <t xml:space="preserve">rekhac@infinitiresearch.com</t>
  </si>
  <si>
    <t xml:space="preserve">1st Floor - Left Wing, Embassy Signet, Cessna Business Park, Kadubeesanahalli Outer Ring Road, Bengaluru, Karnataka 560103</t>
  </si>
  <si>
    <t xml:space="preserve">3F Industries Ltd</t>
  </si>
  <si>
    <t xml:space="preserve">Ravisrikanth</t>
  </si>
  <si>
    <t xml:space="preserve">hr@fff.co.in</t>
  </si>
  <si>
    <t xml:space="preserve">Post Box No. 15, Tanuku Road, Tadepalligudem, W.G. District, Andhra Pradesh, India – 534 101</t>
  </si>
  <si>
    <t xml:space="preserve">Apollo Hospitals</t>
  </si>
  <si>
    <t xml:space="preserve">Sangeeta Halder</t>
  </si>
  <si>
    <t xml:space="preserve">sangeeta_h@apollohospitals.com</t>
  </si>
  <si>
    <t xml:space="preserve">Baya Group (Renaissance Construction)</t>
  </si>
  <si>
    <t xml:space="preserve">hr@catapultrealty.in</t>
  </si>
  <si>
    <t xml:space="preserve">203-204, Second Floor, Orbit Plaza New Prabhadevi, Road, Mumbai, Maharashtra 400025</t>
  </si>
  <si>
    <t xml:space="preserve">Carrefour Wc &amp; C India Pvt Ltd.</t>
  </si>
  <si>
    <t xml:space="preserve">Payal Lal</t>
  </si>
  <si>
    <t xml:space="preserve">payal.lal@gmail.com</t>
  </si>
  <si>
    <t xml:space="preserve">E- 22, 2nd Floor, Hauz Khas New Delhi South Delhi - 110016</t>
  </si>
  <si>
    <t xml:space="preserve">Dcl Information Technologies</t>
  </si>
  <si>
    <t xml:space="preserve">hr@dclit.com</t>
  </si>
  <si>
    <t xml:space="preserve">467, Ayyappa Colony, Madhapur, Near Hitech City Road Divert, Hyderabad, Telangana 500081</t>
  </si>
  <si>
    <t xml:space="preserve">Gatesoft Solutions</t>
  </si>
  <si>
    <t xml:space="preserve">Vivek</t>
  </si>
  <si>
    <t xml:space="preserve">hr@gatesoft.com</t>
  </si>
  <si>
    <t xml:space="preserve">F-1006, Titanium City Center, Anandnagar Road, Shyamal Cross Road Nr, 100 Feet Rd, Satellite, Ahmedabad, Gujarat 380015</t>
  </si>
  <si>
    <t xml:space="preserve">Hinode</t>
  </si>
  <si>
    <t xml:space="preserve">K Gayathri</t>
  </si>
  <si>
    <t xml:space="preserve">k.gayathri@hinode.in</t>
  </si>
  <si>
    <t xml:space="preserve">J-199, Block J, Rajouri Garden, New Delhi, Delhi 110027</t>
  </si>
  <si>
    <t xml:space="preserve">Infinitiretail</t>
  </si>
  <si>
    <t xml:space="preserve">Prabhakaran S</t>
  </si>
  <si>
    <t xml:space="preserve">Prabhakaran.S@infinitiretail.com</t>
  </si>
  <si>
    <t xml:space="preserve">HDIL Kaledonia Building, Unit No. 701 &amp; 702, 7th, Sahar Rd, Koldongri, Andheri East, Mumbai, Maharashtra 400069</t>
  </si>
  <si>
    <t xml:space="preserve">3Kits</t>
  </si>
  <si>
    <t xml:space="preserve">naveen@3kits.com</t>
  </si>
  <si>
    <t xml:space="preserve">Varshitha Apartment, JNTU - Hitech City Road, KPHB, Kukatpally, Telangana - 500072</t>
  </si>
  <si>
    <t xml:space="preserve">Apollo Hospitals Enterprise Limited</t>
  </si>
  <si>
    <t xml:space="preserve">Suresh Kumar</t>
  </si>
  <si>
    <t xml:space="preserve">sureshkumar@apollopharmacy.org</t>
  </si>
  <si>
    <t xml:space="preserve">8-2-293/82/A/50/IP, 4th Floor SBR Arcade Road No 36, Jubille Hills Hyderabad Telangana-500033</t>
  </si>
  <si>
    <t xml:space="preserve">Bayer Cropscience Limited</t>
  </si>
  <si>
    <t xml:space="preserve">ujwala.nhivekar</t>
  </si>
  <si>
    <t xml:space="preserve">ujwala.nhivekar@bayer.com</t>
  </si>
  <si>
    <t xml:space="preserve">Shree Krishna Towers 2 B.d. Patel House, B.d.patel House, 11, 11, Sundar Nagar, Naranpura, Ahmedabad, Gujarat 380014</t>
  </si>
  <si>
    <t xml:space="preserve">Carrier Air Conditioning &amp; Refrigeration Limited</t>
  </si>
  <si>
    <t xml:space="preserve">Satya Prakas Srivastava</t>
  </si>
  <si>
    <t xml:space="preserve">hr@carrier.utc.com</t>
  </si>
  <si>
    <t xml:space="preserve">shop "-18, 19, Netaji Subhash Marg, Daryaganj, New Delhi, Delhi 110002</t>
  </si>
  <si>
    <t xml:space="preserve">Dcm Data System</t>
  </si>
  <si>
    <t xml:space="preserve">N Kaur</t>
  </si>
  <si>
    <t xml:space="preserve">hr@dcmds.com</t>
  </si>
  <si>
    <t xml:space="preserve">316, Udyog Vihar II Rd, Phase II, Udyog Vihar, Sector 20, Gurugram, Haryana 122008</t>
  </si>
  <si>
    <t xml:space="preserve">Gateway Info</t>
  </si>
  <si>
    <t xml:space="preserve">admin@gatewayinfo.in</t>
  </si>
  <si>
    <t xml:space="preserve">161, Sector 39, Lower ground floor,, Sector 39, Gurugram, Haryana 122018</t>
  </si>
  <si>
    <t xml:space="preserve">Hiranandani Hospital</t>
  </si>
  <si>
    <t xml:space="preserve">Meena B</t>
  </si>
  <si>
    <t xml:space="preserve">hr@hiranandanihospital.org</t>
  </si>
  <si>
    <t xml:space="preserve">Hillside Rd, Hiranandani Gardens, Ramabai Ambedkar Nagar, Powai, Mumbai, Maharashtra 400076</t>
  </si>
  <si>
    <t xml:space="preserve">Infinititl</t>
  </si>
  <si>
    <t xml:space="preserve">Santhosh Keerthi</t>
  </si>
  <si>
    <t xml:space="preserve">santhosh.keerthi@infinititl.com</t>
  </si>
  <si>
    <t xml:space="preserve">Plot No:62, Staff Rd, Sitaram Nagar, Gunrock Enclave, Secunderabad, Telangana 500009</t>
  </si>
  <si>
    <t xml:space="preserve">Apollo Medskills Ltd</t>
  </si>
  <si>
    <t xml:space="preserve">Ravinder</t>
  </si>
  <si>
    <t xml:space="preserve">hr@apollomedskills.com</t>
  </si>
  <si>
    <t xml:space="preserve">4th Floor SBR Arcade Road No 36, Jubille Hills Hyderabad Telangana-500033</t>
  </si>
  <si>
    <t xml:space="preserve">Bayir Extracts Pvt Ltd</t>
  </si>
  <si>
    <t xml:space="preserve">adigakn@bayirextracts.com</t>
  </si>
  <si>
    <t xml:space="preserve">43, Krishna Rajendra Rd, Tata Silk Farm, Jayanagar, Bengaluru, Karnataka 560028</t>
  </si>
  <si>
    <t xml:space="preserve">Cartel Software Private Limited</t>
  </si>
  <si>
    <t xml:space="preserve">hr@cartelsoftware.com</t>
  </si>
  <si>
    <t xml:space="preserve">behind sarathi studios dtdc lane plot no 1288 first floor rajendra nilayam yella reddy guda, Hyderabad, Telangana - 500073</t>
  </si>
  <si>
    <t xml:space="preserve">Gateway Technolabs</t>
  </si>
  <si>
    <t xml:space="preserve">Lakshmi Sharma</t>
  </si>
  <si>
    <t xml:space="preserve">lakshmi.sharma@gatewaytechnolabs.com</t>
  </si>
  <si>
    <t xml:space="preserve">91 -79- 40223043</t>
  </si>
  <si>
    <t xml:space="preserve">162, Sector 39, Lower ground floor,, Sector 39, Gurugram, Haryana 122018</t>
  </si>
  <si>
    <t xml:space="preserve">Hireprosolutions</t>
  </si>
  <si>
    <t xml:space="preserve">hr@hireprosolutions.com</t>
  </si>
  <si>
    <t xml:space="preserve">Infinity Data Technologies Pvt. Ltd.</t>
  </si>
  <si>
    <t xml:space="preserve">hr@infinityinternationals.us</t>
  </si>
  <si>
    <t xml:space="preserve">8308614093/20-60503010</t>
  </si>
  <si>
    <t xml:space="preserve">S. No. 176, AJ Towers, 2nd Floor, Karve Rd, Dahanukar Colony, Kothrud, Pune, Maharashtra 411038</t>
  </si>
  <si>
    <t xml:space="preserve">3Mindia.In</t>
  </si>
  <si>
    <t xml:space="preserve">Sheerraj Humbar</t>
  </si>
  <si>
    <t xml:space="preserve">hr@3mindia.in</t>
  </si>
  <si>
    <t xml:space="preserve">Bangalore Rural Karnatak</t>
  </si>
  <si>
    <t xml:space="preserve">Apollo Munich Health Insurance Limited</t>
  </si>
  <si>
    <t xml:space="preserve">hr@apollomunichinsurance.com</t>
  </si>
  <si>
    <t xml:space="preserve">Unit No 5002, 5th Floor Grand Plaza</t>
  </si>
  <si>
    <t xml:space="preserve">Baysquare Technologies Pvt Ltd</t>
  </si>
  <si>
    <t xml:space="preserve">shaikh.mehezabbin</t>
  </si>
  <si>
    <t xml:space="preserve">Hr@baysquare.com</t>
  </si>
  <si>
    <t xml:space="preserve">401, 4th Floor, Sigma building, Hiranandani Gardens, Powai, Mumbai, Maharashtra 400076</t>
  </si>
  <si>
    <t xml:space="preserve">Cartierin Service</t>
  </si>
  <si>
    <t xml:space="preserve">Bhushan</t>
  </si>
  <si>
    <t xml:space="preserve">bhushan@carrierin.com</t>
  </si>
  <si>
    <t xml:space="preserve">Nelson Mandela Marg, Vasant Kunj II, Vasant Kunj, New Delhi, Delhi 110070</t>
  </si>
  <si>
    <t xml:space="preserve">Dcore Tech</t>
  </si>
  <si>
    <t xml:space="preserve">Chinna R</t>
  </si>
  <si>
    <t xml:space="preserve">chinna.r@dcoretech.com</t>
  </si>
  <si>
    <t xml:space="preserve">Murugan homes, CG2,G, 2nd Station Rd, Gnanamurthi Nagar, Ambattur, Chennai, Tamil Nadu 600053</t>
  </si>
  <si>
    <t xml:space="preserve">Gati</t>
  </si>
  <si>
    <t xml:space="preserve">Ian</t>
  </si>
  <si>
    <t xml:space="preserve">hr@gatikwe.com</t>
  </si>
  <si>
    <t xml:space="preserve">Central Warehousing Corporation, C1 - C5, Bullandshar Road Industrial Area, Near Silver Line School, Ghaziabad - 201001 ·</t>
  </si>
  <si>
    <t xml:space="preserve">His Markit India</t>
  </si>
  <si>
    <t xml:space="preserve">hrservices@ihsmarkit.com</t>
  </si>
  <si>
    <t xml:space="preserve">Green Boulevard, Tower C, B9-A, Sector 62, Noida, Uttar Pradesh 201301</t>
  </si>
  <si>
    <t xml:space="preserve">Infinityautolinks</t>
  </si>
  <si>
    <t xml:space="preserve">hr@infinityautolinks.in</t>
  </si>
  <si>
    <t xml:space="preserve">Ground Floor, Jaswanti Landmark, Unit No. 1, Lal Bahadur Shastri Rd, Vikhroli West, Mumbai, Maharashtra 400079</t>
  </si>
  <si>
    <t xml:space="preserve">3P Technology Private Limited</t>
  </si>
  <si>
    <t xml:space="preserve">Shourabh</t>
  </si>
  <si>
    <t xml:space="preserve">info@3ptec.com</t>
  </si>
  <si>
    <t xml:space="preserve">D-404, PURVA PARK COX TOWN BANGALORE KA 560005</t>
  </si>
  <si>
    <t xml:space="preserve">Apollo Tyres Ltd</t>
  </si>
  <si>
    <t xml:space="preserve">Tapan Mitra</t>
  </si>
  <si>
    <t xml:space="preserve">tapan.mitra@apollotyres.com</t>
  </si>
  <si>
    <t xml:space="preserve">54R3+H6W Lakhisaria, Bihar 811311</t>
  </si>
  <si>
    <t xml:space="preserve">Bb Designs Europe Limited</t>
  </si>
  <si>
    <t xml:space="preserve">Rajul</t>
  </si>
  <si>
    <t xml:space="preserve">hr@bbdesignsonline.com</t>
  </si>
  <si>
    <t xml:space="preserve">846, Raja Rammohan Roy Rd, Sukanta Pally, Behala, Kolkata, West Bengal 700008</t>
  </si>
  <si>
    <t xml:space="preserve">Carveniche Technologies Pvt Ltd</t>
  </si>
  <si>
    <t xml:space="preserve">Ajay Kumar</t>
  </si>
  <si>
    <t xml:space="preserve">hr@carveniche.com</t>
  </si>
  <si>
    <t xml:space="preserve">Green Arch , 45/A1 Mini Forest, 3rd Phase, J. P. Nagar, Bengaluru, Karnataka - 560078</t>
  </si>
  <si>
    <t xml:space="preserve">Ddrc Srl Diagnostics Private Limited</t>
  </si>
  <si>
    <t xml:space="preserve">Swety Santhosh</t>
  </si>
  <si>
    <t xml:space="preserve">sweetysanthosh@ddrcsrl.com</t>
  </si>
  <si>
    <t xml:space="preserve">DDRC SRL TOWER,G-131, Panampilly Nagar, Ernakulam, Kerala 682036</t>
  </si>
  <si>
    <t xml:space="preserve">Gaurav Ghai</t>
  </si>
  <si>
    <t xml:space="preserve">Gajender</t>
  </si>
  <si>
    <t xml:space="preserve">gkumar70@gmail.com</t>
  </si>
  <si>
    <t xml:space="preserve">Dwarka Sec 16, Dwarka Delhi, New Delhi, Delhi 110075</t>
  </si>
  <si>
    <t xml:space="preserve">Hitachi Systems Micro Clinic</t>
  </si>
  <si>
    <t xml:space="preserve">recruitment.hr.ez@hitachi-systems.com</t>
  </si>
  <si>
    <t xml:space="preserve">E-44/2, Block T Okhla Industrial Estate Phase 2 Rd, Pocket D, Okhla Phase II, Okhla Industrial Estate, New Delhi, Delhi 110020</t>
  </si>
  <si>
    <t xml:space="preserve">Infinitylabs</t>
  </si>
  <si>
    <t xml:space="preserve">hr@infinitylabs.in</t>
  </si>
  <si>
    <t xml:space="preserve">Assotech Business Cresterra Unit no 1001 to 1008, 10th Floor , Tower 1 Plot no 22, Sector 135, Noida, Uttar Pradesh 201301</t>
  </si>
  <si>
    <t xml:space="preserve">3Plearning</t>
  </si>
  <si>
    <t xml:space="preserve">Sajid</t>
  </si>
  <si>
    <t xml:space="preserve">sajid.shaikh@3plearning.com</t>
  </si>
  <si>
    <t xml:space="preserve">Level 18, 124 Walker Street,, North Sydney, New South Wales, 2060, Australia</t>
  </si>
  <si>
    <t xml:space="preserve">Apollodkv</t>
  </si>
  <si>
    <t xml:space="preserve">Rajat Kumar</t>
  </si>
  <si>
    <t xml:space="preserve">hr@apollodkv.co.in</t>
  </si>
  <si>
    <t xml:space="preserve">54R3+H61W Lakhisaria, Bihar 811311</t>
  </si>
  <si>
    <t xml:space="preserve">Bbtcl</t>
  </si>
  <si>
    <t xml:space="preserve">Ashok</t>
  </si>
  <si>
    <t xml:space="preserve">Hr@bbtcl.com</t>
  </si>
  <si>
    <t xml:space="preserve">Commercial Union House, 9, Wallace St, Azad Maidan, Fort, Mumbai, Maharashtra 400001</t>
  </si>
  <si>
    <t xml:space="preserve">Carzonerent Pvt Ltd</t>
  </si>
  <si>
    <t xml:space="preserve">Meetu Jain</t>
  </si>
  <si>
    <t xml:space="preserve">hr@carzonrent.com</t>
  </si>
  <si>
    <t xml:space="preserve">11 - 43083000</t>
  </si>
  <si>
    <t xml:space="preserve">9th Floor, Videocon Tower, E-1 Block, Jhandewalan Extension, New Delhi, Delhi - 110055</t>
  </si>
  <si>
    <t xml:space="preserve">Dealskart Online Services Pvt Ltd</t>
  </si>
  <si>
    <t xml:space="preserve">hr@lenskart.mobi.com</t>
  </si>
  <si>
    <t xml:space="preserve">12, 3, Mathura Rd, Pocket C, Sector 27D, Faridabad, Haryana 121003</t>
  </si>
  <si>
    <t xml:space="preserve">Gaurav Group</t>
  </si>
  <si>
    <t xml:space="preserve">Rachit Gauravg</t>
  </si>
  <si>
    <t xml:space="preserve">rachit@gauravgroup.com</t>
  </si>
  <si>
    <t xml:space="preserve">080-23393082</t>
  </si>
  <si>
    <t xml:space="preserve">Gaurav Group of Institutions, No. 6/100, Ground Floor, DDA Flats,</t>
  </si>
  <si>
    <t xml:space="preserve">Hitachi-Automotive</t>
  </si>
  <si>
    <t xml:space="preserve">Suganthi R</t>
  </si>
  <si>
    <t xml:space="preserve">hr@hitachi-automotive.in</t>
  </si>
  <si>
    <t xml:space="preserve">Indira Gandhi International Airport, Worldmark 1, Tower B, Aerocity, Delhi 110037</t>
  </si>
  <si>
    <t xml:space="preserve">Infinitywebinfo</t>
  </si>
  <si>
    <t xml:space="preserve">info@infinitywebinfo.com</t>
  </si>
  <si>
    <t xml:space="preserve">Shop No-11/9, Opp. Rajkiya Inter Clg, Behind State Bank, Main Road, Sector 22-201301.</t>
  </si>
  <si>
    <t xml:space="preserve">4 Genius Minds Pvt Ltd</t>
  </si>
  <si>
    <t xml:space="preserve">hr@4gm.in</t>
  </si>
  <si>
    <t xml:space="preserve">FIELD</t>
  </si>
  <si>
    <t xml:space="preserve">K-1/17, GROUND FLOOR CHITTRANJAN PARK NEW DELHI South Delhi DL 110019 IN</t>
  </si>
  <si>
    <t xml:space="preserve">Apollotyres.Com</t>
  </si>
  <si>
    <t xml:space="preserve">Ruchika Pal</t>
  </si>
  <si>
    <t xml:space="preserve">ruchika.pal@apollotyres.com</t>
  </si>
  <si>
    <t xml:space="preserve">7-1-617/A, 615 &amp; 616, Imperial Towers, 7th Floor, Ameerpet, Hyderabad, Telangana 500038</t>
  </si>
  <si>
    <t xml:space="preserve">Cashbee Technology India Pvt Ltd</t>
  </si>
  <si>
    <t xml:space="preserve">hr@cashbeetech.in</t>
  </si>
  <si>
    <t xml:space="preserve">Plot No 13, Sector 18, Maruti Industrial Area Gurgaon Haryana-122015</t>
  </si>
  <si>
    <t xml:space="preserve">Deanta Publishing Services Private Limited</t>
  </si>
  <si>
    <t xml:space="preserve">Suresh@deantaglobal.com</t>
  </si>
  <si>
    <t xml:space="preserve">Second Floor, Chettinad Chambers, 5th Street, 39, Dr Radha Krishnan Salai, Mylapore, Chennai, Tamil Nadu 600004</t>
  </si>
  <si>
    <t xml:space="preserve">Gavs Technologies</t>
  </si>
  <si>
    <t xml:space="preserve">Steffy</t>
  </si>
  <si>
    <t xml:space="preserve">hr@gavsin.com</t>
  </si>
  <si>
    <t xml:space="preserve">44 6669 4287</t>
  </si>
  <si>
    <t xml:space="preserve">11, Rajiv Gandhi IT Expy, Sholinganallur, Chennai, Tamil Nadu 600119</t>
  </si>
  <si>
    <t xml:space="preserve">Hitachi-Hightech</t>
  </si>
  <si>
    <t xml:space="preserve">Pankaj Jhamb</t>
  </si>
  <si>
    <t xml:space="preserve">pankaj.jhamb.pz@hitachi-hightech.com</t>
  </si>
  <si>
    <t xml:space="preserve">209, Time Tower, Mehrauli-Gurgaon Rd, Gurugram, Haryana 122002</t>
  </si>
  <si>
    <t xml:space="preserve">Infinium India Limited</t>
  </si>
  <si>
    <t xml:space="preserve">hr@infinium.co.in</t>
  </si>
  <si>
    <t xml:space="preserve">2, R C Dutt Road Nirman Society, Near Cross Road, Alkapuri, Alkapuri, Vadodara, Gujarat 390005</t>
  </si>
  <si>
    <t xml:space="preserve">4 Technologies</t>
  </si>
  <si>
    <t xml:space="preserve">hr@c4techonologies.in</t>
  </si>
  <si>
    <t xml:space="preserve">At- Pratap Nagar, Sangampada, Bhiwandi, Thane-421302,</t>
  </si>
  <si>
    <t xml:space="preserve">Apolo Health And Lifestyle Limited</t>
  </si>
  <si>
    <t xml:space="preserve">Kapil Gupta</t>
  </si>
  <si>
    <t xml:space="preserve">hr@apollosugar.com</t>
  </si>
  <si>
    <t xml:space="preserve">615 &amp; 616, Imperial Towers, 7th Floor, Ameerpet, Hyderabad, Telangana 500038</t>
  </si>
  <si>
    <t xml:space="preserve">Bcg</t>
  </si>
  <si>
    <t xml:space="preserve">maira.arun</t>
  </si>
  <si>
    <t xml:space="preserve">maira.arun@bcg.com</t>
  </si>
  <si>
    <t xml:space="preserve">26, Shantinagar Shrinagar Extn Hari Om Appt., Flat No 201, Madhya Pradesh 452018</t>
  </si>
  <si>
    <t xml:space="preserve">Cashify</t>
  </si>
  <si>
    <t xml:space="preserve">hr@cashify.in</t>
  </si>
  <si>
    <t xml:space="preserve">G- 3 AGARWAL CITY PLAZA PLOT NO -17 NEAR M2K CINEMA, Mangalam Place, Sector 3, Rohini, New Delhi, Delhi 110085</t>
  </si>
  <si>
    <t xml:space="preserve">Dearborn Electronics India Private Limited</t>
  </si>
  <si>
    <t xml:space="preserve">S Jayaprakash</t>
  </si>
  <si>
    <t xml:space="preserve">s.jayaprakash@globaledgesoft.com</t>
  </si>
  <si>
    <t xml:space="preserve">410, B M Sri Road, BHEL Layout, 2nd Cross, Pattanagere, Bengaluru, Karnataka 560059</t>
  </si>
  <si>
    <t xml:space="preserve">Gavs Technologies Private Limited</t>
  </si>
  <si>
    <t xml:space="preserve">Bgv</t>
  </si>
  <si>
    <t xml:space="preserve">BGV@gavstech.com</t>
  </si>
  <si>
    <t xml:space="preserve">11, Rajiv Gandhi IT Expy, Sholingaanallur, Chennai, Tamil Nadu 600119</t>
  </si>
  <si>
    <t xml:space="preserve">Hitechesoft</t>
  </si>
  <si>
    <t xml:space="preserve">hr@hitechesoft.com</t>
  </si>
  <si>
    <t xml:space="preserve">Tower B, MILLENNIUM PLAZA, Sushant Lok Phase I, Sector 27, Gurugram, Haryana 122002</t>
  </si>
  <si>
    <t xml:space="preserve">Infinix</t>
  </si>
  <si>
    <t xml:space="preserve">Venkat</t>
  </si>
  <si>
    <t xml:space="preserve">venkat@infinix.in</t>
  </si>
  <si>
    <t xml:space="preserve">Shop No M-28,Siddique Trade Center، Main Blvd Gulberg, Block H Gulberg 2, Lahore, Punjab, Pakistan</t>
  </si>
  <si>
    <t xml:space="preserve">4 W Technologies</t>
  </si>
  <si>
    <t xml:space="preserve">hr@4wtech.com</t>
  </si>
  <si>
    <t xml:space="preserve">Lotus tower,No:85,7th Floor, Anna Salai, Guindy, Chennai, Tamil Nadu 600032</t>
  </si>
  <si>
    <t xml:space="preserve">Apotex Pharmachem India Private Limited</t>
  </si>
  <si>
    <t xml:space="preserve">Skanth</t>
  </si>
  <si>
    <t xml:space="preserve">hr@apotex.co.in</t>
  </si>
  <si>
    <t xml:space="preserve">Plot No 1 &amp; 2, Bommasandra Industrial Area, 4th Phase, Jigani Link Road, Bengaluru, Karnataka 560099</t>
  </si>
  <si>
    <t xml:space="preserve">Bcits Private Limited</t>
  </si>
  <si>
    <t xml:space="preserve">bindu</t>
  </si>
  <si>
    <t xml:space="preserve">bindu@bcits.co.in</t>
  </si>
  <si>
    <t xml:space="preserve">080-23414178 Ext 104</t>
  </si>
  <si>
    <t xml:space="preserve"># 86, 3rd Cross, Bhoopasandra Main Rd, R.M.V. 2nd Stage, Bengaluru, Karnataka 560094</t>
  </si>
  <si>
    <t xml:space="preserve">Casino Air Catters Flight Services Jaipur</t>
  </si>
  <si>
    <t xml:space="preserve">contact@cafs.in</t>
  </si>
  <si>
    <t xml:space="preserve">Plot No. G 198 D, RIICO Industrial Area, Mansarovar, Jaipur, Rajasthan 302020</t>
  </si>
  <si>
    <t xml:space="preserve">Decathlon</t>
  </si>
  <si>
    <t xml:space="preserve">Ishwarya</t>
  </si>
  <si>
    <t xml:space="preserve">ishwarya.srinivasan@decathlon.com</t>
  </si>
  <si>
    <t xml:space="preserve">1st Metro Walk Mall Near Rithala Metro Station, Sector 10, Rohini, New Delhi, Delhi 110085</t>
  </si>
  <si>
    <t xml:space="preserve">Gbn Consultancy Service</t>
  </si>
  <si>
    <t xml:space="preserve">Nirmala</t>
  </si>
  <si>
    <t xml:space="preserve">nirmala@gbnindia.com</t>
  </si>
  <si>
    <t xml:space="preserve">B-6, GEF Block, Rajaji Nagar Industrial Town, Rajajinagar, Bengaluru, Karnataka 560044</t>
  </si>
  <si>
    <t xml:space="preserve">Hitechgroup</t>
  </si>
  <si>
    <t xml:space="preserve">hr.hitech@hitechgroup.com</t>
  </si>
  <si>
    <t xml:space="preserve">B-128, White House,, Southcity 1, Near signature tower,, Gurugram, 122001</t>
  </si>
  <si>
    <t xml:space="preserve">Infiquity</t>
  </si>
  <si>
    <t xml:space="preserve">Parthasarathi Satyanarayana</t>
  </si>
  <si>
    <t xml:space="preserve">parthasarathi.satyanarayana@infiquity.com</t>
  </si>
  <si>
    <t xml:space="preserve">7TH FLOOR,DAYANANDASAGAR INSTITUTITKUMARASWAMY LAYOUT,BANGALORE656KN</t>
  </si>
  <si>
    <t xml:space="preserve">42 Works</t>
  </si>
  <si>
    <t xml:space="preserve">hr@42works.net</t>
  </si>
  <si>
    <t xml:space="preserve">Plot F5-F6, Industrial Area Phase 8, Mohali Punjab-160055</t>
  </si>
  <si>
    <t xml:space="preserve">Appasamy Associate</t>
  </si>
  <si>
    <t xml:space="preserve">hrdpondy@rediffmail.com</t>
  </si>
  <si>
    <t xml:space="preserve">22-22, Vidyapeeth Rd, Annapurna Nagar Colony, Kashi Vidyapith, Sigra, Varanasi, Uttar Pradesh 221010</t>
  </si>
  <si>
    <t xml:space="preserve">Bcs</t>
  </si>
  <si>
    <t xml:space="preserve">Priyanka.yadav</t>
  </si>
  <si>
    <t xml:space="preserve">Priyanka.yadav@bcstechnology.com.au</t>
  </si>
  <si>
    <t xml:space="preserve">Mhasawad, Maharashtra 425432</t>
  </si>
  <si>
    <t xml:space="preserve">Caspex</t>
  </si>
  <si>
    <t xml:space="preserve">hrindia@caspex.com</t>
  </si>
  <si>
    <t xml:space="preserve">48531 Warm Springs Blvd Suite 405, Fremont, CA 94539, United States</t>
  </si>
  <si>
    <t xml:space="preserve">Decathlon Sports India Pvt Ltd.</t>
  </si>
  <si>
    <t xml:space="preserve">hr@decathlon.in</t>
  </si>
  <si>
    <t xml:space="preserve">Survey No.1333/4, Next to Soyarik Garden hadale Nagar, Nagar Rd, Pune, Maharashtra 412207</t>
  </si>
  <si>
    <t xml:space="preserve">Gcc Biotech Pvt Ltd</t>
  </si>
  <si>
    <t xml:space="preserve">hr@gccbiotech.co.in</t>
  </si>
  <si>
    <t xml:space="preserve">A-154/A, near TCS, Sector 63, Noida, Uttar Pradesh 201307</t>
  </si>
  <si>
    <t xml:space="preserve">Hitechinformatics</t>
  </si>
  <si>
    <t xml:space="preserve">M Shivadas</t>
  </si>
  <si>
    <t xml:space="preserve">m_shivadas@hitechinformatics.com</t>
  </si>
  <si>
    <t xml:space="preserve">18, 238, 9a, Patparganj Rd, Laxmi Nagar, Block S1, Nanakpura, Patparganj, Delhi, 110092</t>
  </si>
  <si>
    <t xml:space="preserve">Info Apps Technologies Pvt. Ltd.</t>
  </si>
  <si>
    <t xml:space="preserve">Dilip</t>
  </si>
  <si>
    <t xml:space="preserve">dilip@infoappstech.com</t>
  </si>
  <si>
    <t xml:space="preserve">19/3RT,STREET NO. 5,LANE NO. 2 PRAKASH NAGAR,BEGUMPET HYDERABAD Hyderabad TG 500038</t>
  </si>
  <si>
    <t xml:space="preserve">4Citservices</t>
  </si>
  <si>
    <t xml:space="preserve">Saravana</t>
  </si>
  <si>
    <t xml:space="preserve">hr@4citservices.com</t>
  </si>
  <si>
    <t xml:space="preserve">26/47,2nd Floor, Brindhavan Street Extension West Mambalam CHENNAI Chennai TN 600033</t>
  </si>
  <si>
    <t xml:space="preserve">Appeal Group /Infra</t>
  </si>
  <si>
    <t xml:space="preserve">hr@appealgroup.in</t>
  </si>
  <si>
    <t xml:space="preserve">#301, Citadel, Palace Orchard, NiBM Undri Road, Udri Pune-411060</t>
  </si>
  <si>
    <t xml:space="preserve">Bdcs Group Of Companies</t>
  </si>
  <si>
    <t xml:space="preserve">a.k@bdcs.in</t>
  </si>
  <si>
    <t xml:space="preserve">Gadkari Chowk, Renuka Nagar, Nashik, Maharashtra 422001</t>
  </si>
  <si>
    <t xml:space="preserve">Castrol.Com</t>
  </si>
  <si>
    <t xml:space="preserve">Maria Valles</t>
  </si>
  <si>
    <t xml:space="preserve">maria.valles@castrol.com</t>
  </si>
  <si>
    <t xml:space="preserve">14, West Punjabi Bagh, Punjabi Bagh, New Delhi, Delhi - 110026</t>
  </si>
  <si>
    <t xml:space="preserve">Deccan Cements</t>
  </si>
  <si>
    <t xml:space="preserve">admin@deccancements.com</t>
  </si>
  <si>
    <t xml:space="preserve">Deccan Chambers, 6-3-666/B, High Court, Somajiguda, Hyderabad, Telangana 500082</t>
  </si>
  <si>
    <t xml:space="preserve">Gce Solutions Pvt. Ltd.</t>
  </si>
  <si>
    <t xml:space="preserve">Prakash Punj</t>
  </si>
  <si>
    <t xml:space="preserve">hr@gcesolutions.com</t>
  </si>
  <si>
    <t xml:space="preserve">1stFloor A-154/A, near TCS, Sector 63, Noida, Uttar Pradesh 201307</t>
  </si>
  <si>
    <t xml:space="preserve">Hitechitspl</t>
  </si>
  <si>
    <t xml:space="preserve">hr@hitechitspl.com</t>
  </si>
  <si>
    <t xml:space="preserve">13, Blossoms, 3rd Floor, Brahma Chambers, Tilak Road, near Vijay Sales, Sadashiv Peth, Pune, Maharashtra 411030</t>
  </si>
  <si>
    <t xml:space="preserve">Infoaxon Technologies India Pvt Ltd</t>
  </si>
  <si>
    <t xml:space="preserve">Mansi Gupta</t>
  </si>
  <si>
    <t xml:space="preserve">mansi.gupta@infoaxon.com</t>
  </si>
  <si>
    <t xml:space="preserve">Tradex Tower, 08th Floor Plot No 15, Sector 125, Noida, Uttar Pradesh 201301</t>
  </si>
  <si>
    <t xml:space="preserve">4G Identity Solutions Pvt Ltd</t>
  </si>
  <si>
    <t xml:space="preserve">Sreelatha</t>
  </si>
  <si>
    <t xml:space="preserve">sreelatha.rapur@4gid.com</t>
  </si>
  <si>
    <t xml:space="preserve">040-23558789</t>
  </si>
  <si>
    <t xml:space="preserve">280, Rd No 78, Ambedkar Nagar, Jubilee Hills Hyderabad Telangana-500033</t>
  </si>
  <si>
    <t xml:space="preserve">Appejay Group</t>
  </si>
  <si>
    <t xml:space="preserve">K Gupta</t>
  </si>
  <si>
    <t xml:space="preserve">hr@apeejaygroup.com</t>
  </si>
  <si>
    <t xml:space="preserve">12, Haddows Road, Nungambakkam, Chennai 600 006</t>
  </si>
  <si>
    <t xml:space="preserve">Bdi Syste And Technologies Private Limited</t>
  </si>
  <si>
    <t xml:space="preserve">accounts@bdisys.com</t>
  </si>
  <si>
    <t xml:space="preserve">No:49, First Floor,12th Main, HSR Sector6,, Near HSR BDA Complex, opposite Ananda Bhavan, Bengaluru, Karnataka 560102</t>
  </si>
  <si>
    <t xml:space="preserve">Cat Academy</t>
  </si>
  <si>
    <t xml:space="preserve">hr@cattechnologies.com</t>
  </si>
  <si>
    <t xml:space="preserve">040-66661284/85</t>
  </si>
  <si>
    <t xml:space="preserve">Cat Guroo, Mata Road, Near sector 12, chowk, Rajiv Nagar, Sector 13, Gurugram, Haryana 122001</t>
  </si>
  <si>
    <t xml:space="preserve">Deccan Charters Private Limited</t>
  </si>
  <si>
    <t xml:space="preserve">Sukhan</t>
  </si>
  <si>
    <t xml:space="preserve">sukhan@deccanair.com hr@deccanair.com</t>
  </si>
  <si>
    <t xml:space="preserve">Bengaluru - Mumbai Hwy, Seebiagrahara, Karnataka 572128</t>
  </si>
  <si>
    <t xml:space="preserve">Gcs Automation Private Limited</t>
  </si>
  <si>
    <t xml:space="preserve">Cyrus</t>
  </si>
  <si>
    <t xml:space="preserve">cyrus@gcsautomation.com</t>
  </si>
  <si>
    <t xml:space="preserve">Eco Space IT Park, 301, Mogra Lane Road, Andheri(E, Mumbai, Maharashtra 400069</t>
  </si>
  <si>
    <t xml:space="preserve">Hkm-Group</t>
  </si>
  <si>
    <t xml:space="preserve">Pooja M</t>
  </si>
  <si>
    <t xml:space="preserve">pooja.m@hkm-group.org</t>
  </si>
  <si>
    <t xml:space="preserve">VXRH+54R, Sindh Industrial Trading Estate, Karachi, Karachi City, Sindh, Pakistan</t>
  </si>
  <si>
    <t xml:space="preserve">Infobean Technologies/InfoBeans</t>
  </si>
  <si>
    <t xml:space="preserve">Kanupriya Manchanda</t>
  </si>
  <si>
    <t xml:space="preserve">kanupriya.manchanda@infobeans.com,verifications@infobeans.com,harshwardhan.gaur@infobeans.com</t>
  </si>
  <si>
    <t xml:space="preserve">0731-6702000</t>
  </si>
  <si>
    <t xml:space="preserve">2nd Floor, Crystal IT Park, Bhawarkua Main Rd, Indrapuri Colony, Indore, Madhya Pradesh 452014</t>
  </si>
  <si>
    <t xml:space="preserve">4Sl</t>
  </si>
  <si>
    <t xml:space="preserve">Balaji Gnanasek</t>
  </si>
  <si>
    <t xml:space="preserve">balaji.gnanasekaran@4sl.com</t>
  </si>
  <si>
    <t xml:space="preserve">4 Snow Hill, London EC1A 2DJ, United Kingdom</t>
  </si>
  <si>
    <t xml:space="preserve">Appexhr</t>
  </si>
  <si>
    <t xml:space="preserve">Abhay</t>
  </si>
  <si>
    <t xml:space="preserve">hr@appexhr.com</t>
  </si>
  <si>
    <t xml:space="preserve">211, 2nd Floor, Grand Plaza, Dak Bungalow Chauraha, Frazer Road, Patna, Bihar 800001</t>
  </si>
  <si>
    <t xml:space="preserve">Bdo India Llp</t>
  </si>
  <si>
    <t xml:space="preserve">raeesanaim</t>
  </si>
  <si>
    <t xml:space="preserve">Hr@bdo.in</t>
  </si>
  <si>
    <t xml:space="preserve">Raheja Titanium, Floor 6, Western Express Hwy, Geetanjali Railway Colony, Ram Nagar, Goregaon, Mumbai, Maharashtra 400063</t>
  </si>
  <si>
    <t xml:space="preserve">Causeway Software Technologies India Pvt Ltd</t>
  </si>
  <si>
    <t xml:space="preserve">hr@causeway.com</t>
  </si>
  <si>
    <t xml:space="preserve">080-41472617</t>
  </si>
  <si>
    <t xml:space="preserve">Number : 128/9 Maruthi Sapphire HAL Airport Road Murugesh, Palya, Bengaluru, Karnataka - 560017</t>
  </si>
  <si>
    <t xml:space="preserve">Deccan Infosystems Private Limited</t>
  </si>
  <si>
    <t xml:space="preserve">Ananth</t>
  </si>
  <si>
    <t xml:space="preserve">ananth@deccaninfo.com</t>
  </si>
  <si>
    <t xml:space="preserve">1368, 31st Cross Rd, 4th T Block East, Koramangala, Bengaluru, Karnataka 560034</t>
  </si>
  <si>
    <t xml:space="preserve">Gc-Solutions</t>
  </si>
  <si>
    <t xml:space="preserve">humanresource@gc-solutions.net</t>
  </si>
  <si>
    <t xml:space="preserve">2nd Floor A-154/A, near TCS, Sector 63, Noida, Uttar Pradesh 201307</t>
  </si>
  <si>
    <t xml:space="preserve">Hlind</t>
  </si>
  <si>
    <t xml:space="preserve">Manjurana</t>
  </si>
  <si>
    <t xml:space="preserve">hr@hlind.co.in</t>
  </si>
  <si>
    <t xml:space="preserve">4, Surajpur Kasna Rd, Amritpuram, Industrial Area, Surajpur Site 4, Greater Noida, Uttar Pradesh 201306</t>
  </si>
  <si>
    <t xml:space="preserve">Infobraintech</t>
  </si>
  <si>
    <t xml:space="preserve">Ravikanthk</t>
  </si>
  <si>
    <t xml:space="preserve">ravikanthk@infobraintech.com</t>
  </si>
  <si>
    <t xml:space="preserve">Plot No. 1-89/3/B/40, Madhapur, Hyderabad - 500081</t>
  </si>
  <si>
    <t xml:space="preserve">4Spl Technologies India Private Limited</t>
  </si>
  <si>
    <t xml:space="preserve">Manjula</t>
  </si>
  <si>
    <t xml:space="preserve">manjula@4spl.net</t>
  </si>
  <si>
    <t xml:space="preserve">Kailash Towers, No.158, 2nd Floor,UAS Layout, Bhoopasandra Main Road,Sanjaynagar,Bangalore-560094</t>
  </si>
  <si>
    <t xml:space="preserve">Appflow Solutions Private Limited</t>
  </si>
  <si>
    <t xml:space="preserve">pradeep@appflowsolutions.com</t>
  </si>
  <si>
    <t xml:space="preserve">SSR Corporate Park, 201, Second Floor, Mathura Rd, Faridabad, Haryana 121003</t>
  </si>
  <si>
    <t xml:space="preserve">Be Engineering Services India Pvt Ltd</t>
  </si>
  <si>
    <t xml:space="preserve">radhika.tumma</t>
  </si>
  <si>
    <t xml:space="preserve">radhika_tumma@beaerospace.com</t>
  </si>
  <si>
    <t xml:space="preserve">3rd Floor, Central Plaza, Raj Bhavan Rd, Somajiguda, Hyderabad, Telangana 500082</t>
  </si>
  <si>
    <t xml:space="preserve">Cauvery News</t>
  </si>
  <si>
    <t xml:space="preserve">hr@cauverynews.tv</t>
  </si>
  <si>
    <t xml:space="preserve">Plot Number - 1, 2, The Lords, Block No.2, Thiru Vi Ka Industrial Estate, Guindy, Chennai, Tamil Nadu - 600032</t>
  </si>
  <si>
    <t xml:space="preserve">Gcts</t>
  </si>
  <si>
    <t xml:space="preserve">Anurag Detha</t>
  </si>
  <si>
    <t xml:space="preserve">hr@GCTS.CO.IN</t>
  </si>
  <si>
    <t xml:space="preserve">Ashram More, GT Rd, Asansol, West Bengal 713301</t>
  </si>
  <si>
    <t xml:space="preserve">Hlinesoft</t>
  </si>
  <si>
    <t xml:space="preserve">hr@hlinesoft.com</t>
  </si>
  <si>
    <t xml:space="preserve">A Block, 404, 4th Floor, Chandralok Complex, Paradise Circle, S D Road, Paradise Circle, Secunderabad, Telangana 500003</t>
  </si>
  <si>
    <t xml:space="preserve">Infocepts</t>
  </si>
  <si>
    <t xml:space="preserve">Abandwar</t>
  </si>
  <si>
    <t xml:space="preserve">abandwar@infocepts.com</t>
  </si>
  <si>
    <t xml:space="preserve">11, 1, IT Park Rd, Parsodi, Gayatri Nagar, Pratap Nagar, Nagpur, Maharashtra 440022</t>
  </si>
  <si>
    <t xml:space="preserve">4Th Quarter Technologies</t>
  </si>
  <si>
    <t xml:space="preserve">rajesh@4qt.com</t>
  </si>
  <si>
    <t xml:space="preserve">120-4219659</t>
  </si>
  <si>
    <t xml:space="preserve">B-82, Block B, Sector 60, Noida, Uttar Pradesh 201301</t>
  </si>
  <si>
    <t xml:space="preserve">Appin Certified Security Expert</t>
  </si>
  <si>
    <t xml:space="preserve">hr@appintraining.com</t>
  </si>
  <si>
    <t xml:space="preserve">505, AGGARWAL MILLENIUM TOWER, NETAJI SUBHASH PLACE, PITAMPURA, DELHI-110088</t>
  </si>
  <si>
    <t xml:space="preserve">Beacon Higher Education Services Private Limited</t>
  </si>
  <si>
    <t xml:space="preserve">priyanka.dhingra</t>
  </si>
  <si>
    <t xml:space="preserve">priyanka.dhingra@beaconlearning.in</t>
  </si>
  <si>
    <t xml:space="preserve">Haribhakti Raneshwar Bhavan, Vasna Rd, opposite Raneshwar Temple Saiyed, Vadodara, Gujarat 391410</t>
  </si>
  <si>
    <t xml:space="preserve">Cavinkare</t>
  </si>
  <si>
    <t xml:space="preserve">Ulaganathan</t>
  </si>
  <si>
    <t xml:space="preserve">ulaganathan@cavinkare.com</t>
  </si>
  <si>
    <t xml:space="preserve">Laxmi Nagar, New Delhi, Delhi - 110092</t>
  </si>
  <si>
    <t xml:space="preserve">Gdatasol</t>
  </si>
  <si>
    <t xml:space="preserve">Gd Sindia</t>
  </si>
  <si>
    <t xml:space="preserve">gdsindiahr@gdatasol.com</t>
  </si>
  <si>
    <t xml:space="preserve">Plot No. 99, H No. 1-90/7/B/111, Patrika Nagar, Hitech City, Hyderabad, Hyderabad, Telangana 500081</t>
  </si>
  <si>
    <t xml:space="preserve">Hmie</t>
  </si>
  <si>
    <t xml:space="preserve">hmie_hrcommittee@HMIE.CO.IN</t>
  </si>
  <si>
    <t xml:space="preserve">Survey No5/2 &amp; 5/3, Opp. Hitec City MMTS Railway Station, Izzathnagar, Kondapur, Hyderabad, Telangana 500084</t>
  </si>
  <si>
    <t xml:space="preserve">Infocheckusa</t>
  </si>
  <si>
    <t xml:space="preserve">Sales official</t>
  </si>
  <si>
    <t xml:space="preserve">sales@infocheckusa.com</t>
  </si>
  <si>
    <t xml:space="preserve">360 Adelaide St. West Suite 300 Toronto, Ontario M5V 1R7</t>
  </si>
  <si>
    <t xml:space="preserve">5 Elements</t>
  </si>
  <si>
    <t xml:space="preserve">Vedika badal</t>
  </si>
  <si>
    <t xml:space="preserve">hr@5elements.org.in</t>
  </si>
  <si>
    <t xml:space="preserve">F-419, Sector 63 F, Sector 63, Noida, Uttar Pradesh 201301</t>
  </si>
  <si>
    <t xml:space="preserve">Appinventiv Technologies</t>
  </si>
  <si>
    <t xml:space="preserve">hr@appinventiv.com</t>
  </si>
  <si>
    <t xml:space="preserve">B-25 Nr Thomson Reuters, Sector 58, Noida, Uttar Pradesh 201301</t>
  </si>
  <si>
    <t xml:space="preserve">Beacon Power Systems Limited</t>
  </si>
  <si>
    <t xml:space="preserve">raihan</t>
  </si>
  <si>
    <t xml:space="preserve">raihan.scm@bpsl.com.bd</t>
  </si>
  <si>
    <t xml:space="preserve">7th Floor, Beacon Business Centre, 9/B/2 Toyenbee Circular Rd, Dhaka 1223, Bangladesh</t>
  </si>
  <si>
    <t xml:space="preserve">Cavisson</t>
  </si>
  <si>
    <t xml:space="preserve">Neha Sharma</t>
  </si>
  <si>
    <t xml:space="preserve">neha.sharma@cavisson.com</t>
  </si>
  <si>
    <t xml:space="preserve">C-139, C Block, C Block Road, C Block, Sector 63, Noida, Uttar Pradesh - 201301</t>
  </si>
  <si>
    <t xml:space="preserve">Ge Capital Business Process Management</t>
  </si>
  <si>
    <t xml:space="preserve">Gajalakshmi</t>
  </si>
  <si>
    <t xml:space="preserve">hr@sbicard.com</t>
  </si>
  <si>
    <t xml:space="preserve">Sco 110-11, Fl 2nd, Sector 34a, Chandigarh, 160022</t>
  </si>
  <si>
    <t xml:space="preserve">Hms Host Services India Pvt Ltd</t>
  </si>
  <si>
    <t xml:space="preserve">bandaru.shanmukhananda@hmshost.net</t>
  </si>
  <si>
    <t xml:space="preserve">Kempegowda International Airport Passenger Terminal Building, Bengaluru, Karnataka 560035</t>
  </si>
  <si>
    <t xml:space="preserve">Infocom Netrwork</t>
  </si>
  <si>
    <t xml:space="preserve">hrd@tradeindia.com</t>
  </si>
  <si>
    <t xml:space="preserve">011-46710500</t>
  </si>
  <si>
    <t xml:space="preserve">A-86, Block A, Okhla Phase II, Okhla Industrial Estate, New Delhi, Delhi 110020</t>
  </si>
  <si>
    <t xml:space="preserve">63 Moons Technologies Limited(Formerly Financial Technologies (India) Limited)</t>
  </si>
  <si>
    <t xml:space="preserve">Ext Shrikant</t>
  </si>
  <si>
    <t xml:space="preserve">Hr@63moons.com</t>
  </si>
  <si>
    <t xml:space="preserve">4G &amp; 4H, 4th Floor, Hansalaya Building, Barakhamba Road, New Delhi, Delhi 110001</t>
  </si>
  <si>
    <t xml:space="preserve">Appistoki Consulting Services</t>
  </si>
  <si>
    <t xml:space="preserve">hr@appistoki.com</t>
  </si>
  <si>
    <t xml:space="preserve">#77, Chord Rd, beside mahalakshmi metro station, 1st R Block, Rajajinagar, Bengaluru, Karnataka 560086</t>
  </si>
  <si>
    <t xml:space="preserve">Beacon Solutions</t>
  </si>
  <si>
    <t xml:space="preserve">suklamc</t>
  </si>
  <si>
    <t xml:space="preserve">suklamc@beacon-solutions.in</t>
  </si>
  <si>
    <t xml:space="preserve">No.355, 9th Main, Sir M V Marga, near Om Shakti Temple, Vidyapeeta Layout, Banashankari 3rd Stage, Bengaluru, Karnataka 560085</t>
  </si>
  <si>
    <t xml:space="preserve">Caviumnet Works</t>
  </si>
  <si>
    <t xml:space="preserve">Santosh Somanagurthi</t>
  </si>
  <si>
    <t xml:space="preserve">Santosh.Somanagurthi@caviumnetworks.com</t>
  </si>
  <si>
    <t xml:space="preserve">FLAT Number: 301, 302, 401, 501 &amp; 502, S.V's Srikar Height, 6-3-1089/B/2/1, Somajiguda Hyderabad, Telangana - 500082</t>
  </si>
  <si>
    <t xml:space="preserve">Gea Process Engineering India Pvt Ltd</t>
  </si>
  <si>
    <t xml:space="preserve">Michael</t>
  </si>
  <si>
    <t xml:space="preserve">michael.rasmussen@gea.com</t>
  </si>
  <si>
    <t xml:space="preserve">Block no 8, Sama-Savli Rd, PO, Dumad, Gujarat 391740</t>
  </si>
  <si>
    <t xml:space="preserve">Hmtmachinetools</t>
  </si>
  <si>
    <t xml:space="preserve">mthhr1@hmtmachinetools.com</t>
  </si>
  <si>
    <t xml:space="preserve">Shop No-315, 5, Old Rohtak Rd, Shahzada Bagh, RPF Colony, Daya Basti, Delhi, 110035</t>
  </si>
  <si>
    <t xml:space="preserve">Infocore-Group</t>
  </si>
  <si>
    <t xml:space="preserve">Amirtha</t>
  </si>
  <si>
    <t xml:space="preserve">amirtha@infocore-group.com</t>
  </si>
  <si>
    <t xml:space="preserve">No 221/A 5th Cross, 3rd Main HRBR Layout, 3rd Block, Kalyan Nagar, Bengaluru, Karnataka 560043</t>
  </si>
  <si>
    <t xml:space="preserve">6Sos</t>
  </si>
  <si>
    <t xml:space="preserve">Sivaranjani</t>
  </si>
  <si>
    <t xml:space="preserve">sivaranjani@6sos.com</t>
  </si>
  <si>
    <t xml:space="preserve">No. 112, Valluvar kottam High Road,Nungambakkam,Chennai-600 034</t>
  </si>
  <si>
    <t xml:space="preserve">Applewoods Estate Private Limited</t>
  </si>
  <si>
    <t xml:space="preserve">payroll@applewoods.co.in</t>
  </si>
  <si>
    <t xml:space="preserve">201, Center Point, 2nd Floor, C G Road, C G Road, Ahmedabad, Gujarat 380009</t>
  </si>
  <si>
    <t xml:space="preserve">B-Earth And Spire India Pvt Ltd</t>
  </si>
  <si>
    <t xml:space="preserve">hr@bearthandspire.com</t>
  </si>
  <si>
    <t xml:space="preserve">F-40, IInd Floor, Okhla Phase I, New Delhi, 110001</t>
  </si>
  <si>
    <t xml:space="preserve">Caya Constructs</t>
  </si>
  <si>
    <t xml:space="preserve">Harneet</t>
  </si>
  <si>
    <t xml:space="preserve">harneet@cayaconstructs.com</t>
  </si>
  <si>
    <t xml:space="preserve">B - 38, Gulmohar Park, New Delhi, Delhi 110049</t>
  </si>
  <si>
    <t xml:space="preserve">Geap-India</t>
  </si>
  <si>
    <t xml:space="preserve">Kashyap Upadhyay</t>
  </si>
  <si>
    <t xml:space="preserve">hr@geap-india.com</t>
  </si>
  <si>
    <t xml:space="preserve">Kondapur, India N/A. 8th Floor, Western Pearl, Hi-Tech City Road 500 084 ; Kuala Lumpur, Malaysia 5.0. Menara Maxis ...</t>
  </si>
  <si>
    <t xml:space="preserve">Hn Web Marketing Private Limited</t>
  </si>
  <si>
    <t xml:space="preserve">masterinredesign1@gmail.com</t>
  </si>
  <si>
    <t xml:space="preserve">086007 17532</t>
  </si>
  <si>
    <t xml:space="preserve">No. 81, Paud Rd, Anand Nagar, Kothrud, Pune, Maharashtra 411029</t>
  </si>
  <si>
    <t xml:space="preserve">Infocube Solution Pvt. Ltd.</t>
  </si>
  <si>
    <t xml:space="preserve">amit.kr@infocubesolution.com</t>
  </si>
  <si>
    <t xml:space="preserve">120 4575478</t>
  </si>
  <si>
    <t xml:space="preserve">A-38K, Block A, Sector 64, Noida, Uttar Pradesh 201301</t>
  </si>
  <si>
    <t xml:space="preserve">6Ten</t>
  </si>
  <si>
    <t xml:space="preserve">hr@6ten.co.in</t>
  </si>
  <si>
    <t xml:space="preserve">29, Ground Floor, Block FA, Mansarover Garden, New Delhi, Delhi 110015</t>
  </si>
  <si>
    <t xml:space="preserve">Applexus Technologies (P) Ltd</t>
  </si>
  <si>
    <t xml:space="preserve">Georgy Issac</t>
  </si>
  <si>
    <t xml:space="preserve">georgy.issac@applexus.com</t>
  </si>
  <si>
    <t xml:space="preserve">0471-4060474</t>
  </si>
  <si>
    <t xml:space="preserve">2 B1, Trans Asia Cyber Park Ambalamedu P. O, Infopark Phase 2, Kochi, Kerala 682303</t>
  </si>
  <si>
    <t xml:space="preserve">Beas Consultancy Services Pvt. Ltd.</t>
  </si>
  <si>
    <t xml:space="preserve">urbashi</t>
  </si>
  <si>
    <t xml:space="preserve">urbashi@beas.co.in</t>
  </si>
  <si>
    <t xml:space="preserve">CF-345, CF Block, Sector 1, Bidhannagar, Kolkata, West Bengal 700064</t>
  </si>
  <si>
    <t xml:space="preserve">Cbra</t>
  </si>
  <si>
    <t xml:space="preserve">D Revi Kumar</t>
  </si>
  <si>
    <t xml:space="preserve">d.revikumar@cbra.co.in</t>
  </si>
  <si>
    <t xml:space="preserve">Basantpur Rd, C Block, Basantpur, Faridabad, Haryana - 121009</t>
  </si>
  <si>
    <t xml:space="preserve">Gebbs Healthcare Solution Pvt. Ltd</t>
  </si>
  <si>
    <t xml:space="preserve">Swapnali Sapaliga</t>
  </si>
  <si>
    <t xml:space="preserve">hr@gebbs.com</t>
  </si>
  <si>
    <t xml:space="preserve">Building No.3 ,5 &amp; 6, 4th Office Level, Mindspace, Thane - Belapur Rd, Airoli, Navi Mumbai, Maharashtra 400708</t>
  </si>
  <si>
    <t xml:space="preserve">Hofinsoft</t>
  </si>
  <si>
    <t xml:space="preserve">Nithyaalakshmy K</t>
  </si>
  <si>
    <t xml:space="preserve">hr@hofinsoft.com</t>
  </si>
  <si>
    <t xml:space="preserve">3rd Floor, G R Complex Annex, 810, Anna Salai, Nandanam,, Chennai, Tamil Nadu 600035</t>
  </si>
  <si>
    <t xml:space="preserve">Infocus Corporation</t>
  </si>
  <si>
    <t xml:space="preserve">hr.in@innocom.in</t>
  </si>
  <si>
    <t xml:space="preserve">JMD Megapolis, Sohna Rd, Sector 48, Gurugram, Haryana 122004</t>
  </si>
  <si>
    <t xml:space="preserve">77Insys</t>
  </si>
  <si>
    <t xml:space="preserve">Naresh.Ch</t>
  </si>
  <si>
    <t xml:space="preserve">naresh.ch@77insys.com</t>
  </si>
  <si>
    <t xml:space="preserve">D.NO-64-6-10, OLD POST OFFICE ROAD,RAGHAVA NAGAR, VALLURI VENKATA RATNAM STREET, PATAMATA LANKA VIJAYAWADA AP 520010</t>
  </si>
  <si>
    <t xml:space="preserve">Applied Data Finance</t>
  </si>
  <si>
    <t xml:space="preserve">Grajaram</t>
  </si>
  <si>
    <t xml:space="preserve">grajaram@applieddatafinance.com</t>
  </si>
  <si>
    <t xml:space="preserve">S. No. 56/3A, Fayola Towers, Second Floor, 200 Feet Radial Rd, Pallikaranai, Chennai, Tamil Nadu 600100</t>
  </si>
  <si>
    <t xml:space="preserve">Beaumonde The Fern Fivestar Ecotel Hotel</t>
  </si>
  <si>
    <t xml:space="preserve">hr@beaumondefernhotel.com</t>
  </si>
  <si>
    <t xml:space="preserve">Vivekananda Lane, Near South Junction, Off M G Road, Kochi, Kerala 682016</t>
  </si>
  <si>
    <t xml:space="preserve">Cbre</t>
  </si>
  <si>
    <t xml:space="preserve">Shernaz Vasania</t>
  </si>
  <si>
    <t xml:space="preserve">shernaz.vasania@cbre.com</t>
  </si>
  <si>
    <t xml:space="preserve">Building, G/F, PTI, 4, Sansad Marg, New Delhi, Delhi 110001</t>
  </si>
  <si>
    <t xml:space="preserve">Gebmail</t>
  </si>
  <si>
    <t xml:space="preserve">info.pgvcl@gebmail.com</t>
  </si>
  <si>
    <t xml:space="preserve">Not Provided</t>
  </si>
  <si>
    <t xml:space="preserve">Hogoworld</t>
  </si>
  <si>
    <t xml:space="preserve">hr@hogoworld.com</t>
  </si>
  <si>
    <t xml:space="preserve">E" Wing, 1st Floor, Pooja Enclave,, Opposite IMP Factory, Ganesh Nagar, Charkop,, Mumbai, Maharashtra 400067</t>
  </si>
  <si>
    <t xml:space="preserve">Infocus Technologies</t>
  </si>
  <si>
    <t xml:space="preserve">Santoshi</t>
  </si>
  <si>
    <t xml:space="preserve">info@infocus-in.com</t>
  </si>
  <si>
    <t xml:space="preserve">1st Floor, 230B, Acharya Jagadish Chandra Bose Rd, Minto Park, Bhowanipore, Kolkata, West Bengal 700020</t>
  </si>
  <si>
    <t xml:space="preserve">7A Consulting Staffing Solution</t>
  </si>
  <si>
    <t xml:space="preserve">Vasudha</t>
  </si>
  <si>
    <t xml:space="preserve">vasudha.7aconsulting@gmail.com</t>
  </si>
  <si>
    <t xml:space="preserve">DLF Cyber Greens, 12th Floor, DLF Cyber City, DLF Phase 2, Sector 24, Gurugram, Haryana 122022</t>
  </si>
  <si>
    <t xml:space="preserve">Applied Info Services India Pvt Ltd</t>
  </si>
  <si>
    <t xml:space="preserve">Geetha Madhuri</t>
  </si>
  <si>
    <t xml:space="preserve">Geetha.Madhuri@AppliedIS.com</t>
  </si>
  <si>
    <t xml:space="preserve">8-2-257/A ROAD NO 12 MLA COLONY, BANJARA HILLS HYDERABAD TG 500034</t>
  </si>
  <si>
    <t xml:space="preserve">Bebo Technologies</t>
  </si>
  <si>
    <t xml:space="preserve">mmehra</t>
  </si>
  <si>
    <t xml:space="preserve">mmehra@qasource.com</t>
  </si>
  <si>
    <t xml:space="preserve">Plot Number-D3, Rajiv Gandhi Chandigarh Technology Park, Kishangarh, Chandigarh, 160101</t>
  </si>
  <si>
    <t xml:space="preserve">Cbre South Asia Pvt. Ltd</t>
  </si>
  <si>
    <t xml:space="preserve">Rahul Jain</t>
  </si>
  <si>
    <t xml:space="preserve">hr@cbre.co.in</t>
  </si>
  <si>
    <t xml:space="preserve">Unit No. 1, 1st Floor, Orwell, Salarpuria Knowledge City Rai Durg, Hyderabad, Telangana - 500081</t>
  </si>
  <si>
    <t xml:space="preserve">Geek It Solutions Pvt Ltd</t>
  </si>
  <si>
    <t xml:space="preserve">hr@g8k.com</t>
  </si>
  <si>
    <t xml:space="preserve">99088 39325./040-40101100/01</t>
  </si>
  <si>
    <t xml:space="preserve">Flat No : 401, Road No 12,, Banjara Hills, Hyderabad, Telangana 500034</t>
  </si>
  <si>
    <t xml:space="preserve">Holiday Inn Kolkata Airport</t>
  </si>
  <si>
    <t xml:space="preserve">hr@holidayinnkolairport.com</t>
  </si>
  <si>
    <t xml:space="preserve">033 6699 6699</t>
  </si>
  <si>
    <t xml:space="preserve">28 Jessore Road Nscbi, Airport, Dum Dum, Kolkata, West Bengal 700052</t>
  </si>
  <si>
    <t xml:space="preserve">Infodriveindia</t>
  </si>
  <si>
    <t xml:space="preserve">Shubhra Srivastava</t>
  </si>
  <si>
    <t xml:space="preserve">shubhra.srivastava@infodriveindia.com</t>
  </si>
  <si>
    <t xml:space="preserve">F-19, Pocket F, Okhla Phase I, Okhla Industrial Estate, New Delhi, Delhi 110020</t>
  </si>
  <si>
    <t xml:space="preserve">7N.Com</t>
  </si>
  <si>
    <t xml:space="preserve">ViPa@7n.com</t>
  </si>
  <si>
    <t xml:space="preserve">41 A, 3rd Floor, Corner Market, Malviya Nagar |, New Delhi, Delhi 110017</t>
  </si>
  <si>
    <t xml:space="preserve">Applied Materials India Pvt Ltd</t>
  </si>
  <si>
    <t xml:space="preserve">Shreyas Kodial</t>
  </si>
  <si>
    <t xml:space="preserve">shreyas_kodial@contractor.amat.com</t>
  </si>
  <si>
    <t xml:space="preserve">UNIT 5, 3RD FLOOR,EXPLORER BLOCK INTERNATIONAL TECHNOLOGY PARK BANGALORE Bangalore KA 560066</t>
  </si>
  <si>
    <t xml:space="preserve">Bechtel</t>
  </si>
  <si>
    <t xml:space="preserve">mxalaka@bechtel.com</t>
  </si>
  <si>
    <t xml:space="preserve">Block - 1 Keval Corporate Park Guru Gobindsinhji Marg Opp. GEB Sub Station, Chhani, Vadodara, Gujarat 391740</t>
  </si>
  <si>
    <t xml:space="preserve">Cbt Infotech</t>
  </si>
  <si>
    <t xml:space="preserve">Varsha Kamble</t>
  </si>
  <si>
    <t xml:space="preserve">hr@cbtinfotech.com</t>
  </si>
  <si>
    <t xml:space="preserve">022-40829400</t>
  </si>
  <si>
    <t xml:space="preserve">702, Crystal Center, Raheja Vihar, Opp. Chandivali Studio, Chandivali Andheri (East, Raheja Vihar Rd, Raheja Vihar, Chandivali, Powai, Mumbai, Maharashtra - 400072</t>
  </si>
  <si>
    <t xml:space="preserve">Geeta Infotech India Private Limited</t>
  </si>
  <si>
    <t xml:space="preserve">Adarsh Shrivastva</t>
  </si>
  <si>
    <t xml:space="preserve">adarsh@geetainfotechindia.com</t>
  </si>
  <si>
    <t xml:space="preserve">Office No. 205 2nd Floor Bawa Tower Sector 17 Near Golden Punjab Hotel, Navi Mumbai, Maharashtra.</t>
  </si>
  <si>
    <t xml:space="preserve">Holidayinndelhi</t>
  </si>
  <si>
    <t xml:space="preserve">hr@holidayinndelhi.com</t>
  </si>
  <si>
    <t xml:space="preserve">Asset Area 12 Hospitality District, Aerocity, New Delhi, Delhi 110037</t>
  </si>
  <si>
    <t xml:space="preserve">Infodynamic</t>
  </si>
  <si>
    <t xml:space="preserve">Ganeshan</t>
  </si>
  <si>
    <t xml:space="preserve">ganeshan@in.infodynamic.net</t>
  </si>
  <si>
    <t xml:space="preserve">B-48, Ground Floor, Yusufpur, Sector 64, Noida, Uttar Pradesh 201307</t>
  </si>
  <si>
    <t xml:space="preserve">A &amp; B Associates</t>
  </si>
  <si>
    <t xml:space="preserve">Hr@abassociates.com</t>
  </si>
  <si>
    <t xml:space="preserve">P822+8W2, Saboli, Delhi, 110093</t>
  </si>
  <si>
    <t xml:space="preserve">Applied Research International Pvt. Ltd.</t>
  </si>
  <si>
    <t xml:space="preserve">S Bhatia</t>
  </si>
  <si>
    <t xml:space="preserve">sbhatia@arisimulation.com</t>
  </si>
  <si>
    <t xml:space="preserve">Metro Station, K-34, Mehrauli - Badarpur Rd, near Saket, Saidulajab, Saiyad Ul Ajaib Village, Saket, New Delhi, Delhi 110030</t>
  </si>
  <si>
    <t xml:space="preserve">Beckman Coulter India Private Limited</t>
  </si>
  <si>
    <t xml:space="preserve">nrachith@beckman.com</t>
  </si>
  <si>
    <t xml:space="preserve">Beckman Coulter India Pvt. Ltd. Unit Nos. TF-B 07(A) to 15 3rd Floor, B- Wing, Art Guild House, Phoenix Market City, Lal Bahadur Shastri Rd, Kurla, Mumbai, Maharashtra 400070</t>
  </si>
  <si>
    <t xml:space="preserve">Ccs Computers Pvt Ltd</t>
  </si>
  <si>
    <t xml:space="preserve">hr@ccscomputers.co.in</t>
  </si>
  <si>
    <t xml:space="preserve">2nd-3rd Floor Skipper House, Nehru Place, New Delhi, Delhi 110019</t>
  </si>
  <si>
    <t xml:space="preserve">Gelco Electronics Private Limited</t>
  </si>
  <si>
    <t xml:space="preserve">hr@gelco-world.com</t>
  </si>
  <si>
    <t xml:space="preserve">GELCO Electronics Pvt. Ltd,. Block No-142, Nr. Jalaram ceramics ...</t>
  </si>
  <si>
    <t xml:space="preserve">Holidayme</t>
  </si>
  <si>
    <t xml:space="preserve">Hr@holidayme.com</t>
  </si>
  <si>
    <t xml:space="preserve">Creaticity Mall, Off, Airport Rd, opp. Golf Course, Shastrinagar, Yerawada, Pune, Maharashtra 411006</t>
  </si>
  <si>
    <t xml:space="preserve">Infofaces</t>
  </si>
  <si>
    <t xml:space="preserve">hr@infofaces.com</t>
  </si>
  <si>
    <t xml:space="preserve">C-96, 3rd Floor, Sector-2, Noida, Noida, Uttar Pradesh 201301</t>
  </si>
  <si>
    <t xml:space="preserve">A Little World Private Limited</t>
  </si>
  <si>
    <t xml:space="preserve">Sudhendu Gadhave</t>
  </si>
  <si>
    <t xml:space="preserve">sudhendu.gadhave@alittleworld.com</t>
  </si>
  <si>
    <t xml:space="preserve">Flat 301, Gaur Ganga 1, Vaishali Rd, Sector 4, Ghaziabad, Uttar Pradesh 201010</t>
  </si>
  <si>
    <t xml:space="preserve">Appmajix Technologies Pvt. Ltd</t>
  </si>
  <si>
    <t xml:space="preserve">Himaja Ravula</t>
  </si>
  <si>
    <t xml:space="preserve">hr@appmajix.xom</t>
  </si>
  <si>
    <t xml:space="preserve">#504,507, Survey No 6-3, 252/2, Banjara Hills Main Rd, Irram Manzil Colony, Banjara Hills, Hyderabad, Telangana 500004</t>
  </si>
  <si>
    <t xml:space="preserve">Bedi &amp; Bedi (Aii)</t>
  </si>
  <si>
    <t xml:space="preserve">tapas_nag@yahoo.com</t>
  </si>
  <si>
    <t xml:space="preserve">Unnamed Road, Block 57, Karol Bagh, New Delhi, Delhi 110005</t>
  </si>
  <si>
    <t xml:space="preserve">Ccs Technologies Private Limited</t>
  </si>
  <si>
    <t xml:space="preserve">Mahesh Benoy</t>
  </si>
  <si>
    <t xml:space="preserve">hr@ccstechnlogies.in</t>
  </si>
  <si>
    <t xml:space="preserve">481 - 2565654</t>
  </si>
  <si>
    <t xml:space="preserve">Erayilkadavu Rd, Eerayil Kadavu, Kottayam, Kerala - 686001</t>
  </si>
  <si>
    <t xml:space="preserve">Gem Sofware Solutions Limited</t>
  </si>
  <si>
    <t xml:space="preserve">M Srinivasan</t>
  </si>
  <si>
    <t xml:space="preserve">hr@geoftsolutions.com</t>
  </si>
  <si>
    <t xml:space="preserve">37,5th Floor,Chamiers Tower,Chamiers Road Teynampet,Chennai-18, Tamil Nadu 600018</t>
  </si>
  <si>
    <t xml:space="preserve">Home Credit India</t>
  </si>
  <si>
    <t xml:space="preserve">Vishal Ranjan</t>
  </si>
  <si>
    <t xml:space="preserve">Hr@homecredit.co.in</t>
  </si>
  <si>
    <t xml:space="preserve">Sunder Nagri, Dilshad Garden, Delhi, 110093</t>
  </si>
  <si>
    <t xml:space="preserve">Infogain</t>
  </si>
  <si>
    <t xml:space="preserve">Garima Singh</t>
  </si>
  <si>
    <t xml:space="preserve">Garima.Singh@infogain.com</t>
  </si>
  <si>
    <t xml:space="preserve">A-16, Block A, Sector 60, Noida, Uttar Pradesh 201301</t>
  </si>
  <si>
    <t xml:space="preserve">A P Securitas Pvt Ltd</t>
  </si>
  <si>
    <t xml:space="preserve">aps_hrsupport@apsecuritas.com</t>
  </si>
  <si>
    <t xml:space="preserve">B1, Comercial Complex, near Sai Baba Temple, Janakpuri, New Delhi, Delhi 110058</t>
  </si>
  <si>
    <t xml:space="preserve">Appnomic Syste Private Limited</t>
  </si>
  <si>
    <t xml:space="preserve">Rajesh KS</t>
  </si>
  <si>
    <t xml:space="preserve">Rajesh.ks@appnomic.com</t>
  </si>
  <si>
    <t xml:space="preserve">201, 2nd Floor, "Touchdown", No1&amp;2, HAL industrial Area, Bengaluru, Karnataka 560037</t>
  </si>
  <si>
    <t xml:space="preserve">Befree Business Resourcing Llp</t>
  </si>
  <si>
    <t xml:space="preserve">hr@superrecords.com.au</t>
  </si>
  <si>
    <t xml:space="preserve">BKN Ambaram Estate, Ground Floor, P.I.D No. 82-1-648/L, 01st Main Binnamangala, 01st Stage, Indiranagar, Bengaluru, Karnataka 560038</t>
  </si>
  <si>
    <t xml:space="preserve">Cdac</t>
  </si>
  <si>
    <t xml:space="preserve">Shahida</t>
  </si>
  <si>
    <t xml:space="preserve">shahida@cdac.in</t>
  </si>
  <si>
    <t xml:space="preserve">C-56/1, INSTITUTIONAL AREA, SECTOR 62, Anusudhan Bhavan, Institutional Area, Noida, Delhi 201307</t>
  </si>
  <si>
    <t xml:space="preserve">Gemalto</t>
  </si>
  <si>
    <t xml:space="preserve">John Bosco</t>
  </si>
  <si>
    <t xml:space="preserve">hr@gemalto.com</t>
  </si>
  <si>
    <t xml:space="preserve">3c Seasons Office Tower-A, Delhi Noida Direct Flyway, Sector 16B, Noida, Uttar Pradesh 201301</t>
  </si>
  <si>
    <t xml:space="preserve">Home Credit India Finance Private Limited</t>
  </si>
  <si>
    <t xml:space="preserve">myhr@homecredit.co.in</t>
  </si>
  <si>
    <t xml:space="preserve">Vishal Enclave, B2,, B - 31, Vishal Cinema Rd, Block D, Vishal Enclave, Tagore Garden Extension, New Delhi, Delhi 110027</t>
  </si>
  <si>
    <t xml:space="preserve">Infogix</t>
  </si>
  <si>
    <t xml:space="preserve">S Shukla</t>
  </si>
  <si>
    <t xml:space="preserve">sshukla@infogix.com</t>
  </si>
  <si>
    <t xml:space="preserve">5 th floor, Tower, 10 A, DLF Cyber City, DLF Phase 2, Sector 25, Gurugram, Haryana 122022</t>
  </si>
  <si>
    <t xml:space="preserve">A Plus A It Solutions Pvt Ltd</t>
  </si>
  <si>
    <t xml:space="preserve">hr@aplusait.com</t>
  </si>
  <si>
    <t xml:space="preserve">DDA Building, 705, 2, Near Satyam Cinema, Janakpuri District Center, Janakpuri, New Delhi, Delhi 110058</t>
  </si>
  <si>
    <t xml:space="preserve">Approva Syste Private Limited</t>
  </si>
  <si>
    <t xml:space="preserve">Vijaya</t>
  </si>
  <si>
    <t xml:space="preserve">Vijaya.Emani@infor.com</t>
  </si>
  <si>
    <t xml:space="preserve">Meenal Apartment, 34, Aundh Rd, Chikhalwadi, Bopodi, Pune, Maharashtra 411020</t>
  </si>
  <si>
    <t xml:space="preserve">Beganto Software Syste Private Limited</t>
  </si>
  <si>
    <t xml:space="preserve">narinder.singh</t>
  </si>
  <si>
    <t xml:space="preserve">narinder.singh@beganto.com</t>
  </si>
  <si>
    <t xml:space="preserve">Logix Park, A- 4&amp;5, Sector 16, Noida, Uttar Pradesh 201301</t>
  </si>
  <si>
    <t xml:space="preserve">Cdg India - A Boeing Company /Continental Data Graphics Technical Services India Private Limited.</t>
  </si>
  <si>
    <t xml:space="preserve">J Alex</t>
  </si>
  <si>
    <t xml:space="preserve">JAlex@cdgnow.com</t>
  </si>
  <si>
    <t xml:space="preserve">44 4592 0000 (Ext: 1014)</t>
  </si>
  <si>
    <t xml:space="preserve">3rd Floor, DLF Building, Sansad Marg, Janpath, Connaught Place, New Delhi, Delhi 110001</t>
  </si>
  <si>
    <t xml:space="preserve">Gemini Solutions Private Limited</t>
  </si>
  <si>
    <t xml:space="preserve">Ankit Gupta</t>
  </si>
  <si>
    <t xml:space="preserve">ankit.gupta@geminisolutions.in</t>
  </si>
  <si>
    <t xml:space="preserve">Plot No. 119, Udyog Vihar, Phase I, Sector 20, Gurugram, Haryana 122016</t>
  </si>
  <si>
    <t xml:space="preserve">Homeoffice</t>
  </si>
  <si>
    <t xml:space="preserve">Kevin Woods1</t>
  </si>
  <si>
    <t xml:space="preserve">Kevin.Woods1@homeoffice.gsi.gov.uk</t>
  </si>
  <si>
    <t xml:space="preserve">Gali No. 3, Khadda Colony, Jaitpur, New Delhi, Delhi 110044</t>
  </si>
  <si>
    <t xml:space="preserve">Infojini Consulting</t>
  </si>
  <si>
    <t xml:space="preserve">Amruta</t>
  </si>
  <si>
    <t xml:space="preserve">amruta.d@infojiniconsulting.com</t>
  </si>
  <si>
    <t xml:space="preserve">D-207, D Block, Sector 63, Noida, Uttar Pradesh 201301</t>
  </si>
  <si>
    <t xml:space="preserve">A Plus Consulting Co</t>
  </si>
  <si>
    <t xml:space="preserve">borinn.ourng@aplusgroup.biz</t>
  </si>
  <si>
    <t xml:space="preserve">HW76+GH2, Phnom Penh, Cambodia</t>
  </si>
  <si>
    <t xml:space="preserve">Apps Associate Pvt Ltd</t>
  </si>
  <si>
    <t xml:space="preserve">hr@appsassociates.com</t>
  </si>
  <si>
    <t xml:space="preserve">02, Habsiguda Main Rd, Manikyapuri Colony, Vijayanagar Colony, Kakateeya Nagar, Habsiguda, Hyderabad, Telangana 500007</t>
  </si>
  <si>
    <t xml:space="preserve">Behr Hella Thermocontrol India Pvt Ltd</t>
  </si>
  <si>
    <t xml:space="preserve">Pavan.Parlapelly</t>
  </si>
  <si>
    <t xml:space="preserve">hr@bhtc.com</t>
  </si>
  <si>
    <t xml:space="preserve">Survey No. 4270, Elpro Compound City, Chinchwad Gaon, Chinchwad, near HDFC Bank, Pune, Maharashtra 411033</t>
  </si>
  <si>
    <t xml:space="preserve">Ceat ltd</t>
  </si>
  <si>
    <t xml:space="preserve">Sohoni</t>
  </si>
  <si>
    <t xml:space="preserve">hr@ceatltd.com</t>
  </si>
  <si>
    <t xml:space="preserve">Ceat Mahal, 463 Dr Annie Besant Road,Worli, Mumbai - 400030</t>
  </si>
  <si>
    <t xml:space="preserve">Gemland Inc</t>
  </si>
  <si>
    <t xml:space="preserve">Manu</t>
  </si>
  <si>
    <t xml:space="preserve">manu@gemlandonline.com</t>
  </si>
  <si>
    <t xml:space="preserve">550 S Hill St, Los Angeles, CA 90013, United States</t>
  </si>
  <si>
    <t xml:space="preserve">Homerevise</t>
  </si>
  <si>
    <t xml:space="preserve">Sonali</t>
  </si>
  <si>
    <t xml:space="preserve">hr@Homerevise.co.in</t>
  </si>
  <si>
    <t xml:space="preserve">7th Floor, Odyssey IT Park, Road Number: 9, near Old Passport Office, Wagle Estate, Thane West, Thane, Maharashtra 400604</t>
  </si>
  <si>
    <t xml:space="preserve">Infologicsys</t>
  </si>
  <si>
    <t xml:space="preserve">hr@infologicsys.com</t>
  </si>
  <si>
    <t xml:space="preserve">AMSTOR HOUSE, PLOT NO. 5, TECHNOPARK CAMPUS, KAZHAKUTTOM, THIRUVANANTHAPURAM, THIRUVANANTHAPURAM KL, KERALA, INDIA</t>
  </si>
  <si>
    <t xml:space="preserve">A R Media Solutions</t>
  </si>
  <si>
    <t xml:space="preserve">mail@arrail.in</t>
  </si>
  <si>
    <t xml:space="preserve">A R House ,G-331, B Block Rd, G Block, Noida, Uttar Pradesh 201301</t>
  </si>
  <si>
    <t xml:space="preserve">Apps Business It Solutions Private Limited</t>
  </si>
  <si>
    <t xml:space="preserve">G Preethi</t>
  </si>
  <si>
    <t xml:space="preserve">gpreethi@a-bits.biz</t>
  </si>
  <si>
    <t xml:space="preserve">Meenakshi Tower, 13, Rajamannar St, Parthasarathi Puram, T. Nagar, Chennai, Tamil Nadu 600017</t>
  </si>
  <si>
    <t xml:space="preserve">Behr India (Mahle Anand Thermal Systems Private Limited)</t>
  </si>
  <si>
    <t xml:space="preserve">vinod.razdan</t>
  </si>
  <si>
    <t xml:space="preserve">vinod.razdan@in.mahle.com</t>
  </si>
  <si>
    <t xml:space="preserve">Alandi Fata, Chakan, Maharashtra 410501</t>
  </si>
  <si>
    <t xml:space="preserve">Cedcoss Technologies Pvt. Ltd.</t>
  </si>
  <si>
    <t xml:space="preserve">hrm@cedcoss.com</t>
  </si>
  <si>
    <t xml:space="preserve">0522-4077802/902</t>
  </si>
  <si>
    <t xml:space="preserve">3/460, Vishwas Khand Rd, Opposite to Nehru Enclave, Vishwas Khand, Gomti Nagar, Lucknow, Uttar Pradesh - 226010</t>
  </si>
  <si>
    <t xml:space="preserve">Gen Ex Pharma</t>
  </si>
  <si>
    <t xml:space="preserve">Darshana</t>
  </si>
  <si>
    <t xml:space="preserve">darshana@heterohealthcare.com'</t>
  </si>
  <si>
    <t xml:space="preserve">22-26844720</t>
  </si>
  <si>
    <t xml:space="preserve">#331, Sector 15A, Noida, Uttar Pradesh 201301</t>
  </si>
  <si>
    <t xml:space="preserve">Homestoreindia</t>
  </si>
  <si>
    <t xml:space="preserve">Aatreyee</t>
  </si>
  <si>
    <t xml:space="preserve">aatreyee@homestoreindia.com</t>
  </si>
  <si>
    <t xml:space="preserve">3rd Floor, Gaur City Mall, Noida-Greater Noida Link Rd, Gaur City 1, Sector 4, Noida, Uttar Pradesh 201009</t>
  </si>
  <si>
    <t xml:space="preserve">Infomaze Technologies</t>
  </si>
  <si>
    <t xml:space="preserve">Girish Kumar</t>
  </si>
  <si>
    <t xml:space="preserve">girish.kumar@infomazeapps.com</t>
  </si>
  <si>
    <t xml:space="preserve">894(18/303) Puthiyaveedu6 Koodal, Kalanjoor Panchayath, PathanamthittaPathanamthitta, INDIA 689693</t>
  </si>
  <si>
    <t xml:space="preserve">A S N Senior Secondary School</t>
  </si>
  <si>
    <t xml:space="preserve">asnschool@asnschool.org</t>
  </si>
  <si>
    <t xml:space="preserve">Sahakarita Marg, Mayur Vihar Phase 1 Extension, Mayur Vihar, New Delhi, Delhi 110091</t>
  </si>
  <si>
    <t xml:space="preserve">Apps Hr Services Pvt Ltd</t>
  </si>
  <si>
    <t xml:space="preserve">hr@appshrservices.in</t>
  </si>
  <si>
    <t xml:space="preserve">2nd Floor, 214, MIGH, KPHB, Above ICICI Direct, Rd Number 1, Hyderabad, Telangana 500072</t>
  </si>
  <si>
    <t xml:space="preserve">Behrgroup</t>
  </si>
  <si>
    <t xml:space="preserve">manoj.sharma</t>
  </si>
  <si>
    <t xml:space="preserve">manoj.sharma@behrgroup.com</t>
  </si>
  <si>
    <t xml:space="preserve">29 Milestone, Pune Nasik Highway Kuruli,Khed, Chakan, Maharashtra 411030</t>
  </si>
  <si>
    <t xml:space="preserve">C-Edge</t>
  </si>
  <si>
    <t xml:space="preserve">anuja pillai</t>
  </si>
  <si>
    <t xml:space="preserve">anuja.pillai@cedge.in</t>
  </si>
  <si>
    <t xml:space="preserve">2nd Floor, NITCO Biz Park, Rd Number 16U, Wagle Industrial Estate, Thane, Maharashtra 400604</t>
  </si>
  <si>
    <t xml:space="preserve">Genentech Solutions</t>
  </si>
  <si>
    <t xml:space="preserve">hr@genentechsolutions.in</t>
  </si>
  <si>
    <t xml:space="preserve">166, Block 3 G/5 PECHS, Karachi, Karachi City, Sindh 75400,</t>
  </si>
  <si>
    <t xml:space="preserve">Honda2Wheelersindia</t>
  </si>
  <si>
    <t xml:space="preserve">Chandra Shekhar</t>
  </si>
  <si>
    <t xml:space="preserve">Hr@honda2wheelersindia.com</t>
  </si>
  <si>
    <t xml:space="preserve">49-50, Golf Course Ext Rd, The Close South, Sector 49, Gurugram, Haryana 122018</t>
  </si>
  <si>
    <t xml:space="preserve">Infonology India Pvt. Ltd.</t>
  </si>
  <si>
    <t xml:space="preserve">Madhava Rao</t>
  </si>
  <si>
    <t xml:space="preserve">madhavarao.parigi@infonology.in</t>
  </si>
  <si>
    <t xml:space="preserve">OLD NO.17, NEW NO.35,SUBRABHATH APARTMENTS,BLOCK B APARTMENT(E)THEAGARAYAGRAMANI,T NAGAR,Chennai,Tamil Nadu,INDIA,600017</t>
  </si>
  <si>
    <t xml:space="preserve">A V Services Private Limited</t>
  </si>
  <si>
    <t xml:space="preserve">pradeep@avservices.co.in</t>
  </si>
  <si>
    <t xml:space="preserve">RZ-1, Gali No. 2, Dabri Industrial Area, Dabri-Palam Road, Opp. Shri. Dada Dev Hospital, New Delhi, Delhi 110045</t>
  </si>
  <si>
    <t xml:space="preserve">Apps Infotec Private Limited</t>
  </si>
  <si>
    <t xml:space="preserve">Adikrish</t>
  </si>
  <si>
    <t xml:space="preserve">adikrish@yahoo.com</t>
  </si>
  <si>
    <t xml:space="preserve">O.NO.28,N.NO.30,6TH MAIN ROAD, R.A. PURAM, CHENNAI TN 600028</t>
  </si>
  <si>
    <t xml:space="preserve">Being Sure Life Sciences Pvt Ltd</t>
  </si>
  <si>
    <t xml:space="preserve">Shoyab.beingsure</t>
  </si>
  <si>
    <t xml:space="preserve">Shoyab.beingsure@gmail.com</t>
  </si>
  <si>
    <t xml:space="preserve">9, Krishna Estate, BIDC Gorwa Estate, Gorwa, Vadodara, Gujarat 390016</t>
  </si>
  <si>
    <t xml:space="preserve">Cegedim Software India Private Limited.,Acquired By Ims Health</t>
  </si>
  <si>
    <t xml:space="preserve">hr@cegedim.com</t>
  </si>
  <si>
    <t xml:space="preserve">(80) 66231725</t>
  </si>
  <si>
    <t xml:space="preserve">No. 11/1 and 12/1, Maruthi Infotech Center, 100 Feet Rd, Domlur I Stage, Embassy Golf Links Business Park, Domlur, Bengaluru, Karnataka - 560071</t>
  </si>
  <si>
    <t xml:space="preserve">General Atronics</t>
  </si>
  <si>
    <t xml:space="preserve">hr@generalatronics.com</t>
  </si>
  <si>
    <t xml:space="preserve">Level 7, MaximusTowers Building 2A, Mindspace, HITEC City, Hyderabad, Telangana 500081</t>
  </si>
  <si>
    <t xml:space="preserve">Hondaseilcarindia</t>
  </si>
  <si>
    <t xml:space="preserve">A Anand</t>
  </si>
  <si>
    <t xml:space="preserve">hr@hondaseilcarindia.com</t>
  </si>
  <si>
    <t xml:space="preserve">Plot No. A, 1, Surajpur Kasna Rd, IDA Jeedimetla, Sector 40/41, Knowledge Park III, Greater Noida, Uttar Pradesh 201306</t>
  </si>
  <si>
    <t xml:space="preserve">Infoparktechnologies</t>
  </si>
  <si>
    <t xml:space="preserve">Devender</t>
  </si>
  <si>
    <t xml:space="preserve">devender@infoparktechnologies.com</t>
  </si>
  <si>
    <t xml:space="preserve">2123b, behind govt girls school, Rajpura Town, Rajpura, Punjab 140401</t>
  </si>
  <si>
    <t xml:space="preserve">A-1 Technology Private Limited</t>
  </si>
  <si>
    <t xml:space="preserve">hr@a1technology.com</t>
  </si>
  <si>
    <t xml:space="preserve">476, Phase V, Udyog Vihar, Sector 19, Gurugram, Haryana 122016</t>
  </si>
  <si>
    <t xml:space="preserve">Appscape (India) Pvt. Ltd.</t>
  </si>
  <si>
    <t xml:space="preserve">Svempati</t>
  </si>
  <si>
    <t xml:space="preserve">svempati@Appscape.com</t>
  </si>
  <si>
    <t xml:space="preserve">Sirisampada Hi-tech, Guttala_Begumpet, Sri Rama Colony, Hyderabad, Telangana 500033</t>
  </si>
  <si>
    <t xml:space="preserve">Bel</t>
  </si>
  <si>
    <t xml:space="preserve">cmd@bel.co.in</t>
  </si>
  <si>
    <t xml:space="preserve">G-3, Shapath-5, Near Crown Plaza Hotel, SG Highway, Ahmedabad, Gujarat 380015</t>
  </si>
  <si>
    <t xml:space="preserve">Cegon Soft</t>
  </si>
  <si>
    <t xml:space="preserve">Ajay Rajendran</t>
  </si>
  <si>
    <t xml:space="preserve">ajay.rajendran@cegonsoft.com</t>
  </si>
  <si>
    <t xml:space="preserve">8494904047-Ajay</t>
  </si>
  <si>
    <t xml:space="preserve">56, 17th Cross Road, Ranganathapura, Malleshwaram West, Bengaluru, Karnataka - 560055</t>
  </si>
  <si>
    <t xml:space="preserve">General Motors Limited</t>
  </si>
  <si>
    <t xml:space="preserve">Hemesh Gangwar</t>
  </si>
  <si>
    <t xml:space="preserve">hemesh.gangwar@gm.com</t>
  </si>
  <si>
    <t xml:space="preserve">Commercial Operations, 4th Floor 04-109 WeWork BlueOneSquare 246, Phase IV, Gurugram, Haryana 122016</t>
  </si>
  <si>
    <t xml:space="preserve">Honeyeaters</t>
  </si>
  <si>
    <t xml:space="preserve">Azeemuddin Mohammed</t>
  </si>
  <si>
    <t xml:space="preserve">hr@honeyeaters.in</t>
  </si>
  <si>
    <t xml:space="preserve">96 Pall Mall, Bendigo VIC 3550, Australia</t>
  </si>
  <si>
    <t xml:space="preserve">Informatic India Pvt. Ltd</t>
  </si>
  <si>
    <t xml:space="preserve">Soma Shekhar</t>
  </si>
  <si>
    <t xml:space="preserve">somashekhar.b@informaticsglobal.com</t>
  </si>
  <si>
    <t xml:space="preserve">80-40387777</t>
  </si>
  <si>
    <t xml:space="preserve">Branch office, Sec 56,Phase 6 SAS Nagar Mohali, Chandigarh, 160056</t>
  </si>
  <si>
    <t xml:space="preserve">A2Z Infraservices</t>
  </si>
  <si>
    <t xml:space="preserve">parul</t>
  </si>
  <si>
    <t xml:space="preserve">parul@a2zservices.com</t>
  </si>
  <si>
    <t xml:space="preserve">G-3, Ground Floor, Aashirwad Complex, Green Park, Sri Aurobindo Marg, Block D, Green Park, New Delhi, Delhi 110016</t>
  </si>
  <si>
    <t xml:space="preserve">Appscook Technologies Private Limited</t>
  </si>
  <si>
    <t xml:space="preserve">hr@appscook.in</t>
  </si>
  <si>
    <t xml:space="preserve">Second Floor, Presidency Complex Parayil Lane, &amp;, Poothole Road, Kuttipuzha Nagar, Poothole, Thrissur, Kerala 680004</t>
  </si>
  <si>
    <t xml:space="preserve">Bella - Italia</t>
  </si>
  <si>
    <t xml:space="preserve">Louise.Loveden</t>
  </si>
  <si>
    <t xml:space="preserve">Louise.Loveden@casualdininggroup.com</t>
  </si>
  <si>
    <t xml:space="preserve">Hospitality District, Asset Area 12, Holiday Inn New Delhi International Airport, Aerocity Access Rd, New Delhi, Delhi 110037</t>
  </si>
  <si>
    <t xml:space="preserve">Cegura Technology Solutions Pvt Ltd</t>
  </si>
  <si>
    <t xml:space="preserve">Tanuka Keshari</t>
  </si>
  <si>
    <t xml:space="preserve">tanuka.keshari@cegura.com</t>
  </si>
  <si>
    <t xml:space="preserve">Room Number - 14, P1, Taratala Rd, Taratala, Kolkata, West Bengal - 700088</t>
  </si>
  <si>
    <t xml:space="preserve">Genesis Burson-Marsteller Pvt Ltd</t>
  </si>
  <si>
    <t xml:space="preserve">Priya Mishra</t>
  </si>
  <si>
    <t xml:space="preserve">priya.mishra@bm.com</t>
  </si>
  <si>
    <t xml:space="preserve">4th floor, Chimes 61, Service Road, Sector 44, Gurugram, Haryana 122002</t>
  </si>
  <si>
    <t xml:space="preserve">Honeygift</t>
  </si>
  <si>
    <t xml:space="preserve">Hetty</t>
  </si>
  <si>
    <t xml:space="preserve">hetty@honeygift.com</t>
  </si>
  <si>
    <t xml:space="preserve">Shop No 8894/14-B, Shidi,, Raigar Pura, Karol Bagh, Delhi 110005</t>
  </si>
  <si>
    <t xml:space="preserve">Informatica</t>
  </si>
  <si>
    <t xml:space="preserve">S Naik</t>
  </si>
  <si>
    <t xml:space="preserve">snaik@informatica.com</t>
  </si>
  <si>
    <t xml:space="preserve">No. 66/1, Bagmane Commerz 02, Bagmane Tech Park, C V Raman Nagar, Bengaluru, Karnataka 560093</t>
  </si>
  <si>
    <t xml:space="preserve">A4Creations Pvt.Ltd</t>
  </si>
  <si>
    <t xml:space="preserve">Ritesh</t>
  </si>
  <si>
    <t xml:space="preserve">ritesh@a4creations.com</t>
  </si>
  <si>
    <t xml:space="preserve">88B, Lake View Rd, Hemanta Mukherjee Sarani, lake Terrace, Ballygunge, Kolkata, West Bengal 700029</t>
  </si>
  <si>
    <t xml:space="preserve">Appsforbb Llp</t>
  </si>
  <si>
    <t xml:space="preserve">hr@appsforbb.net</t>
  </si>
  <si>
    <t xml:space="preserve">5/59, OLD KANPUR KANPUR Kanpur Uttar Pradesh - 208002</t>
  </si>
  <si>
    <t xml:space="preserve">Bello Vista Technologies Private Limited</t>
  </si>
  <si>
    <t xml:space="preserve">jyoti</t>
  </si>
  <si>
    <t xml:space="preserve">debojyoti@bellovista.net</t>
  </si>
  <si>
    <t xml:space="preserve">WEBEL HRDC, P-1, Taratala Rd Room No - 12, beside Brace Bridge, Kolkata, West Bengal 700088</t>
  </si>
  <si>
    <t xml:space="preserve">Cei-Sa</t>
  </si>
  <si>
    <t xml:space="preserve">Sharib</t>
  </si>
  <si>
    <t xml:space="preserve">hr@cei-sa.com</t>
  </si>
  <si>
    <t xml:space="preserve">Carrer de Mataró, 29, 31, 08403 Granollers, Barcelona, Spain</t>
  </si>
  <si>
    <t xml:space="preserve">Genesis Consultancy Service Private Limited</t>
  </si>
  <si>
    <t xml:space="preserve">Murugan</t>
  </si>
  <si>
    <t xml:space="preserve">murugan@genesisconsultant.co.in</t>
  </si>
  <si>
    <t xml:space="preserve">GENESIS MANAGEMENT CONSULTANCY SERVICES PRIVATE LIMITED Registered Postal Address on his record is : 202, Madhava BuildingOld Bandra Kurla Complex,</t>
  </si>
  <si>
    <t xml:space="preserve">Honeylabs</t>
  </si>
  <si>
    <t xml:space="preserve">hr@honeylabs.com</t>
  </si>
  <si>
    <t xml:space="preserve">8-54, IKYA UPADYAYA NAGAR, Upparapalli Rd, near MILITORY COLONY, Tirupati, Andhra Pradesh 517502</t>
  </si>
  <si>
    <t xml:space="preserve">Informationevolution</t>
  </si>
  <si>
    <t xml:space="preserve">HR official</t>
  </si>
  <si>
    <t xml:space="preserve">hr@informationevolution.com</t>
  </si>
  <si>
    <t xml:space="preserve">Module No. 002/2, Ground Floor, TIDEL Park Ltd. ELCOSEZ, Coimbatore, Tamil Nadu 641014</t>
  </si>
  <si>
    <t xml:space="preserve">Aakash Engineerings</t>
  </si>
  <si>
    <t xml:space="preserve">Aakash</t>
  </si>
  <si>
    <t xml:space="preserve">aakash_engineers@yahoo.com</t>
  </si>
  <si>
    <t xml:space="preserve">Samaypur - Libaspur Rd, Libaspur Extension, Shivpuri, Samaypur, Delhi, 110042</t>
  </si>
  <si>
    <t xml:space="preserve">Appshark Software Private Limited</t>
  </si>
  <si>
    <t xml:space="preserve">Shailender Reddy</t>
  </si>
  <si>
    <t xml:space="preserve">shailender.venkannagari@appshark.com</t>
  </si>
  <si>
    <t xml:space="preserve">Plot No. 525, Suite, 301, 100 Feet Rd, Madhapur, Telangana 500081</t>
  </si>
  <si>
    <t xml:space="preserve">Bellsoft India Solutions Pvt Ltd</t>
  </si>
  <si>
    <t xml:space="preserve">avg@bellsoftinc.com</t>
  </si>
  <si>
    <t xml:space="preserve">302 - Hamilton, B-Wing, Hiranandani Estate, Off Ghodbundar Road, Thane West, Maharashtra 400607</t>
  </si>
  <si>
    <t xml:space="preserve">Celebi Airport Services India Private Limited</t>
  </si>
  <si>
    <t xml:space="preserve">hr@celebiaviation.in</t>
  </si>
  <si>
    <t xml:space="preserve">Room Number - CE-05, First Floor, Import Building – II International Cargo Terminal, IGI Airport, New Delhi, Delhi - 110037</t>
  </si>
  <si>
    <t xml:space="preserve">Genesys International Corporation Limited</t>
  </si>
  <si>
    <t xml:space="preserve">Deepak Singh</t>
  </si>
  <si>
    <t xml:space="preserve">hr@igenesys.com</t>
  </si>
  <si>
    <t xml:space="preserve">Baba Banda Singh Bahadur Setu, Pocket C, Sidhartha Nagar, New Delhi, Delhi 110014</t>
  </si>
  <si>
    <t xml:space="preserve">Hoodgroup</t>
  </si>
  <si>
    <t xml:space="preserve">HR@hoodgroup.co.uk</t>
  </si>
  <si>
    <t xml:space="preserve">52-54 Alexandra St, Southend-on-Sea SS1 1BJ, United Kingdom</t>
  </si>
  <si>
    <t xml:space="preserve">Infosavant</t>
  </si>
  <si>
    <t xml:space="preserve">Maheshmane</t>
  </si>
  <si>
    <t xml:space="preserve">maheshmane@infosavant.com</t>
  </si>
  <si>
    <t xml:space="preserve">645/A, Karmveer Patil Chowk, Miraj 416 416, Mah, South Shivaji Nagar, Sangli, Maharashtra 416416</t>
  </si>
  <si>
    <t xml:space="preserve">Aakit Technologies Private Limited</t>
  </si>
  <si>
    <t xml:space="preserve">Afrin Baig</t>
  </si>
  <si>
    <t xml:space="preserve">afrin.baig@aakit.com</t>
  </si>
  <si>
    <t xml:space="preserve">412, Shivai Plaza Premises Co-Op. Society Ltd, 79 A, Marol Industrial Estate,Marol, Andheri (E), Mumbai, Maharashtra 400059</t>
  </si>
  <si>
    <t xml:space="preserve">Appworx Infotech</t>
  </si>
  <si>
    <t xml:space="preserve">hr@appworxinfo.co.in</t>
  </si>
  <si>
    <t xml:space="preserve">3rd Floor, Salarpuria Business Center, 4th B Cross, 5th Block, Industrial Layout, 5th Block, Koramangala, Bengaluru, Karnataka 560095</t>
  </si>
  <si>
    <t xml:space="preserve">Beltronic Consultancy Private Limited</t>
  </si>
  <si>
    <t xml:space="preserve">helpdesk@beltronichr.com</t>
  </si>
  <si>
    <t xml:space="preserve">Tejookaya park, Dr Baba Saheb Ambedkar Rd, Matunga West, Mumbai, Maharashtra 400019</t>
  </si>
  <si>
    <t xml:space="preserve">Celebi Nas Airport Services India Private Limited</t>
  </si>
  <si>
    <t xml:space="preserve">Hemant Sangani</t>
  </si>
  <si>
    <t xml:space="preserve">Hemant.Sangani@celebinas.in</t>
  </si>
  <si>
    <t xml:space="preserve">WING-B, Sir Mathuradas Vasanji Rd, Chimatpada, Marol, Andheri East, Mumbai, Maharashtra - 400059</t>
  </si>
  <si>
    <t xml:space="preserve">Genie</t>
  </si>
  <si>
    <t xml:space="preserve">hr@geniecms.co.in</t>
  </si>
  <si>
    <t xml:space="preserve">020-65601868/66488220</t>
  </si>
  <si>
    <t xml:space="preserve">A-80, South Extension, Block A, South Extension II, New Delhi, Delhi 110049</t>
  </si>
  <si>
    <t xml:space="preserve">Hope Hospital</t>
  </si>
  <si>
    <t xml:space="preserve">Yeshwant</t>
  </si>
  <si>
    <t xml:space="preserve">yeshwantwhitley@gmail.com</t>
  </si>
  <si>
    <t xml:space="preserve">The Hope Hospital, Nursing Home, 20, opp. Mother Dairy, Delta II, Greater Noida, Uttar Pradesh 201308</t>
  </si>
  <si>
    <t xml:space="preserve">Infosearchbpo</t>
  </si>
  <si>
    <t xml:space="preserve">shankar@infosearchbpo.com</t>
  </si>
  <si>
    <t xml:space="preserve">No.237, Peters Rd, Gopalapuram, Chennai, Tamil Nadu 600086</t>
  </si>
  <si>
    <t xml:space="preserve">Aamgst</t>
  </si>
  <si>
    <t xml:space="preserve">aruna@aamgst.com</t>
  </si>
  <si>
    <t xml:space="preserve">Bapuji Nagar, Kavali, Andhra Pradesh 524201</t>
  </si>
  <si>
    <t xml:space="preserve">Apropos Technologies Private Limited</t>
  </si>
  <si>
    <t xml:space="preserve">Tarun Mangla</t>
  </si>
  <si>
    <t xml:space="preserve">tarun@apropostechnologies.com</t>
  </si>
  <si>
    <t xml:space="preserve">1st floor (thru East Wing Atrium), Plot No. 40, MGR Nedunchalai, Perungudi, Chennai, 600096</t>
  </si>
  <si>
    <t xml:space="preserve">Bemital Bearing Limited</t>
  </si>
  <si>
    <t xml:space="preserve">bblcbehrd@bimite.co.in</t>
  </si>
  <si>
    <t xml:space="preserve">5/186, Oggiampet, Old Mahabalipuram Road, Thoraipakkam, Chennai, Tamil Nadu 600097</t>
  </si>
  <si>
    <t xml:space="preserve">Celix Clinical Laboratory</t>
  </si>
  <si>
    <t xml:space="preserve">minal.contractor@gmail.com</t>
  </si>
  <si>
    <t xml:space="preserve">Celix Clinical Laboratory, 3 Sarthak Apartment Sarjan Society Lane, Parle Point Flyover, Parle Point, Athwalines, Surat, Gujarat - 395007</t>
  </si>
  <si>
    <t xml:space="preserve">Genie Management Services</t>
  </si>
  <si>
    <t xml:space="preserve">genieHR@geniec.co.in</t>
  </si>
  <si>
    <t xml:space="preserve">G 19, Sector 3, Noida, Uttar Pradesh 201301</t>
  </si>
  <si>
    <t xml:space="preserve">Hopeww</t>
  </si>
  <si>
    <t xml:space="preserve">Kumari</t>
  </si>
  <si>
    <t xml:space="preserve">kumari@hopeww.in</t>
  </si>
  <si>
    <t xml:space="preserve">M8RF+MC7, South Indian Society, Leprosy Home Complex, Dilshad Garden, Delhi, 110093</t>
  </si>
  <si>
    <t xml:space="preserve">Infoseek</t>
  </si>
  <si>
    <t xml:space="preserve">hrmanager@infoseeksoftwaresystems.com</t>
  </si>
  <si>
    <t xml:space="preserve">18, Chandganj Garden Road, near Chandra Shekhar Azad Park, Aliganj, Lucknow, Uttar Pradesh 226024</t>
  </si>
  <si>
    <t xml:space="preserve">Aarai Solutions Pvt Ltd</t>
  </si>
  <si>
    <t xml:space="preserve">hr@exponentialteam.com</t>
  </si>
  <si>
    <t xml:space="preserve">NO. 1163, TNHB ENCLAVE AVADI CHENNAI Chennai Tamil Nadu 600054</t>
  </si>
  <si>
    <t xml:space="preserve">Apsora India Private Limited</t>
  </si>
  <si>
    <t xml:space="preserve">Anvay B Kulkarni</t>
  </si>
  <si>
    <t xml:space="preserve">anvay.bkulkarni@gmail.com</t>
  </si>
  <si>
    <t xml:space="preserve">12, Community Centre, Lawrence Road Industrial Area, Delhi, 110035</t>
  </si>
  <si>
    <t xml:space="preserve">Benchmark Infotech Services Pvt. Ltd.</t>
  </si>
  <si>
    <t xml:space="preserve">asist.account@benchmarkinfo.com</t>
  </si>
  <si>
    <t xml:space="preserve">275A, CIT Rd, Beniapukur, Kolkata, West Bengal 700014</t>
  </si>
  <si>
    <t xml:space="preserve">Cellasia Infocomm Pvt Ltd</t>
  </si>
  <si>
    <t xml:space="preserve">Yugal Kaushik</t>
  </si>
  <si>
    <t xml:space="preserve">yugal.kaushik@cellasia.in/ hr@cellasia.in</t>
  </si>
  <si>
    <t xml:space="preserve">D-108, Second Floor, In Front of Mother Dairy Residential Gate, South Ganesh Nagar, New Delhi, Delhi - 110092</t>
  </si>
  <si>
    <t xml:space="preserve">Genisys Information Syste Pvt Limited</t>
  </si>
  <si>
    <t xml:space="preserve">Shubha R</t>
  </si>
  <si>
    <t xml:space="preserve">shubha.r@Genisys-Group.com</t>
  </si>
  <si>
    <t xml:space="preserve">36 &amp; 43/46, 4th Main Rd, Thubarahalli, Whitefield, Bengaluru, Karnataka 560066</t>
  </si>
  <si>
    <t xml:space="preserve">Horasoftware</t>
  </si>
  <si>
    <t xml:space="preserve">Supriya K</t>
  </si>
  <si>
    <t xml:space="preserve">hr@horasoftware.co.in</t>
  </si>
  <si>
    <t xml:space="preserve">Hitech City, #502, VR Sunshine, Opp:cyber Gateway, Madhapur, Hyderabad, Telangana 500081</t>
  </si>
  <si>
    <t xml:space="preserve">Infosemantics Inc</t>
  </si>
  <si>
    <t xml:space="preserve">Sunil Vaddadi</t>
  </si>
  <si>
    <t xml:space="preserve">sunil.vaddadi@infosemantics.com</t>
  </si>
  <si>
    <t xml:space="preserve">B405 Century Celeste
 Jakkur Post, Yelahanka Hobli
 Bangalore 560 064</t>
  </si>
  <si>
    <t xml:space="preserve">Aargee Staffing</t>
  </si>
  <si>
    <t xml:space="preserve">Nagaraj P</t>
  </si>
  <si>
    <t xml:space="preserve">nagaraj.p@aargeestaffing.com</t>
  </si>
  <si>
    <t xml:space="preserve">177/103 AMBALS BUILDING 3rd Floor, Avvai Shanmugam Salai, Royapettah, Chennai, Tamil Nadu 600014</t>
  </si>
  <si>
    <t xml:space="preserve">Aptara Corporation</t>
  </si>
  <si>
    <t xml:space="preserve">Anindita Dutta</t>
  </si>
  <si>
    <t xml:space="preserve">anindita.dutta@aptaracorp.com</t>
  </si>
  <si>
    <t xml:space="preserve">A-37, Block A, Sector 60, Noida, Uttar Pradesh 201301</t>
  </si>
  <si>
    <t xml:space="preserve">Benchmark Softech Private Limited</t>
  </si>
  <si>
    <t xml:space="preserve">gnanaprakasam@benchmarksoft.com</t>
  </si>
  <si>
    <t xml:space="preserve">68, Luz Church Rd, CIT Colony, Mylapore, Chennai, Tamil Nadu 600004</t>
  </si>
  <si>
    <t xml:space="preserve">Centilion Solutions &amp; Services Pvt Ltd</t>
  </si>
  <si>
    <t xml:space="preserve">Julit Jipson</t>
  </si>
  <si>
    <t xml:space="preserve">julit.jipson@centillionss.com</t>
  </si>
  <si>
    <t xml:space="preserve">12, 80 Feet Main Rd, 2 Stage, Naagarabhaavi, Bengaluru, Karnataka - 560056</t>
  </si>
  <si>
    <t xml:space="preserve">Genius Consultant</t>
  </si>
  <si>
    <t xml:space="preserve">Anumita</t>
  </si>
  <si>
    <t xml:space="preserve">exverification@geniusconsultant.com</t>
  </si>
  <si>
    <t xml:space="preserve">020-6640 1302</t>
  </si>
  <si>
    <t xml:space="preserve">Metro Pillar Number 342, A-25, Second Floor, Imperia Structure Ltd, 288, Mathura Rd, Block A, Mohan Cooperative Industrial Estate, Badarpur, New Delhi, Delhi 110076</t>
  </si>
  <si>
    <t xml:space="preserve">Horatechindia</t>
  </si>
  <si>
    <t xml:space="preserve">nirmala@horatechindia.com</t>
  </si>
  <si>
    <t xml:space="preserve">No. B-6, G.E.F Block, Industrial Town Rd, Rajajinagar, Bengaluru, Karnataka 560044</t>
  </si>
  <si>
    <t xml:space="preserve">Infosoft Digital Design And Services</t>
  </si>
  <si>
    <t xml:space="preserve">Harsh Handa</t>
  </si>
  <si>
    <t xml:space="preserve">harsh@iddsindia.com</t>
  </si>
  <si>
    <t xml:space="preserve">104-105, Suneja Tower 1, District Center, Janakpuri, New Delhi, Delhi 110058</t>
  </si>
  <si>
    <t xml:space="preserve">Aarna Technology</t>
  </si>
  <si>
    <t xml:space="preserve">hr@aarnatechnology.com</t>
  </si>
  <si>
    <t xml:space="preserve">Delhi Rohtak Corridor, Surya Nagar, New Delhi, Haryana 124505</t>
  </si>
  <si>
    <t xml:space="preserve">Aptchoice Services</t>
  </si>
  <si>
    <t xml:space="preserve">aptchoiceservices@gmail.com</t>
  </si>
  <si>
    <t xml:space="preserve">Hemee Heights, Balaji Nagar, Pune, Maharashtra 411043</t>
  </si>
  <si>
    <t xml:space="preserve">Beno Support</t>
  </si>
  <si>
    <t xml:space="preserve">hr@benosupport.com</t>
  </si>
  <si>
    <t xml:space="preserve">0120-4911200 Ext-206</t>
  </si>
  <si>
    <t xml:space="preserve">B-23/C1, Block B, Sector 62, Noida, Uttar Pradesh 201309</t>
  </si>
  <si>
    <t xml:space="preserve">Central Power Research Institute</t>
  </si>
  <si>
    <t xml:space="preserve">Tripti</t>
  </si>
  <si>
    <t xml:space="preserve">tripti@cpiin</t>
  </si>
  <si>
    <t xml:space="preserve">Number - 3A, Institutional Area, Khora Colony, Sector 62, Noida, Uttar Pradesh - 201309</t>
  </si>
  <si>
    <t xml:space="preserve">Deltamatics Solutions</t>
  </si>
  <si>
    <t xml:space="preserve">Arul</t>
  </si>
  <si>
    <t xml:space="preserve">hr@deltamatics.in</t>
  </si>
  <si>
    <t xml:space="preserve">No. 35/20, Karuneegar Street, First Floor, Adambakkam, Chennai, Tamil Nadu 600088</t>
  </si>
  <si>
    <t xml:space="preserve">Genius Consultants Ltd. (Nkid Project)</t>
  </si>
  <si>
    <t xml:space="preserve">Sroy</t>
  </si>
  <si>
    <t xml:space="preserve">sroy@geniusconsultant.com
 nraja@geniusconsultant.com</t>
  </si>
  <si>
    <t xml:space="preserve">New Delhi, Delhi 110076</t>
  </si>
  <si>
    <t xml:space="preserve">Horizontelecom</t>
  </si>
  <si>
    <t xml:space="preserve">Chandni Jain</t>
  </si>
  <si>
    <t xml:space="preserve">chandni.jain@horizontelecom.in</t>
  </si>
  <si>
    <t xml:space="preserve">3E/6 LGF, near Videocon Tower, Block E 3, Jhandewalan Extension, DELHI 55, New Delhi, Delhi 110005</t>
  </si>
  <si>
    <t xml:space="preserve">Info-Sol</t>
  </si>
  <si>
    <t xml:space="preserve">hr@info-sol.co.in</t>
  </si>
  <si>
    <t xml:space="preserve">Block A, Kushal Garden Arcade, 1A, Peenya Industrial Area,Phase II, Bangalore - 560058, India</t>
  </si>
  <si>
    <t xml:space="preserve">Aashna Cloud Tech</t>
  </si>
  <si>
    <t xml:space="preserve">hr@aashnacloudtech.com</t>
  </si>
  <si>
    <t xml:space="preserve">202, Pride Portal Senapati Bapat Road, Pune-411016</t>
  </si>
  <si>
    <t xml:space="preserve">Aptean India Pvt Ltd</t>
  </si>
  <si>
    <t xml:space="preserve">Nisha Fatma</t>
  </si>
  <si>
    <t xml:space="preserve">Nishat.Fatma@aptean.com</t>
  </si>
  <si>
    <t xml:space="preserve">4th M Block, Manjunath Nagar, Rajajinagar, Bengaluru, Karnataka 560010</t>
  </si>
  <si>
    <t xml:space="preserve">Benq India Pvt Ltd</t>
  </si>
  <si>
    <t xml:space="preserve">neha.kohli</t>
  </si>
  <si>
    <t xml:space="preserve">neha.kohli@benq.com</t>
  </si>
  <si>
    <t xml:space="preserve">3rd Floor, 9B Building, DLF Cyber City, DLF Phase 3, Gurugram, Haryana 122002</t>
  </si>
  <si>
    <t xml:space="preserve">Centralbank</t>
  </si>
  <si>
    <t xml:space="preserve">hr@centralbank.co.in</t>
  </si>
  <si>
    <t xml:space="preserve">21, Main Bazar Rd, Krishna Market, Bharat Nagar, Paharganj, New Delhi, Delhi -110055</t>
  </si>
  <si>
    <t xml:space="preserve">Deltaminds Software Pvt Ltd</t>
  </si>
  <si>
    <t xml:space="preserve">Sam Gupta</t>
  </si>
  <si>
    <t xml:space="preserve">sam.gupta@deltaminds.com</t>
  </si>
  <si>
    <t xml:space="preserve">50/A, College Rd, B Shalimar Area, Indian Institute of Engineering Science and Technology, Shalimar, Howrah, West Bengal 711103</t>
  </si>
  <si>
    <t xml:space="preserve">Genius Consulting</t>
  </si>
  <si>
    <t xml:space="preserve">Norman</t>
  </si>
  <si>
    <t xml:space="preserve">norman@geniusglobalconsulting.com</t>
  </si>
  <si>
    <t xml:space="preserve">Hospetsteels</t>
  </si>
  <si>
    <t xml:space="preserve">Vasudev Rao</t>
  </si>
  <si>
    <t xml:space="preserve">Hr@hospetsteels.com</t>
  </si>
  <si>
    <t xml:space="preserve">M/s Hospet Steels Limited, Hospet Road, Post : GINIGERA – 583 228. Dist : Koppal, Karnataka. Phone : +91 - 08539 - 286603</t>
  </si>
  <si>
    <t xml:space="preserve">Infostairs</t>
  </si>
  <si>
    <t xml:space="preserve">hr@infostairs.com</t>
  </si>
  <si>
    <t xml:space="preserve">D.No:- 8-3-960/12, Flat No:- 202, Rohini Apartments, Srinagar Colony Main Rd, Bengaluru, Karnataka 500073</t>
  </si>
  <si>
    <t xml:space="preserve">Aavas Financiers Limited</t>
  </si>
  <si>
    <t xml:space="preserve">Kavita</t>
  </si>
  <si>
    <t xml:space="preserve">hr.process@aavas.in</t>
  </si>
  <si>
    <t xml:space="preserve">201-202, 2nd Floor, Southend Square,Mansarover Industrial Area,
 Jaipur-302020</t>
  </si>
  <si>
    <t xml:space="preserve">Aptech Computer Education</t>
  </si>
  <si>
    <t xml:space="preserve">jobs@indrainstitute.com</t>
  </si>
  <si>
    <t xml:space="preserve">F-53, 1st Floor, D.B. Gupta Market, Desh Bandhu Gupta Rd, Karol Bagh, New Delhi, Delhi 110005</t>
  </si>
  <si>
    <t xml:space="preserve">Bentley India Systems</t>
  </si>
  <si>
    <t xml:space="preserve">Amruta.Kulkarni</t>
  </si>
  <si>
    <t xml:space="preserve">Amruta.Kulkarni@bentley.com</t>
  </si>
  <si>
    <t xml:space="preserve">020- 66021114</t>
  </si>
  <si>
    <t xml:space="preserve">Wing A, 201-203, Kanakia Wall Street, Andheri - Kurla Rd, Chakala, Hanuman Nagar, Andheri East, Mumbai, Maharashtra 400093</t>
  </si>
  <si>
    <t xml:space="preserve">Centre For Good Governance</t>
  </si>
  <si>
    <t xml:space="preserve">Parasadrao</t>
  </si>
  <si>
    <t xml:space="preserve">prasadrao.ch@cgg.gov.in</t>
  </si>
  <si>
    <t xml:space="preserve">040-23541907</t>
  </si>
  <si>
    <t xml:space="preserve">E-285, Shastri Nagar, Delhi - 110052</t>
  </si>
  <si>
    <t xml:space="preserve">Delyver Retail Network Private Limited</t>
  </si>
  <si>
    <t xml:space="preserve">Priya M</t>
  </si>
  <si>
    <t xml:space="preserve">priya.m@delyver.com</t>
  </si>
  <si>
    <t xml:space="preserve">No-28, Survey No - 7/1, Sarjapura Road, Kasavanahalli, Bengaluru, Karnataka 560035</t>
  </si>
  <si>
    <t xml:space="preserve">Genius Consults Ltd</t>
  </si>
  <si>
    <t xml:space="preserve">H-9/1,First Floor,Block B-1,Mohan Co-operative Industrial Estate,New Delhi-110044</t>
  </si>
  <si>
    <t xml:space="preserve">Hospira</t>
  </si>
  <si>
    <t xml:space="preserve">Santosh Vartak</t>
  </si>
  <si>
    <t xml:space="preserve">santosh.vartak@hospira.com</t>
  </si>
  <si>
    <t xml:space="preserve">5, Gopathi Narayanaswami Chetty Road, Parthasarathi Puram, T Nagar, Chennai, Tamil Nadu 600017</t>
  </si>
  <si>
    <t xml:space="preserve">Infostretch</t>
  </si>
  <si>
    <t xml:space="preserve">Chinar Shah</t>
  </si>
  <si>
    <t xml:space="preserve">chinar.shah@infostretch.com</t>
  </si>
  <si>
    <t xml:space="preserve">Neptune Corporate HouseBlock A B/H, 101-105, Rajpath Rangoli Rd, Bodakdev, Ahmedabad, Gujarat 380054</t>
  </si>
  <si>
    <t xml:space="preserve">Aban Offshore Limited</t>
  </si>
  <si>
    <t xml:space="preserve">Pankaj K</t>
  </si>
  <si>
    <t xml:space="preserve">pankajk@aban.com</t>
  </si>
  <si>
    <t xml:space="preserve">113, Pantheon Road, Egmore,</t>
  </si>
  <si>
    <t xml:space="preserve">Aptech Limited</t>
  </si>
  <si>
    <t xml:space="preserve">Vanita Chakrabarty</t>
  </si>
  <si>
    <t xml:space="preserve">hr@aptech.ac.in</t>
  </si>
  <si>
    <t xml:space="preserve">B26 &amp;27 1st floor, Sector 1, Noida, Uttar Pradesh 201301</t>
  </si>
  <si>
    <t xml:space="preserve">Beo Software Pvt Ltd</t>
  </si>
  <si>
    <t xml:space="preserve">jose.paul</t>
  </si>
  <si>
    <t xml:space="preserve">jose.paul@beo.in</t>
  </si>
  <si>
    <t xml:space="preserve">BEO Park, P J Antony Cross Road, Palarivattom, Kochi, Kerala 682025</t>
  </si>
  <si>
    <t xml:space="preserve">Centre For Sight ,Eye Hospital</t>
  </si>
  <si>
    <t xml:space="preserve">Anchal Tyagi</t>
  </si>
  <si>
    <t xml:space="preserve">anchal.tyagi@centreforsight.net</t>
  </si>
  <si>
    <t xml:space="preserve">11-45738888</t>
  </si>
  <si>
    <t xml:space="preserve">J-12/30, Block J, Rajouri Garden Extension, Rajouri Garden, New Delhi, Delhi - 110027</t>
  </si>
  <si>
    <t xml:space="preserve">Demag Cranes&amp; Companents India Pvt Ltd</t>
  </si>
  <si>
    <t xml:space="preserve">Rucha Nichal</t>
  </si>
  <si>
    <t xml:space="preserve">Rucha.Nichal@terex.com</t>
  </si>
  <si>
    <t xml:space="preserve">Janakpuri, B Block, Community Centre, 212, Mahatta Towers,, Delhi, New Delhi, Delhi 100058</t>
  </si>
  <si>
    <t xml:space="preserve">Genmills</t>
  </si>
  <si>
    <t xml:space="preserve">Sushma Nair</t>
  </si>
  <si>
    <t xml:space="preserve">Sushma.Nair@genmills.com</t>
  </si>
  <si>
    <t xml:space="preserve">J-4 Ext. JR Complex, Mandoli, Delhi, Uttar Pradesh 110093</t>
  </si>
  <si>
    <t xml:space="preserve">Hotcourses</t>
  </si>
  <si>
    <t xml:space="preserve">Nanditha Nagaswamy</t>
  </si>
  <si>
    <t xml:space="preserve">Nanditha.Nagaswamy@hotcourses.co.in</t>
  </si>
  <si>
    <t xml:space="preserve">69-79 Fulham High St, London SW6 3JW, United Kingdom</t>
  </si>
  <si>
    <t xml:space="preserve">Info-Sun</t>
  </si>
  <si>
    <t xml:space="preserve">pradeepr@info-sun.com</t>
  </si>
  <si>
    <t xml:space="preserve">6-3-570/1 TO 7, 571/1 &amp; 2,DIAMOND BLOC FLAT NO. 503 TO 5 09, 5TH FLOOR, ROCKDALE COMPOU ND, SOMAJIGUDA, HYDERABAD Hyderabad TG 000000 IN.</t>
  </si>
  <si>
    <t xml:space="preserve">Abc Consultants Pvt. Ltd</t>
  </si>
  <si>
    <t xml:space="preserve">Anoushka Chaudhary</t>
  </si>
  <si>
    <t xml:space="preserve">anoushka.chaudhary@abcconsultants.in</t>
  </si>
  <si>
    <t xml:space="preserve">6A, Middleton St, Kankaria Estates, Park Street area, Kolkata, West Bengal 700071</t>
  </si>
  <si>
    <t xml:space="preserve">Aptify Softwrae Development.</t>
  </si>
  <si>
    <t xml:space="preserve">Dimple Sharma</t>
  </si>
  <si>
    <t xml:space="preserve">dimple.sharma@aptify.com</t>
  </si>
  <si>
    <t xml:space="preserve">20 6727 1402</t>
  </si>
  <si>
    <t xml:space="preserve">CommerZone, 304, 2nd Bldg, 3rd Flr, Samrat Ashok Path, Yerwada, Pune, Maharashtra 411006</t>
  </si>
  <si>
    <t xml:space="preserve">Berger Paints</t>
  </si>
  <si>
    <t xml:space="preserve">hr@bergerindia.com</t>
  </si>
  <si>
    <t xml:space="preserve">Berger House, 129 Park Street, Kolkata 700017</t>
  </si>
  <si>
    <t xml:space="preserve">Centum Learning Ltd.</t>
  </si>
  <si>
    <t xml:space="preserve">Sheetal Arora</t>
  </si>
  <si>
    <t xml:space="preserve">sheetal.arora@centumlearning.com</t>
  </si>
  <si>
    <t xml:space="preserve">91 9971152049/91 11 45881048</t>
  </si>
  <si>
    <t xml:space="preserve">127, Neelagagan Mandi Road New Manglapuri, Sultanpur, Mehrauli, New Delhi, Delhi - 110030</t>
  </si>
  <si>
    <t xml:space="preserve">Demandfarm</t>
  </si>
  <si>
    <t xml:space="preserve">Shri Mundada</t>
  </si>
  <si>
    <t xml:space="preserve">shri.mundada@demandfarm.com</t>
  </si>
  <si>
    <t xml:space="preserve">2nd Floor, Cerebrum IT Park, Tower B-3, Office 1-A, Kalyani Nagar, Pune, Maharashtra 411014</t>
  </si>
  <si>
    <t xml:space="preserve">Genomatrix India Private Limited</t>
  </si>
  <si>
    <t xml:space="preserve">Shateesh</t>
  </si>
  <si>
    <t xml:space="preserve">hr@autogenomics.net</t>
  </si>
  <si>
    <t xml:space="preserve">304, Apollo Trade Center, 10, Manoramaganj, Geeta Bhawan, Indore - 452001.</t>
  </si>
  <si>
    <t xml:space="preserve">Hotel Tourist Deluxe</t>
  </si>
  <si>
    <t xml:space="preserve">info@hoteltouristdeluxe.com</t>
  </si>
  <si>
    <t xml:space="preserve">7361, Babu Ram Solanki Marg, Ram Nagar, Paharganj, New Delhi, Delhi 110055</t>
  </si>
  <si>
    <t xml:space="preserve">Infosys Limited</t>
  </si>
  <si>
    <t xml:space="preserve">Employment_check@infosys.com</t>
  </si>
  <si>
    <t xml:space="preserve">GCC2+46M, Block A, Sector 85, Noida, Uttar Pradesh 201305</t>
  </si>
  <si>
    <t xml:space="preserve">Relieving Letter, Client Name Disclosue and LOA</t>
  </si>
  <si>
    <t xml:space="preserve">Abco Advisory Services India Private Limited</t>
  </si>
  <si>
    <t xml:space="preserve">Lakshma S</t>
  </si>
  <si>
    <t xml:space="preserve">hr@advisory.com</t>
  </si>
  <si>
    <t xml:space="preserve">Tamarai Tech Park, S.P.Plot no 16 to 20 &amp; 20A 5th Floor, Inner Ring Road Chennai TN 600032</t>
  </si>
  <si>
    <t xml:space="preserve">Berggruen Radio India Pvt Ltd</t>
  </si>
  <si>
    <t xml:space="preserve">hr@selectcabs.com</t>
  </si>
  <si>
    <t xml:space="preserve">6th Floor, Notan Plaza, 898, Turner Road, Bandra (W), Mumbai, Maharashtra 400050</t>
  </si>
  <si>
    <t xml:space="preserve">Demansol Software Solutions Private Limited</t>
  </si>
  <si>
    <t xml:space="preserve">Shyamolee</t>
  </si>
  <si>
    <t xml:space="preserve">shyamolee@demansol.com</t>
  </si>
  <si>
    <t xml:space="preserve">#210, Oxford Towers, 139, Old Airport Road, Kodihalli, Bengaluru, Karnataka 560017</t>
  </si>
  <si>
    <t xml:space="preserve">Genpact</t>
  </si>
  <si>
    <t xml:space="preserve">Rahul Kaul</t>
  </si>
  <si>
    <t xml:space="preserve">helpdesk.peoplefirst@genpact.com</t>
  </si>
  <si>
    <t xml:space="preserve">M-anager-Purchase</t>
  </si>
  <si>
    <t xml:space="preserve">Hotelaparupa</t>
  </si>
  <si>
    <t xml:space="preserve">hotelaparupa@gmail.com</t>
  </si>
  <si>
    <t xml:space="preserve">Link Rd, Thomas Colony, Junglighat, Port Blair, Andaman and Nicobar Islands 744101</t>
  </si>
  <si>
    <t xml:space="preserve">Infotech</t>
  </si>
  <si>
    <t xml:space="preserve">hr@infotech.com</t>
  </si>
  <si>
    <t xml:space="preserve">Office No.4, Building No.9, Orion Tower, 6th Floor, K Raheja's Mindspace, Cyberabad Project, Madhapur, Hyderabad-500081</t>
  </si>
  <si>
    <t xml:space="preserve">Abexome</t>
  </si>
  <si>
    <t xml:space="preserve">Jana</t>
  </si>
  <si>
    <t xml:space="preserve">jana@abexome.com</t>
  </si>
  <si>
    <t xml:space="preserve">1, 2nd Main Rd, Muneshwara Block, KB Nagar, Yeswanthpur, Bengaluru, Karnataka 560022</t>
  </si>
  <si>
    <t xml:space="preserve">Apurva Natvar Parikh And Co. Pvt. Ltd - The Fern Residency</t>
  </si>
  <si>
    <t xml:space="preserve">hr@fernresidencymumbai.com</t>
  </si>
  <si>
    <t xml:space="preserve">96 Link Road , shivaji nagar , chembur, Mankhurd, Mumbai, Maharashtra 400043</t>
  </si>
  <si>
    <t xml:space="preserve">Berkadia Services India Pvt Ltd</t>
  </si>
  <si>
    <t xml:space="preserve">Mastan.Kopuri</t>
  </si>
  <si>
    <t xml:space="preserve">Mastan.Kopuri@berkadia.com</t>
  </si>
  <si>
    <t xml:space="preserve">Plot No 129, DLF Cyber City,Block 2, 9th Floor Gachibowli, 132, APHB Colony, Hyderabad, Telangana 500019</t>
  </si>
  <si>
    <t xml:space="preserve">Centurylink</t>
  </si>
  <si>
    <t xml:space="preserve">Latha Vishwanatha</t>
  </si>
  <si>
    <t xml:space="preserve">hr@CenturyLink.com</t>
  </si>
  <si>
    <t xml:space="preserve">J9F8+5XR, Rasoolpur Nawada, Industrial Area, Sector 62, Noida, Uttar Pradesh - 201309</t>
  </si>
  <si>
    <t xml:space="preserve">Den Networks Limited</t>
  </si>
  <si>
    <t xml:space="preserve">Tariq Mehbood</t>
  </si>
  <si>
    <t xml:space="preserve">hr@denonline.in Hr.Ops@denonline.in</t>
  </si>
  <si>
    <t xml:space="preserve">211, Okhla Phase 3 Rd, Okhla Phase III, Okhla Industrial Estate, New Delhi, Delhi 110020</t>
  </si>
  <si>
    <t xml:space="preserve">House Of Code</t>
  </si>
  <si>
    <t xml:space="preserve">sanjay@hoc.com</t>
  </si>
  <si>
    <t xml:space="preserve">Edisonsvej 2, 5000 Odense, Denmark</t>
  </si>
  <si>
    <t xml:space="preserve">Infotech Consulting Pte Ltd</t>
  </si>
  <si>
    <t xml:space="preserve">Anand</t>
  </si>
  <si>
    <t xml:space="preserve">anand@infotechsrg.com</t>
  </si>
  <si>
    <t xml:space="preserve">65-91097290, 90147648</t>
  </si>
  <si>
    <t xml:space="preserve">GF, Bits Tower, Sector-125, Noida, Uttar Pradesh 201301</t>
  </si>
  <si>
    <t xml:space="preserve">Melstar Information Technology Ltd</t>
  </si>
  <si>
    <t xml:space="preserve">iqbal@melstar.com</t>
  </si>
  <si>
    <t xml:space="preserve">159, 5th Floor, Industry House, Reclamation, Churchgate, Mumbai, Maharashtra 400020</t>
  </si>
  <si>
    <t xml:space="preserve">Abg Shipyard Ltd</t>
  </si>
  <si>
    <t xml:space="preserve">hr@abgindia.com</t>
  </si>
  <si>
    <t xml:space="preserve">4th &amp; 5th Floor, Bhupati Chambers, 13, Mathew Road, Opera House, Mumbai, Maharashtra, 400004</t>
  </si>
  <si>
    <t xml:space="preserve">Apyl Software And Syste Limited</t>
  </si>
  <si>
    <t xml:space="preserve">hr@apyl.com</t>
  </si>
  <si>
    <t xml:space="preserve">B14, Block B, Sector 60, Noida, Uttar Pradesh 201301</t>
  </si>
  <si>
    <t xml:space="preserve">Bernhard Schulte Shipmanagement India Pvt Ltd</t>
  </si>
  <si>
    <t xml:space="preserve">hemant.waingankar</t>
  </si>
  <si>
    <t xml:space="preserve">hemant.waingankar@bs-shipmanagement.com</t>
  </si>
  <si>
    <t xml:space="preserve">401 Olympia, Central Ave, Hiranandani Gardens, Powai, Mumbai, Maharashtra 400076</t>
  </si>
  <si>
    <t xml:space="preserve">Denabank</t>
  </si>
  <si>
    <t xml:space="preserve">cmd@denabank.co.in</t>
  </si>
  <si>
    <t xml:space="preserve">Core-6, SCOPE Complex, Ground Floor, Lodi Road, CGO Complex, Pragati Vihar, New Delhi, Delhi 110003</t>
  </si>
  <si>
    <t xml:space="preserve">Gensansar</t>
  </si>
  <si>
    <t xml:space="preserve">Sureshv</t>
  </si>
  <si>
    <t xml:space="preserve">hr@geosansar.com</t>
  </si>
  <si>
    <t xml:space="preserve">Nani, Moti Begumwadi, Salabatpura, Surat, Gujarat</t>
  </si>
  <si>
    <t xml:space="preserve">Housing</t>
  </si>
  <si>
    <t xml:space="preserve">Mitali Rajput</t>
  </si>
  <si>
    <t xml:space="preserve">hr@housing.com</t>
  </si>
  <si>
    <t xml:space="preserve">A-93, First Floor, Sector-4, Noida, Noida, Uttar Pradesh 201301</t>
  </si>
  <si>
    <t xml:space="preserve">Infotecindia</t>
  </si>
  <si>
    <t xml:space="preserve">hrd.mgr@infotecindia.com</t>
  </si>
  <si>
    <t xml:space="preserve">No.18, Banaswadi Main Road, Maruthiseva Nagar, Bengaluru – 560005,</t>
  </si>
  <si>
    <t xml:space="preserve">Abgenics Life Sciences Private Limited</t>
  </si>
  <si>
    <t xml:space="preserve">abgenics@gmail.com</t>
  </si>
  <si>
    <t xml:space="preserve">First Floor, Opp. Tata Motors Ltd., Bhoir Colony, Chinchwad, Pune, Maharashtra 411033</t>
  </si>
  <si>
    <t xml:space="preserve">Aquila Software Services Hyderabad Pvt Ltd</t>
  </si>
  <si>
    <t xml:space="preserve">cnimmala@aquilasoftware.com</t>
  </si>
  <si>
    <t xml:space="preserve">31, Hitech City Rd, Jaihind Enclave, Silicon Valley, Madhapur, Hyderabad, Telangana 500081</t>
  </si>
  <si>
    <t xml:space="preserve">Beroe Consulting India Private Limited</t>
  </si>
  <si>
    <t xml:space="preserve">kavitha</t>
  </si>
  <si>
    <t xml:space="preserve">kavitha@beroe-inc.com</t>
  </si>
  <si>
    <t xml:space="preserve">Nehru Nagar, Thoraipakkam, Tamil Nadu 600097</t>
  </si>
  <si>
    <t xml:space="preserve">Centurytext</t>
  </si>
  <si>
    <t xml:space="preserve">RK Dalmia</t>
  </si>
  <si>
    <t xml:space="preserve">hr@centurytext.com</t>
  </si>
  <si>
    <t xml:space="preserve">G-12, 13, Crystal Court, Malviya Nagar, Malviya Nagar, Jaipur, Rajasthan 302017</t>
  </si>
  <si>
    <t xml:space="preserve">Denave India Private Limited</t>
  </si>
  <si>
    <t xml:space="preserve">Anupamay</t>
  </si>
  <si>
    <t xml:space="preserve">anupamay@denave.com</t>
  </si>
  <si>
    <t xml:space="preserve">Second Floor, 154A, Sector 63 Rd, A Block, Sector 63, Noida, Uttar Pradesh 201307</t>
  </si>
  <si>
    <t xml:space="preserve">Genser Aerospace And It Private Limited</t>
  </si>
  <si>
    <t xml:space="preserve">Pavithra</t>
  </si>
  <si>
    <t xml:space="preserve">Hr@genser.com</t>
  </si>
  <si>
    <t xml:space="preserve">64, Palace Rd, Abshot Layout, Vasanth Nagar, Bengaluru, Karnataka 560001</t>
  </si>
  <si>
    <t xml:space="preserve">Howdenindia</t>
  </si>
  <si>
    <t xml:space="preserve">Amol Kakde</t>
  </si>
  <si>
    <t xml:space="preserve">amol.kakde@howdenindia.com</t>
  </si>
  <si>
    <t xml:space="preserve">A-261, A Block, Block A, Defence Colony, New Delhi, Delhi 110024</t>
  </si>
  <si>
    <t xml:space="preserve">Infotelconnect</t>
  </si>
  <si>
    <t xml:space="preserve">Rohit Chauhan</t>
  </si>
  <si>
    <t xml:space="preserve">rohit.chauhan@infotelconnect.com</t>
  </si>
  <si>
    <t xml:space="preserve">Autocars Compound Adalat Road Aurangabad MH 431005 India</t>
  </si>
  <si>
    <t xml:space="preserve">Abhar Engineering Private Limited</t>
  </si>
  <si>
    <t xml:space="preserve">Venu Gopal B</t>
  </si>
  <si>
    <t xml:space="preserve">venugopalb@abharengineering.com</t>
  </si>
  <si>
    <t xml:space="preserve">SATHYA MANOR, DOOR NO. 27/3, W BLOCK 1ST STREET, ANNA NAGAR CHENNAI Chennai TN 600040</t>
  </si>
  <si>
    <t xml:space="preserve">Aquity Software Technologies Pvt. Ltd.</t>
  </si>
  <si>
    <t xml:space="preserve">info@acuitysoft.com</t>
  </si>
  <si>
    <t xml:space="preserve">040-66637890</t>
  </si>
  <si>
    <t xml:space="preserve">A701 The Platina,, Gachibowli Miyapur Road,, Next to Radisson Hotel/DLF Cyber City, Hitec City, Gachibowli, Hyderabad, Telangana 500032</t>
  </si>
  <si>
    <t xml:space="preserve">Bertling Logistics India Pvt Ltd</t>
  </si>
  <si>
    <t xml:space="preserve">Hirakant.Tandel</t>
  </si>
  <si>
    <t xml:space="preserve">Hirakant.Tandel@Globeforwarding.com</t>
  </si>
  <si>
    <t xml:space="preserve">205 Second Floor, Saket Complex, Near Urmi Char Rasta Bpc Road, Vadodara, Gujarat 390007</t>
  </si>
  <si>
    <t xml:space="preserve">Cenveo</t>
  </si>
  <si>
    <t xml:space="preserve">Shibha Naveena</t>
  </si>
  <si>
    <t xml:space="preserve">Shobha.Naveena@cenveo.com</t>
  </si>
  <si>
    <t xml:space="preserve">Steller IT Park, Tower I, IIIrd Floor C 25, Sector 62, Noida - 201301</t>
  </si>
  <si>
    <t xml:space="preserve">Denniscodd</t>
  </si>
  <si>
    <t xml:space="preserve">hr@denniscodd.com</t>
  </si>
  <si>
    <t xml:space="preserve">Atmakur Rd, Mangalagiri, Andhra Pradesh 522505</t>
  </si>
  <si>
    <t xml:space="preserve">Genting Lanco Power India Pvt Ltd</t>
  </si>
  <si>
    <t xml:space="preserve">hr.glp@gentingenergy.com</t>
  </si>
  <si>
    <t xml:space="preserve">397, Udyog Vihar III, Sector 20, Gurugram, Haryana 122016</t>
  </si>
  <si>
    <t xml:space="preserve">Hpcl</t>
  </si>
  <si>
    <t xml:space="preserve">Sroy Choudhury</t>
  </si>
  <si>
    <t xml:space="preserve">sroychoudhury@hpcl.co.in</t>
  </si>
  <si>
    <t xml:space="preserve">Site No 2 IFC, Pocket C, Ghazipur, New Delhi, Delhi 110096</t>
  </si>
  <si>
    <t xml:space="preserve">Infotelgroup</t>
  </si>
  <si>
    <t xml:space="preserve">Nishant Giri</t>
  </si>
  <si>
    <t xml:space="preserve">nishant.giri@infotelgroup.in</t>
  </si>
  <si>
    <t xml:space="preserve">Institutional Area, Sector 32, Plot No. 38, Gurgaon Haryana 122001</t>
  </si>
  <si>
    <t xml:space="preserve">Abhibus Services Pvt. Ltd.</t>
  </si>
  <si>
    <t xml:space="preserve">Srividya M</t>
  </si>
  <si>
    <t xml:space="preserve">srividya.m@abhibus.com</t>
  </si>
  <si>
    <t xml:space="preserve">Cyber Crown, Sec-II, Village, Huda Techno Enclave Rd, Madhapur, Telangana 500081</t>
  </si>
  <si>
    <t xml:space="preserve">Arab Bank</t>
  </si>
  <si>
    <t xml:space="preserve">Nabhan Yacoub</t>
  </si>
  <si>
    <t xml:space="preserve">Nabhan.Yacoub@Arabbank.com.jo</t>
  </si>
  <si>
    <t xml:space="preserve">Al Gurg tower 3,12th floor ,VFS Global - 7 Baniyas Rd - Deira - Riggat Al Buteen - Dubai - United Arab Emirates</t>
  </si>
  <si>
    <t xml:space="preserve">Besmdm</t>
  </si>
  <si>
    <t xml:space="preserve">infoblr@pegasusinstitute.com</t>
  </si>
  <si>
    <t xml:space="preserve">A-32,Shrenik Park Society, opposite Akota Stadium, near Gai ( cow ) Circle, Akota, Vadodara, Gujarat 390020</t>
  </si>
  <si>
    <t xml:space="preserve">Cerner Healthcare</t>
  </si>
  <si>
    <t xml:space="preserve">Santosh Bellary</t>
  </si>
  <si>
    <t xml:space="preserve">Hr@cerner.com</t>
  </si>
  <si>
    <t xml:space="preserve">Global Technology Park, 3rd / 4th Floor, Tower A Devarabeesanahalli, Marathahalli-Sarjapur Ring Road, East, Taluk, Bengaluru, Karnataka 560103</t>
  </si>
  <si>
    <t xml:space="preserve">Denso</t>
  </si>
  <si>
    <t xml:space="preserve">Naveen BM</t>
  </si>
  <si>
    <t xml:space="preserve">hr@denso.co.in</t>
  </si>
  <si>
    <t xml:space="preserve">D-4/B-1, 1st Floor, Mathura Road, Badarpur, New Delhi, 110044</t>
  </si>
  <si>
    <t xml:space="preserve">Genus Power Infrastructure Ltd</t>
  </si>
  <si>
    <t xml:space="preserve">Dhruv Vyas</t>
  </si>
  <si>
    <t xml:space="preserve">hr@genus.in</t>
  </si>
  <si>
    <t xml:space="preserve">0141-7102400/500</t>
  </si>
  <si>
    <t xml:space="preserve">Shop No:213, J.S Arcade, Captain Vijyant Thapar Marg, D Block, Sector 18, Noida, Uttar Pradesh 201301</t>
  </si>
  <si>
    <t xml:space="preserve">Hpe</t>
  </si>
  <si>
    <t xml:space="preserve">Siddalingappa</t>
  </si>
  <si>
    <t xml:space="preserve">siddalingappa.a-b@hpe.com</t>
  </si>
  <si>
    <t xml:space="preserve">Building No. 2, DLF Cyber Green, 2nd &amp; 3rd Floor, Tower, Phase III, D &amp; E, DLF Cyber City, Gurugram, Haryana 122002</t>
  </si>
  <si>
    <t xml:space="preserve">Infozech</t>
  </si>
  <si>
    <t xml:space="preserve">Indu</t>
  </si>
  <si>
    <t xml:space="preserve">indu@infozech.com</t>
  </si>
  <si>
    <t xml:space="preserve">A24/5, Mohan Cooperative Industrial Estate, Badarpur, New Delhi, Delhi 110044</t>
  </si>
  <si>
    <t xml:space="preserve">Abhilasha Developers</t>
  </si>
  <si>
    <t xml:space="preserve">Shreyas</t>
  </si>
  <si>
    <t xml:space="preserve">shreyas@sl-group.in</t>
  </si>
  <si>
    <t xml:space="preserve">JP4F+R2V, Phase 1, Hinjewadi Rajiv Gandhi Infotech Park, Hinjawadi, Pimpri-Chinchwad, Maharashtra 411057</t>
  </si>
  <si>
    <t xml:space="preserve">Aramax</t>
  </si>
  <si>
    <t xml:space="preserve">Ruchika Dhawa</t>
  </si>
  <si>
    <t xml:space="preserve">ruchika.dhawan@aramex.com
 Vinu.Nair@aramex.com</t>
  </si>
  <si>
    <t xml:space="preserve">2461, Ground Floor, Punjabi Street, opposite Roshanara Garden, Delhi, 110007</t>
  </si>
  <si>
    <t xml:space="preserve">Best It Quest Private Limited</t>
  </si>
  <si>
    <t xml:space="preserve">dikshakainth</t>
  </si>
  <si>
    <t xml:space="preserve">dikshakainth28@gmail.com</t>
  </si>
  <si>
    <t xml:space="preserve">Kalkaji Main Rd, Block H, market, New Delhi, Delhi 110019</t>
  </si>
  <si>
    <t xml:space="preserve">Ces Limited</t>
  </si>
  <si>
    <t xml:space="preserve">Mahendra Boda</t>
  </si>
  <si>
    <t xml:space="preserve">mahendra.boda@cesltd.com</t>
  </si>
  <si>
    <t xml:space="preserve">Tower A, 4th &amp; 7th Floor, Ramky Selenium, Nanakramguda Rd, Financial District, Nanakaramguda, Telangana 500032</t>
  </si>
  <si>
    <t xml:space="preserve">Dentsu Media</t>
  </si>
  <si>
    <t xml:space="preserve">Dimple Maheshwary</t>
  </si>
  <si>
    <t xml:space="preserve">hr@dentsuaegis.com</t>
  </si>
  <si>
    <t xml:space="preserve">10th floor Tower A Building No. 5, DLF Cyber City, Sector 24, Gurugram, Haryana 122002</t>
  </si>
  <si>
    <t xml:space="preserve">Geometric Limited</t>
  </si>
  <si>
    <t xml:space="preserve">Nisha Pillai</t>
  </si>
  <si>
    <t xml:space="preserve">Nisha.Pillai@geometricglobal.com</t>
  </si>
  <si>
    <t xml:space="preserve">une ; Geometric Limited (STPI) Embassy TechZone, Plot No. 3, Block No. 11, Nile Building, Rajiv Gandhi Infotech Park, MIDC, Hinjewadi, Phase-II,</t>
  </si>
  <si>
    <t xml:space="preserve">Hp-Iso</t>
  </si>
  <si>
    <t xml:space="preserve">Suresh Shanmugam</t>
  </si>
  <si>
    <t xml:space="preserve">suresh.shanmugam2@hp.com</t>
  </si>
  <si>
    <t xml:space="preserve">743/A/18, R S Mansions, Gokul Ist Stage, IV Phase, Iind Main, VI Cross, K N Extension, Yeshwanthpur, Yeshwanthpur, Bengaluru, Karnataka 560022</t>
  </si>
  <si>
    <t xml:space="preserve">Infozite</t>
  </si>
  <si>
    <t xml:space="preserve">hr@infozite.com</t>
  </si>
  <si>
    <t xml:space="preserve">Abhinav Educations Society</t>
  </si>
  <si>
    <t xml:space="preserve">abhinavbcsbcabba@gmail.com</t>
  </si>
  <si>
    <t xml:space="preserve">S.No. 23/3/23,Narhe,Off Mumbai-Bangalore Highway, Narhe, Pune 411041</t>
  </si>
  <si>
    <t xml:space="preserve">Arambha</t>
  </si>
  <si>
    <t xml:space="preserve">Aramva Patrika</t>
  </si>
  <si>
    <t xml:space="preserve">aramva.patrika@gmail.com</t>
  </si>
  <si>
    <t xml:space="preserve">Haji Colony, Block D, New Delhi, Delhi 110092</t>
  </si>
  <si>
    <t xml:space="preserve">Best It World India Pvt Ltd</t>
  </si>
  <si>
    <t xml:space="preserve">accounts.delhi@iball.co.in</t>
  </si>
  <si>
    <t xml:space="preserve">87, Mistry Industrial Complex MIDC Cross Road A Andheri</t>
  </si>
  <si>
    <t xml:space="preserve">Cesc</t>
  </si>
  <si>
    <t xml:space="preserve">hr@cesc.co.in</t>
  </si>
  <si>
    <t xml:space="preserve">Anand Nagar, Bharatpur, Rajasthan 321001</t>
  </si>
  <si>
    <t xml:space="preserve">Dentsu Media And Holdings Pvt. Ltd.</t>
  </si>
  <si>
    <t xml:space="preserve">Richa Rai</t>
  </si>
  <si>
    <t xml:space="preserve">hr@dentsu.in</t>
  </si>
  <si>
    <t xml:space="preserve">10th Floor, Building No. 5-ADLF Cyber TerracesDLF Cyber CityPhase III Gurgaon, IN</t>
  </si>
  <si>
    <t xml:space="preserve">Geospace Information Technologies Private Limited</t>
  </si>
  <si>
    <t xml:space="preserve">Ravindra</t>
  </si>
  <si>
    <t xml:space="preserve">hr@geo-cc.com</t>
  </si>
  <si>
    <t xml:space="preserve">7th Floor, South Wing, Krishe Sapphire, Hitech City Main Road, Madhapur, Telangana 500081</t>
  </si>
  <si>
    <t xml:space="preserve">Hpl</t>
  </si>
  <si>
    <t xml:space="preserve">mgmt.@hpl.co.in</t>
  </si>
  <si>
    <t xml:space="preserve">Windsor Business Park B-1 D B Block, Sector 10, Noida, Uttar Pradesh 201301</t>
  </si>
  <si>
    <t xml:space="preserve">Infrasofttech</t>
  </si>
  <si>
    <t xml:space="preserve">Prajakta Jayakar</t>
  </si>
  <si>
    <t xml:space="preserve">prajakta.jayakar@infrasofttech.com</t>
  </si>
  <si>
    <t xml:space="preserve">F3RG+J48, Maruti Udyog, Sector 18, Gurugram, Haryana 122022</t>
  </si>
  <si>
    <t xml:space="preserve">Abhyudaya Co-Op Bank Ltd.</t>
  </si>
  <si>
    <t xml:space="preserve">personnel@abhyudayabank.net</t>
  </si>
  <si>
    <t xml:space="preserve">Bhandari Co-op. Hsg. Society, Kanjur Village, Kanjur East , Mumbai-400078</t>
  </si>
  <si>
    <t xml:space="preserve">Aranca Mumbai Private Limited</t>
  </si>
  <si>
    <t xml:space="preserve">Minal Adajania</t>
  </si>
  <si>
    <t xml:space="preserve">minal.adajania@aranca.com</t>
  </si>
  <si>
    <t xml:space="preserve">Floor 2 and 3, Wing-B, Supreme Business Park,, Hiranandani Gardens, Powai, Mumbai, Maharashtra 400076</t>
  </si>
  <si>
    <t xml:space="preserve">Best News Company Private Limited</t>
  </si>
  <si>
    <t xml:space="preserve">hr@samacharplus.com</t>
  </si>
  <si>
    <t xml:space="preserve">136-B, POCKET-C, SIDHARTH EXTN., NEW DELHI DL 110014 IN</t>
  </si>
  <si>
    <t xml:space="preserve">Cethar Ltd</t>
  </si>
  <si>
    <t xml:space="preserve">resumes@cethar.com</t>
  </si>
  <si>
    <t xml:space="preserve">FF-02, Block - A, First Floor, Maruti Business Park, Great Eastern Rd, Mukut Nagar, Raipur, Chhattisgarh - 492001</t>
  </si>
  <si>
    <t xml:space="preserve">Deotsche Gesellschaft For International Zusammenarbeit(Giz) Gmbh</t>
  </si>
  <si>
    <t xml:space="preserve">Nishant Jain</t>
  </si>
  <si>
    <t xml:space="preserve">nishant.jain@giz.de</t>
  </si>
  <si>
    <t xml:space="preserve">Deutsche Gesellschaft für Internationale Zusammenarbeit (GIZ) GmbH, B-5/1, Safdarjung Enclave, B-7/Extension, Block B 7, Arjun Nagar, Safdarjung Enclave, New Delhi, Delhi 110029</t>
  </si>
  <si>
    <t xml:space="preserve">Gep Solutions</t>
  </si>
  <si>
    <t xml:space="preserve">Neha Dand</t>
  </si>
  <si>
    <t xml:space="preserve">Neha.Dand@gep.com</t>
  </si>
  <si>
    <t xml:space="preserve">13th Floor, Building No. 3 M/S Gigaplex Estate Private Limited- IT/ITES SEZ IT Plot No. 5, Airoli Knowledge Park Rd, Airoli, Navi Mumbai, Maharashtra 400708</t>
  </si>
  <si>
    <t xml:space="preserve">Hpladditives</t>
  </si>
  <si>
    <t xml:space="preserve">Abhijit</t>
  </si>
  <si>
    <t xml:space="preserve">abhijit@hpladditives.com</t>
  </si>
  <si>
    <t xml:space="preserve">5th floor Block A Vatika Mindscapes, Sector 27D, Faridabad, Haryana 121003</t>
  </si>
  <si>
    <t xml:space="preserve">Abinfosoft</t>
  </si>
  <si>
    <t xml:space="preserve">Praval</t>
  </si>
  <si>
    <t xml:space="preserve">praval@abinfosoft.com</t>
  </si>
  <si>
    <t xml:space="preserve">#13/1, 2nd Floor, Srinivasa Towers,, 100ft Ring Road, BTM 1st Stage, Bengaluru, Karnataka 560029</t>
  </si>
  <si>
    <t xml:space="preserve">Aranca Mumbai Pvt Ltd</t>
  </si>
  <si>
    <t xml:space="preserve">sanjay.kumar@aranca.com</t>
  </si>
  <si>
    <t xml:space="preserve">Plot No. 883, Udyog Vihar Phase 5, Gurugram, Haryana 122016</t>
  </si>
  <si>
    <t xml:space="preserve">Ceva Freight India Pvt Ltd</t>
  </si>
  <si>
    <t xml:space="preserve">Ruchi Gupta</t>
  </si>
  <si>
    <t xml:space="preserve">RuchiGupta.HR@Cevalogistics.com</t>
  </si>
  <si>
    <t xml:space="preserve">Building Number - 10, Tower C, Sector 25, DLF Cyber City, Gurugram, Delhi - 122008</t>
  </si>
  <si>
    <t xml:space="preserve">Gepl Capital Private Limited</t>
  </si>
  <si>
    <t xml:space="preserve">Nisha</t>
  </si>
  <si>
    <t xml:space="preserve">hr@geplcapital.com</t>
  </si>
  <si>
    <t xml:space="preserve">Shop no 6-8, Main Market, Sector 16A, Faridabad, Haryana 121002</t>
  </si>
  <si>
    <t xml:space="preserve">Hq</t>
  </si>
  <si>
    <t xml:space="preserve">verify@hq.graphxsys.com</t>
  </si>
  <si>
    <t xml:space="preserve">21/6, First Ave, Gautam Budh Nagar, Block B, Jaypee Greens, Greater Noida, Uttar Pradesh 201310</t>
  </si>
  <si>
    <t xml:space="preserve">Ing Vysya Bank</t>
  </si>
  <si>
    <t xml:space="preserve">hrdext@ingvysyabank.com</t>
  </si>
  <si>
    <t xml:space="preserve">ING Vysya House, No.22, M G Road, Bangalore – 560001</t>
  </si>
  <si>
    <t xml:space="preserve">Abnao</t>
  </si>
  <si>
    <t xml:space="preserve">Vijay Venkatess</t>
  </si>
  <si>
    <t xml:space="preserve">hr@in.abnao.com</t>
  </si>
  <si>
    <t xml:space="preserve">Unnao Taluk of Unnao District</t>
  </si>
  <si>
    <t xml:space="preserve">Arathan Consulting</t>
  </si>
  <si>
    <t xml:space="preserve">Gnana Kannan</t>
  </si>
  <si>
    <t xml:space="preserve">gnanakannan@arathanconsulting.com</t>
  </si>
  <si>
    <t xml:space="preserve">S.No: G-19, Nipun Tower, Vikas Marg, Delhi, 110092</t>
  </si>
  <si>
    <t xml:space="preserve">Best Practices Benchmarking &amp; Consulting</t>
  </si>
  <si>
    <t xml:space="preserve">sshirke</t>
  </si>
  <si>
    <t xml:space="preserve">sshirke@best-in-class.com</t>
  </si>
  <si>
    <t xml:space="preserve">The Capital, Level 7, Plot no, C-70, G Block Rd, Bandra Kurla Complex, Bandra East, Mumbai, Maharashtra 400051</t>
  </si>
  <si>
    <t xml:space="preserve">Cfirst Verify</t>
  </si>
  <si>
    <t xml:space="preserve">Arun P</t>
  </si>
  <si>
    <t xml:space="preserve">aruna.p@cfirstverify.com</t>
  </si>
  <si>
    <t xml:space="preserve">#A-8, Ground Floor, A Block, Safal Profitaire, Corporate Rd, Prahlad Nagar, Ahmedabad, Gujarat - 380015</t>
  </si>
  <si>
    <t xml:space="preserve">Gera Developments Private Limited</t>
  </si>
  <si>
    <t xml:space="preserve">Meghana Sawant</t>
  </si>
  <si>
    <t xml:space="preserve">meghana.sawant@gera.in</t>
  </si>
  <si>
    <t xml:space="preserve">200, Gera Plaza Boat Club Road Bund Garden Pune Maharashtra 411001 IN, Boat Club Rd, Pune, Maharashtra 411001</t>
  </si>
  <si>
    <t xml:space="preserve">Hr Chambers Outsourcing Pvt. Ltd.</t>
  </si>
  <si>
    <t xml:space="preserve">svrr1952@gmail.com</t>
  </si>
  <si>
    <t xml:space="preserve">Bhavyas Srisailam Arcade, Dharam Karan Rd, ShivBagh, Ameerpet, Hyderabad, Telangana 500016</t>
  </si>
  <si>
    <t xml:space="preserve">Ingenio Technologies</t>
  </si>
  <si>
    <t xml:space="preserve">hr@itechpl.com
 careers@itechpl.com
 info@itechpl.com</t>
  </si>
  <si>
    <t xml:space="preserve">020-65204262</t>
  </si>
  <si>
    <t xml:space="preserve">Office No.501, Samarth house, Bengaluru Hwy, near shell Petroleum, Warje, Pune, Maharashtra 411058</t>
  </si>
  <si>
    <t xml:space="preserve">Abs India Pvt Ltd</t>
  </si>
  <si>
    <t xml:space="preserve">hr@absindia.net</t>
  </si>
  <si>
    <t xml:space="preserve">MZ -1, Shubham Building 1 No, Sarojini Naidu Sarani, Kolkata, West Bengal 700017</t>
  </si>
  <si>
    <t xml:space="preserve">Aravind Ceramics Industries Limited</t>
  </si>
  <si>
    <t xml:space="preserve">acilcera2006@gmail.com</t>
  </si>
  <si>
    <t xml:space="preserve">65-A, Kundrathur Main Rd, Porur, Chennai, Tamil Nadu 600116</t>
  </si>
  <si>
    <t xml:space="preserve">Betatest Solutions Private Limited</t>
  </si>
  <si>
    <t xml:space="preserve">satyam</t>
  </si>
  <si>
    <t xml:space="preserve">satyam@betatestsolutions.com</t>
  </si>
  <si>
    <t xml:space="preserve">2nd Floor, Suite No.1214, 39, NGEF Ln, Indiranagar, Bengaluru, Karnataka 560038</t>
  </si>
  <si>
    <t xml:space="preserve">Cg Parivar</t>
  </si>
  <si>
    <t xml:space="preserve">hr@cgparivar.com</t>
  </si>
  <si>
    <t xml:space="preserve">323/324, Bhavani Arcade, Opposite : Basavaavana, Near Old Bus Stand Road, Stand Road, Hubli, Karnataka - 580029</t>
  </si>
  <si>
    <t xml:space="preserve">Germanischer Lloyd Industrial Services Gmbh</t>
  </si>
  <si>
    <t xml:space="preserve">Vibha Yadav</t>
  </si>
  <si>
    <t xml:space="preserve">vibha.yadav@dnvgl.com</t>
  </si>
  <si>
    <t xml:space="preserve">H-182, First Floor, Sector 63, Noida, Uttar Pradesh 201301</t>
  </si>
  <si>
    <t xml:space="preserve">Hra Infotech</t>
  </si>
  <si>
    <t xml:space="preserve">viajy.teli2003@gmail.com</t>
  </si>
  <si>
    <t xml:space="preserve">B-254 First Floor, Okhla Industrial Area Phase - I, New Delhi, Delhi 110020</t>
  </si>
  <si>
    <t xml:space="preserve">Ingeniousnetsoft</t>
  </si>
  <si>
    <t xml:space="preserve">hr@ingeniousnetsoft.com</t>
  </si>
  <si>
    <t xml:space="preserve">D- 151, Phase-VIII, Industrial Area Mohali, Sahibzada Ajit Singh Nagar, Punjab 160071</t>
  </si>
  <si>
    <t xml:space="preserve">Abstracte Technologies</t>
  </si>
  <si>
    <t xml:space="preserve">HR@abstratech.com</t>
  </si>
  <si>
    <t xml:space="preserve">Plot No.17, Platinum Techno Park, Level 13, 18, Sector 30A, Vashi, Navi Mumbai, Maharashtra 400705</t>
  </si>
  <si>
    <t xml:space="preserve">Aravind Synergic And Solutions Private Limited</t>
  </si>
  <si>
    <t xml:space="preserve">assp.ltd@gmail.com</t>
  </si>
  <si>
    <t xml:space="preserve">A1526-27, Greenfields, Sector 42, Faridabad, Haryana 121003</t>
  </si>
  <si>
    <t xml:space="preserve">Betterplace</t>
  </si>
  <si>
    <t xml:space="preserve">pravin</t>
  </si>
  <si>
    <t xml:space="preserve">pravin@vishwasofindia.com</t>
  </si>
  <si>
    <t xml:space="preserve">3rd Floor, 144, Mahatma Gandhi Rd, Craig Park Layout, Ashok Nagar, Bengaluru, Karnataka 560001</t>
  </si>
  <si>
    <t xml:space="preserve">Cg Vak Software And Exports Limited</t>
  </si>
  <si>
    <t xml:space="preserve">Induja</t>
  </si>
  <si>
    <t xml:space="preserve">hr@cgvakindia.com</t>
  </si>
  <si>
    <t xml:space="preserve">CG VAK Software &amp; Exports Ltd (Unit-II), S.F. No. 174 / 2, Ground Floor, Thiruvalluvar St, Vellakinar Pirivu, Gounder Mills, Tamil Nadu - 641029</t>
  </si>
  <si>
    <t xml:space="preserve">Germinait Solutions Pvt Ltd</t>
  </si>
  <si>
    <t xml:space="preserve">Manali Dalvi</t>
  </si>
  <si>
    <t xml:space="preserve">manali.dalvi@germin8.com</t>
  </si>
  <si>
    <t xml:space="preserve">C-2203, Ashok Towers, Dr SS Rao Marg, Parel East, Mumbai, Maharashtra 400012</t>
  </si>
  <si>
    <t xml:space="preserve">hra.wbisgpp@gov.in</t>
  </si>
  <si>
    <t xml:space="preserve">CGO Complex, Pragati Vihar, New Delhi, Delhi 110003</t>
  </si>
  <si>
    <t xml:space="preserve">Inglife</t>
  </si>
  <si>
    <t xml:space="preserve">Ramkrishnan S</t>
  </si>
  <si>
    <t xml:space="preserve">ramkrishnan.s@inglife.co.in</t>
  </si>
  <si>
    <t xml:space="preserve">10th Floor, Gopal Das Bhawan
 28, Barakhamba Road
 New Delhi 110001</t>
  </si>
  <si>
    <t xml:space="preserve">Abt Info Net</t>
  </si>
  <si>
    <t xml:space="preserve">Vaitah</t>
  </si>
  <si>
    <t xml:space="preserve">vanitah@abtinfo.com</t>
  </si>
  <si>
    <t xml:space="preserve">Sakthi Sugars Head Office, 180, Race Course Road,, Coimbatore, Tamil Nadu 641018</t>
  </si>
  <si>
    <t xml:space="preserve">Arbato Bertelsmann India Private Limited</t>
  </si>
  <si>
    <t xml:space="preserve">Rakesh Pndey</t>
  </si>
  <si>
    <t xml:space="preserve">Hr@arvatoindia.com</t>
  </si>
  <si>
    <t xml:space="preserve">Plot No. 512, 513, Phase III, Udyog Vihar, Sector 19, Gurugram, Haryana 122016</t>
  </si>
  <si>
    <t xml:space="preserve">Bevcon Wayors Private Limited</t>
  </si>
  <si>
    <t xml:space="preserve">hr@bevconwayors.com</t>
  </si>
  <si>
    <t xml:space="preserve">40 27201956</t>
  </si>
  <si>
    <t xml:space="preserve">Plot No. 139, Phase-III, IDA, Cherlapally, Secunderabad, Hyderabad, Telangana 500051</t>
  </si>
  <si>
    <t xml:space="preserve">Cgi</t>
  </si>
  <si>
    <t xml:space="preserve">hr@cgi.com</t>
  </si>
  <si>
    <t xml:space="preserve">274, 1, New Railway Rd, Sadar Bazar, Sector 12, Gurugram, Haryana - 122001</t>
  </si>
  <si>
    <t xml:space="preserve">Gescis Technologies Private Limited</t>
  </si>
  <si>
    <t xml:space="preserve">Jastun</t>
  </si>
  <si>
    <t xml:space="preserve">hr@gescis.com</t>
  </si>
  <si>
    <t xml:space="preserve">Technopark Nila Building Module No: 421, 4th Floor, Thiruvananthapuram, Kerala 695581</t>
  </si>
  <si>
    <t xml:space="preserve">Hranexi</t>
  </si>
  <si>
    <t xml:space="preserve">Joseph Paulson</t>
  </si>
  <si>
    <t xml:space="preserve">jo.paulson@hranexi.com</t>
  </si>
  <si>
    <t xml:space="preserve">Kshitij, 505-506, Veera Desai Rd, Andheri, Maharashtra 400053</t>
  </si>
  <si>
    <t xml:space="preserve">Ingrammicro</t>
  </si>
  <si>
    <t xml:space="preserve">Prerana Uchat</t>
  </si>
  <si>
    <t xml:space="preserve">Prerana.Uchat@ingrammicro.com</t>
  </si>
  <si>
    <t xml:space="preserve">267, 32D, 32, 160047 sco, Sector 22-D, Sector 22, Chandigarh, 160022</t>
  </si>
  <si>
    <t xml:space="preserve">Abtran India Private Limited</t>
  </si>
  <si>
    <t xml:space="preserve">HR@ABTRAN.COM</t>
  </si>
  <si>
    <t xml:space="preserve">ShabeerAssainar@ABTRAN.COM</t>
  </si>
  <si>
    <t xml:space="preserve">Arbizz Software Solutions</t>
  </si>
  <si>
    <t xml:space="preserve">hr@arbizz.com</t>
  </si>
  <si>
    <t xml:space="preserve">466, 17th G Main Rd, 6th Block, Koramangala, Bengaluru, Karnataka 560095</t>
  </si>
  <si>
    <t xml:space="preserve">Bew Drean Data Ststen</t>
  </si>
  <si>
    <t xml:space="preserve">bselvaraj@newdreamdatasystems.com</t>
  </si>
  <si>
    <t xml:space="preserve">p/24/1, Amman Nagar , Ellakudi, Tiruchirappalli, Tamil Nadu 620019</t>
  </si>
  <si>
    <t xml:space="preserve">Cgl</t>
  </si>
  <si>
    <t xml:space="preserve">smt@cgl.co.in</t>
  </si>
  <si>
    <t xml:space="preserve">UG 12, Kirtishikhar Complex, Janakpuri District Center, Janakpuri, Delhi, 110058</t>
  </si>
  <si>
    <t xml:space="preserve">Getezee Online Ventures Private Limited</t>
  </si>
  <si>
    <t xml:space="preserve">samuel@getezee.com</t>
  </si>
  <si>
    <t xml:space="preserve">47 Govaradan Bulding, Dr Ranga Rd, Mylapore, Chennai, Tamil Nadu 600004</t>
  </si>
  <si>
    <t xml:space="preserve">Hrblock</t>
  </si>
  <si>
    <t xml:space="preserve">Kanchan Waghmare</t>
  </si>
  <si>
    <t xml:space="preserve">kanchan.waghmare@hrblock.in</t>
  </si>
  <si>
    <t xml:space="preserve">No.G-1B GCP Business Centre, Opp Memnagar Fire Station,Nr Vijay Cross Roads, Navrangpura, Ahmedabad, Gujarat 380009</t>
  </si>
  <si>
    <t xml:space="preserve">Inhibrx</t>
  </si>
  <si>
    <t xml:space="preserve">Mark</t>
  </si>
  <si>
    <t xml:space="preserve">mark@inhibrx.com</t>
  </si>
  <si>
    <t xml:space="preserve">11025 N Torrey Pines Rd Ste 200 La Jolla, CA, 92037-1030 United States</t>
  </si>
  <si>
    <t xml:space="preserve">Abyss &amp; Horizon Consulting Pvt Ltd</t>
  </si>
  <si>
    <t xml:space="preserve">hr@ahcindia.com</t>
  </si>
  <si>
    <t xml:space="preserve">SUPREMUSOPPOSITB TATA MOTORS, ROAD NO. 22, WAGLE ESTATE THANE WESTThane</t>
  </si>
  <si>
    <t xml:space="preserve">Beyontec</t>
  </si>
  <si>
    <t xml:space="preserve">manikandanb</t>
  </si>
  <si>
    <t xml:space="preserve">manikandanb@beyontec.com</t>
  </si>
  <si>
    <t xml:space="preserve">CEEDEEYES Tyche Towers, First Floor,, Block II, No.1, MGR Road,, Veeranam Bypass Road, Perungudi, Chennai, Tamil Nadu 600096</t>
  </si>
  <si>
    <t xml:space="preserve">Chainsys</t>
  </si>
  <si>
    <t xml:space="preserve">Jegan</t>
  </si>
  <si>
    <t xml:space="preserve">jegan.ar@chainsys.com</t>
  </si>
  <si>
    <t xml:space="preserve">85 Ponniamman Nagar, Ayanambakam, Chennai, Tamil Nadu - 600095</t>
  </si>
  <si>
    <t xml:space="preserve">Getronics Solutions India Private Limited</t>
  </si>
  <si>
    <t xml:space="preserve">Nandhini</t>
  </si>
  <si>
    <t xml:space="preserve">Nandhini.Murthy@Getronics.com</t>
  </si>
  <si>
    <t xml:space="preserve">3J39+4FQ, Thanisandra, Bengaluru, Karnataka 560045</t>
  </si>
  <si>
    <t xml:space="preserve">Hrglobalindia</t>
  </si>
  <si>
    <t xml:space="preserve">priya@hrglobalindia.com</t>
  </si>
  <si>
    <t xml:space="preserve">HR Global, Hosur Main Road, Next to Vinayaka Temple Near Total Mall, Madiwala, Hosur Rd, Bengaluru, Karnataka 560068</t>
  </si>
  <si>
    <t xml:space="preserve">Inidsyste</t>
  </si>
  <si>
    <t xml:space="preserve">Rakesh B</t>
  </si>
  <si>
    <t xml:space="preserve">rakesh.b@inidsyste.com</t>
  </si>
  <si>
    <t xml:space="preserve">685/42, 05th Main, Ramanjaneya Road, Sri Nagar, Raghavendra Block, Dasarhalli, Srinagar, Banashankari, Bengaluru, Karnataka
 Bangalore, Karnataka, 560050</t>
  </si>
  <si>
    <t xml:space="preserve">Acaar Technologies</t>
  </si>
  <si>
    <t xml:space="preserve">Harpreeth</t>
  </si>
  <si>
    <t xml:space="preserve">harpeeth.k@acaar.com</t>
  </si>
  <si>
    <t xml:space="preserve">No.27/46/A FIRST D MAIN ROAD, SECOND FLOOR, JAKKASANDRA,FIRST BLOCK,KORAMANGALA BANGALORE Bangalore KA 560034</t>
  </si>
  <si>
    <t xml:space="preserve">Arcgate</t>
  </si>
  <si>
    <t xml:space="preserve">Daksh</t>
  </si>
  <si>
    <t xml:space="preserve">daksh@arcgate.com</t>
  </si>
  <si>
    <t xml:space="preserve">IT Park, G1-11, MIA, Extn, Udaipur, Rajasthan 313003</t>
  </si>
  <si>
    <t xml:space="preserve">Bhadra International India Pvt Ltd</t>
  </si>
  <si>
    <t xml:space="preserve">reena</t>
  </si>
  <si>
    <t xml:space="preserve">reena@bhadra.in/ sandhya@bhadra.in/ john.reid@bhadra.in/ arjunsk@bhadra.in/jagan@bhadra.in</t>
  </si>
  <si>
    <t xml:space="preserve">42, Ground Floor, Rani Jhansi Rd, Block A, Motia Khan, Jhandewalan, New Delhi, Delhi 110055</t>
  </si>
  <si>
    <t xml:space="preserve">Chaitanya India Fin Credit Private Limited</t>
  </si>
  <si>
    <t xml:space="preserve">aruna_hs@chaitanyaindia.in</t>
  </si>
  <si>
    <t xml:space="preserve">67J7+R95, Chhajlapur, Doorbhash Nagar, Raebareli, Uttar Pradesh 229010</t>
  </si>
  <si>
    <t xml:space="preserve">Geval6 Technologies India Private Limited</t>
  </si>
  <si>
    <t xml:space="preserve">ashok@geval6.com</t>
  </si>
  <si>
    <t xml:space="preserve">1st Floor, 600087, 61, kurinchi St, Fathima Nagar, Valasaravakkam, Chennai, Tamil Nadu 600095</t>
  </si>
  <si>
    <t xml:space="preserve">Hrplus</t>
  </si>
  <si>
    <t xml:space="preserve">Liyaqat</t>
  </si>
  <si>
    <t xml:space="preserve">liyaqat@hrplus.co.in</t>
  </si>
  <si>
    <t xml:space="preserve">403 ARV Park H-28, Sector 63, Noida, Uttar Pradesh 201301</t>
  </si>
  <si>
    <t xml:space="preserve">Inin</t>
  </si>
  <si>
    <t xml:space="preserve">Lynda Tilton</t>
  </si>
  <si>
    <t xml:space="preserve">lynda.tilton@inin.com</t>
  </si>
  <si>
    <t xml:space="preserve">Archelons</t>
  </si>
  <si>
    <t xml:space="preserve">Akrati</t>
  </si>
  <si>
    <t xml:space="preserve">akrati@archelons.com</t>
  </si>
  <si>
    <t xml:space="preserve">2nd floor, A-51, A Block, Sector 2, Noida, Uttar Pradesh 201301</t>
  </si>
  <si>
    <t xml:space="preserve">Bhagwanani Kulkarni</t>
  </si>
  <si>
    <t xml:space="preserve">atul.k</t>
  </si>
  <si>
    <t xml:space="preserve">atul.k@bhagwananikulkarni.com</t>
  </si>
  <si>
    <t xml:space="preserve">826, Sind Co-Op. Housing Society Ltd., Aundh, Pune, Maharashtra 411007</t>
  </si>
  <si>
    <t xml:space="preserve">Chaitanyaa Fibbres</t>
  </si>
  <si>
    <t xml:space="preserve">info@chaitanyaa.com</t>
  </si>
  <si>
    <t xml:space="preserve">3rd Floor, 146-b, Chikhal House, Princess Street, Mumbai, Maharashtra 400002</t>
  </si>
  <si>
    <t xml:space="preserve">Gfa</t>
  </si>
  <si>
    <t xml:space="preserve">Kumar</t>
  </si>
  <si>
    <t xml:space="preserve">kumar.@gfacorp.com</t>
  </si>
  <si>
    <t xml:space="preserve">C-22, New Sabzi Mandi, Station Rd Azadpur, Block B, New Sabzi Mandi, Azadpur, Delhi, 110033</t>
  </si>
  <si>
    <t xml:space="preserve">Hrsteeldetailing</t>
  </si>
  <si>
    <t xml:space="preserve">hrmumbai@hrsteeldetailing.com</t>
  </si>
  <si>
    <t xml:space="preserve">Darshan complex, 1, 6th Cross St, Vigneshwar Nagar, Lakshmi Nagar, Nanganallur, Chennai, Tamil Nadu 600061</t>
  </si>
  <si>
    <t xml:space="preserve">Init Call Technologies</t>
  </si>
  <si>
    <t xml:space="preserve">dhanpreet</t>
  </si>
  <si>
    <t xml:space="preserve">dhanpreet@initcalltechnologies.com</t>
  </si>
  <si>
    <t xml:space="preserve">28-29 Gaurav Park, Adjacent Tangri Bridge, Jagadhri Road, Ambala Cantt, Haryana 133001</t>
  </si>
  <si>
    <t xml:space="preserve">Acap Solutions India Private Limited</t>
  </si>
  <si>
    <t xml:space="preserve">Hemlata Dhami</t>
  </si>
  <si>
    <t xml:space="preserve">hr@acs-consulting.co.uk</t>
  </si>
  <si>
    <t xml:space="preserve">351, 3rd Floor, Tower B-2 Spaze I-Tech Park, Sohna - Gurgaon Rd, Sector 49, Gurugram, Haryana 122018</t>
  </si>
  <si>
    <t xml:space="preserve">Archfront Technologies Pvt Ltd</t>
  </si>
  <si>
    <t xml:space="preserve">Rakesh K</t>
  </si>
  <si>
    <t xml:space="preserve">hr@archfront.com</t>
  </si>
  <si>
    <t xml:space="preserve">Green Boulevard, Level 5, Block C, Sector 62, Noida, Uttar Pradesh 201301</t>
  </si>
  <si>
    <t xml:space="preserve">Bhagyaalxmi Sarees</t>
  </si>
  <si>
    <t xml:space="preserve">bhagyalaxmisarees</t>
  </si>
  <si>
    <t xml:space="preserve">bhagyalaxmisarees130@gmail.com</t>
  </si>
  <si>
    <t xml:space="preserve">2081, Shree mahavir, Textile Market Ring Rd, Sahara Darwaja, Sanjay Nagar, Surat, Gujarat 395002</t>
  </si>
  <si>
    <t xml:space="preserve">Chambal</t>
  </si>
  <si>
    <t xml:space="preserve">Anil Kapoor</t>
  </si>
  <si>
    <t xml:space="preserve">anil.kapoor@chambal.in</t>
  </si>
  <si>
    <t xml:space="preserve">Corporate One, First Floor, 5 Commercial Centre, Jasola, New Delhi, Delhi 110025</t>
  </si>
  <si>
    <t xml:space="preserve">Ggktech</t>
  </si>
  <si>
    <t xml:space="preserve">Amulya Kantimahanthi</t>
  </si>
  <si>
    <t xml:space="preserve">amulya.kantimahanthi@ggktech.com</t>
  </si>
  <si>
    <t xml:space="preserve">Kokapet, Telangana 500075</t>
  </si>
  <si>
    <t xml:space="preserve">Hsbc</t>
  </si>
  <si>
    <t xml:space="preserve">Numa Delagarde</t>
  </si>
  <si>
    <t xml:space="preserve">numa.delagarde@hsbc.fr</t>
  </si>
  <si>
    <t xml:space="preserve">Birla Tower, 25, New Barakhamba Rd, New Delhi, Delhi 110001</t>
  </si>
  <si>
    <t xml:space="preserve">Inlogic</t>
  </si>
  <si>
    <t xml:space="preserve">R Bharathi</t>
  </si>
  <si>
    <t xml:space="preserve">rbharathi@inlogic.in</t>
  </si>
  <si>
    <t xml:space="preserve">Elnet Software City, Tharamani, Chennai, Tamil Nadu 600113</t>
  </si>
  <si>
    <t xml:space="preserve">Accel Front Line</t>
  </si>
  <si>
    <t xml:space="preserve">bgv@accelfrontline.in</t>
  </si>
  <si>
    <t xml:space="preserve">Accel Frontline Ltd., 601-604, Ashok Bhawan, Nehru Place, Delhi - 110019</t>
  </si>
  <si>
    <t xml:space="preserve">Archon Infotech</t>
  </si>
  <si>
    <t xml:space="preserve">Amit Kumar</t>
  </si>
  <si>
    <t xml:space="preserve">hr@archoninfotech.com</t>
  </si>
  <si>
    <t xml:space="preserve">Mohammed Haji Building, Opposite Lulu Mall, Old, Cheranalllur Rd, Edappally, Kerala 682024</t>
  </si>
  <si>
    <t xml:space="preserve">Bhakti Management Services Private Limited</t>
  </si>
  <si>
    <t xml:space="preserve">corporate@bhakticonsultants.com</t>
  </si>
  <si>
    <t xml:space="preserve">Ground Floor, I T Tower 1, Infocity, Gandhinagar, Gujarat 382011</t>
  </si>
  <si>
    <t xml:space="preserve">Champ Info Software</t>
  </si>
  <si>
    <t xml:space="preserve">hr@champinfosoft.com</t>
  </si>
  <si>
    <t xml:space="preserve">Shop No.408-410,Vishwasadan, Janakpuri District Center, Janakpuri, New Delhi, Delhi - 110058</t>
  </si>
  <si>
    <t xml:space="preserve">Ggroup</t>
  </si>
  <si>
    <t xml:space="preserve">Sowmya Bhaskar</t>
  </si>
  <si>
    <t xml:space="preserve">sowmya.bhaskar@ggroup.in</t>
  </si>
  <si>
    <t xml:space="preserve">Unit 22/1, E.G.02, Ground Floor, Sunrise Chambers, Ulsoor Rd, Bengaluru, 560042</t>
  </si>
  <si>
    <t xml:space="preserve">Hsbc Software Development</t>
  </si>
  <si>
    <t xml:space="preserve">exithelpdeskglti@hsbc.co.in</t>
  </si>
  <si>
    <t xml:space="preserve">River Side, 25A, West Ave, Kalyani Nagar, Pune, Maharashtra 411006</t>
  </si>
  <si>
    <t xml:space="preserve">Inmobi</t>
  </si>
  <si>
    <t xml:space="preserve">Girish M</t>
  </si>
  <si>
    <t xml:space="preserve">girish.m@inmobi.com</t>
  </si>
  <si>
    <t xml:space="preserve">6th, 7th and 8th Floor, Block Delta (Block B), Embassy Tech Square, Kadubeesanahalli Village Outer Ring Road, Varthur Hobli, Bangalore 560103, India</t>
  </si>
  <si>
    <t xml:space="preserve">Acceligent Incorporation</t>
  </si>
  <si>
    <t xml:space="preserve">Srini</t>
  </si>
  <si>
    <t xml:space="preserve">srini@ajnait.com</t>
  </si>
  <si>
    <t xml:space="preserve">400608, Laxmi Nagar, Balkum Pada, Majiwada, Thane, Maharashtra 400608</t>
  </si>
  <si>
    <t xml:space="preserve">Arcs Techologies</t>
  </si>
  <si>
    <t xml:space="preserve">arun@arcstechnologies.com</t>
  </si>
  <si>
    <t xml:space="preserve">Office No. 314, Manglam Paradise, Sector 3, Rohini, New Delhi, Delhi 110085</t>
  </si>
  <si>
    <t xml:space="preserve">Bharat Aviation Private Limited</t>
  </si>
  <si>
    <t xml:space="preserve">techsupport@bharataviation.com chennaiengg@bharataviation.com</t>
  </si>
  <si>
    <t xml:space="preserve">Vile Parle East, Vile Parle, Mumbai, Maharashtra</t>
  </si>
  <si>
    <t xml:space="preserve">Chanakya Ashok And Copration</t>
  </si>
  <si>
    <t xml:space="preserve">Ruchita</t>
  </si>
  <si>
    <t xml:space="preserve">ruchita@leomanagement.in</t>
  </si>
  <si>
    <t xml:space="preserve">09 Hem Plaza, Fraser Road, Patna, Bihar - 800001</t>
  </si>
  <si>
    <t xml:space="preserve">Ggs Information Services</t>
  </si>
  <si>
    <t xml:space="preserve">Radhikaa</t>
  </si>
  <si>
    <t xml:space="preserve">Radhikaa.R@ggsinc.com</t>
  </si>
  <si>
    <t xml:space="preserve">80-49363555</t>
  </si>
  <si>
    <t xml:space="preserve">B-10 1st Floor, Shankar Garden, Vikaspuri, New Delhi, Delhi 110018</t>
  </si>
  <si>
    <t xml:space="preserve">Hsbc.Com</t>
  </si>
  <si>
    <t xml:space="preserve">Priya Kameshwari</t>
  </si>
  <si>
    <t xml:space="preserve">priya.kameshwari@hsbc.com</t>
  </si>
  <si>
    <t xml:space="preserve">JMD Regent Square Mehrauli-Gurgaon Road DLF Phase, 2, Gurugram, Haryana 122001</t>
  </si>
  <si>
    <t xml:space="preserve">Innoart</t>
  </si>
  <si>
    <t xml:space="preserve">Srilakshmi Mahadevan</t>
  </si>
  <si>
    <t xml:space="preserve">srilakshmi.mahadevan@innoart.in</t>
  </si>
  <si>
    <t xml:space="preserve">8/19, 5th St, Sri Krishna Nagar, Ashtalakshmi Nagar, Virugambakkam, Chennai, Tamil Nadu 600092</t>
  </si>
  <si>
    <t xml:space="preserve">Arctern Consulting Pvt Ltd</t>
  </si>
  <si>
    <t xml:space="preserve">HR.Relations@arctern.com</t>
  </si>
  <si>
    <t xml:space="preserve">JMD Regent Square, No.3 A, B, C, 1st Floor, Mehrauli-Gurgaon Rd, Gurugram, Haryana 122002</t>
  </si>
  <si>
    <t xml:space="preserve">Bharat Heavy Electrio9Ncs</t>
  </si>
  <si>
    <t xml:space="preserve">hr@bheltry.co.in</t>
  </si>
  <si>
    <t xml:space="preserve">0431-2575459</t>
  </si>
  <si>
    <t xml:space="preserve">Integrated Office Complex,Lodhi Road,New Delhi - 110003,India,</t>
  </si>
  <si>
    <t xml:space="preserve">Chandigarh Cancer And Diagnostic Centre</t>
  </si>
  <si>
    <t xml:space="preserve">ccdcsec33@gmail.com</t>
  </si>
  <si>
    <t xml:space="preserve">SCO -23, 33D, Sector 33, Chandigarh - 160033</t>
  </si>
  <si>
    <t xml:space="preserve">Ggs Information Services India Pvt Ltd</t>
  </si>
  <si>
    <t xml:space="preserve">Aurbey Serrao</t>
  </si>
  <si>
    <t xml:space="preserve">Aubrey.Serrao@ggsinc.com</t>
  </si>
  <si>
    <t xml:space="preserve">GAMMA-1, 101, Delta-2, Nagar Rd, Viman Nagar, Pune, Maharashtra 411014</t>
  </si>
  <si>
    <t xml:space="preserve">Hsbinfotech</t>
  </si>
  <si>
    <t xml:space="preserve">Bhavika Kadia</t>
  </si>
  <si>
    <t xml:space="preserve">bhavika.kadia@hsbinfotech.com</t>
  </si>
  <si>
    <t xml:space="preserve">H-102, Third Floor, Sector 63, Noida, Uttar Pradesh 201301</t>
  </si>
  <si>
    <t xml:space="preserve">Innodata</t>
  </si>
  <si>
    <t xml:space="preserve">N Sharma</t>
  </si>
  <si>
    <t xml:space="preserve">N.Sharma@INNODATA.COM</t>
  </si>
  <si>
    <t xml:space="preserve">7th and 8th Floor, Tower-A Stellar IT Park, C-25, C Block, Phase 2, Industrial Area, Sector 62, Noida, Uttar Pradesh 201309</t>
  </si>
  <si>
    <t xml:space="preserve">Accesshealthcare</t>
  </si>
  <si>
    <t xml:space="preserve">Tatiana Bhowmik</t>
  </si>
  <si>
    <t xml:space="preserve">Hr@accesshealthcare.co</t>
  </si>
  <si>
    <t xml:space="preserve">A-9 First Main Road, Ambattur Industrial Estate, Chennai 600058</t>
  </si>
  <si>
    <t xml:space="preserve">Arctern Healthcare Private Limited</t>
  </si>
  <si>
    <t xml:space="preserve">nitin.sharma@meddo.in</t>
  </si>
  <si>
    <t xml:space="preserve">45, Gurugram Rd, Shanti Nagar, Sector 44, Gurugram, Haryana 122003</t>
  </si>
  <si>
    <t xml:space="preserve">Bharatforge</t>
  </si>
  <si>
    <t xml:space="preserve">bkalyani</t>
  </si>
  <si>
    <t xml:space="preserve">bkalyani@bharatforge.com</t>
  </si>
  <si>
    <t xml:space="preserve">Pune Cantonment, Mundhwa Pune - 411 036. INDIA</t>
  </si>
  <si>
    <t xml:space="preserve">Chandigarh Group</t>
  </si>
  <si>
    <t xml:space="preserve">hrdepartment@cgc.edu.in</t>
  </si>
  <si>
    <t xml:space="preserve">Sector 112, Landran, Kharar Banur Hwy, Sahibzada Ajit Singh Nagar, Punjab - 140307</t>
  </si>
  <si>
    <t xml:space="preserve">Ggs-Techpubs</t>
  </si>
  <si>
    <t xml:space="preserve">anita.kumar@ggs-techpubs.com</t>
  </si>
  <si>
    <t xml:space="preserve">Nagar Rd, Viman Nagar, Pune, Maharashtra 411014</t>
  </si>
  <si>
    <t xml:space="preserve">Hsc</t>
  </si>
  <si>
    <t xml:space="preserve">Kashif Rahman</t>
  </si>
  <si>
    <t xml:space="preserve">kashif.rahman@hsc.com</t>
  </si>
  <si>
    <t xml:space="preserve">HUDCO Bhawan Indian Habitat Centre, Lodhi Road, and HUDCO house at Lodi Road, New Delhi, Delhi 110049</t>
  </si>
  <si>
    <t xml:space="preserve">Innoeye</t>
  </si>
  <si>
    <t xml:space="preserve">Vishakha Atre</t>
  </si>
  <si>
    <t xml:space="preserve">vishakha.atre@innoeye.com</t>
  </si>
  <si>
    <t xml:space="preserve">3rd Floor, C21 Business Park,C21 Square, MR-10, opposite Radisson Blu Hotel, Indore, Madhya Pradesh 452010</t>
  </si>
  <si>
    <t xml:space="preserve">Acclimited</t>
  </si>
  <si>
    <t xml:space="preserve">Sumit Banerjee</t>
  </si>
  <si>
    <t xml:space="preserve">hr@acclimited.com</t>
  </si>
  <si>
    <t xml:space="preserve">121, Maharshi Karve Road Mumbai-400020</t>
  </si>
  <si>
    <t xml:space="preserve">Arcus Infotech Ltd</t>
  </si>
  <si>
    <t xml:space="preserve">Ambili</t>
  </si>
  <si>
    <t xml:space="preserve">ambili@ARCUSINFOTECH.COM</t>
  </si>
  <si>
    <t xml:space="preserve">044-42129797</t>
  </si>
  <si>
    <t xml:space="preserve">320, Chinmaya Mission Hospital Rd, Binnamangala, Stage 1, Indiranagar, Bengaluru, Karnataka 560038</t>
  </si>
  <si>
    <t xml:space="preserve">Bharati Axa General Insurance</t>
  </si>
  <si>
    <t xml:space="preserve">Renuka.Gond</t>
  </si>
  <si>
    <t xml:space="preserve">hr@bharti-axagi.co.in</t>
  </si>
  <si>
    <t xml:space="preserve">080 40260100 / Extn - 704</t>
  </si>
  <si>
    <t xml:space="preserve">401-402, Fourth Floor, 3Rd Eye Complex, Panchvati Cross Road, C G Road Ahmedabad Gujarat 380006</t>
  </si>
  <si>
    <t xml:space="preserve">Chandra Oil And Gas Project Services Private Limited</t>
  </si>
  <si>
    <t xml:space="preserve">Sriramcs</t>
  </si>
  <si>
    <t xml:space="preserve">sriramcs@chandra-projects.com</t>
  </si>
  <si>
    <t xml:space="preserve">11-1-7, Plot Number - 220, E.I.A, Meenakshi Manor, 2nd Floor, Prakasam Street, Ramanayyapeta, Sarpavaram Junction, Kakinada, Andhra Pradesh - 533005</t>
  </si>
  <si>
    <t xml:space="preserve">Ghatge Patil Transports Limited</t>
  </si>
  <si>
    <t xml:space="preserve">Prashant Toraskar</t>
  </si>
  <si>
    <t xml:space="preserve">asst.hrmgr@ghatgegroup.com</t>
  </si>
  <si>
    <t xml:space="preserve">Shop No. B-16, Gazipur Road, Ghazipur Village, Ghazipur, Delhi, 110096</t>
  </si>
  <si>
    <t xml:space="preserve">Hspp</t>
  </si>
  <si>
    <t xml:space="preserve">Arun Massey</t>
  </si>
  <si>
    <t xml:space="preserve">arun.massey@hspp.com</t>
  </si>
  <si>
    <t xml:space="preserve">Plot no 5 Sector 41 Kasna Greater, Distt, Noida, Uttar Pradesh 201306</t>
  </si>
  <si>
    <t xml:space="preserve">Innominds Software Private Limited</t>
  </si>
  <si>
    <t xml:space="preserve">Stanuku</t>
  </si>
  <si>
    <t xml:space="preserve">vgudepu@innominds.com</t>
  </si>
  <si>
    <t xml:space="preserve">Kala Jyothi Bldg, Survey No. 185 Serilingampally, R.R. District, Sai Pruthvi Enclave, Kalajyothi Rd, Village, Kondapur, Hyderabad, Telangana 500133</t>
  </si>
  <si>
    <t xml:space="preserve">Accordpro</t>
  </si>
  <si>
    <t xml:space="preserve">hr@accordpro.com</t>
  </si>
  <si>
    <t xml:space="preserve">Ground Floor D-247/4A, Sector 63, Noida Uttar Pradesh</t>
  </si>
  <si>
    <t xml:space="preserve">Ardexendura</t>
  </si>
  <si>
    <t xml:space="preserve">Hedge Gayatri</t>
  </si>
  <si>
    <t xml:space="preserve">hegde.gayatri@ardexendura.com</t>
  </si>
  <si>
    <t xml:space="preserve">Khushkhera, Rajasthan 301707</t>
  </si>
  <si>
    <t xml:space="preserve">Bharatpetroleum</t>
  </si>
  <si>
    <t xml:space="preserve">guptakk</t>
  </si>
  <si>
    <t xml:space="preserve">hr@bharatpetroleum.in</t>
  </si>
  <si>
    <t xml:space="preserve">Bharat Bhavan,
 4 and 6 Currimbhoy Road,
 Ballard Estate,
 Mumbai 400001</t>
  </si>
  <si>
    <t xml:space="preserve">Changepond Technologies Pvt Ltd</t>
  </si>
  <si>
    <t xml:space="preserve">Balaji P</t>
  </si>
  <si>
    <t xml:space="preserve">hr@changepond.com</t>
  </si>
  <si>
    <t xml:space="preserve">2, Old Mahabalipuram Rd, Nedunchezian Salai, Sholinganallur, Chennai, Tamil Nadu - 603103</t>
  </si>
  <si>
    <t xml:space="preserve">Ghaya Grand Hotel</t>
  </si>
  <si>
    <t xml:space="preserve">Olwin Desouza</t>
  </si>
  <si>
    <t xml:space="preserve">olwin.desouza@ghayagrandhotel.com</t>
  </si>
  <si>
    <t xml:space="preserve">Al Fay Rd - Dubai Production City - Dubai - United Arab Emirates</t>
  </si>
  <si>
    <t xml:space="preserve">Hsr Industrial Consultants</t>
  </si>
  <si>
    <t xml:space="preserve">Proc3@khusheim.com</t>
  </si>
  <si>
    <t xml:space="preserve">18th Main Rd, Kottapalya, Jayanagara 9th Block, Bengaluru, Karnataka 560041</t>
  </si>
  <si>
    <t xml:space="preserve">Innova Solutions Pvt Ltd</t>
  </si>
  <si>
    <t xml:space="preserve">hr@innovasolutions.com</t>
  </si>
  <si>
    <t xml:space="preserve">The Platina, 502, Banjara Basthi, Jayabheri Enclave, Gachibowli, Hyderabad, Telangana 500084</t>
  </si>
  <si>
    <t xml:space="preserve">Accretive Health Pvt. Ltd.</t>
  </si>
  <si>
    <t xml:space="preserve">P Pandey</t>
  </si>
  <si>
    <t xml:space="preserve">hr@accretivehealth.com</t>
  </si>
  <si>
    <t xml:space="preserve">C Block, Sector 63, Noida, Uttar Pradesh 201301</t>
  </si>
  <si>
    <t xml:space="preserve">Ardom Telecom Pvt. Ltd.</t>
  </si>
  <si>
    <t xml:space="preserve">hr@ardom.in</t>
  </si>
  <si>
    <t xml:space="preserve">609 B &amp; 610, 6th Floor, Welldone Tech Park, Sohna Rd, Sector 48, Gurugram, Haryana 122018</t>
  </si>
  <si>
    <t xml:space="preserve">Bharti</t>
  </si>
  <si>
    <t xml:space="preserve">sbm@bharti.com</t>
  </si>
  <si>
    <t xml:space="preserve">Airtel Center, Plot No. 16, Udyog Vihar, Phase-IV,. City, Gurugram. State, Haryana. Country, India.</t>
  </si>
  <si>
    <t xml:space="preserve">Chaque Jour Hr Services Pvt Ltd</t>
  </si>
  <si>
    <t xml:space="preserve">hr@cjhrs.com</t>
  </si>
  <si>
    <t xml:space="preserve">E-133, Industrial Estate, Phase - III Okhla, Okhla Phase III, Okhla Industrial Estate, New Delhi, Delhi - 110020</t>
  </si>
  <si>
    <t xml:space="preserve">Ghosh Bose &amp; Associates Pvt Ltd</t>
  </si>
  <si>
    <t xml:space="preserve">Swati</t>
  </si>
  <si>
    <t xml:space="preserve">ghoshbos@cal.vsnl.net.in</t>
  </si>
  <si>
    <t xml:space="preserve">8, Ho Chi Minh Sarani, Middleton Row, Middleton Row, Kolkata, West Bengal 700071</t>
  </si>
  <si>
    <t xml:space="preserve">Ht Media</t>
  </si>
  <si>
    <t xml:space="preserve">hroperations@hindustantimes.com</t>
  </si>
  <si>
    <t xml:space="preserve">11-66561455-1580</t>
  </si>
  <si>
    <t xml:space="preserve">C 164, Sector 63 Rd, C Block, Sector 63, Noida, Uttar Pradesh 201307</t>
  </si>
  <si>
    <t xml:space="preserve">Innovapoint</t>
  </si>
  <si>
    <t xml:space="preserve">Kartiki Gujar</t>
  </si>
  <si>
    <t xml:space="preserve">kartiki.gujar@innovapoint.com</t>
  </si>
  <si>
    <t xml:space="preserve">Unit no. 104, Supreme HQ, Pashan - Sus Road, near Audi Showroom, Pune, Maharashtra 411045</t>
  </si>
  <si>
    <t xml:space="preserve">Accu Pro Ltd</t>
  </si>
  <si>
    <t xml:space="preserve">admin@minar.co.in</t>
  </si>
  <si>
    <t xml:space="preserve">9845026717-Zuber</t>
  </si>
  <si>
    <t xml:space="preserve">700 Highlander Blvd #415, Arlington, TX 76015</t>
  </si>
  <si>
    <t xml:space="preserve">Areca Embedded Syste Pvt Ltd</t>
  </si>
  <si>
    <t xml:space="preserve">Sai Krishna S</t>
  </si>
  <si>
    <t xml:space="preserve">saikrishna.s@areca.in</t>
  </si>
  <si>
    <t xml:space="preserve">#5B, Survey No 184 &amp; 185, IDA, Phase-V, Cherlapalli, Secunderabad, Telangana 500051</t>
  </si>
  <si>
    <t xml:space="preserve">Bharti Axa General Insurance/Csos(Corporate Solutions Privated Limited)</t>
  </si>
  <si>
    <t xml:space="preserve">anu.khanna</t>
  </si>
  <si>
    <t xml:space="preserve">info@csoscspl.com
 anu.khanna@csoscspl.com</t>
  </si>
  <si>
    <t xml:space="preserve">402, Fourth Floor, 3Rd Eye Complex, Panchvati Cross Road, C G Road Ahmedabad Gujarat 380006</t>
  </si>
  <si>
    <t xml:space="preserve">Checktronix India Private Limited</t>
  </si>
  <si>
    <t xml:space="preserve">Speriyasamy</t>
  </si>
  <si>
    <t xml:space="preserve">speriyasamy@burning-glass.com</t>
  </si>
  <si>
    <t xml:space="preserve">Ghplmail</t>
  </si>
  <si>
    <t xml:space="preserve">hr@ghplmail.in</t>
  </si>
  <si>
    <t xml:space="preserve">Chi Minh Sarani, Middleton Row, Middleton Row, Kolkata, West Bengal 700071</t>
  </si>
  <si>
    <t xml:space="preserve">Ht Media Ltd</t>
  </si>
  <si>
    <t xml:space="preserve">Nitin Babbar</t>
  </si>
  <si>
    <t xml:space="preserve">nitin.babbar@fever.fm manju@hindustantimes.com</t>
  </si>
  <si>
    <t xml:space="preserve">B-112, B Block, Sector 2, Noida, Uttar Pradesh 201301</t>
  </si>
  <si>
    <t xml:space="preserve">Innovapptive</t>
  </si>
  <si>
    <t xml:space="preserve">Sureshkumar Tangala</t>
  </si>
  <si>
    <t xml:space="preserve">sureshkumar.tangala@innovapptive.com</t>
  </si>
  <si>
    <t xml:space="preserve">INNOVAPPTIVE GLOBAL SOLUTIONS PRIVATE LIMITED, PURVA SUMMIT BUILDING, LEVEL - 7, BLOCK - B, HITECH CITY, MADHAPUR, HYDERABAD HYDERABAD, HYDERABAD TG, TELANGANA, INDIA</t>
  </si>
  <si>
    <t xml:space="preserve">Ace Bright</t>
  </si>
  <si>
    <t xml:space="preserve">Yogananda</t>
  </si>
  <si>
    <t xml:space="preserve">yogananda@acebright.in</t>
  </si>
  <si>
    <t xml:space="preserve">No. 77D and 116, 117, KIADB Industrial Area, Jigani, Karnataka 560105</t>
  </si>
  <si>
    <t xml:space="preserve">Aress Software And Education Technologies Private Limited</t>
  </si>
  <si>
    <t xml:space="preserve">Rashi</t>
  </si>
  <si>
    <t xml:space="preserve">rashi@aressindia.com</t>
  </si>
  <si>
    <t xml:space="preserve">L-13, MIDC Ambad, Nandni Nagar, MIDC Ambad, Nashik, Maharashtra 422010</t>
  </si>
  <si>
    <t xml:space="preserve">Bharti Public School</t>
  </si>
  <si>
    <t xml:space="preserve">info.mv@bps.edu.in</t>
  </si>
  <si>
    <t xml:space="preserve">Swasthya vihar, Near Nirman vihar Metro Station , Vikas Marg, Delhi -110092</t>
  </si>
  <si>
    <t xml:space="preserve">Cheers Interactive India Private Limited</t>
  </si>
  <si>
    <t xml:space="preserve">Anil Prajapati</t>
  </si>
  <si>
    <t xml:space="preserve">anil.prajapati@cheersin.com</t>
  </si>
  <si>
    <t xml:space="preserve">Millennium Business Park, Sector 3, Building#4, Mahape, Millenium Business Park, Sector 2, Kopar Khairane, Navi Mumbai, Maharashtra 400710</t>
  </si>
  <si>
    <t xml:space="preserve">Gi Staffing Services Pvt Ltd. (Ensure Support Services India Ltd)</t>
  </si>
  <si>
    <t xml:space="preserve">Monika Bisht</t>
  </si>
  <si>
    <t xml:space="preserve">hr@gigroup.com</t>
  </si>
  <si>
    <t xml:space="preserve">World Trade Tower, Unit 503, 5th Floor, Sector 16, Noida, Uttar Pradesh 201301</t>
  </si>
  <si>
    <t xml:space="preserve">Htblindia</t>
  </si>
  <si>
    <t xml:space="preserve">hr@htblindia.com</t>
  </si>
  <si>
    <t xml:space="preserve">C/2 102-103, Saudamini Complex, Right Bhusari Colony, S No 101/1, Paud Road, Kothrud, Kothrud, Pune, Maharashtra 411038</t>
  </si>
  <si>
    <t xml:space="preserve">Innovatelecom</t>
  </si>
  <si>
    <t xml:space="preserve">Shalu Rajput</t>
  </si>
  <si>
    <t xml:space="preserve">Shalu.rajput@innovatelecom.com</t>
  </si>
  <si>
    <t xml:space="preserve">D - 108, D Block, Sector 63, Noida, Uttar Pradesh 201301</t>
  </si>
  <si>
    <t xml:space="preserve">Acharya.Ac</t>
  </si>
  <si>
    <t xml:space="preserve">Yamuna</t>
  </si>
  <si>
    <t xml:space="preserve">hr@acharya.ac.in</t>
  </si>
  <si>
    <t xml:space="preserve">Near, Bypass Rd, Laxmi Nagar, Tripolia, Patna, Bihar 80000</t>
  </si>
  <si>
    <t xml:space="preserve">Areva Solar India Pvt Ltd,</t>
  </si>
  <si>
    <t xml:space="preserve">ganesh.chelladurai@areva.com</t>
  </si>
  <si>
    <t xml:space="preserve">5, Orchard Ave, Hiranandani Gardens, Powai, Mumbai, Maharashtra 400076</t>
  </si>
  <si>
    <t xml:space="preserve">Bharti-Axalife</t>
  </si>
  <si>
    <t xml:space="preserve">hr@bharti-axalife.com</t>
  </si>
  <si>
    <t xml:space="preserve">MeghMalhar Complex, 713, 7th Floor, Sector 11, Gandhinagar, Gujarat 382011</t>
  </si>
  <si>
    <t xml:space="preserve">Chegg India Private Limited</t>
  </si>
  <si>
    <t xml:space="preserve">Sonal</t>
  </si>
  <si>
    <t xml:space="preserve">sonal@chegg.com</t>
  </si>
  <si>
    <t xml:space="preserve">401 Baani Corporate One, Jasola, New Delhi, Delhi 110025</t>
  </si>
  <si>
    <t xml:space="preserve">Gia India Laboratory Pvt. Ltd.</t>
  </si>
  <si>
    <t xml:space="preserve">Atul Limhan</t>
  </si>
  <si>
    <t xml:space="preserve">alimhan@gia.edu</t>
  </si>
  <si>
    <t xml:space="preserve">10th Floor, Trade Centre, Bandra Kurla Complex, Bandra East, Mumbai, Maharashtra 400098</t>
  </si>
  <si>
    <t xml:space="preserve">Htcindia</t>
  </si>
  <si>
    <t xml:space="preserve">Suriya Subramanian</t>
  </si>
  <si>
    <t xml:space="preserve">suriya.subramanian@htcindia.com</t>
  </si>
  <si>
    <t xml:space="preserve">New Sabji Mandi, C-673, Mutiny Memorial, Azadpur, Delhi, 110088</t>
  </si>
  <si>
    <t xml:space="preserve">Innovation Technologies Pvt Ltd.</t>
  </si>
  <si>
    <t xml:space="preserve">Nagesh Kotnuri</t>
  </si>
  <si>
    <t xml:space="preserve">Nagesh@innovationtech.net</t>
  </si>
  <si>
    <t xml:space="preserve">Plot No 13-A, 3rd Floor, Rajiv Gandhi Chandigarh Technology Park, Manimajra, Chandigarh, 160101</t>
  </si>
  <si>
    <t xml:space="preserve">Acindia</t>
  </si>
  <si>
    <t xml:space="preserve">hr@acindia.net</t>
  </si>
  <si>
    <t xml:space="preserve">6,SATYA ESTATE NEAR SHREENATH ESTATE BEHIND SHAHWADI VILLAGE,, Narolgam, Ahmedabad, Gujarat 382405</t>
  </si>
  <si>
    <t xml:space="preserve">Arezzo Sky India Private Limited</t>
  </si>
  <si>
    <t xml:space="preserve">Hr@sky.optymyze.com</t>
  </si>
  <si>
    <t xml:space="preserve">Business Bay, 6th floor, Tower A, Wing 1, Survey No.103 Hissa No.2, Airport Road, Pune, Maharashtra 411006</t>
  </si>
  <si>
    <t xml:space="preserve">Bhave Bhange &amp; Co</t>
  </si>
  <si>
    <t xml:space="preserve">bhave_bhanage@yahoo.co.in</t>
  </si>
  <si>
    <t xml:space="preserve">0265 - 2427967</t>
  </si>
  <si>
    <t xml:space="preserve">403, City Plaza, Guru Nanak Marg, Opp. Khanderao Market, Dandia Bazar, Moti Tamboli, Babajipura, Vadodara, Gujarat 390001</t>
  </si>
  <si>
    <t xml:space="preserve">Cheil India Pvt Ltd</t>
  </si>
  <si>
    <t xml:space="preserve">cheilIndiaHR@cheil.com</t>
  </si>
  <si>
    <t xml:space="preserve">07th Two Horizon Centre, Golf Course Rd, Sector 43, Gurugram, Haryana 122002</t>
  </si>
  <si>
    <t xml:space="preserve">Gicouncil</t>
  </si>
  <si>
    <t xml:space="preserve">Karuna</t>
  </si>
  <si>
    <t xml:space="preserve">karuna@gicouncil.in</t>
  </si>
  <si>
    <t xml:space="preserve">5th Floor, National Insurance Building, 14, Jamshedji Tata Road, Churchgate, Mumbai, Maharashtra 400020</t>
  </si>
  <si>
    <t xml:space="preserve">Htl Global Logistics</t>
  </si>
  <si>
    <t xml:space="preserve">hr@htllogistics.com</t>
  </si>
  <si>
    <t xml:space="preserve">080-30742000</t>
  </si>
  <si>
    <t xml:space="preserve">L-38, Near Redlight Chowk, Mahipalpur Extension, New Delhi, Delhi 110037</t>
  </si>
  <si>
    <t xml:space="preserve">Innovationinfosoft</t>
  </si>
  <si>
    <t xml:space="preserve">admin@INNOVATIONINFOSOFT.com</t>
  </si>
  <si>
    <t xml:space="preserve">202-A, Basant Complex veer sawarkar Block near Nirman Vihar Metro station, Delhi, 110092</t>
  </si>
  <si>
    <t xml:space="preserve">Acnox Software Technologies Private Limited</t>
  </si>
  <si>
    <t xml:space="preserve">Pradeep Singh</t>
  </si>
  <si>
    <t xml:space="preserve">pradeep.singh@pinkcityexpressway.com</t>
  </si>
  <si>
    <t xml:space="preserve">040-66949036</t>
  </si>
  <si>
    <t xml:space="preserve">9FPP+65G, Hashmath Gunj, Gandhi Nagar, Badi Chowdi, Kachiguda, Hyderabad, Telangana 500095</t>
  </si>
  <si>
    <t xml:space="preserve">Arg Outlier Media Asianet News Private Limited</t>
  </si>
  <si>
    <t xml:space="preserve">Bhavna</t>
  </si>
  <si>
    <t xml:space="preserve">bhavna@republicworld.com</t>
  </si>
  <si>
    <t xml:space="preserve">14, Pali Hill Rd, Union Park, Bandra West, Mumbai, Maharashtra 400050</t>
  </si>
  <si>
    <t xml:space="preserve">Bhavya Broadcast Pvt Ltd-India Voice</t>
  </si>
  <si>
    <t xml:space="preserve">ajyotirmay</t>
  </si>
  <si>
    <t xml:space="preserve">ajyotirmay@yahoo.com</t>
  </si>
  <si>
    <t xml:space="preserve">C-28,SECTOR-63NULLNOIDA234UP</t>
  </si>
  <si>
    <t xml:space="preserve">Chemoil</t>
  </si>
  <si>
    <t xml:space="preserve">Natarajan Ramamoorthy</t>
  </si>
  <si>
    <t xml:space="preserve">hr@chemoil.com</t>
  </si>
  <si>
    <t xml:space="preserve">4 E. Sheridan Avenue, Suite 400, Oklahoma City, OK, 73104</t>
  </si>
  <si>
    <t xml:space="preserve">Dhanush Infotech</t>
  </si>
  <si>
    <t xml:space="preserve">Shanaaz</t>
  </si>
  <si>
    <t xml:space="preserve">hr@datamedu.com</t>
  </si>
  <si>
    <t xml:space="preserve">301, A 57, M2K Suites, Kailash Colony, Delhi 110048</t>
  </si>
  <si>
    <t xml:space="preserve">Gi-De</t>
  </si>
  <si>
    <t xml:space="preserve">Vijay K</t>
  </si>
  <si>
    <t xml:space="preserve">vijay.k@gi-de.com</t>
  </si>
  <si>
    <t xml:space="preserve">A, 115, Vikas Marg, Veer Savarkar Block, C Block, Shakarpur, New Delhi, Delhi 110092</t>
  </si>
  <si>
    <t xml:space="preserve">Htp Systems Pvt Ltd</t>
  </si>
  <si>
    <t xml:space="preserve">Swati Roy</t>
  </si>
  <si>
    <t xml:space="preserve">swati.roy@htpglobaltech.com</t>
  </si>
  <si>
    <t xml:space="preserve">No. 301, 3rd Floor, Opposite Petrol Pump, Onyx Towers, Near Reliance Energy, S. V Road, Goregaon West, Mumbai - 400062</t>
  </si>
  <si>
    <t xml:space="preserve">Innovationm Mobile And Web Technologies Pvt Ltd</t>
  </si>
  <si>
    <t xml:space="preserve">Parul Upadhyay</t>
  </si>
  <si>
    <t xml:space="preserve">parul.upadhyay@innovationm.com</t>
  </si>
  <si>
    <t xml:space="preserve">A-36, Block A, Sector 4, Noida, Uttar Pradesh 201301</t>
  </si>
  <si>
    <t xml:space="preserve">Aco Engineering (India) Pvt Ltd</t>
  </si>
  <si>
    <t xml:space="preserve">Kashyap Upadhya</t>
  </si>
  <si>
    <t xml:space="preserve">kashyap.upadhyay@aco.com</t>
  </si>
  <si>
    <t xml:space="preserve">Near, III Floor, No: 627/4, 36B II Phase, 60 Feet Road, NTTF Rd, Chokkasandra, Peenya, Bengaluru, Karnataka 560058</t>
  </si>
  <si>
    <t xml:space="preserve">Argus Technologies</t>
  </si>
  <si>
    <t xml:space="preserve">Jenita</t>
  </si>
  <si>
    <t xml:space="preserve">jenita@argusqatar.com</t>
  </si>
  <si>
    <t xml:space="preserve">2nd Floor, Plot No. 38, Phase-III, Sri Nagar Colony, Kamalapuri Colony, Hyderabad, Telangana 500073</t>
  </si>
  <si>
    <t xml:space="preserve">Bhel-Ge Gas Turbine</t>
  </si>
  <si>
    <t xml:space="preserve">Swati.Uppadhyala</t>
  </si>
  <si>
    <t xml:space="preserve">Swati.Uppadhyala@ge.com</t>
  </si>
  <si>
    <t xml:space="preserve">Cyber Towers (Quadrant 1, 7th Floor), Hitech City, Madhapur, Hyderabad, Telangana 500081</t>
  </si>
  <si>
    <t xml:space="preserve">Chemurs India Private Limited</t>
  </si>
  <si>
    <t xml:space="preserve">Amit Bhatt</t>
  </si>
  <si>
    <t xml:space="preserve">Amit.Bhatt@chemours.com</t>
  </si>
  <si>
    <t xml:space="preserve">DLF Cyber Greens, A, DLF City, DLF Cyber City, DLF Phase 2, Sector 25, Gurugram, Haryana 122002</t>
  </si>
  <si>
    <t xml:space="preserve">Dhanush It Solutions</t>
  </si>
  <si>
    <t xml:space="preserve">hr@dhanushindia.com</t>
  </si>
  <si>
    <t xml:space="preserve">Sai Datta Arcade, Street Number 6, Sai Vihar, Advocates Colony, Himayatnagar, Hyderabad, Telangana 500029</t>
  </si>
  <si>
    <t xml:space="preserve">Gifting Online India Pvt Ltd</t>
  </si>
  <si>
    <t xml:space="preserve">Sharath</t>
  </si>
  <si>
    <t xml:space="preserve">hr@giftinginc.com</t>
  </si>
  <si>
    <t xml:space="preserve">35, Paigha Housing Colony Rd, Viman Nagar, Rasoolpura, Secunderabad, Telangana 500003</t>
  </si>
  <si>
    <t xml:space="preserve">Huawei Technologies</t>
  </si>
  <si>
    <t xml:space="preserve">Ram Kumarn</t>
  </si>
  <si>
    <t xml:space="preserve">ramkumarn@huwaei.com</t>
  </si>
  <si>
    <t xml:space="preserve">Cyberscape, 1st, 9th, 10th and 11th Floor, Sector 59, Gurugram, Haryana 122102</t>
  </si>
  <si>
    <t xml:space="preserve">Innovationuae</t>
  </si>
  <si>
    <t xml:space="preserve">inquiries@innovationuae.com</t>
  </si>
  <si>
    <t xml:space="preserve">Tiffany Tower - 2301, 23rd Floor - Dubai - United Arab Emirates</t>
  </si>
  <si>
    <t xml:space="preserve">Aco.Com</t>
  </si>
  <si>
    <t xml:space="preserve">Pooja Holla</t>
  </si>
  <si>
    <t xml:space="preserve">pooja.holla@aco.com</t>
  </si>
  <si>
    <t xml:space="preserve">Am Ahlmannkai 24782 Büdelsdorf</t>
  </si>
  <si>
    <t xml:space="preserve">Arhveda</t>
  </si>
  <si>
    <t xml:space="preserve">Bhakti Doshi</t>
  </si>
  <si>
    <t xml:space="preserve">Bhakti.Doshi@arthveda.co.in</t>
  </si>
  <si>
    <t xml:space="preserve">HDIL Towers, DHFL, Ground Floor, Anant Kanekar Road, Bandra East, Mumbai, Maharashtra 400051</t>
  </si>
  <si>
    <t xml:space="preserve">Bhelhyd</t>
  </si>
  <si>
    <t xml:space="preserve">anj</t>
  </si>
  <si>
    <t xml:space="preserve">hr@bhelhyd.co.in</t>
  </si>
  <si>
    <t xml:space="preserve">INDUSTRIAL VISITS CH THIRUPATHI RAO Assistant Engineer Gr.I Bharat Heavy Electricals Limited Ramachandrapuram, Hyderabad-502032,India</t>
  </si>
  <si>
    <t xml:space="preserve">Chenoa Information And Software Services Pvt. Ltd.</t>
  </si>
  <si>
    <t xml:space="preserve">HRIndia@chenoainc.com</t>
  </si>
  <si>
    <t xml:space="preserve">Plot No, Premier IT Park, 38, MIDC Central Rd, Marol MIDC Industry Estate, Andheri East, Mumbai, Maharashtra - 400093</t>
  </si>
  <si>
    <t xml:space="preserve">Dhanvant Patil And Company</t>
  </si>
  <si>
    <t xml:space="preserve">DB Patil</t>
  </si>
  <si>
    <t xml:space="preserve">dbpatil.cacompany@gmail.com</t>
  </si>
  <si>
    <t xml:space="preserve">6TH SUPER MARKET 2ND FLOOR, Kalaburagi, Karnataka</t>
  </si>
  <si>
    <t xml:space="preserve">Gimatex Industries Pvt. Ltd.</t>
  </si>
  <si>
    <t xml:space="preserve">hrd@gimatex.co.in</t>
  </si>
  <si>
    <t xml:space="preserve">Ram Mandir Ward, Hinganghat, Maharashtra 442301</t>
  </si>
  <si>
    <t xml:space="preserve">Huawei Telecommunications</t>
  </si>
  <si>
    <t xml:space="preserve">Pratibha Sharma</t>
  </si>
  <si>
    <t xml:space="preserve">pratibha.sharma@huawei.com</t>
  </si>
  <si>
    <t xml:space="preserve">Cyberscape, 7th, 9th, 10th and 11th Floor, Sector 59, Gurugram, Haryana 122102</t>
  </si>
  <si>
    <t xml:space="preserve">Innovis</t>
  </si>
  <si>
    <t xml:space="preserve">hrd@innovis.in</t>
  </si>
  <si>
    <t xml:space="preserve">Unit No.426-428, 4th Floor, JMD Megapolis, Sohna Rd, Sector 48, Gurugram, Haryana 122001</t>
  </si>
  <si>
    <t xml:space="preserve">Aconex</t>
  </si>
  <si>
    <t xml:space="preserve">V Raghavan</t>
  </si>
  <si>
    <t xml:space="preserve">hr@aconex.com</t>
  </si>
  <si>
    <t xml:space="preserve">Level 3, No. 12/1 &amp; 12/2 N S Palya, Bannerghatta Road Bangalore Bangalore KA 560076</t>
  </si>
  <si>
    <t xml:space="preserve">Aricent.Com</t>
  </si>
  <si>
    <t xml:space="preserve">Ashok Rai</t>
  </si>
  <si>
    <t xml:space="preserve">ashok.rai@aricent.com</t>
  </si>
  <si>
    <t xml:space="preserve">No.18, 1, Outer Ring Rd, Kathriguppe IV Phase, Banashankari Stage II, Banashankari, Bengaluru, Karnataka 560087</t>
  </si>
  <si>
    <t xml:space="preserve">Bhilwara Infotechnology Limited</t>
  </si>
  <si>
    <t xml:space="preserve">sushma</t>
  </si>
  <si>
    <t xml:space="preserve">swathi@bhilwarainfo.com</t>
  </si>
  <si>
    <t xml:space="preserve">Fortune Summit Business Park, No. 244, 1st Floor, 6th Sector, HSR Layout,, Silk Board Junction, Hosur Main Road, Bengaluru, Karnataka 560068</t>
  </si>
  <si>
    <t xml:space="preserve">Chep India Pvt Ltd</t>
  </si>
  <si>
    <t xml:space="preserve">Anupama Sachan</t>
  </si>
  <si>
    <t xml:space="preserve">hr@chep.com</t>
  </si>
  <si>
    <t xml:space="preserve">104, First Floor, BPTP Park Centra, NH 8, Gurgaon, Haryana</t>
  </si>
  <si>
    <t xml:space="preserve">Dharma Life</t>
  </si>
  <si>
    <t xml:space="preserve">Puneet Gupta</t>
  </si>
  <si>
    <t xml:space="preserve">puneet.gupta@dharmalife.in</t>
  </si>
  <si>
    <t xml:space="preserve">First Floor, 5, Above Yes Bank, Sant Nagar, East of Kailash, New Delhi, Delhi 110065</t>
  </si>
  <si>
    <t xml:space="preserve">Ginesys/Ginni Systems Limited</t>
  </si>
  <si>
    <t xml:space="preserve">Priyanka Shrivastava</t>
  </si>
  <si>
    <t xml:space="preserve">priyanka.s@ginesys.in</t>
  </si>
  <si>
    <t xml:space="preserve">Gurgaon,India</t>
  </si>
  <si>
    <t xml:space="preserve">Huawei Telecommunications (India) Co. Pvt. Ltd</t>
  </si>
  <si>
    <t xml:space="preserve">Dibakar Roy</t>
  </si>
  <si>
    <t xml:space="preserve">Dibakar.Roy@huawei.com'</t>
  </si>
  <si>
    <t xml:space="preserve">-124-4774700,Exnt. 89864, Mobile: +91-9811732309</t>
  </si>
  <si>
    <t xml:space="preserve">Cyberscape, 2nd, 9th, 10th and 11th Floor, Sector 59, Gurugram, Haryana 122102</t>
  </si>
  <si>
    <t xml:space="preserve">Innovsource Service Private Limited (Ats Amazon)</t>
  </si>
  <si>
    <t xml:space="preserve">hr@innov.in</t>
  </si>
  <si>
    <t xml:space="preserve">Innovsource Unit No.405, 4th Floor, Global Business Park, Chandigarh-532700, Ambala Highway, Zirakpur, Punjab +91 1762</t>
  </si>
  <si>
    <t xml:space="preserve">A-Connexion Bpo Service Pvt Ltd</t>
  </si>
  <si>
    <t xml:space="preserve">hr@aconnexion.com</t>
  </si>
  <si>
    <t xml:space="preserve">229V+2FX, Sector 11, CBD Belapur, Navi Mumbai, Maharashtra 400614</t>
  </si>
  <si>
    <t xml:space="preserve">Arich Infotech Private Limited</t>
  </si>
  <si>
    <t xml:space="preserve">Selvarani</t>
  </si>
  <si>
    <t xml:space="preserve">selvarani@arichinfotech.com</t>
  </si>
  <si>
    <t xml:space="preserve">ELECTRICAL &amp; ELECTRONICS, KHIVRAJ BUILDING, NO: 6 THIRD FLOOR ABOVE MARUTHI SUZUKI SHOWROOM, Industrial Estate, Perungudi, Chennai, Tamil Nadu 600096</t>
  </si>
  <si>
    <t xml:space="preserve">Bhima</t>
  </si>
  <si>
    <t xml:space="preserve">saritha.k</t>
  </si>
  <si>
    <t xml:space="preserve">saritha.k@bhima.com</t>
  </si>
  <si>
    <t xml:space="preserve">Jewel Junction, MG Road, Ernakulam, Kerala- 682011</t>
  </si>
  <si>
    <t xml:space="preserve">Cheric Information Network Technologies Pvt Ltd</t>
  </si>
  <si>
    <t xml:space="preserve">P Deepika</t>
  </si>
  <si>
    <t xml:space="preserve">hr@cherictechnologies.com</t>
  </si>
  <si>
    <t xml:space="preserve">303, 4th Floor, Siri Sampada Hitech Building, Guttala_Begumpet, Jubilee Hills, Telangana - 500033</t>
  </si>
  <si>
    <t xml:space="preserve">Dharmadev Infrastructure Limited</t>
  </si>
  <si>
    <t xml:space="preserve">account@dharmadev.net</t>
  </si>
  <si>
    <t xml:space="preserve">Dharmadev House, Shyamal Cross Rd, Satellite, Ahmedabad, Gujarat 380054</t>
  </si>
  <si>
    <t xml:space="preserve">Gingerhotels</t>
  </si>
  <si>
    <t xml:space="preserve">Loraine Ozorio</t>
  </si>
  <si>
    <t xml:space="preserve">loraine.ozorio@gingerhotels.com</t>
  </si>
  <si>
    <t xml:space="preserve">PLOT NO. 46, 1 A, near Corenthum Business Park, BLOCK - H, Sector 63, Noida, Uttar Pradesh 201301</t>
  </si>
  <si>
    <t xml:space="preserve">Huawei Telecommunications (India) Co. Pvt. Ltd on the rolls of Manpower Group Services.</t>
  </si>
  <si>
    <t xml:space="preserve">Akshay Kumar</t>
  </si>
  <si>
    <t xml:space="preserve">akshay.kumar@manpoweronline.in,samriti.singla@manpoweronline.in</t>
  </si>
  <si>
    <t xml:space="preserve">14th Floor Tower C Unitech Cyber Park Sector 39 Haryana, 122002 India</t>
  </si>
  <si>
    <t xml:space="preserve">Inoesissolutions</t>
  </si>
  <si>
    <t xml:space="preserve">Durgesh Singh</t>
  </si>
  <si>
    <t xml:space="preserve">durgesh.singh@inoesissolutions.com</t>
  </si>
  <si>
    <t xml:space="preserve">#438 E-2 2nd floor HMT Main Road next to Canara Bank, above Airtel Office Mathikere, Bengaluru, Karnataka 560054</t>
  </si>
  <si>
    <t xml:space="preserve">Acs Automations</t>
  </si>
  <si>
    <t xml:space="preserve">S Aavinan</t>
  </si>
  <si>
    <t xml:space="preserve">s.aavinan@acsautomations.com</t>
  </si>
  <si>
    <t xml:space="preserve">No. 475/31A, 2nd Floor, Anna Salai, Link Road, Nandanam, Behind Tample Tower, Chennai-600035</t>
  </si>
  <si>
    <t xml:space="preserve">Aris Global</t>
  </si>
  <si>
    <t xml:space="preserve">A Basu</t>
  </si>
  <si>
    <t xml:space="preserve">bgv@arisglobal.com,Nagarjuna.Krishna@arisglobal.com</t>
  </si>
  <si>
    <t xml:space="preserve">Elephant Rock Road 120/A, Jayanagar East, Bengaluru, Karnataka 560041</t>
  </si>
  <si>
    <t xml:space="preserve">Bhima Jewellers</t>
  </si>
  <si>
    <t xml:space="preserve">manjula</t>
  </si>
  <si>
    <t xml:space="preserve">hr@bhimachar.com</t>
  </si>
  <si>
    <t xml:space="preserve">Door No. 20/265- C 1-5,
 Polakulam Road, Statue Junction,
 Tripunithura- 682301</t>
  </si>
  <si>
    <t xml:space="preserve">Chetu</t>
  </si>
  <si>
    <t xml:space="preserve">Nishants</t>
  </si>
  <si>
    <t xml:space="preserve">nishants@chetu.com</t>
  </si>
  <si>
    <t xml:space="preserve">Headquarters &amp; Delivery Center 1500 Concord Ter. Suite 100, Sunrise, FL 33323</t>
  </si>
  <si>
    <t xml:space="preserve">Dharne Syste Private Limited</t>
  </si>
  <si>
    <t xml:space="preserve">hr@dharne.com</t>
  </si>
  <si>
    <t xml:space="preserve">Revenue Colony, Shivajinagar, Pune, Maharashtra 411005</t>
  </si>
  <si>
    <t xml:space="preserve">Gini &amp; Gony</t>
  </si>
  <si>
    <t xml:space="preserve">Khleek Shaikh</t>
  </si>
  <si>
    <t xml:space="preserve">khleek.shaikh@giniandjony.com</t>
  </si>
  <si>
    <t xml:space="preserve">022 4091 1000</t>
  </si>
  <si>
    <t xml:space="preserve">Shop-No-133A 1st Floor, Noida, Uttar Pradesh 201301</t>
  </si>
  <si>
    <t xml:space="preserve">Hubtown</t>
  </si>
  <si>
    <t xml:space="preserve">Mansi Kinjawdekar</t>
  </si>
  <si>
    <t xml:space="preserve">mansi.kinjawdekar@hubtown.co.in</t>
  </si>
  <si>
    <t xml:space="preserve">2H8R+HP7, Gita Mandir, Ahmedabad, Gujarat 380043</t>
  </si>
  <si>
    <t xml:space="preserve">Inogent</t>
  </si>
  <si>
    <t xml:space="preserve">Rajesh Nayani</t>
  </si>
  <si>
    <t xml:space="preserve">rajesh.nayani@inogent.com</t>
  </si>
  <si>
    <t xml:space="preserve">Plot No. 28 A, Street No. 15 IDA Nacharam, Hyderabad, Telangana 500076</t>
  </si>
  <si>
    <t xml:space="preserve">Acs Technologies</t>
  </si>
  <si>
    <t xml:space="preserve">Manjushree M</t>
  </si>
  <si>
    <t xml:space="preserve">Manjushree.m@acstechnologies.co.in</t>
  </si>
  <si>
    <t xml:space="preserve">Plot No: 797 A, Sai Krishna Building, 3rd Floor, Road No: 36, Jubilee Hills,Hyderabad - 500 033</t>
  </si>
  <si>
    <t xml:space="preserve">Arise Hr Services India Private Limited</t>
  </si>
  <si>
    <t xml:space="preserve">Sudha</t>
  </si>
  <si>
    <t xml:space="preserve">sudha@arisehr.com</t>
  </si>
  <si>
    <t xml:space="preserve">1-10-63/64, 212, 2nd Floor, Prajay Corporate House, Chikoti Gardens, Begumpet, Hyderabad, Telangana 500016</t>
  </si>
  <si>
    <t xml:space="preserve">Bhoruka Steel Limited</t>
  </si>
  <si>
    <t xml:space="preserve">rangaraj</t>
  </si>
  <si>
    <t xml:space="preserve">rangaraj@bhorukasteel.com</t>
  </si>
  <si>
    <t xml:space="preserve">Hoodi, Bengaluru, Karnataka 560048</t>
  </si>
  <si>
    <t xml:space="preserve">Chetu India Pvt. Ltd.</t>
  </si>
  <si>
    <t xml:space="preserve">Megham</t>
  </si>
  <si>
    <t xml:space="preserve">megham@chetu.com</t>
  </si>
  <si>
    <t xml:space="preserve">A-186/187, Sector 63 Rd, A Block, Sector 63, Noida, Uttar Pradesh - 201301</t>
  </si>
  <si>
    <t xml:space="preserve">Dharvo Info Solutions Private Limited</t>
  </si>
  <si>
    <t xml:space="preserve">Arun Kulkarni</t>
  </si>
  <si>
    <t xml:space="preserve">hr@dharav.com</t>
  </si>
  <si>
    <t xml:space="preserve">HOUSE Number 2/14 THUMPODU WARD, NELLIPALLY P.O PUNALUR Kollam Kerala - 691305</t>
  </si>
  <si>
    <t xml:space="preserve">Ginserv</t>
  </si>
  <si>
    <t xml:space="preserve">Dakshqyini B.S</t>
  </si>
  <si>
    <t xml:space="preserve">daksha@ginserv.in</t>
  </si>
  <si>
    <t xml:space="preserve">CA Site, No 1, HAL 3rd Stage EXTN, behind Hotel Leela Palace, HAL 2nd Stage, Kodihalli, Bengaluru, Karnataka 560008</t>
  </si>
  <si>
    <t xml:space="preserve">Huconsolutions</t>
  </si>
  <si>
    <t xml:space="preserve">bvc@huconsolutions.com</t>
  </si>
  <si>
    <t xml:space="preserve">2E, Surya Towers, S P Road, Secunderabad, Hyderabad, Telangana 500003</t>
  </si>
  <si>
    <t xml:space="preserve">Inolyst</t>
  </si>
  <si>
    <t xml:space="preserve">Dilip Kumar</t>
  </si>
  <si>
    <t xml:space="preserve">dilip.kumar@inolyst.com</t>
  </si>
  <si>
    <t xml:space="preserve">60 Feet Rd, AECS Layout - D Block, AECS Layout, Marathahalli, Bengaluru, Karnataka 560103</t>
  </si>
  <si>
    <t xml:space="preserve">Acs Xerox Company</t>
  </si>
  <si>
    <t xml:space="preserve">Gangadhara</t>
  </si>
  <si>
    <t xml:space="preserve">Gangadhara.visweswara@xerox.com</t>
  </si>
  <si>
    <t xml:space="preserve">.80.41190100 ext 304.8893/ 9008122118</t>
  </si>
  <si>
    <t xml:space="preserve">Opp Sultanganj Thana, Ashok Rajpath, Sultanganj, Patna, Bihar 800006</t>
  </si>
  <si>
    <t xml:space="preserve">Aristocrat Technologies</t>
  </si>
  <si>
    <t xml:space="preserve">aristocrat.india@ali.com.au</t>
  </si>
  <si>
    <t xml:space="preserve">3rd Floor, Tower B, Building 8, DLF Cyber City, DLF Phase 2, Sector 24, Gurugram, Haryana 122002</t>
  </si>
  <si>
    <t xml:space="preserve">Bhusansteel</t>
  </si>
  <si>
    <t xml:space="preserve">hr@bhusansteel.com</t>
  </si>
  <si>
    <t xml:space="preserve">Ul-2, Wing B, Samundra Complex, C G Road, Near Classic Gold Hotel, Ahmedabad, Gujarat 380009</t>
  </si>
  <si>
    <t xml:space="preserve">Chinchwadkar &amp; Com</t>
  </si>
  <si>
    <t xml:space="preserve">ravifca123@gmail.com</t>
  </si>
  <si>
    <t xml:space="preserve">0712/2524662/</t>
  </si>
  <si>
    <t xml:space="preserve">Off, Lokmanya Bal Gangadhar Tilak Rd, Near Swami Samarth Math, Madiwale Colony, Sadashiv Peth, Pune, Maharashtra - 411030</t>
  </si>
  <si>
    <t xml:space="preserve">Dhatriinfo Solutions Pvt Ltd</t>
  </si>
  <si>
    <t xml:space="preserve">hr@dhatriinfo.com</t>
  </si>
  <si>
    <t xml:space="preserve">040-48542223</t>
  </si>
  <si>
    <t xml:space="preserve">PJR Arcade Plot No. 129/A, Suite #2, Sri Sai Nagar, Kukatpally, Hyderabad, Telangana 500085</t>
  </si>
  <si>
    <t xml:space="preserve">Girmiti Software Private Limited</t>
  </si>
  <si>
    <t xml:space="preserve">hr@girmiti.com</t>
  </si>
  <si>
    <t xml:space="preserve">No.2/3, SLV Plaza, Arvind Avenue, 60 Feet Rd, Marathahalli, Bengaluru, Karnataka 560037</t>
  </si>
  <si>
    <t xml:space="preserve">Huechem</t>
  </si>
  <si>
    <t xml:space="preserve">Ashwini</t>
  </si>
  <si>
    <t xml:space="preserve">ashwini@huechem.net</t>
  </si>
  <si>
    <t xml:space="preserve">KK Chambers, Purushottamdas Thakurdas Rd, Azad Maidan, Fort, Mumbai, Maharashtra 400001</t>
  </si>
  <si>
    <t xml:space="preserve">Inovas</t>
  </si>
  <si>
    <t xml:space="preserve">hr@inovas.in</t>
  </si>
  <si>
    <t xml:space="preserve">Inovas Tech Mayur Vihar, Ram Kumar Gautam Marg, Pocket B, Mayur Vihar Phase II, New Delhi, Delhi 110091</t>
  </si>
  <si>
    <t xml:space="preserve">Acsg Corp. Pvt Ltd.</t>
  </si>
  <si>
    <t xml:space="preserve">hr@acsgcorp.com</t>
  </si>
  <si>
    <t xml:space="preserve">602, A-Block, Naurang House, 21, KG Marg, Atul Grove Road, Janpath, Connaught Place, New Delhi, Delhi 110001</t>
  </si>
  <si>
    <t xml:space="preserve">Ariston Commodities Pvt. Ltd.</t>
  </si>
  <si>
    <t xml:space="preserve">hr@ariscap.com</t>
  </si>
  <si>
    <t xml:space="preserve">22.6689.2404 (D</t>
  </si>
  <si>
    <t xml:space="preserve">Ariston Capital Services Pvt Ltd 4th Flr Jet Prime, 39B Suren Road, opp. to Residency hotel, Andheri East, Mumbai, Maharashtra 400093</t>
  </si>
  <si>
    <t xml:space="preserve">Bhushan Power And Steellimited</t>
  </si>
  <si>
    <t xml:space="preserve">hr@bpsl.net</t>
  </si>
  <si>
    <t xml:space="preserve">B-207,Ganesh Plaza,Opposite Navrangpura Bus Stand,Near Swastik Char Rasta, Navrangpura Rd, Shrimali Society, Navrangpura, Ahmedabad, Gujarat 380009</t>
  </si>
  <si>
    <t xml:space="preserve">Chinetworks</t>
  </si>
  <si>
    <t xml:space="preserve">S Khurana</t>
  </si>
  <si>
    <t xml:space="preserve">skhurana@chinetworks.com</t>
  </si>
  <si>
    <t xml:space="preserve">Raja Dhirsain Marg, Sant Nagar, East of Kailash, New Delhi, Delhi 110065</t>
  </si>
  <si>
    <t xml:space="preserve">Dhaval Engineering Company</t>
  </si>
  <si>
    <t xml:space="preserve">Dhavaleng</t>
  </si>
  <si>
    <t xml:space="preserve">dhavaleng@yahoo.com</t>
  </si>
  <si>
    <t xml:space="preserve">F114-116, Race Course Road, Sid Cup Tower, Near Marble Arche, Alkapuri, Vadodara, Gujarat 390007</t>
  </si>
  <si>
    <t xml:space="preserve">Girnarsoft</t>
  </si>
  <si>
    <t xml:space="preserve">Navneetha Chebrolu</t>
  </si>
  <si>
    <t xml:space="preserve">hr@girnarsoft.com</t>
  </si>
  <si>
    <t xml:space="preserve">Plot 48&amp;49, 44, Sector Road, Block D, South City I, Sector 41, Gurugram, Haryana 122003</t>
  </si>
  <si>
    <t xml:space="preserve">Humancapital</t>
  </si>
  <si>
    <t xml:space="preserve">srinivas@humancapital.in</t>
  </si>
  <si>
    <t xml:space="preserve">2nd Floor, FNS House 63, Kalu Sarai, Abv OBC Bank, Near Sarvpriya Vihar, New Delhi, Delhi 110017</t>
  </si>
  <si>
    <t xml:space="preserve">Inowits</t>
  </si>
  <si>
    <t xml:space="preserve">hr@inowits.com</t>
  </si>
  <si>
    <t xml:space="preserve">II Floor, I Sector, 2, 27th Main Rd, HSR Layout 5th Sector, Bengaluru, Karnataka 560102</t>
  </si>
  <si>
    <t xml:space="preserve">Action Edge Research Services Llp</t>
  </si>
  <si>
    <t xml:space="preserve">hr@action-edge.com</t>
  </si>
  <si>
    <t xml:space="preserve">311, Dev Arcade, Opp Shivalik Shilp Iscon Cross Roads, Satellite, SG Roads, Ahmedanad-380015</t>
  </si>
  <si>
    <t xml:space="preserve">Arithmetic Business Solutions Pvt Ltd</t>
  </si>
  <si>
    <t xml:space="preserve">Arithmetic</t>
  </si>
  <si>
    <t xml:space="preserve">arithmetic06@gmail.com</t>
  </si>
  <si>
    <t xml:space="preserve">264 2nd Floor, Hari Nagar, Ashram, Ashram Chowk, Delhi, 110014</t>
  </si>
  <si>
    <t xml:space="preserve">Bic Logistics Limited</t>
  </si>
  <si>
    <t xml:space="preserve">j.ramkumar</t>
  </si>
  <si>
    <t xml:space="preserve">hr@biclv.com</t>
  </si>
  <si>
    <t xml:space="preserve">23, Linghi Chetty Street, Parrys, Parrys, Chennai, Tamil Nadu 600001</t>
  </si>
  <si>
    <t xml:space="preserve">Chinmaya International Residential School</t>
  </si>
  <si>
    <t xml:space="preserve">principal@cirschool.org</t>
  </si>
  <si>
    <t xml:space="preserve">karunya Nagar post, Perur Main Rd, Coimbatore, Tamil Nadu 641114</t>
  </si>
  <si>
    <t xml:space="preserve">Dhi Investigation Services Private Limited</t>
  </si>
  <si>
    <t xml:space="preserve">Sanjayn</t>
  </si>
  <si>
    <t xml:space="preserve">hr@dhiverification.com</t>
  </si>
  <si>
    <t xml:space="preserve">No.155, 2nd Floor, Ambara Arcade, 9th Cross, Outer Ring Rd, above Royal Enfield Showroom, Bhadrappa Layout, Bengaluru, 560094</t>
  </si>
  <si>
    <t xml:space="preserve">Gita Kulkarni</t>
  </si>
  <si>
    <t xml:space="preserve">Ca Gitapatwardhan</t>
  </si>
  <si>
    <t xml:space="preserve">ca.gitapatwardhan@gmail.com</t>
  </si>
  <si>
    <t xml:space="preserve">Flat 20, Lakshman Villa, Paud Rd, next to Jehangir Hospital, Pune, Maharashtra 411038</t>
  </si>
  <si>
    <t xml:space="preserve">Hungama</t>
  </si>
  <si>
    <t xml:space="preserve">Sunil Singh</t>
  </si>
  <si>
    <t xml:space="preserve">sunil.singh@hungama.com</t>
  </si>
  <si>
    <t xml:space="preserve">Trinity Towers, B-3, Sector 7, Noida, Uttar Pradesh 110096</t>
  </si>
  <si>
    <t xml:space="preserve">Inoxmovies</t>
  </si>
  <si>
    <t xml:space="preserve">Dipak Gandhi</t>
  </si>
  <si>
    <t xml:space="preserve">dipak.gandhi@inoxmovies.com</t>
  </si>
  <si>
    <t xml:space="preserve">Viraj Towers,5th Floor Western Express Highway,Andheri(East), Mumbai-400 093</t>
  </si>
  <si>
    <t xml:space="preserve">Acumen Overseas Pvt Ltd</t>
  </si>
  <si>
    <t xml:space="preserve">Acumen</t>
  </si>
  <si>
    <t xml:space="preserve">abachheti@groupconcorde.com</t>
  </si>
  <si>
    <t xml:space="preserve">142, Phase IV, Udyog Vihar, Sector 18, Gurugram, Haryana 122022</t>
  </si>
  <si>
    <t xml:space="preserve">Arjula Technologies</t>
  </si>
  <si>
    <t xml:space="preserve">Harsha</t>
  </si>
  <si>
    <t xml:space="preserve">Harsha.Alla@arjulatech.com</t>
  </si>
  <si>
    <t xml:space="preserve">Level 7, Building No 2A, Maximus Towers, Sy No 64,, Raheja Mindspace IT Park, Hitech City, Madhapur, Hyderabad, 500081</t>
  </si>
  <si>
    <t xml:space="preserve">Bi-Dts</t>
  </si>
  <si>
    <t xml:space="preserve">sharada</t>
  </si>
  <si>
    <t xml:space="preserve">hr@bi-dts.com</t>
  </si>
  <si>
    <t xml:space="preserve">No. 11, 3rd Floor, Nagarabhavi, Bangalore - 560072
 Landmark: NEAR SK Hospital</t>
  </si>
  <si>
    <t xml:space="preserve">Chips &amp; Bytes (India) Pvt Ltd</t>
  </si>
  <si>
    <t xml:space="preserve">Mangesh P</t>
  </si>
  <si>
    <t xml:space="preserve">hr@chipsbytes.co.in</t>
  </si>
  <si>
    <t xml:space="preserve">301 fortune mall, VIA Rd, above Jade Blue, GIDC, Vapi, Gujarat 396191</t>
  </si>
  <si>
    <t xml:space="preserve">Dhii Health Tech Private Lmited.</t>
  </si>
  <si>
    <t xml:space="preserve">hrd@dhii.in</t>
  </si>
  <si>
    <t xml:space="preserve">1-8-303-48/2 , Vishal Towers , 1st , 2nd , 3rd Floors, Sardar Patel Rd, Secunderabad, Telangana 500003</t>
  </si>
  <si>
    <t xml:space="preserve">Gita Publishing</t>
  </si>
  <si>
    <t xml:space="preserve">Gulshan</t>
  </si>
  <si>
    <t xml:space="preserve">gulshan@sadhuvaswani.org</t>
  </si>
  <si>
    <t xml:space="preserve">Chamelian Marg, Police Colony, New Basti, Sadar Bazaar, New Delhi, Delhi 110006</t>
  </si>
  <si>
    <t xml:space="preserve">Hunt-Partners</t>
  </si>
  <si>
    <t xml:space="preserve">Shrutika Arora</t>
  </si>
  <si>
    <t xml:space="preserve">shrutika.arora@hunt-partners.com</t>
  </si>
  <si>
    <t xml:space="preserve">6/114 Castlereagh St, Sydney NSW 2000, Australia</t>
  </si>
  <si>
    <t xml:space="preserve">Inoxvinimay</t>
  </si>
  <si>
    <t xml:space="preserve">Priyanka G</t>
  </si>
  <si>
    <t xml:space="preserve">priyanka.g@inoxvinimay.com</t>
  </si>
  <si>
    <t xml:space="preserve">M.A. Business Centre, Suite no. 1, Ground Floor, Poddar Point Building, 113, Park Street, Mullick Bazar, Taltala, Kolkata, West Bengal 700016</t>
  </si>
  <si>
    <t xml:space="preserve">Acutein Formatics</t>
  </si>
  <si>
    <t xml:space="preserve">Beena Panchal</t>
  </si>
  <si>
    <t xml:space="preserve">beena.panchal@acuteinformatics.in</t>
  </si>
  <si>
    <t xml:space="preserve">203, Atlanta Tower, Gulbai Tekra, Ahmedabad, Gujarat 380006</t>
  </si>
  <si>
    <t xml:space="preserve">Ark Infotech Spectrum India Pvt. Ltd</t>
  </si>
  <si>
    <t xml:space="preserve">hr@arkinfotechspectrum.com</t>
  </si>
  <si>
    <t xml:space="preserve">PKR Complex, 4th Floor, Road No:1, KPHB Colony,, Opp Castrol Bike Zone, Towards Hitech City, Hyderabad, Telangana 500072</t>
  </si>
  <si>
    <t xml:space="preserve">Bidyabharatighs</t>
  </si>
  <si>
    <t xml:space="preserve">headmistress@bidyabharatighs.in</t>
  </si>
  <si>
    <t xml:space="preserve">BLOCK B, 23A/27NB, Nalini Ranjan Ave, Block A, Uttar Raypur, New Alipore, Kolkata, West Bengal 700053</t>
  </si>
  <si>
    <t xml:space="preserve">Chitkara Educational Trust</t>
  </si>
  <si>
    <t xml:space="preserve">Bharat Pandita</t>
  </si>
  <si>
    <t xml:space="preserve">hr@chitkara.edu.in</t>
  </si>
  <si>
    <t xml:space="preserve">handigarh-Patiala National Highway (NH- 64 Village Jansla, Rajpura, Punjab - 140401</t>
  </si>
  <si>
    <t xml:space="preserve">Dhl Express Private Limited</t>
  </si>
  <si>
    <t xml:space="preserve">Abhijeet Dhumal</t>
  </si>
  <si>
    <t xml:space="preserve">Abhijeet.Dhumal@dhl.com</t>
  </si>
  <si>
    <t xml:space="preserve">40, Okhla Industrial Estate Phase 3 Rd, behind Modi Mill, Okhla Phase III, Okhla Industrial Estate, New Delhi, Delhi 110020</t>
  </si>
  <si>
    <t xml:space="preserve">Gitanjaligroup</t>
  </si>
  <si>
    <t xml:space="preserve">info@gitanjaligroup.com</t>
  </si>
  <si>
    <t xml:space="preserve">52b, Rama Rd, Block C, Najafgarh Road Industrial Area, New Delhi, Delhi 110015</t>
  </si>
  <si>
    <t xml:space="preserve">Hurix</t>
  </si>
  <si>
    <t xml:space="preserve">Shyamala Govindaraj</t>
  </si>
  <si>
    <t xml:space="preserve">shyamala.govindaraj@hurix.com</t>
  </si>
  <si>
    <t xml:space="preserve">Multi-Storied Building, Unit 102, First Floor, Seepz, Andheri East, Mumbai, Maharashtra 400096</t>
  </si>
  <si>
    <t xml:space="preserve">Inputzero</t>
  </si>
  <si>
    <t xml:space="preserve">Harsh Chaudhary</t>
  </si>
  <si>
    <t xml:space="preserve">harsh.chaudhary@inputzero.com</t>
  </si>
  <si>
    <t xml:space="preserve">318, Tower B4, Spaze I tech Park, Sohna Rd, Sector 49, Gurugram, Haryana 122002</t>
  </si>
  <si>
    <t xml:space="preserve">Ada Software Services Pvt Ltd</t>
  </si>
  <si>
    <t xml:space="preserve">amit@adasoftware.com</t>
  </si>
  <si>
    <t xml:space="preserve">33 23572484</t>
  </si>
  <si>
    <t xml:space="preserve">AQ-7, 8th. Floor, Sector-V, Saltlake City, Kolkata 700091</t>
  </si>
  <si>
    <t xml:space="preserve">Arks Micro Electronics India Private Limited</t>
  </si>
  <si>
    <t xml:space="preserve">Phalguna</t>
  </si>
  <si>
    <t xml:space="preserve">Hr@arksindia.com</t>
  </si>
  <si>
    <t xml:space="preserve">Plot No:5, Padmanayani Nilayam, Sapthagiri Nagar, Chinamusidiwada, Visakhapatnam, Andhra Pradesh</t>
  </si>
  <si>
    <t xml:space="preserve">Big C Technologies Private Limited</t>
  </si>
  <si>
    <t xml:space="preserve">dinesh@bigctech.com</t>
  </si>
  <si>
    <t xml:space="preserve">Chitra And Co</t>
  </si>
  <si>
    <t xml:space="preserve">vidhya@chitraco.in</t>
  </si>
  <si>
    <t xml:space="preserve">Db-89e, Nanak Pura, Hari Nagar, New Delhi, Delhi - 110064</t>
  </si>
  <si>
    <t xml:space="preserve">Dhruthi Infra Projects Limited</t>
  </si>
  <si>
    <t xml:space="preserve">Deepika P</t>
  </si>
  <si>
    <t xml:space="preserve">deepikap@dhruthiinfra.com</t>
  </si>
  <si>
    <t xml:space="preserve">No: 120 'B', EPIP Zone,, Opposite Inorbit Mall,Whitefield, Bengaluru, Karnataka 560066</t>
  </si>
  <si>
    <t xml:space="preserve">Gk Solutions</t>
  </si>
  <si>
    <t xml:space="preserve">gksolutions13@gmail.com</t>
  </si>
  <si>
    <t xml:space="preserve">Naya Bans, Naya Bans Village, Sector 15, Noida, Uttar Pradesh 201301</t>
  </si>
  <si>
    <t xml:space="preserve">Huskpowersyste</t>
  </si>
  <si>
    <t xml:space="preserve">Sinha</t>
  </si>
  <si>
    <t xml:space="preserve">sinha@huskpowersyste.com</t>
  </si>
  <si>
    <t xml:space="preserve">Sai Tower, 2nd Floor, New Dak Bunglow Rd, Near Hotel Utsav, Patna, Bihar 800001</t>
  </si>
  <si>
    <t xml:space="preserve">Inrhythm-Inc</t>
  </si>
  <si>
    <t xml:space="preserve">Annapurna Meduri</t>
  </si>
  <si>
    <t xml:space="preserve">annapurna.meduri@inrhythm-inc.com</t>
  </si>
  <si>
    <t xml:space="preserve">Gurukul Society, Plot #1023, Second Floor, Meridian School Rd, Madhapur, Telangana 500081</t>
  </si>
  <si>
    <t xml:space="preserve">Adanigroup</t>
  </si>
  <si>
    <t xml:space="preserve">talent@adanigroup.com</t>
  </si>
  <si>
    <t xml:space="preserve">Shantigram, Near Vaishnodevi Circle, S G Highway, Ahmedabad-382421</t>
  </si>
  <si>
    <t xml:space="preserve">Armia Syste Pvt Ltd</t>
  </si>
  <si>
    <t xml:space="preserve">Nishad M</t>
  </si>
  <si>
    <t xml:space="preserve">hr@armiasyste.com</t>
  </si>
  <si>
    <t xml:space="preserve">3rd Floor, Wing 1 Jyothirmaya, Infopark Phase 2, Kakkanad, Kerala 682030</t>
  </si>
  <si>
    <t xml:space="preserve">Big Deal Tv Private Limited</t>
  </si>
  <si>
    <t xml:space="preserve">robinson.jared</t>
  </si>
  <si>
    <t xml:space="preserve">robinson.jared@bestdealtv.in</t>
  </si>
  <si>
    <t xml:space="preserve">G-13, Rehab Bldg 1-A, CTS No. 330, W.E. Highway, Shankarwadi, Jogeshwari (E), Mumbai Mumbai City MH 400060 IN</t>
  </si>
  <si>
    <t xml:space="preserve">Chitrchatr Communications Private Limited</t>
  </si>
  <si>
    <t xml:space="preserve">Vishnu</t>
  </si>
  <si>
    <t xml:space="preserve">hr@in.chitrchatr.net</t>
  </si>
  <si>
    <t xml:space="preserve">#130, Ushodaya S Square, 2, Thambu Chetty Palya Main Rd, above HDFC Bank, Akshaya Nagar 2nd Block, M Vishveshvaraiah Nagar, Ramamurthy Nagar, Bengaluru, Karnataka - 560016</t>
  </si>
  <si>
    <t xml:space="preserve">Dhulipala Associates</t>
  </si>
  <si>
    <t xml:space="preserve">CA Sekhar</t>
  </si>
  <si>
    <t xml:space="preserve">casekharanchandra@gmail.com</t>
  </si>
  <si>
    <t xml:space="preserve">Dhulipala and associates, Chartered accountants, 6-1-118/27, Pulse Hospital, Opp to MIG-18 Park, CRPF Rd, Padmarao Nagar, Secunderabad, Telangana 500025</t>
  </si>
  <si>
    <t xml:space="preserve">Gla Software Private Limited</t>
  </si>
  <si>
    <t xml:space="preserve">hr@glasoft.com</t>
  </si>
  <si>
    <t xml:space="preserve">No 26, Kattaboman St, Anna Nagar, Pallavaram, Chennai, Tamil Nadu 600043</t>
  </si>
  <si>
    <t xml:space="preserve">Hutchinson</t>
  </si>
  <si>
    <t xml:space="preserve">Hutchison-Victoria.Kodmal@3globalservices.com</t>
  </si>
  <si>
    <t xml:space="preserve">OFFICE SPACE NO. 1114, North Avenue Road Area, President's Estate, New Delhi, Delhi 110001</t>
  </si>
  <si>
    <t xml:space="preserve">Inscripts (I) Pvt Ltd</t>
  </si>
  <si>
    <t xml:space="preserve">Priya Das</t>
  </si>
  <si>
    <t xml:space="preserve">priya.das@inscripts.com</t>
  </si>
  <si>
    <t xml:space="preserve">22-30551000</t>
  </si>
  <si>
    <t xml:space="preserve">Gr. Floor Shrikant Chambers,V.N. Purav Marg, Chembur, Mumbai, Maharashtra 400071</t>
  </si>
  <si>
    <t xml:space="preserve">Adapt Solutions</t>
  </si>
  <si>
    <t xml:space="preserve">Minati</t>
  </si>
  <si>
    <t xml:space="preserve">minati_m@adaptsolutions.in</t>
  </si>
  <si>
    <t xml:space="preserve">15, Sarat Chatterjee Ave, Lake Range, Kalighat, Kolkata, West Bengal 700029</t>
  </si>
  <si>
    <t xml:space="preserve">Arminus Software Private Limited</t>
  </si>
  <si>
    <t xml:space="preserve">Chatterjee Arka</t>
  </si>
  <si>
    <t xml:space="preserve">hr@arminus.in</t>
  </si>
  <si>
    <t xml:space="preserve">Bengal ECO intelligent Park, Unit NO #21, 13th Floor, Plot No 3, EM Block, Sector V, Bidhannagar, Kolkata, West Bengal 700091</t>
  </si>
  <si>
    <t xml:space="preserve">Big Foot Retail Private Limited</t>
  </si>
  <si>
    <t xml:space="preserve">mansi.kalani</t>
  </si>
  <si>
    <t xml:space="preserve">hr@kartrocket.com</t>
  </si>
  <si>
    <t xml:space="preserve">Sultanpur, New Delhi, Delhi 110030</t>
  </si>
  <si>
    <t xml:space="preserve">Chloros Technologies</t>
  </si>
  <si>
    <t xml:space="preserve">syed@chloros.in</t>
  </si>
  <si>
    <t xml:space="preserve">#9, 3rd floor, Main Road, opposite ICICI Bank, RT Nagar, Bengaluru, Karnataka - 560032</t>
  </si>
  <si>
    <t xml:space="preserve">Dhyey Consulting Services Pvt Ltd</t>
  </si>
  <si>
    <t xml:space="preserve">Sahil</t>
  </si>
  <si>
    <t xml:space="preserve">sahil@dhyey.com</t>
  </si>
  <si>
    <t xml:space="preserve">265 2359990/999882366</t>
  </si>
  <si>
    <t xml:space="preserve">312 Vraj Venu Complex 18 Mtr, Gotri - Samta Rd, Gotri, Vadodara, Gujarat 390021</t>
  </si>
  <si>
    <t xml:space="preserve">Gland Pharma Ltd</t>
  </si>
  <si>
    <t xml:space="preserve">hr@glandpharma.com</t>
  </si>
  <si>
    <t xml:space="preserve">22/166, Indira Nagar Rd, Sector 25, Sector 21, Indira Nagar, Lucknow, Uttar Pradesh 226016</t>
  </si>
  <si>
    <t xml:space="preserve">Hvj</t>
  </si>
  <si>
    <t xml:space="preserve">Tharinath Reddy</t>
  </si>
  <si>
    <t xml:space="preserve">tharinathreddy@hvj.co.in</t>
  </si>
  <si>
    <t xml:space="preserve">C 7/125, Block C7, Safdarjung Development Area, Hauz Khas, New Delhi, Delhi 110016</t>
  </si>
  <si>
    <t xml:space="preserve">Insideview</t>
  </si>
  <si>
    <t xml:space="preserve">Nandini Sutrave</t>
  </si>
  <si>
    <t xml:space="preserve">nandini.sutrave@insideview.com</t>
  </si>
  <si>
    <t xml:space="preserve">UG-26 Super Area Ozone Center, Plot No-9 Sector-12, Near Bata Chowk Metro Station, Faridabad HR, 121007</t>
  </si>
  <si>
    <t xml:space="preserve">Adastraconsultants</t>
  </si>
  <si>
    <t xml:space="preserve">Bhanumathi</t>
  </si>
  <si>
    <t xml:space="preserve">bhanumathi@adastraconsultants.com</t>
  </si>
  <si>
    <t xml:space="preserve">10, DBS Corporate House, DBS House, 2, Hunger Ford St, Mullick Bazar, Elgin, Kolkata, West Bengal 700017</t>
  </si>
  <si>
    <t xml:space="preserve">Army Welfare Placement Organization</t>
  </si>
  <si>
    <t xml:space="preserve">md@exarmynaukri.com</t>
  </si>
  <si>
    <t xml:space="preserve">Gymnasium Rd, Malta Lines, Delhi Cantonment, New Delhi, Delhi 110010</t>
  </si>
  <si>
    <t xml:space="preserve">Big It Solutions Private Limited</t>
  </si>
  <si>
    <t xml:space="preserve">sowjanya.b</t>
  </si>
  <si>
    <t xml:space="preserve">sowjanya.b@bigitsolutions.in</t>
  </si>
  <si>
    <t xml:space="preserve">SBR Pearl,3rd Floor,Sector III,OPP.Raheja Mind Space,Hitech City, Madhapur, Telangana 500081</t>
  </si>
  <si>
    <t xml:space="preserve">Choice-Solutions</t>
  </si>
  <si>
    <t xml:space="preserve">Satya Nagaboyana</t>
  </si>
  <si>
    <t xml:space="preserve">satya.nagaboyana@choice-solutions.com</t>
  </si>
  <si>
    <t xml:space="preserve">1 S - 39, 1st Floor, Sector 22 Block I Rd, Chaura Raghunathpur, Sector 22, Noida, Uttar Pradesh 201301</t>
  </si>
  <si>
    <t xml:space="preserve">Diacritech Technologies Private Limited</t>
  </si>
  <si>
    <t xml:space="preserve">k.tamil@diacritech.com</t>
  </si>
  <si>
    <t xml:space="preserve">044-42889000/23631133</t>
  </si>
  <si>
    <t xml:space="preserve">Razzak Garden Main Rd, Ayyavoo Colony, Arumbakkam, Chennai, Tamil Nadu 600106</t>
  </si>
  <si>
    <t xml:space="preserve">Glaxosmithkline Pharmaceuticals Limited</t>
  </si>
  <si>
    <t xml:space="preserve">Vipul S</t>
  </si>
  <si>
    <t xml:space="preserve">hr@gsk.com</t>
  </si>
  <si>
    <t xml:space="preserve">Gate no. 5, Bharat Yuvak Bhavan, 1, Jai Singh Marg, Hanuman Road Area, Connaught Place, New Delhi, Delhi 110001</t>
  </si>
  <si>
    <t xml:space="preserve">Hvjewellery</t>
  </si>
  <si>
    <t xml:space="preserve">accounts@hvjewellery.ae</t>
  </si>
  <si>
    <t xml:space="preserve">Diamond Mall, 2679-80, Pvt No 101-102, Gurudwara Rd, Karol Bagh, New Delhi, 110005</t>
  </si>
  <si>
    <t xml:space="preserve">Insight Business Machines Private Limited</t>
  </si>
  <si>
    <t xml:space="preserve">Bharat Wadhwa</t>
  </si>
  <si>
    <t xml:space="preserve">bharat.wadhwani@insightindia.com</t>
  </si>
  <si>
    <t xml:space="preserve">210/211 Rajratan Ind Estate, Opposite Sndt College Extn Ramchandra La Malad(W), Mumbai, 400064, Kanchpada, Malad West, Mumbai, Maharashtra 400064</t>
  </si>
  <si>
    <t xml:space="preserve">Add tech</t>
  </si>
  <si>
    <t xml:space="preserve">Suchita</t>
  </si>
  <si>
    <t xml:space="preserve">suchita@addtech.in</t>
  </si>
  <si>
    <t xml:space="preserve">Arohan Financial Services Private Limited</t>
  </si>
  <si>
    <t xml:space="preserve">Sushmita Palit</t>
  </si>
  <si>
    <t xml:space="preserve">hr@arohan.in</t>
  </si>
  <si>
    <t xml:space="preserve">Sumitra Tower 2nd Floor, Vibhuti Khand, Gomti Nagar, Lucknow, Uttar Pradesh 226010</t>
  </si>
  <si>
    <t xml:space="preserve">Big Tappanalytics</t>
  </si>
  <si>
    <t xml:space="preserve">ramya@bigtappanalytics.com</t>
  </si>
  <si>
    <t xml:space="preserve">S12 &amp; S13, Prestige Polygon, 3rd Floor, 471,, Anna Salai, Teynampet,, Nagapattinam-Chennai Hwy, Rathna Nagar, Alwarpet, Chennai, Tamil Nadu 600035</t>
  </si>
  <si>
    <t xml:space="preserve">Cholamandalam General Insurance Company Ltd.</t>
  </si>
  <si>
    <t xml:space="preserve">Vrushalivj</t>
  </si>
  <si>
    <t xml:space="preserve">vrushalivj@chola.murugappa.com</t>
  </si>
  <si>
    <t xml:space="preserve">Building-5, Tower A, 7th floor, DLF Cyber City, DLF Phase 3, Gurugram, Haryana - 122001</t>
  </si>
  <si>
    <t xml:space="preserve">Diaspark Infotech Pvt Ltd.</t>
  </si>
  <si>
    <t xml:space="preserve">hrsupport@diaspark.com</t>
  </si>
  <si>
    <t xml:space="preserve">0731-4756002</t>
  </si>
  <si>
    <t xml:space="preserve">60/2 Babulabh Chand Chajlani Marg Naidunia Parishar, Keshar Bagh Rd, Nai Duniya, Indore, Madhya Pradesh 452009</t>
  </si>
  <si>
    <t xml:space="preserve">Glenmark Pharma</t>
  </si>
  <si>
    <t xml:space="preserve">Pallavi Phad</t>
  </si>
  <si>
    <t xml:space="preserve">hr@glenmarkpharma.com</t>
  </si>
  <si>
    <t xml:space="preserve">KLJ Complex- 2, Najafgarh Rd, Block C, Industrial Area, New Delhi, Delhi 110015</t>
  </si>
  <si>
    <t xml:space="preserve">Hyatt Regency</t>
  </si>
  <si>
    <t xml:space="preserve">Ekta Gupta</t>
  </si>
  <si>
    <t xml:space="preserve">ekta.gupta@hyatt.com</t>
  </si>
  <si>
    <t xml:space="preserve">Ring Rd, Bhikaji Cama Place, Rama Krishna Puram, New Delhi, Delhi 110066</t>
  </si>
  <si>
    <t xml:space="preserve">Insightwithin</t>
  </si>
  <si>
    <t xml:space="preserve">Sneha</t>
  </si>
  <si>
    <t xml:space="preserve">sneha@insightwithin.com</t>
  </si>
  <si>
    <t xml:space="preserve">FBD One Tower, 1st Floor, Faridabad By Pass Road, Delhi Badarpur Border, Faridabad, Haryana – 121003</t>
  </si>
  <si>
    <t xml:space="preserve">Addon Concepts</t>
  </si>
  <si>
    <t xml:space="preserve">Piyush</t>
  </si>
  <si>
    <t xml:space="preserve">piyush@addonconcepts.com</t>
  </si>
  <si>
    <t xml:space="preserve">Rd Number 14, BNR Colony, Venkat Nagar, Banjara Hills, Hyderabad, Telangana 500034</t>
  </si>
  <si>
    <t xml:space="preserve">Arotile</t>
  </si>
  <si>
    <t xml:space="preserve">Kannan</t>
  </si>
  <si>
    <t xml:space="preserve">hr@arotile.com</t>
  </si>
  <si>
    <t xml:space="preserve">Mahindra world city, सेज, Jaipur, Rajasthan 302001</t>
  </si>
  <si>
    <t xml:space="preserve">Biganimation</t>
  </si>
  <si>
    <t xml:space="preserve">shirish.wasker</t>
  </si>
  <si>
    <t xml:space="preserve">hr@biganimation.com</t>
  </si>
  <si>
    <t xml:space="preserve">8th Floor, City Tower, 17 Dhole Patil Road, Pune, Maharashtra 411001</t>
  </si>
  <si>
    <t xml:space="preserve">Cholamandalam Ms General Insurnace</t>
  </si>
  <si>
    <t xml:space="preserve">Vishnvardhanu</t>
  </si>
  <si>
    <t xml:space="preserve">vishnuvardhanu@cholams.murugappa.com</t>
  </si>
  <si>
    <t xml:space="preserve">044-3044 5400</t>
  </si>
  <si>
    <t xml:space="preserve">Building-5, Tower A, 7th floor, DLF Cyber City, DLF Phase 3, Gurugram, Haryana - 122002</t>
  </si>
  <si>
    <t xml:space="preserve">Did</t>
  </si>
  <si>
    <t xml:space="preserve">Shefali Kumar</t>
  </si>
  <si>
    <t xml:space="preserve">hr@did.kyocera.com</t>
  </si>
  <si>
    <t xml:space="preserve">Indrapuri Rd, Block A, maharana Pratapp park, Loni, Ghaziabad, Uttar Pradesh 201102</t>
  </si>
  <si>
    <t xml:space="preserve">Glenmark Pharmaceuticals Ltd</t>
  </si>
  <si>
    <t xml:space="preserve">career@glenmarkpharma.com</t>
  </si>
  <si>
    <t xml:space="preserve">no 1, Barakhamba Rd, Bengali Market, Todermal Road Area, Connaught Place, New Delhi, Delhi 110001</t>
  </si>
  <si>
    <t xml:space="preserve">Hyderabad Menzies Air Cargo Pvt. Ltd</t>
  </si>
  <si>
    <t xml:space="preserve">hr.hyd@gmrgroup.in</t>
  </si>
  <si>
    <t xml:space="preserve">Hashmath Gunj, Goutam Nagar, Badi Chowdi, Kachiguda, Hyderabad, Telangana 500095</t>
  </si>
  <si>
    <t xml:space="preserve">Adesh Institute Of Medical Sciences And Research</t>
  </si>
  <si>
    <t xml:space="preserve">mail@adeshuniversity.ac.in</t>
  </si>
  <si>
    <t xml:space="preserve">VPO Bhucho kalan, Tehsil Nathana, Barnala Road, Bathinda,151101</t>
  </si>
  <si>
    <t xml:space="preserve">Arowana Consulting Fz Llc</t>
  </si>
  <si>
    <t xml:space="preserve">Info@arowanaconsulting.com</t>
  </si>
  <si>
    <t xml:space="preserve">Arowana Consulting Fz LLC PO 213525 Suite G-05 Building No.2، Dubai Internet City Dubai-UAE - United Arab Emirates</t>
  </si>
  <si>
    <t xml:space="preserve">Bigbasket</t>
  </si>
  <si>
    <t xml:space="preserve">kusuma.d</t>
  </si>
  <si>
    <t xml:space="preserve">hr@bigbasket.com</t>
  </si>
  <si>
    <t xml:space="preserve">Gala No. 3,4,5,6, Krishna Mill Compound, Sonapur Lane, Off, Lal Bahadur Shastri Rd, Bhandup West, Mumbai, Maharashtra 400078</t>
  </si>
  <si>
    <t xml:space="preserve">Choose Portal Pvt. Ltd</t>
  </si>
  <si>
    <t xml:space="preserve">ramu Kakitha</t>
  </si>
  <si>
    <t xml:space="preserve">Ramu.Kakitha@chooseportal.com</t>
  </si>
  <si>
    <t xml:space="preserve">1st Floor, Krishe Sapphire, Madhapur, Telangana 500081</t>
  </si>
  <si>
    <t xml:space="preserve">Digicall Global</t>
  </si>
  <si>
    <t xml:space="preserve">hr@digicallgloble.com</t>
  </si>
  <si>
    <t xml:space="preserve">0120-6611782</t>
  </si>
  <si>
    <t xml:space="preserve">19, Barakhamba Rd, Fire Brigade Lane, Barakhamba, New Delhi, Delhi 110001</t>
  </si>
  <si>
    <t xml:space="preserve">Glidersoft</t>
  </si>
  <si>
    <t xml:space="preserve">info@glidersoft.com</t>
  </si>
  <si>
    <t xml:space="preserve">7th Cross Rd, Parisutham Nagar, Thanjavur, Tamil Nadu 613007</t>
  </si>
  <si>
    <t xml:space="preserve">Hydrolines-India</t>
  </si>
  <si>
    <t xml:space="preserve">Ravi Shankar</t>
  </si>
  <si>
    <t xml:space="preserve">ravishankar@hydrolines.com</t>
  </si>
  <si>
    <t xml:space="preserve">080-43320001</t>
  </si>
  <si>
    <t xml:space="preserve">C-264, 5th Cross Rd, Peenya 1st Stage, Peenya III Phase, Peenya, Bengaluru, Karnataka 560058</t>
  </si>
  <si>
    <t xml:space="preserve">Insolutionsglobal</t>
  </si>
  <si>
    <t xml:space="preserve">hrhelpdesk@insolutionsglobal.com</t>
  </si>
  <si>
    <t xml:space="preserve">Romell Tech Park, NIRLON KNOWLEDGE PARK, 14-B, Western Express Hwy, Goregaon, Mumbai, Maharashtra 400063</t>
  </si>
  <si>
    <t xml:space="preserve">Adesh Medical College And Hospital</t>
  </si>
  <si>
    <t xml:space="preserve">adeshoffice@gmail.com.</t>
  </si>
  <si>
    <t xml:space="preserve">NH - 1, Near Ambala Cantt., VILL. MOHRI, TEHSIL. SHAHBAD (M, Haryana 136135</t>
  </si>
  <si>
    <t xml:space="preserve">Arphid Software Solutions Pvt. Ltd.</t>
  </si>
  <si>
    <t xml:space="preserve">hr@arphidtechnologies.com</t>
  </si>
  <si>
    <t xml:space="preserve">080-69000141</t>
  </si>
  <si>
    <t xml:space="preserve">C -31 Guru nanak pura, Laxmi Nagar, New Delhi, Delhi 110092</t>
  </si>
  <si>
    <t xml:space="preserve">Bigcity Promotions/ Premier Sales Promotions</t>
  </si>
  <si>
    <t xml:space="preserve">accounts@bigcity.in</t>
  </si>
  <si>
    <t xml:space="preserve">Mitra Towers, 4th, 10/4, Kasturba Rd, Ashok Nagar, Bengaluru, Karnataka 560001</t>
  </si>
  <si>
    <t xml:space="preserve">Chr Solutions India Private Limited</t>
  </si>
  <si>
    <t xml:space="preserve">Nikshith Devaiah</t>
  </si>
  <si>
    <t xml:space="preserve">Nikshith.Devaiah@chrsolutions.com</t>
  </si>
  <si>
    <t xml:space="preserve">N.A. Chambers - 1 3rd Floor, 3J, 3rd Cross, 7th C Main Rd, 3rd Block, Bengaluru, Karnataka - 560034</t>
  </si>
  <si>
    <t xml:space="preserve">Digiknots Web Enabled Services Pvt. Ltd.</t>
  </si>
  <si>
    <t xml:space="preserve">hr@digiknots.com</t>
  </si>
  <si>
    <t xml:space="preserve">040 30601776 / 040-40144986</t>
  </si>
  <si>
    <t xml:space="preserve">Dwarkapuri Banjara Hills Road No. 1, #501, Riviera Building, Hyderabad, Telangana 500082</t>
  </si>
  <si>
    <t xml:space="preserve">Global Adveritsement Services Private Limited</t>
  </si>
  <si>
    <t xml:space="preserve">Rahulk</t>
  </si>
  <si>
    <t xml:space="preserve">rahulk@affinityexpress.com</t>
  </si>
  <si>
    <t xml:space="preserve">no 77, Pune, Maharashtra</t>
  </si>
  <si>
    <t xml:space="preserve">Hyflux</t>
  </si>
  <si>
    <t xml:space="preserve">Kimhui</t>
  </si>
  <si>
    <t xml:space="preserve">kimhui_tan@hyflux.com</t>
  </si>
  <si>
    <t xml:space="preserve">80 Bendemeer Rd, Singapore 339949</t>
  </si>
  <si>
    <t xml:space="preserve">Insoursys</t>
  </si>
  <si>
    <t xml:space="preserve">Aneesh</t>
  </si>
  <si>
    <t xml:space="preserve">aneesh_nair@insoursys.com</t>
  </si>
  <si>
    <t xml:space="preserve">A-154A II Floor, Sector 63, Noida, Uttar Pradesh 201301</t>
  </si>
  <si>
    <t xml:space="preserve">Adhoc Softech</t>
  </si>
  <si>
    <t xml:space="preserve">Sonali Halder</t>
  </si>
  <si>
    <t xml:space="preserve">sonali.haldar@adhocsoftech.com</t>
  </si>
  <si>
    <t xml:space="preserve">CTS NO280/1 Karve Nagar, Kothrud, Pune, Maharashtra 411038</t>
  </si>
  <si>
    <t xml:space="preserve">Arpna Diagnostic Centre</t>
  </si>
  <si>
    <t xml:space="preserve">Arpna</t>
  </si>
  <si>
    <t xml:space="preserve">arpna_7@yahoo.com</t>
  </si>
  <si>
    <t xml:space="preserve">A-100,Main Road , Masood Pur, vasant kunj, New Delhi, Delhi 110070</t>
  </si>
  <si>
    <t xml:space="preserve">Bigshen Technologies</t>
  </si>
  <si>
    <t xml:space="preserve">info@bigshen.com</t>
  </si>
  <si>
    <t xml:space="preserve">Neo Space; Kinfra Techno Park Kakkancheri, Malappuram, Malappuram-673634, Kerala, India</t>
  </si>
  <si>
    <t xml:space="preserve">Christian Medical College</t>
  </si>
  <si>
    <t xml:space="preserve">Princi</t>
  </si>
  <si>
    <t xml:space="preserve">princi@cmcvellore.ac.in</t>
  </si>
  <si>
    <t xml:space="preserve">IDA Scudder Rd, Vellore, Tamil Nadu - 632004</t>
  </si>
  <si>
    <t xml:space="preserve">Diginet Online India Pvt Ltd</t>
  </si>
  <si>
    <t xml:space="preserve">geetha@diginetonline.com</t>
  </si>
  <si>
    <t xml:space="preserve">80 22276048 
 22276049</t>
  </si>
  <si>
    <t xml:space="preserve">213/60, 11th Cross, Hosur Road, Opposite Road Brand Factory Shopping Mall, Wilson Garden, Bengaluru, Karnataka 560027</t>
  </si>
  <si>
    <t xml:space="preserve">Global Best Hr And Management Consulting Pvt Ltd</t>
  </si>
  <si>
    <t xml:space="preserve">abraham</t>
  </si>
  <si>
    <t xml:space="preserve">abraham@globalbesthr.com</t>
  </si>
  <si>
    <t xml:space="preserve">No.5: B Block, 5th Floor,Gemini Parsn Manere New no.442,Anna Salai (Mount Road) Next to hotel The Park Chennai, 600006</t>
  </si>
  <si>
    <t xml:space="preserve">Hyit</t>
  </si>
  <si>
    <t xml:space="preserve">Alimehdi</t>
  </si>
  <si>
    <t xml:space="preserve">alimehdi@hyit.com</t>
  </si>
  <si>
    <t xml:space="preserve">9-4-77 / N6, Nizam Colony, Toli Chowki, Hyderabad, Telangana 500008</t>
  </si>
  <si>
    <t xml:space="preserve">Inspeero</t>
  </si>
  <si>
    <t xml:space="preserve">Pathik</t>
  </si>
  <si>
    <t xml:space="preserve">pathik@inspeero.com</t>
  </si>
  <si>
    <t xml:space="preserve">104, damji shamji corporate square, Laxmi Nagar, Ghatkopar East, Mumbai, Maharashtra 400075</t>
  </si>
  <si>
    <t xml:space="preserve">Adidas</t>
  </si>
  <si>
    <t xml:space="preserve">Vasudevan</t>
  </si>
  <si>
    <t xml:space="preserve">vasudevan.nair@adidas.com
 ritu.bajaj@adidas.com</t>
  </si>
  <si>
    <t xml:space="preserve">World of Sports Adi-Dassler-Straße 1 91074 Herzogenaurach 91074 Herzogenaurach</t>
  </si>
  <si>
    <t xml:space="preserve">Arrin Solutions</t>
  </si>
  <si>
    <t xml:space="preserve">saravanan@adsika.com</t>
  </si>
  <si>
    <t xml:space="preserve">39/2, Nehru nagar 3rd street,, Behind CMS school,Ganapathy,, Coimbatore, Tamil Nadu 641006</t>
  </si>
  <si>
    <t xml:space="preserve">Bigtech Software Private Limited</t>
  </si>
  <si>
    <t xml:space="preserve">soujanya.edupuganti</t>
  </si>
  <si>
    <t xml:space="preserve">soujanya.edupuganti@ameri100.com</t>
  </si>
  <si>
    <t xml:space="preserve">2nd Floor, 406, 7th Main Rd, 2nd Block, Jaya Nagar East, Jayanagar, Bengaluru, Karnataka 560011</t>
  </si>
  <si>
    <t xml:space="preserve">Chromewell India Limited</t>
  </si>
  <si>
    <t xml:space="preserve">administrator@chromewell.in</t>
  </si>
  <si>
    <t xml:space="preserve">Bhiwandi Rd, Rajlaxmi Complex, Kalher, Bhiwandi, Maharashtra 421302</t>
  </si>
  <si>
    <t xml:space="preserve">Digital-Nirvana</t>
  </si>
  <si>
    <t xml:space="preserve">Praneeth</t>
  </si>
  <si>
    <t xml:space="preserve">praneeth@digital-nirvana.com</t>
  </si>
  <si>
    <t xml:space="preserve">7th Floor ,India Land Tech Park, CHIL (KGISL) SEZ , Keeranatham Road, Saravanampatty, Coimbatore-641035.</t>
  </si>
  <si>
    <t xml:space="preserve">Global Care Company</t>
  </si>
  <si>
    <t xml:space="preserve">Vaibhav Agarwal</t>
  </si>
  <si>
    <t xml:space="preserve">hr@globalcarecompany.com</t>
  </si>
  <si>
    <t xml:space="preserve">98P2+WX3, Lahore, Punjab, Pakistan</t>
  </si>
  <si>
    <t xml:space="preserve">Hypercityindia</t>
  </si>
  <si>
    <t xml:space="preserve">Kunal P</t>
  </si>
  <si>
    <t xml:space="preserve">kunal.p@hypercityindia.com</t>
  </si>
  <si>
    <t xml:space="preserve">Umang Tower, 2nd Floor, Off, Malad West, Mumbai, Maharashtra 400104</t>
  </si>
  <si>
    <t xml:space="preserve">Inspirage</t>
  </si>
  <si>
    <t xml:space="preserve">Archana Adiraju</t>
  </si>
  <si>
    <t xml:space="preserve">archana.adiraju@inspirage.com</t>
  </si>
  <si>
    <t xml:space="preserve">First Floor, Tower 2, Prestige Technostar, Brookefield, Main Road, Phase 1, Doddanekkundi, Bengaluru, Karnataka 560048</t>
  </si>
  <si>
    <t xml:space="preserve">Aditi Technologies (Acquired By Symphony Teleca)</t>
  </si>
  <si>
    <t xml:space="preserve">hr@Symphonyteleca.com</t>
  </si>
  <si>
    <t xml:space="preserve">080-66107000</t>
  </si>
  <si>
    <t xml:space="preserve">Bangalor Karnataka India</t>
  </si>
  <si>
    <t xml:space="preserve">Arrisan Infotech Pvt Ltd</t>
  </si>
  <si>
    <t xml:space="preserve">hr@arrisantech.com</t>
  </si>
  <si>
    <t xml:space="preserve">Konnectus Bulding, New Delhi Airport Express Line, Bhavbhuti Marg, Connaught Place, New Delhi, Delhi 110001</t>
  </si>
  <si>
    <t xml:space="preserve">Bigtree Entertainment Ltd.</t>
  </si>
  <si>
    <t xml:space="preserve">anita.bangera</t>
  </si>
  <si>
    <t xml:space="preserve">hr@bookmyshow.com</t>
  </si>
  <si>
    <t xml:space="preserve">022- 26718358</t>
  </si>
  <si>
    <t xml:space="preserve">Gulmohar, Wajeda house, Gr. Floor, Cross Rd Number 7, JVPD Scheme, Vile Parle West, Mumbai, Maharashtra 400049</t>
  </si>
  <si>
    <t xml:space="preserve">Chromix Communications Pvt Ltd</t>
  </si>
  <si>
    <t xml:space="preserve">ramesh@chromix.in</t>
  </si>
  <si>
    <t xml:space="preserve">Flat Number - 102, 2nd Floor, Swastik Plaza, SR Nagar Main Rd, Sanjeeva Reddy Nagar Office Area, Sanjeeva Reddy Nagar, Hyderabad, Telangana - 500038</t>
  </si>
  <si>
    <t xml:space="preserve">Digitech Call System</t>
  </si>
  <si>
    <t xml:space="preserve">info@digitechcallsystem.com</t>
  </si>
  <si>
    <t xml:space="preserve">A-48 Sector 2, Noida-201301</t>
  </si>
  <si>
    <t xml:space="preserve">Global E Tele Services</t>
  </si>
  <si>
    <t xml:space="preserve">Shruti</t>
  </si>
  <si>
    <t xml:space="preserve">hr@globaleteleservices.com</t>
  </si>
  <si>
    <t xml:space="preserve">Chakravarty Ashok Road, Kandivali, Ashok Nagar, Kandivali East, Mumbai, Maharashtra 400101</t>
  </si>
  <si>
    <t xml:space="preserve">Hyperdrive Infotech</t>
  </si>
  <si>
    <t xml:space="preserve">support@hyperdriveinfotech.com</t>
  </si>
  <si>
    <t xml:space="preserve">080-42717700</t>
  </si>
  <si>
    <t xml:space="preserve">shop b-06,j.s arcade plot d-1,sec-18, Noida, Uttar Pradesh 201301</t>
  </si>
  <si>
    <t xml:space="preserve">Inspiraprojects</t>
  </si>
  <si>
    <t xml:space="preserve">Mohan Solanki</t>
  </si>
  <si>
    <t xml:space="preserve">mohan.solanki@inspiraprojects.com</t>
  </si>
  <si>
    <t xml:space="preserve">Tower 2, Prestige Technostar, Brookefield, Main Road, Phase 1, Doddanekkundi, Bengaluru, Karnataka 560048</t>
  </si>
  <si>
    <t xml:space="preserve">Aditya Birla Retail Limited|</t>
  </si>
  <si>
    <t xml:space="preserve">hr@retail.adityabirla.com</t>
  </si>
  <si>
    <t xml:space="preserve">Aditya Birla Centre, S K Ahire Marg, Worli Mumbai 400030</t>
  </si>
  <si>
    <t xml:space="preserve">Bigtree Entertainment Private Limited (Karma Management Consultants Private Limited-B)</t>
  </si>
  <si>
    <t xml:space="preserve">mansi</t>
  </si>
  <si>
    <t xml:space="preserve">mansi@karmamgmt.com</t>
  </si>
  <si>
    <t xml:space="preserve">4b, Shantinagar Industrial Estate 2 &amp; 7, Plot no. 4B, near DDB Mudra Group, Shanti Nagar, Vakola, Santacruz East, Mumbai, Maharashtra 400055</t>
  </si>
  <si>
    <t xml:space="preserve">Chronicwatch</t>
  </si>
  <si>
    <t xml:space="preserve">vijay@chronicwatch.com</t>
  </si>
  <si>
    <t xml:space="preserve">4880 Lower Roswell Rd, Marietta, GA 30068, United States</t>
  </si>
  <si>
    <t xml:space="preserve">Digtal Rays Infotech</t>
  </si>
  <si>
    <t xml:space="preserve">Raja sarkar</t>
  </si>
  <si>
    <t xml:space="preserve">raja.sarkar@digitalrays.co.in</t>
  </si>
  <si>
    <t xml:space="preserve">033-400055940</t>
  </si>
  <si>
    <t xml:space="preserve">No. 3, Dayal Bagh Rd, Charmwood Village, Surajkund, Faridabad, Haryana 121009</t>
  </si>
  <si>
    <t xml:space="preserve">Global Enterprise Infotech Solution</t>
  </si>
  <si>
    <t xml:space="preserve">Khusboo</t>
  </si>
  <si>
    <t xml:space="preserve">khusboo@geisindia.com</t>
  </si>
  <si>
    <t xml:space="preserve">20-66824660</t>
  </si>
  <si>
    <t xml:space="preserve">Shop Number 306, 3rd Floor, Bonanza, Sahar Plaza, J. B. Nagar, Mathuradas Vasanji Road, Andheri (E), Gamdevi, Marol, Andheri East, Mumbai, Maharashtra 400059</t>
  </si>
  <si>
    <t xml:space="preserve">Hyperquality</t>
  </si>
  <si>
    <t xml:space="preserve">attendance@hyperquality.co nitish.gulati@HyperQuality.com</t>
  </si>
  <si>
    <t xml:space="preserve">34, Phase IV, Udyog Vihar, Sector 19, Gurugram, Haryana 122008</t>
  </si>
  <si>
    <t xml:space="preserve">Inspireinfosol</t>
  </si>
  <si>
    <t xml:space="preserve">Saritha</t>
  </si>
  <si>
    <t xml:space="preserve">saritha@inspireinfosol.com</t>
  </si>
  <si>
    <t xml:space="preserve">Pacific Towers, Plot No 847 2A, Rd Number 45, Ayyappa Society, Madhapur, Telangana 500081</t>
  </si>
  <si>
    <t xml:space="preserve">Aditya Infotech Limited</t>
  </si>
  <si>
    <t xml:space="preserve">Anoop Singh</t>
  </si>
  <si>
    <t xml:space="preserve">anoop_singh@adityagroup.com</t>
  </si>
  <si>
    <t xml:space="preserve">J45V+QWC, Pirmuhani, Salimpur Ahra, Golambar, Patna, Bihar 800001</t>
  </si>
  <si>
    <t xml:space="preserve">Arrow Aviation Services Pvt Ltd</t>
  </si>
  <si>
    <t xml:space="preserve">Nila Farooqui</t>
  </si>
  <si>
    <t xml:space="preserve">hr@arrowaviation.in</t>
  </si>
  <si>
    <t xml:space="preserve">A-50, Ground Floor, Rd Number, Block B, DLF Phase IV, Mahipalpur, New Delhi, Delhi 110037</t>
  </si>
  <si>
    <t xml:space="preserve">Bijimol G. Chartered Accountants</t>
  </si>
  <si>
    <t xml:space="preserve">bijipramodh</t>
  </si>
  <si>
    <t xml:space="preserve">bijipramodh@gmail.com</t>
  </si>
  <si>
    <t xml:space="preserve">Kappan Complex, Moonampadi, Up Hill, Malappuram, Kerala 676505</t>
  </si>
  <si>
    <t xml:space="preserve">Chruchgate Advisory - Private Limited</t>
  </si>
  <si>
    <t xml:space="preserve">hr@churchgatepartnersindia.com</t>
  </si>
  <si>
    <t xml:space="preserve">L 41 Connaught Circus, New Delhi, Delhi - 110001</t>
  </si>
  <si>
    <t xml:space="preserve">Dil</t>
  </si>
  <si>
    <t xml:space="preserve">Afsar Latif</t>
  </si>
  <si>
    <t xml:space="preserve">afsar.latif@dil.net</t>
  </si>
  <si>
    <t xml:space="preserve">A-1501, Thane One, DIL Complex,,Ghodbunder Road, Thane Maharashtra 400610</t>
  </si>
  <si>
    <t xml:space="preserve">Global E-Softsys Private Limited</t>
  </si>
  <si>
    <t xml:space="preserve">promotions@e-softsys.com</t>
  </si>
  <si>
    <t xml:space="preserve">SUMERU No. 327, 15th Cross Rd, 2nd Block, Jayanagar, Bengaluru, Karnataka 560011</t>
  </si>
  <si>
    <t xml:space="preserve">Hyquip</t>
  </si>
  <si>
    <t xml:space="preserve">hr@hyquip.com</t>
  </si>
  <si>
    <t xml:space="preserve">Hyquip House, 1-1-564/1/A, Near, Golconda X Roads, Gandhi Nagar, Kavadiguda, Hyderabad, Telangana 500020</t>
  </si>
  <si>
    <t xml:space="preserve">Inspireips</t>
  </si>
  <si>
    <t xml:space="preserve">srini@inspireips.com</t>
  </si>
  <si>
    <t xml:space="preserve">814, 1st floor, Udyog Vihar, Sector 19, Phase V, Gurugram, Haryana 122001</t>
  </si>
  <si>
    <t xml:space="preserve">Aditya Trading Solutions</t>
  </si>
  <si>
    <t xml:space="preserve">hr@adityatrading.com</t>
  </si>
  <si>
    <t xml:space="preserve">A T S 3rd Flore D K N Ambaram Estat Indra Nagar First Main Phase 1, Bengaluru-560038</t>
  </si>
  <si>
    <t xml:space="preserve">Arrow Electronics India Pvt. Ltd</t>
  </si>
  <si>
    <t xml:space="preserve">Arifkhan</t>
  </si>
  <si>
    <t xml:space="preserve">arifkhan@arrow.com</t>
  </si>
  <si>
    <t xml:space="preserve">A-BLOCK, # 306, 3rd Floor, Bani Tower, New Delhi, 110025</t>
  </si>
  <si>
    <t xml:space="preserve">Bilcare Limited</t>
  </si>
  <si>
    <t xml:space="preserve">hrishikesh.rajwade</t>
  </si>
  <si>
    <t xml:space="preserve">hrishikesh.rajwade@bilcare.com</t>
  </si>
  <si>
    <t xml:space="preserve">601, B-wing, 6th Floor, ICC Trade Tower, Senapati Bapat Road, Laxmi Society, Model Colony, Shivajinagar, Pune, Maharashtra 411016</t>
  </si>
  <si>
    <t xml:space="preserve">Chrysalis Training And Consultancy Services</t>
  </si>
  <si>
    <t xml:space="preserve">Sangeeta S</t>
  </si>
  <si>
    <t xml:space="preserve">hr@chrysalis.net.in</t>
  </si>
  <si>
    <t xml:space="preserve">3rd Floor Plot no, 79, Sector 44 Rd, Sector 44, Gurugram, Haryana 122001</t>
  </si>
  <si>
    <t xml:space="preserve">Dimension Data</t>
  </si>
  <si>
    <t xml:space="preserve">Pratibha S</t>
  </si>
  <si>
    <t xml:space="preserve">Pratibha.S@dimensiondata.com</t>
  </si>
  <si>
    <t xml:space="preserve">DLF Cyber Greens, 14th Floor, Tower- B, DLF Cyber City, DLF Phase 3, Gurugram, Haryana 122022</t>
  </si>
  <si>
    <t xml:space="preserve">Global Finsol Pvt Ltd</t>
  </si>
  <si>
    <t xml:space="preserve">hr@globalfinsol.com</t>
  </si>
  <si>
    <t xml:space="preserve">No. 4A, Ayyappa Arcade, Kempapura Road, Ranna Rd, Hebbal, Bengaluru, Karnataka 560024</t>
  </si>
  <si>
    <t xml:space="preserve">Hyt Engineering Company Pvt Ltd</t>
  </si>
  <si>
    <t xml:space="preserve">hr.pune@hytwheellathes.com</t>
  </si>
  <si>
    <t xml:space="preserve">29/10, 29/10/1. 29/10/2, D- II Block, Behind KSB Pumps, M I D C Chinchwad, MIDC, Pimpri Colony, Pune, Maharashtra 411019</t>
  </si>
  <si>
    <t xml:space="preserve">Inspirisys Solutions Limited</t>
  </si>
  <si>
    <t xml:space="preserve">bgv@inspirisys.com</t>
  </si>
  <si>
    <t xml:space="preserve">2nd Floor, Dowlath Towers, New Door Nos. 57, 59, 61 &amp; 63, Taylors Road, Kilpauk, Chennai – 600 010.</t>
  </si>
  <si>
    <t xml:space="preserve">Aditya Vani Facility Services Pvt Ltd</t>
  </si>
  <si>
    <t xml:space="preserve">Jesuraj</t>
  </si>
  <si>
    <t xml:space="preserve">hr@avfs.co.in</t>
  </si>
  <si>
    <t xml:space="preserve">410, 5th Main Rd, HRBR Layout 2nd Block, HRBR Layout, Kalyan Nagar, Bengaluru, Karnataka 560043</t>
  </si>
  <si>
    <t xml:space="preserve">Ars Traffic And Transport Technology (I) Pvt Ltd</t>
  </si>
  <si>
    <t xml:space="preserve">Nikhils</t>
  </si>
  <si>
    <t xml:space="preserve">nikhils@arssoftware.com</t>
  </si>
  <si>
    <t xml:space="preserve">2, shantinagar society, Narotam Nagar, Surat, Gujarat 395009</t>
  </si>
  <si>
    <t xml:space="preserve">Bilt</t>
  </si>
  <si>
    <t xml:space="preserve">hr@bilt.com</t>
  </si>
  <si>
    <t xml:space="preserve">Place, Tower C, Mehrauli – Gurgaon Road, Gurgaon Haryana</t>
  </si>
  <si>
    <t xml:space="preserve">Ciansanalytics.Com</t>
  </si>
  <si>
    <t xml:space="preserve">Shipra Sharma</t>
  </si>
  <si>
    <t xml:space="preserve">shipra.sharma@ciansanalytics.com</t>
  </si>
  <si>
    <t xml:space="preserve">Magnum Towers, Tower A, 11th Floor, Sector 58, Gurugram, Haryana 122102</t>
  </si>
  <si>
    <t xml:space="preserve">Dimensional Academy</t>
  </si>
  <si>
    <t xml:space="preserve">placement@dimensionalacademy.com</t>
  </si>
  <si>
    <t xml:space="preserve">Sindhi Society, Chembur, Mumbai, Maharashtra 400071</t>
  </si>
  <si>
    <t xml:space="preserve">Global Gold Foundation Private Limited.Chennai</t>
  </si>
  <si>
    <t xml:space="preserve">hr@globalgoldfoundation.com</t>
  </si>
  <si>
    <t xml:space="preserve">No. 369 &amp; 370, 8th Main Road, Ambika Enclave, phase 1, Nolambur, Mogappair West, Ambattur Industrial Estate, Chennai, Tamil Nadu 600037</t>
  </si>
  <si>
    <t xml:space="preserve">Hytechpro</t>
  </si>
  <si>
    <t xml:space="preserve">Rashi Gupta</t>
  </si>
  <si>
    <t xml:space="preserve">rashi.gupta@hytechpro.com</t>
  </si>
  <si>
    <t xml:space="preserve">A 89, Sector 63, Noida, Uttar Pradesh 201301</t>
  </si>
  <si>
    <t xml:space="preserve">Inspiron Pharmaceuticals</t>
  </si>
  <si>
    <t xml:space="preserve">dramittripathi540@gmail.com</t>
  </si>
  <si>
    <t xml:space="preserve">Via, Mohaan, Ramnagar, Uttarakhand 244715</t>
  </si>
  <si>
    <t xml:space="preserve">Adlabs Entertainment</t>
  </si>
  <si>
    <t xml:space="preserve">hr@adlabsentertainment.com</t>
  </si>
  <si>
    <t xml:space="preserve">30/31, SH92, Khopoli, Maharashtra 410203</t>
  </si>
  <si>
    <t xml:space="preserve">Arshiya Limited</t>
  </si>
  <si>
    <t xml:space="preserve">Mayur Kashalka</t>
  </si>
  <si>
    <t xml:space="preserve">hr@arshiyalimited.com</t>
  </si>
  <si>
    <t xml:space="preserve">MDR 70W, Abrahimpur Junedpur Urf Mozpur, Uttar Pradesh 203132</t>
  </si>
  <si>
    <t xml:space="preserve">Bimal Auto</t>
  </si>
  <si>
    <t xml:space="preserve">hr@bimalmaruti.com</t>
  </si>
  <si>
    <t xml:space="preserve">7/1, Kalena Agrahara, Near Loyola College, Bannerghatta Road, Bengaluru, Karnataka 560076</t>
  </si>
  <si>
    <t xml:space="preserve">Cibasc</t>
  </si>
  <si>
    <t xml:space="preserve">Allywn Crasto</t>
  </si>
  <si>
    <t xml:space="preserve">hr@cibasc.com</t>
  </si>
  <si>
    <t xml:space="preserve">Vatika Professional Point, 5th Floor, Golf Course Ext Rd, Sector 66, Gurugram, Haryana - 122002</t>
  </si>
  <si>
    <t xml:space="preserve">Dinamalar</t>
  </si>
  <si>
    <t xml:space="preserve">hrd@dinamalar.in</t>
  </si>
  <si>
    <t xml:space="preserve">39, Whites Rd, Express Estate, Royapettah, Chennai, Tamil Nadu 600014</t>
  </si>
  <si>
    <t xml:space="preserve">Global Health Pvt Ltd</t>
  </si>
  <si>
    <t xml:space="preserve">Vinod Sharma</t>
  </si>
  <si>
    <t xml:space="preserve">hr@medanta.org Vinod.Sharma@medanta.org</t>
  </si>
  <si>
    <t xml:space="preserve">TDI Centre, 19C Ground Floor, Jasola Vihar, New Delhi, Delhi 110025</t>
  </si>
  <si>
    <t xml:space="preserve">Hyundai Motor India Ltd.</t>
  </si>
  <si>
    <t xml:space="preserve">Karunanidhi</t>
  </si>
  <si>
    <t xml:space="preserve">karuna@hmil.net</t>
  </si>
  <si>
    <t xml:space="preserve">Car Manufacturer
 Plot C - 11 City Center Sector - 29</t>
  </si>
  <si>
    <t xml:space="preserve">Inspop.Com Limited</t>
  </si>
  <si>
    <t xml:space="preserve">hr@inspopindia.com</t>
  </si>
  <si>
    <t xml:space="preserve">Level 8, Tower-1A, International Tech Park Gurugram, G.P. Realtors Private Limited IT/ITES SEZ, Behrampur Village, Sector 59, Gurugram, Haryana 122101</t>
  </si>
  <si>
    <t xml:space="preserve">Admi</t>
  </si>
  <si>
    <t xml:space="preserve">hr@admi.co.in</t>
  </si>
  <si>
    <t xml:space="preserve">C-123, Phase-1, Okhla Industrial Area, New Delhi - 110020</t>
  </si>
  <si>
    <t xml:space="preserve">Arsys Innovics Pvt Ltd</t>
  </si>
  <si>
    <t xml:space="preserve">Chaitanya Vaidya</t>
  </si>
  <si>
    <t xml:space="preserve">chaitanya.vaidya@arsysindia.com</t>
  </si>
  <si>
    <t xml:space="preserve">1, Shrivihar, Opposite Solitair 6, Ramnagar Colony, Bavdhan, Pune, Maharashtra 411021</t>
  </si>
  <si>
    <t xml:space="preserve">Binarys Datasource India Pvt Ltd</t>
  </si>
  <si>
    <t xml:space="preserve">as@binarys.co</t>
  </si>
  <si>
    <t xml:space="preserve">35, Dr Rajkumar Rd, Prakash Nagar, 4N Block, Rajajinagar, Bengaluru, Karnataka 560010</t>
  </si>
  <si>
    <t xml:space="preserve">Cibersites India Private Limited</t>
  </si>
  <si>
    <t xml:space="preserve">Sravindrababu</t>
  </si>
  <si>
    <t xml:space="preserve">hr@ciber.com/ TBaramaplara@ciber.com</t>
  </si>
  <si>
    <t xml:space="preserve">6th &amp; 7th Floor, WTC - 3, Block B Bagmane World Technology Centre, KR Puram-Marathahalli Ring Road, Doddanekkundi, Bengaluru, Karnataka - 560037</t>
  </si>
  <si>
    <t xml:space="preserve">Direction Software Solutions</t>
  </si>
  <si>
    <t xml:space="preserve">hr@direction.biz</t>
  </si>
  <si>
    <t xml:space="preserve">5 Brady Gladys Plaza 1, 447, Senapati Bapat Marg, Lower Parel, Mumbai, Maharashtra 400013</t>
  </si>
  <si>
    <t xml:space="preserve">Global Health Strategies</t>
  </si>
  <si>
    <t xml:space="preserve">H Mahajan</t>
  </si>
  <si>
    <t xml:space="preserve">hmahajan@globalhealthstrategies.com</t>
  </si>
  <si>
    <t xml:space="preserve">18/1, Qutab Institutional Area Block B Rd, Block A, Qutab Institutional Area, New Delhi, Delhi 110016</t>
  </si>
  <si>
    <t xml:space="preserve">Hyundaiautonet</t>
  </si>
  <si>
    <t xml:space="preserve">Yhroh</t>
  </si>
  <si>
    <t xml:space="preserve">yhroh@hyundaiautonet.com</t>
  </si>
  <si>
    <t xml:space="preserve">NO.679 KOTTAIYUR VILLAGE KANNUR POST THIRUVALLUR TAMIL NADU INDIA 602108</t>
  </si>
  <si>
    <t xml:space="preserve">Inss</t>
  </si>
  <si>
    <t xml:space="preserve">hr@inss.in</t>
  </si>
  <si>
    <t xml:space="preserve">6/1.INS Group, New Link Rd, Kandivali (W, Mumbai, Maharashtra 400067</t>
  </si>
  <si>
    <t xml:space="preserve">Admod Technologies Pvt Ltd</t>
  </si>
  <si>
    <t xml:space="preserve">bachchan@admod.com</t>
  </si>
  <si>
    <t xml:space="preserve">0484-2577452</t>
  </si>
  <si>
    <t xml:space="preserve">Building No 27/309, A,B, Pipeline Rd, Maveli Nagar, Kochi, Kerala 682022</t>
  </si>
  <si>
    <t xml:space="preserve">Art Beat Communication Private Limited</t>
  </si>
  <si>
    <t xml:space="preserve">Shashi</t>
  </si>
  <si>
    <t xml:space="preserve">shashi@artbeat.in</t>
  </si>
  <si>
    <t xml:space="preserve">Plot No: 45, Gun Rock Rd, Ward No 7 Secunderabad, Teachers Colony, Trimulgherry, Secunderabad, Telangana 500015</t>
  </si>
  <si>
    <t xml:space="preserve">Binarysemantics</t>
  </si>
  <si>
    <t xml:space="preserve">akapoor</t>
  </si>
  <si>
    <t xml:space="preserve">akapoor@binarysemantics.com</t>
  </si>
  <si>
    <t xml:space="preserve">Plot No. 38, Electronic City Sector 18, Gurugram-122 015, Haryana, India</t>
  </si>
  <si>
    <t xml:space="preserve">Cicerone Air Transport Services Pvt Ltd</t>
  </si>
  <si>
    <t xml:space="preserve">Goitode</t>
  </si>
  <si>
    <t xml:space="preserve">goitode@gmail.com</t>
  </si>
  <si>
    <t xml:space="preserve">3, Rau Airea De Sa, Murmuti, Margao, Margao, Goa - 403601</t>
  </si>
  <si>
    <t xml:space="preserve">Direxions Marketing Solutions Private Limited</t>
  </si>
  <si>
    <t xml:space="preserve">carolinef@direxions.com</t>
  </si>
  <si>
    <t xml:space="preserve">1st Floor, Todi Building, Mathuradas Mill Compound, Senapati Bapat Marg, Lower Parel, Mumbai, Maharashtra 400025</t>
  </si>
  <si>
    <t xml:space="preserve">Global Healthcare</t>
  </si>
  <si>
    <t xml:space="preserve">hr@ghcare.in</t>
  </si>
  <si>
    <t xml:space="preserve">S Block Plot No.19 DLF, Bhopura, Ghaziabad, Uttar Pradesh 201005</t>
  </si>
  <si>
    <t xml:space="preserve">I Page Infotech Ltd</t>
  </si>
  <si>
    <t xml:space="preserve">Gangula</t>
  </si>
  <si>
    <t xml:space="preserve">gangula@ipagecall.com</t>
  </si>
  <si>
    <t xml:space="preserve">C 703,LG Floor, Ramphal Chowk Rd, Sector 7 Dwarka, Palam, New Delhi, Delhi 110075</t>
  </si>
  <si>
    <t xml:space="preserve">Insta Exhibitions Pvt Ltd</t>
  </si>
  <si>
    <t xml:space="preserve">sunil.gawde</t>
  </si>
  <si>
    <t xml:space="preserve">sunil.gawde@insta-group.com</t>
  </si>
  <si>
    <t xml:space="preserve">Plot No. 114, Sector 3, Imt Manesar, Gurugram, Haryana 122050</t>
  </si>
  <si>
    <t xml:space="preserve">Adomantra Digital India Private Limited</t>
  </si>
  <si>
    <t xml:space="preserve">pooja@adomantra.com</t>
  </si>
  <si>
    <t xml:space="preserve">Karampura Commercial Complex, 301-302 Magnum House One, New Delhi, Delhi 110015</t>
  </si>
  <si>
    <t xml:space="preserve">Artcent</t>
  </si>
  <si>
    <t xml:space="preserve">Abei Thomas</t>
  </si>
  <si>
    <t xml:space="preserve">abei.thomas@artcent.com</t>
  </si>
  <si>
    <t xml:space="preserve">1700 Lida St, Pasadena, CA 91103, United States</t>
  </si>
  <si>
    <t xml:space="preserve">Bindal Smelting Private Limited</t>
  </si>
  <si>
    <t xml:space="preserve">kumar sharad</t>
  </si>
  <si>
    <t xml:space="preserve">kumar_sharad2010@rediffmail.com</t>
  </si>
  <si>
    <t xml:space="preserve">F62 TO 65, Block F, UPSIDC Site B, Surajpur, Greater Noida, Uttar Pradesh 201306</t>
  </si>
  <si>
    <t xml:space="preserve">Cifco Properties Pvt. Ltd.</t>
  </si>
  <si>
    <t xml:space="preserve">milan@cifco.in</t>
  </si>
  <si>
    <t xml:space="preserve">208, Regent Chambers, Nariman Point, Mumbai - 400021</t>
  </si>
  <si>
    <t xml:space="preserve">Dirt Buster India Pvt. Ltd.</t>
  </si>
  <si>
    <t xml:space="preserve">Aarti</t>
  </si>
  <si>
    <t xml:space="preserve">aarti@dirtbustersindia.com</t>
  </si>
  <si>
    <t xml:space="preserve">Shilpin Centre, 003/004,Ground Floor, 40, GD Ambekar Marg, Dadar East, Wadala, Mumbai, Maharashtra 400031</t>
  </si>
  <si>
    <t xml:space="preserve">Global Hospital</t>
  </si>
  <si>
    <t xml:space="preserve">hr@globalhospitalpune.com</t>
  </si>
  <si>
    <t xml:space="preserve">Bahlolpur, Noida, Uttar Pradesh 201307</t>
  </si>
  <si>
    <t xml:space="preserve">I Succeed</t>
  </si>
  <si>
    <t xml:space="preserve">Sudba Nambiar</t>
  </si>
  <si>
    <t xml:space="preserve">eoambiar.sudha@gmall.com</t>
  </si>
  <si>
    <t xml:space="preserve">35, GULMOHAR ENCLAVE, SFS FLATS, GATE NO - 7, NEAR YUSUF SARAI MARKET NEW DELHI</t>
  </si>
  <si>
    <t xml:space="preserve">Institute For Electronic Governance</t>
  </si>
  <si>
    <t xml:space="preserve">humanresource.ieg@gmail.com</t>
  </si>
  <si>
    <t xml:space="preserve">40-40023499,,599,699,799,</t>
  </si>
  <si>
    <t xml:space="preserve">First floor of Electronics Niketan, 6 CGO Complex (near Jawaharlal Nehru Stadium), Lodhi Road, New Delhi</t>
  </si>
  <si>
    <t xml:space="preserve">Adp</t>
  </si>
  <si>
    <t xml:space="preserve">Sapna Mathur</t>
  </si>
  <si>
    <t xml:space="preserve">Sapna.Mathur@ADP.com</t>
  </si>
  <si>
    <t xml:space="preserve">044-33216000
 044-66448000</t>
  </si>
  <si>
    <t xml:space="preserve">6-3-1091/C/1,Fortune 9 Building, Rajbhavan Road, Somajiguda Hyderabad, Telengana - 500082</t>
  </si>
  <si>
    <t xml:space="preserve">Artech Info Syste</t>
  </si>
  <si>
    <t xml:space="preserve">Swetha Kulkarni</t>
  </si>
  <si>
    <t xml:space="preserve">Swetha.Kulkarni@ARTECHINFO.IN</t>
  </si>
  <si>
    <t xml:space="preserve">Ground INFOSPACE, Tower 2, Block B, Sector 62, Noida, Uttar Pradesh 201307</t>
  </si>
  <si>
    <t xml:space="preserve">Bio- Analytical Technologies</t>
  </si>
  <si>
    <t xml:space="preserve">anagha.chaphalkar</t>
  </si>
  <si>
    <t xml:space="preserve">hr@bioanalytical.net</t>
  </si>
  <si>
    <t xml:space="preserve">020-24530811/9975572221</t>
  </si>
  <si>
    <t xml:space="preserve">10, B.A.T House, Plot No 985, 720, Lal Bahadur Shastri Rd, Pune, Maharashtra 411030</t>
  </si>
  <si>
    <t xml:space="preserve">Cignattk</t>
  </si>
  <si>
    <t xml:space="preserve">Santosh Reddy</t>
  </si>
  <si>
    <t xml:space="preserve">Santosh.Reddy@Cignattk.in</t>
  </si>
  <si>
    <t xml:space="preserve">230-A, Masjid Moth Rd, South Extension, Police Colony, South Extension II, New Delhi, Delhi - 110049</t>
  </si>
  <si>
    <t xml:space="preserve">Disagroup</t>
  </si>
  <si>
    <t xml:space="preserve">Vallish Kumar YH</t>
  </si>
  <si>
    <t xml:space="preserve">hr@disagroup.com</t>
  </si>
  <si>
    <t xml:space="preserve">Boronilpur, Burdwan, West Bengal 713103</t>
  </si>
  <si>
    <t xml:space="preserve">Global Hospital India</t>
  </si>
  <si>
    <t xml:space="preserve">agh.hr@globalhospitalsindia.com</t>
  </si>
  <si>
    <t xml:space="preserve">040-23244444</t>
  </si>
  <si>
    <t xml:space="preserve">Main Market Rd, Ikram Nagar, Loni, Ghaziabad, Uttar Pradesh 201102</t>
  </si>
  <si>
    <t xml:space="preserve">I2Bi</t>
  </si>
  <si>
    <t xml:space="preserve">Niranjana</t>
  </si>
  <si>
    <t xml:space="preserve">niranjana@i2bi.com</t>
  </si>
  <si>
    <t xml:space="preserve">#57/ 59, PACHAIAMMAN KOIL STREET,VIRUGAMBAKKAM, CHENNAI, Chennai, INDIA 600092</t>
  </si>
  <si>
    <t xml:space="preserve">Adr Infotech</t>
  </si>
  <si>
    <t xml:space="preserve">Pradeepan</t>
  </si>
  <si>
    <t xml:space="preserve">pradeepan@adrinfotech.com</t>
  </si>
  <si>
    <t xml:space="preserve">A4 First floor,, No:2/9, South Avenue,, Srinagar Colony, Chennai, Tamil Nadu 600015</t>
  </si>
  <si>
    <t xml:space="preserve">Arteria Technologies Private Limited</t>
  </si>
  <si>
    <t xml:space="preserve">Mounisha Kothapalli</t>
  </si>
  <si>
    <t xml:space="preserve">hr@arteriatech.com</t>
  </si>
  <si>
    <t xml:space="preserve">unit 11 1st fllor innovator</t>
  </si>
  <si>
    <t xml:space="preserve">Bio Products Laboratory Ltd</t>
  </si>
  <si>
    <t xml:space="preserve">Jankeh.Sanyang Sambou</t>
  </si>
  <si>
    <t xml:space="preserve">hr@bpl.co.uk</t>
  </si>
  <si>
    <t xml:space="preserve">Bio-Rad laboratories India pvt ltd, Emmar Digital Greens, 9th floor, tower A, Gurgaon, Golf Course Ext Rd, Gurugram</t>
  </si>
  <si>
    <t xml:space="preserve">Discovery Kids Science Adda</t>
  </si>
  <si>
    <t xml:space="preserve">Kesari</t>
  </si>
  <si>
    <t xml:space="preserve">kesari@scienceadda.in</t>
  </si>
  <si>
    <t xml:space="preserve">First Floor, 146, 8th Main Rd, Mount Layout, Malleswaram, Bengaluru, Karnataka 560003</t>
  </si>
  <si>
    <t xml:space="preserve">Global Htc India Pvt Ltd</t>
  </si>
  <si>
    <t xml:space="preserve">info@globalhtc.com</t>
  </si>
  <si>
    <t xml:space="preserve">6-3-1192/V, Kundanbagh Colony, Begumpet, Hyderabad, Telangana 500016</t>
  </si>
  <si>
    <t xml:space="preserve">I2Cinternational</t>
  </si>
  <si>
    <t xml:space="preserve">Davinder</t>
  </si>
  <si>
    <t xml:space="preserve">hr@i2cinternational.com</t>
  </si>
  <si>
    <t xml:space="preserve">Lotus House,Off Andheri Kurla Road,Andheri East, Saki Naka, Mumbai, Maharashtra 400072</t>
  </si>
  <si>
    <t xml:space="preserve">Instrulab</t>
  </si>
  <si>
    <t xml:space="preserve">instlab@satyam.net.in</t>
  </si>
  <si>
    <t xml:space="preserve">#67, G.S.T Road, Tambaram Sanatorium, Chennai - 600 047, Tamilnadu, India</t>
  </si>
  <si>
    <t xml:space="preserve">Adrenalin Esystems Limited (Polaris Group Company)</t>
  </si>
  <si>
    <t xml:space="preserve">Padmini</t>
  </si>
  <si>
    <t xml:space="preserve">hr@myadrenalin.com</t>
  </si>
  <si>
    <t xml:space="preserve">044-30247436</t>
  </si>
  <si>
    <t xml:space="preserve">Seec Towers Plot No 6, TSIIC Layout HI Tech City, Hyderabad-500081</t>
  </si>
  <si>
    <t xml:space="preserve">Bio Scientific Research Laboratories(I) Pvt. Ltd</t>
  </si>
  <si>
    <t xml:space="preserve">hr@biosrl.com</t>
  </si>
  <si>
    <t xml:space="preserve">aries compound, mora road east, Maharashtra</t>
  </si>
  <si>
    <t xml:space="preserve">Cigniti Technologies Limited</t>
  </si>
  <si>
    <t xml:space="preserve">Hrsupport@cigniti.com sunitha.battu@cigniti.com</t>
  </si>
  <si>
    <t xml:space="preserve">Ascendas IT Park, 6th Floor, ORION Block, Plot No. 17, Software Units Layout, Madhapur, Telangana 500081</t>
  </si>
  <si>
    <t xml:space="preserve">Dish Tv India Ltd</t>
  </si>
  <si>
    <t xml:space="preserve">Neeraj K</t>
  </si>
  <si>
    <t xml:space="preserve">neeraj_k@dishtv.in</t>
  </si>
  <si>
    <t xml:space="preserve">R K, 52, Central Avenue, Block C, South City I, Sector 41, Gurugram, Haryana 122003</t>
  </si>
  <si>
    <t xml:space="preserve">Experience Letter/ Relieving Letter/ Service Letter/ LOA Required</t>
  </si>
  <si>
    <t xml:space="preserve">Global Infocare</t>
  </si>
  <si>
    <t xml:space="preserve">info@globalinfocare.in</t>
  </si>
  <si>
    <t xml:space="preserve">Amaltash Marg, C Block, Sector 10, Noida, Uttar Pradesh 201301</t>
  </si>
  <si>
    <t xml:space="preserve">I3 Software Private Limited (Now Taken Over By Ebix Consulting)</t>
  </si>
  <si>
    <t xml:space="preserve">Sumit Jaiswal</t>
  </si>
  <si>
    <t xml:space="preserve">Sumit.Jaiswal@ebix.com</t>
  </si>
  <si>
    <t xml:space="preserve">44- 64502046, Ext: 101</t>
  </si>
  <si>
    <t xml:space="preserve">Building No: H6A, 7th floor,
 M/s Phoenix Infocity Pvt Ltd ,
 IT/ITES SEZ , aVance Business Hub,
 Hi-Tech City-2, Gachibowli Village,
 Serilingampally Mandal, Ranga Reddy District,
 Hyderabad-500081, Telangana, India.</t>
  </si>
  <si>
    <t xml:space="preserve">Insydemobile</t>
  </si>
  <si>
    <t xml:space="preserve">Sudhakar</t>
  </si>
  <si>
    <t xml:space="preserve">sudhakar@insydemobile.com</t>
  </si>
  <si>
    <t xml:space="preserve">PLOT NO.125, UNIT 1,ROAD NO.11A, JUBILEE HILLS, Hyderabad, INDIA 500033</t>
  </si>
  <si>
    <t xml:space="preserve">Adroit Infotech Pvt Ltd</t>
  </si>
  <si>
    <t xml:space="preserve">hradmin@adroitinfotech.com</t>
  </si>
  <si>
    <t xml:space="preserve">020-67258700</t>
  </si>
  <si>
    <t xml:space="preserve">Office No. C341, Victoria Park, Plot No. GN 37/2, 3rd Floor, Sector V, Salt Lake, Kolkata – 700091</t>
  </si>
  <si>
    <t xml:space="preserve">Artha Solutions</t>
  </si>
  <si>
    <t xml:space="preserve">Niroop Ali</t>
  </si>
  <si>
    <t xml:space="preserve">hr@thinkartha.com</t>
  </si>
  <si>
    <t xml:space="preserve">8-2-268, k/12, Rd Number 2, Sagar Society, Sri Nagar Colony, Navodaya Colony, Banjara Hills, Hyderabad, Telangana 500034</t>
  </si>
  <si>
    <t xml:space="preserve">Bio Speciality</t>
  </si>
  <si>
    <t xml:space="preserve">biospeciality@yahoo.co.in</t>
  </si>
  <si>
    <t xml:space="preserve">3rd Floor, 13, Elgin Rd, Gaza Park, Jadubabur Bazar, Bhowanipore, Kolkata, West Bengal 700020</t>
  </si>
  <si>
    <t xml:space="preserve">Ciinagpur</t>
  </si>
  <si>
    <t xml:space="preserve">Hemant Dubey</t>
  </si>
  <si>
    <t xml:space="preserve">hr@ciinagpur.com</t>
  </si>
  <si>
    <t xml:space="preserve">249-F, Sector 18, Udyog Vihar, Phase IV, Gurugram, Haryana 122015</t>
  </si>
  <si>
    <t xml:space="preserve">Dishtv</t>
  </si>
  <si>
    <t xml:space="preserve">Saurabh C</t>
  </si>
  <si>
    <t xml:space="preserve">Hr@dishtv.in</t>
  </si>
  <si>
    <t xml:space="preserve">Indira Market, Sector No 27, Noida, Uttar Pradesh 201301</t>
  </si>
  <si>
    <t xml:space="preserve">Global Innovsource Solutions Pvt Ltd</t>
  </si>
  <si>
    <t xml:space="preserve">Hemant Kadam</t>
  </si>
  <si>
    <t xml:space="preserve">hemantkadam@innov.in ar@innovsource.com</t>
  </si>
  <si>
    <t xml:space="preserve">Plot No :- 412, K-1, 3rd Floor, Cincom Building, near Motorola Building, Sector 14, Gurugram, Haryana 122001</t>
  </si>
  <si>
    <t xml:space="preserve">I3Intl</t>
  </si>
  <si>
    <t xml:space="preserve">Vikas Sah</t>
  </si>
  <si>
    <t xml:space="preserve">hr@i3intl.com</t>
  </si>
  <si>
    <t xml:space="preserve">1081 Parsippany Blvd #101, Parsippany, NJ 07054, United States</t>
  </si>
  <si>
    <t xml:space="preserve">Insynchcs</t>
  </si>
  <si>
    <t xml:space="preserve">Arpita Khambalikar</t>
  </si>
  <si>
    <t xml:space="preserve">Arpita.Khambalikar@insynchcs.com</t>
  </si>
  <si>
    <t xml:space="preserve">G, BSNL Colony, Karelibagh, Vadodara, Gujarat 390002</t>
  </si>
  <si>
    <t xml:space="preserve">Adroit Valuation Services Pvt Ltd</t>
  </si>
  <si>
    <t xml:space="preserve">hr@adroitvaluation.com</t>
  </si>
  <si>
    <t xml:space="preserve">77-D, Pocket, Pocket 5, Pocket 4, Mayur Vihar Phase II, Mayur Vihar, Delhi, 110091</t>
  </si>
  <si>
    <t xml:space="preserve">Artha Yantra Corporation Private Limited</t>
  </si>
  <si>
    <t xml:space="preserve">Sasmita</t>
  </si>
  <si>
    <t xml:space="preserve">hr@arthayantra.com</t>
  </si>
  <si>
    <t xml:space="preserve">No. 472, Rd Number 36, Jubilee Hills, Hyderabad, Telangana 500033</t>
  </si>
  <si>
    <t xml:space="preserve">Biobest Healthcare Private Limited</t>
  </si>
  <si>
    <t xml:space="preserve">snahmed</t>
  </si>
  <si>
    <t xml:space="preserve">snahmed37@gmail.com</t>
  </si>
  <si>
    <t xml:space="preserve">2, SATYAM AVENUE, PLOT NO. 4/5, SECTOR - 21, KAMOTHE NAVI MUMBAI, MUMBAI CITY MH, MAHARASHTRA, INDIA</t>
  </si>
  <si>
    <t xml:space="preserve">Cikautxo India Private Limited</t>
  </si>
  <si>
    <t xml:space="preserve">Ymujumda</t>
  </si>
  <si>
    <t xml:space="preserve">hr@cikautxo.in</t>
  </si>
  <si>
    <t xml:space="preserve">S. Number - 662., Pune - Mumbai Road Talegaon Dabhade, Pune, Maharashtra - 410506</t>
  </si>
  <si>
    <t xml:space="preserve">Disney</t>
  </si>
  <si>
    <t xml:space="preserve">Ashraf Jahan Khan</t>
  </si>
  <si>
    <t xml:space="preserve">hr@disney.com</t>
  </si>
  <si>
    <t xml:space="preserve">Disney &amp; Me,Third floor,DLF mall of India, Noida, Uttar Pradesh</t>
  </si>
  <si>
    <t xml:space="preserve">Global Logic</t>
  </si>
  <si>
    <t xml:space="preserve">Nitinkumar Gaur</t>
  </si>
  <si>
    <t xml:space="preserve">hr@globallogic.com mohini.gudivada@globallogic.com</t>
  </si>
  <si>
    <t xml:space="preserve">Plot No.7, Oxygen Business Park SEZ, Tower, 3, Noida-Greater Noida Expy, Sector 144, Noida, Uttar Pradesh 201304</t>
  </si>
  <si>
    <t xml:space="preserve">I4Apps Global</t>
  </si>
  <si>
    <t xml:space="preserve">Susant</t>
  </si>
  <si>
    <t xml:space="preserve">susant@maleotech.com</t>
  </si>
  <si>
    <t xml:space="preserve">080-41631788</t>
  </si>
  <si>
    <t xml:space="preserve">I4 Apps Global, No.10, 2nd Floor, 100 Feet, Ring Road, BTM 2nd Stage, Bangalore - 560068</t>
  </si>
  <si>
    <t xml:space="preserve">Insystsolutions</t>
  </si>
  <si>
    <t xml:space="preserve">Ranjan Mohapatra</t>
  </si>
  <si>
    <t xml:space="preserve">ranjan.mohapatra@insystsolutions.in</t>
  </si>
  <si>
    <t xml:space="preserve">Gate No 2, 54, Dadri Main Rd, Noida Special Economy Zone, Phase-2, Noida, Uttar Pradesh 201305</t>
  </si>
  <si>
    <t xml:space="preserve">Advait Techserve</t>
  </si>
  <si>
    <t xml:space="preserve">Mennakshi</t>
  </si>
  <si>
    <t xml:space="preserve">hr@advaittechserve.in</t>
  </si>
  <si>
    <t xml:space="preserve">4/48 Dheeraj Heritage Business Center, SV Rd, Santacruz West, Mumbai, Maharashtra 400067</t>
  </si>
  <si>
    <t xml:space="preserve">Artificial Machines Pvt Ltd</t>
  </si>
  <si>
    <t xml:space="preserve">Vrinda</t>
  </si>
  <si>
    <t xml:space="preserve">vrinda@artificialmachines.com</t>
  </si>
  <si>
    <t xml:space="preserve">020-65270621</t>
  </si>
  <si>
    <t xml:space="preserve">FWW8+R8Q, Ramtekdi Industrial Area, Hadapsar, Pune, Maharashtra 411040</t>
  </si>
  <si>
    <t xml:space="preserve">Biocon Limited</t>
  </si>
  <si>
    <t xml:space="preserve">sudha.victor</t>
  </si>
  <si>
    <t xml:space="preserve">sudha.victor@biocon.com</t>
  </si>
  <si>
    <t xml:space="preserve">Cabin No. 1, C/309, Ganesh Meridian, Opp. Gujarat High Court, Sarkhej - Gandhinagar Hwy, Ahmedabad, Gujarat 380060</t>
  </si>
  <si>
    <t xml:space="preserve">Cilicosys Technologies</t>
  </si>
  <si>
    <t xml:space="preserve">priya@leadsquared.com</t>
  </si>
  <si>
    <t xml:space="preserve">Number 29, 560079, Kumbarpet Main Rd, Vinayaka Layout, 1st stage, Basaveshwar Nagar, Bengaluru, Karnataka - 560002</t>
  </si>
  <si>
    <t xml:space="preserve">Dit University</t>
  </si>
  <si>
    <t xml:space="preserve">hr.manager@dituniversity.edu.in</t>
  </si>
  <si>
    <t xml:space="preserve">Mussoorie, Diversion Road, Makka Wala, Uttarakhand 248009</t>
  </si>
  <si>
    <t xml:space="preserve">Global Logica</t>
  </si>
  <si>
    <t xml:space="preserve">Amar Chauhan</t>
  </si>
  <si>
    <t xml:space="preserve">hr@globallogic.com</t>
  </si>
  <si>
    <t xml:space="preserve">#20/3, Kaushika Plaza, First Floor, 80 Feet Ring Rd, 2nd Stage, KHB Colony, Basaveshwar Nagar, Bengaluru, Karnataka 560079</t>
  </si>
  <si>
    <t xml:space="preserve">I4Communication</t>
  </si>
  <si>
    <t xml:space="preserve">srinivas@i4communication.in</t>
  </si>
  <si>
    <t xml:space="preserve">No.33, 3rd Floor, 10th Main Rd, Ashoka Pillar Road, 100 Feet Ring Rd, 2nd Block, Jayanagar, Bengaluru, Karnataka 560011</t>
  </si>
  <si>
    <t xml:space="preserve">Intarvo</t>
  </si>
  <si>
    <t xml:space="preserve">Kumar Amit</t>
  </si>
  <si>
    <t xml:space="preserve">kumar.amit@intarvo.com</t>
  </si>
  <si>
    <t xml:space="preserve">Dayal Tower, A -154-C Sector 63 Noida, 201301 India</t>
  </si>
  <si>
    <t xml:space="preserve">Advanihotels</t>
  </si>
  <si>
    <t xml:space="preserve">hr@advanihotels.com</t>
  </si>
  <si>
    <t xml:space="preserve">Varca beach, Fatrade, Margao, Goa 403721</t>
  </si>
  <si>
    <t xml:space="preserve">Aruba Networks India Private Limited</t>
  </si>
  <si>
    <t xml:space="preserve">Vinod Jadhav</t>
  </si>
  <si>
    <t xml:space="preserve">hr@trianzsolutions.com</t>
  </si>
  <si>
    <t xml:space="preserve">3rd Floor, Survey No. 15/3 &amp; 16, Salarpuria Hallmark Building, Block B, Outer Ring Rd, Kadubeesanahalli, Panathur, Bengaluru, Karnataka 560103</t>
  </si>
  <si>
    <t xml:space="preserve">Biogenex Life Sciences Pvt Ltd</t>
  </si>
  <si>
    <t xml:space="preserve">Hr@biogenex.com</t>
  </si>
  <si>
    <t xml:space="preserve">for Aerospace &amp; Precision Engineering, Plot No.4, survey #656/A, APIIC SEZ Rd, Adibatla, Telangana 501510</t>
  </si>
  <si>
    <t xml:space="preserve">Cinar Software</t>
  </si>
  <si>
    <t xml:space="preserve">Dasari Keerthi</t>
  </si>
  <si>
    <t xml:space="preserve">dasari.keerthi@cinarsoft.com</t>
  </si>
  <si>
    <t xml:space="preserve">040-65541177/88</t>
  </si>
  <si>
    <t xml:space="preserve">Level 7, Maximus Towers 2 A, Mind Space Complex, Hitech City, Madhapur, Hyderabad - 500081</t>
  </si>
  <si>
    <t xml:space="preserve">Ditap Infotech /Ditap V Automation</t>
  </si>
  <si>
    <t xml:space="preserve">admin@ditap.com</t>
  </si>
  <si>
    <t xml:space="preserve">20-24362773 / 74</t>
  </si>
  <si>
    <t xml:space="preserve">DitapV House, Plot No. 48A, Hill Top Society, Talajai Pathar, Dhankawadi, Pune, Maharashtra 411043</t>
  </si>
  <si>
    <t xml:space="preserve">Global Networks.</t>
  </si>
  <si>
    <t xml:space="preserve">hr@globalnetworks.co.in</t>
  </si>
  <si>
    <t xml:space="preserve">C-7/142, Outer Ring Rd, Pocket 4, Sector 8C, Rohini, Delhi, 110085</t>
  </si>
  <si>
    <t xml:space="preserve">I5Clinicalresearch</t>
  </si>
  <si>
    <t xml:space="preserve">hr@i5clinicalresearch.com</t>
  </si>
  <si>
    <t xml:space="preserve">manam hospital, Mulakalacheru, Vishwas Nagar, Venkateswara NAgar, Maduravoyal, Chennai, Tamil Nadu 600095</t>
  </si>
  <si>
    <t xml:space="preserve">Intarvo Technologies Private Limited</t>
  </si>
  <si>
    <t xml:space="preserve">Ashiq hussain</t>
  </si>
  <si>
    <t xml:space="preserve">ashiq.hussain@intarvo.com</t>
  </si>
  <si>
    <t xml:space="preserve">C-69, Bishanpura Village, Sector 58, Noida, Uttar Pradesh 201301</t>
  </si>
  <si>
    <t xml:space="preserve">Advantage One Tax Consulting, Inc</t>
  </si>
  <si>
    <t xml:space="preserve">John Nishanth</t>
  </si>
  <si>
    <t xml:space="preserve">chandan@aotax.com</t>
  </si>
  <si>
    <t xml:space="preserve">5th Floor, KLK Estate Ln, Fateh Maidan,, Abids, Hyderabad, Fateh Maidan, Abids, Hyderabad, Telangana 500001</t>
  </si>
  <si>
    <t xml:space="preserve">Arvi Encon</t>
  </si>
  <si>
    <t xml:space="preserve">timesheet@aarviencon.com</t>
  </si>
  <si>
    <t xml:space="preserve">022-40499957</t>
  </si>
  <si>
    <t xml:space="preserve">E-14 C, Level 2, 201301, Sector 8, Noida, Uttar Pradesh 201301</t>
  </si>
  <si>
    <t xml:space="preserve">Biogenomics Limited</t>
  </si>
  <si>
    <t xml:space="preserve">mangesh.sawant</t>
  </si>
  <si>
    <t xml:space="preserve">Hr@biogenomics.co.in</t>
  </si>
  <si>
    <t xml:space="preserve">First Floor, Kothari Compound, Chitalsar, Manpada, Thane, Maharashtra 400610</t>
  </si>
  <si>
    <t xml:space="preserve">Cindrel Infotech Pvt Ltd</t>
  </si>
  <si>
    <t xml:space="preserve">prabu@cindrel.com</t>
  </si>
  <si>
    <t xml:space="preserve">197, Lakshmi Towers, 1st Main Road, Nehru Nagar, Rajiv Gandhi Salai OMR, Kottivakkam, Chennai, Tamil Nadu - 600096</t>
  </si>
  <si>
    <t xml:space="preserve">Ditos Technologies</t>
  </si>
  <si>
    <t xml:space="preserve">Ekta</t>
  </si>
  <si>
    <t xml:space="preserve">hr@ditostech.com</t>
  </si>
  <si>
    <t xml:space="preserve">R-24 FIRST FLOOR ANEJA COMPLEX SHAKAR PUR DELHI East Delhi - 110092</t>
  </si>
  <si>
    <t xml:space="preserve">Global Revenue Cycle Mgt.Ser.Pvt Ltd ,Banglore</t>
  </si>
  <si>
    <t xml:space="preserve">Naveen Krishna</t>
  </si>
  <si>
    <t xml:space="preserve">naveen.krishnamurthy@globalrcp.com</t>
  </si>
  <si>
    <t xml:space="preserve">9 1 6 4 4 2 2 2 2 4</t>
  </si>
  <si>
    <t xml:space="preserve">ACN Healthcare RCM Services Pvt Ltd., CBCB Infra Pvt Ltd, #721, 3rd Floor, Chinmaya Mission Hospital Rd, Indiranagar, Bengaluru, Karnataka 560038</t>
  </si>
  <si>
    <t xml:space="preserve">I-Admin</t>
  </si>
  <si>
    <t xml:space="preserve">Ranjan Mondal</t>
  </si>
  <si>
    <t xml:space="preserve">hr@i-admin.com</t>
  </si>
  <si>
    <t xml:space="preserve">NO. 595, SLA ARCADE, 2ND FLOOR, 15TH CROSS, OUTER RING ROAD, J P NAGAR 1ST PHASE, BANGALORE KA 560078 IN</t>
  </si>
  <si>
    <t xml:space="preserve">Intaspharma</t>
  </si>
  <si>
    <t xml:space="preserve">Upesh Solanki</t>
  </si>
  <si>
    <t xml:space="preserve">upesh_solanki@intaspharma.com</t>
  </si>
  <si>
    <t xml:space="preserve">Corporate House, Near Sola Bridge, S. G. Highway, Thaltej, Ahmedabad – 380054</t>
  </si>
  <si>
    <t xml:space="preserve">Advatech Health Care Pvt. Ltd.</t>
  </si>
  <si>
    <t xml:space="preserve">Charma</t>
  </si>
  <si>
    <t xml:space="preserve">hr@advatechhealth.com</t>
  </si>
  <si>
    <t xml:space="preserve">Mayfair Swarnadeep,, 323 Purbalok,, Kalikapur, Kolkata , India, West Bengal 700099</t>
  </si>
  <si>
    <t xml:space="preserve">Arvind Lifestyle Brands Limited</t>
  </si>
  <si>
    <t xml:space="preserve">Vinod S</t>
  </si>
  <si>
    <t xml:space="preserve">vinod.s@arvindbrands.co.in/ inayath.ulla@arvindbrands.co.in</t>
  </si>
  <si>
    <t xml:space="preserve">Plot No:12, Uspa Store, G-A 71, 72, 73, Grd Floor, V3S Mall,, Laxmi Nagar, New Delhi, Delhi 110092</t>
  </si>
  <si>
    <t xml:space="preserve">Biognosys Technologies (India) Private Limited</t>
  </si>
  <si>
    <t xml:space="preserve">ceo@biognosys.in</t>
  </si>
  <si>
    <t xml:space="preserve"># 8 - 148/174/11, near Akshara College, NRI Colony, ALEAP Industrial Area, Pragathi Nagar, Hyderabad, Telangana 500090</t>
  </si>
  <si>
    <t xml:space="preserve">Cinepolis India Private Limited</t>
  </si>
  <si>
    <t xml:space="preserve">Kvarshney</t>
  </si>
  <si>
    <t xml:space="preserve">hr@cinepolis.com,vbharti@cinepolis.com</t>
  </si>
  <si>
    <t xml:space="preserve">Grand View Tower, Ireo Grand Hyatt Residences, 14th, Golf Course Ext Rd, Sector 58, Gurugram, Haryana - 122011</t>
  </si>
  <si>
    <t xml:space="preserve">Divgi-Warner</t>
  </si>
  <si>
    <t xml:space="preserve">RV Talwar</t>
  </si>
  <si>
    <t xml:space="preserve">rvtalwar@divgi-warner.com</t>
  </si>
  <si>
    <t xml:space="preserve">JV33+8M2, Sirsi, Karnataka 581402</t>
  </si>
  <si>
    <t xml:space="preserve">Global Software Solutions Private Limited</t>
  </si>
  <si>
    <t xml:space="preserve">mfa@gsstvl.com</t>
  </si>
  <si>
    <t xml:space="preserve">G-309, G Block, Sector 63, Noida, Uttar Pradesh 201301</t>
  </si>
  <si>
    <t xml:space="preserve">Ians</t>
  </si>
  <si>
    <t xml:space="preserve">aparna.s@ians.in</t>
  </si>
  <si>
    <t xml:space="preserve">A-6, A Block, Sector 16, Noida, Uttar Pradesh 201301</t>
  </si>
  <si>
    <t xml:space="preserve">Intech Online Pvt Ltyd</t>
  </si>
  <si>
    <t xml:space="preserve">hr@intechonline.net</t>
  </si>
  <si>
    <t xml:space="preserve">22-65180000</t>
  </si>
  <si>
    <t xml:space="preserve">F3,1st floor ,eternity mall, Teen Hath Naka Flyover, Thane, Maharashtra 400604</t>
  </si>
  <si>
    <t xml:space="preserve">Advayahumanistics</t>
  </si>
  <si>
    <t xml:space="preserve">Meenakshiv</t>
  </si>
  <si>
    <t xml:space="preserve">meenakshiv@advayahumanistics.com</t>
  </si>
  <si>
    <t xml:space="preserve">No 17, Srinidhi Towers,3rd Floor, Above Staples, Bannerghatta Road, opposite Shoppers Stop, Bengaluru, Karnataka 560078</t>
  </si>
  <si>
    <t xml:space="preserve">Arvind Lifestyle Brands Ltd.</t>
  </si>
  <si>
    <t xml:space="preserve">Praveen Kumar S</t>
  </si>
  <si>
    <t xml:space="preserve">hr@arvindbrands.com</t>
  </si>
  <si>
    <t xml:space="preserve">E-21, Veer Savarkar Marg, Block E, Lajpat Nagar II, Lajpat Nagar, New Delhi, Delhi 110024</t>
  </si>
  <si>
    <t xml:space="preserve">Biojenik Engineering</t>
  </si>
  <si>
    <t xml:space="preserve">rrsm@biojenikengineering.com</t>
  </si>
  <si>
    <t xml:space="preserve">3A, Satish Nagar, Thirumudivakkam, Tamil Nadu 600044</t>
  </si>
  <si>
    <t xml:space="preserve">Cipher Hash Private Solutions</t>
  </si>
  <si>
    <t xml:space="preserve">Mithilesh</t>
  </si>
  <si>
    <t xml:space="preserve">mithilesh3010@gmail.com</t>
  </si>
  <si>
    <t xml:space="preserve">Number - 34, First Floor, GPH Road, Vellore, Tamil Nadu - 632001</t>
  </si>
  <si>
    <t xml:space="preserve">Divine Nursing Home Private Limited</t>
  </si>
  <si>
    <t xml:space="preserve">hr@divinenh.in
 gm@divinenh.in</t>
  </si>
  <si>
    <t xml:space="preserve">11A, Avinash Chandra Banerjee Ln, Sura Cross Lane, Phool Bagan, Beleghata, Kolkata, West Bengal 700010</t>
  </si>
  <si>
    <t xml:space="preserve">Global Solution Centre</t>
  </si>
  <si>
    <t xml:space="preserve">Guwprasad Ramakrishna</t>
  </si>
  <si>
    <t xml:space="preserve">hr@socgen.com</t>
  </si>
  <si>
    <t xml:space="preserve">357, Patparganj Industrial Area, Patparganj, New Delhi, Delhi 110092</t>
  </si>
  <si>
    <t xml:space="preserve">Iapcorp</t>
  </si>
  <si>
    <t xml:space="preserve">Anjouri Midha</t>
  </si>
  <si>
    <t xml:space="preserve">hr@iapcorp.com</t>
  </si>
  <si>
    <t xml:space="preserve">Palam Triangle, A Block, Main Road, Palam Vihar, Carterpuri Rd, Sector 23A, Gurugram, 122017</t>
  </si>
  <si>
    <t xml:space="preserve">Intecinfra</t>
  </si>
  <si>
    <t xml:space="preserve">N Jain</t>
  </si>
  <si>
    <t xml:space="preserve">Njain@intecinfra.com</t>
  </si>
  <si>
    <t xml:space="preserve">Emaar Digital Greens, Tower B, 14th Floor, Golf Course Extn Road, Sector 61, Gurgaon – 122098</t>
  </si>
  <si>
    <t xml:space="preserve">Advent Infosoft Pvt. Ltd.</t>
  </si>
  <si>
    <t xml:space="preserve">Vikash</t>
  </si>
  <si>
    <t xml:space="preserve">hr@eindiabusiness.com</t>
  </si>
  <si>
    <t xml:space="preserve">B-78, Sector 65 NOIDA - 201301</t>
  </si>
  <si>
    <t xml:space="preserve">Arvind Medicare Pvt Ltd</t>
  </si>
  <si>
    <t xml:space="preserve">hr@miracleshealthcare.com</t>
  </si>
  <si>
    <t xml:space="preserve">L-43, Connaught Cir, Hanuman Road Area, Connaught Place, New Delhi, Delhi 110001</t>
  </si>
  <si>
    <t xml:space="preserve">Biological E Ltd</t>
  </si>
  <si>
    <t xml:space="preserve">Edurbasha.Mulla</t>
  </si>
  <si>
    <t xml:space="preserve">Edurbasha.Mulla@biologicale.co.in</t>
  </si>
  <si>
    <t xml:space="preserve">45/46,Lakshmi Building,3rd Floor, Sir Phirozshah Mehta Rd, Borabazar Precinct, Fort, Mumbai, Maharashtra 400001</t>
  </si>
  <si>
    <t xml:space="preserve">Ciphercloud India Pvt. Ltd.</t>
  </si>
  <si>
    <t xml:space="preserve">PPhartyal</t>
  </si>
  <si>
    <t xml:space="preserve">hr@ciphercloud.com</t>
  </si>
  <si>
    <t xml:space="preserve">Unit Number : 4-01, 4th Floor, Block-2, Cyber Pearl Hitech City Main Road, HItech City Hyderabad Telangana 500081 India, Hitech City Main Rd, Hyderabad, Telangana</t>
  </si>
  <si>
    <t xml:space="preserve">Divum Corporate Service Pvt Ltd</t>
  </si>
  <si>
    <t xml:space="preserve">syed@divum.in</t>
  </si>
  <si>
    <t xml:space="preserve">080-42059809</t>
  </si>
  <si>
    <t xml:space="preserve">72,73, 3rd Floor, Krishna Reddy Colony, Domlur, Bengaluru, Karnataka 560071</t>
  </si>
  <si>
    <t xml:space="preserve">Global Tech</t>
  </si>
  <si>
    <t xml:space="preserve">hr@thegt.com</t>
  </si>
  <si>
    <t xml:space="preserve">A-173, Sihani Rd, near PNB Bank, Noor Nagar, Ghaziabad, Uttar Pradesh 201001</t>
  </si>
  <si>
    <t xml:space="preserve">Iapinfotech</t>
  </si>
  <si>
    <t xml:space="preserve">Shikha Arora</t>
  </si>
  <si>
    <t xml:space="preserve">hr@iapinfotech.com</t>
  </si>
  <si>
    <t xml:space="preserve">Integra</t>
  </si>
  <si>
    <t xml:space="preserve">Sagayarooban Anthonysamy</t>
  </si>
  <si>
    <t xml:space="preserve">sagayarooban.anthonysamy@integra.co.in</t>
  </si>
  <si>
    <t xml:space="preserve">SH 49, Pakkamudayanpet, Annamalai Nagar, Puducherry, 605008</t>
  </si>
  <si>
    <t xml:space="preserve">Adventurestoday</t>
  </si>
  <si>
    <t xml:space="preserve">Narayan Rao</t>
  </si>
  <si>
    <t xml:space="preserve">hr@adventurestoday.com</t>
  </si>
  <si>
    <t xml:space="preserve">1 Muriel Henchman Dr, Main Beach QLD 4217, Australia</t>
  </si>
  <si>
    <t xml:space="preserve">Arvind Metals And Minerals Private Limited</t>
  </si>
  <si>
    <t xml:space="preserve">Sandip</t>
  </si>
  <si>
    <t xml:space="preserve">sandip@newargroup.com</t>
  </si>
  <si>
    <t xml:space="preserve">Q7WP+RQ4, Ranjangaon MIDC, Pune, Maharashtra 412220</t>
  </si>
  <si>
    <t xml:space="preserve">Biomax Life Sciences Limited</t>
  </si>
  <si>
    <t xml:space="preserve">pbsrinivas</t>
  </si>
  <si>
    <t xml:space="preserve">pbsrinivas@biomaxls.com</t>
  </si>
  <si>
    <t xml:space="preserve">1-8-304 to 307, 4th Floor, Kamala Tower, Pati Gadda Road, Near NTR Statue, Begumpet, Hyderabad, Telangana 500016</t>
  </si>
  <si>
    <t xml:space="preserve">Cipla Limited</t>
  </si>
  <si>
    <t xml:space="preserve">Ananda Kumar</t>
  </si>
  <si>
    <t xml:space="preserve">Mihorizon@cipla.com</t>
  </si>
  <si>
    <t xml:space="preserve">8571, E Park Rd, Model Basti, Karol Bagh, Delhi - 110005</t>
  </si>
  <si>
    <t xml:space="preserve">Divya Bhaskar</t>
  </si>
  <si>
    <t xml:space="preserve">Rahul Khemani</t>
  </si>
  <si>
    <t xml:space="preserve">hr@dbcorp.in rahul.khemani@dbcorp.in</t>
  </si>
  <si>
    <t xml:space="preserve">2nd floor, ENKAY SQUARE, 2nd, Phase V, Udyog Vihar, Sector 19, Gurugram, Haryana 122008</t>
  </si>
  <si>
    <t xml:space="preserve">Global Techno Solutions</t>
  </si>
  <si>
    <t xml:space="preserve">info@globaltechnosolutions.net</t>
  </si>
  <si>
    <t xml:space="preserve">26th Km. Mile Stone, Delhi – Hapur Bypass,NH-24 PO-Adhyatmik Nagar, Uttar Pradesh 201015</t>
  </si>
  <si>
    <t xml:space="preserve">Iapptechnologies</t>
  </si>
  <si>
    <t xml:space="preserve">hr@iapptechnologies.com</t>
  </si>
  <si>
    <t xml:space="preserve">iapp technologies LLP, 3rd Floor, World Tech 67 ITC 10, Sector 67, Sahibzada Ajit Singh Nagar, Punjab 160062</t>
  </si>
  <si>
    <t xml:space="preserve">Integramicro</t>
  </si>
  <si>
    <t xml:space="preserve">Arunram</t>
  </si>
  <si>
    <t xml:space="preserve">arunram@integramicro.com</t>
  </si>
  <si>
    <t xml:space="preserve">4, Bellary Rd, 12, K M, Yashoda Nagar, Jakkur, Bengaluru, Karnataka 560064</t>
  </si>
  <si>
    <t xml:space="preserve">Adventz (Kk Birla &amp; Zuari Group)</t>
  </si>
  <si>
    <t xml:space="preserve">Anshul Sharma</t>
  </si>
  <si>
    <t xml:space="preserve">hr@texinfra.in</t>
  </si>
  <si>
    <t xml:space="preserve">HR &amp; Admin</t>
  </si>
  <si>
    <t xml:space="preserve">Chitbaragaon Rd, near Shyam Palace, Chitbaragaon, Uttar Pradesh 221713</t>
  </si>
  <si>
    <t xml:space="preserve">Arvind Rattan And Co.</t>
  </si>
  <si>
    <t xml:space="preserve">AK Guptaaca</t>
  </si>
  <si>
    <t xml:space="preserve">akguptaaca@yahoo.co.in</t>
  </si>
  <si>
    <t xml:space="preserve">HouseNo l-102 AA,, Multani Dhanda, Paharganj, New Delhi, Delhi 110055</t>
  </si>
  <si>
    <t xml:space="preserve">Biomed Informatics</t>
  </si>
  <si>
    <t xml:space="preserve">hrprojects@biomedlifesciences.com</t>
  </si>
  <si>
    <t xml:space="preserve">Medwin Hospitals B Block First Floor, Nampally, Hyderabad, Telangana 500001</t>
  </si>
  <si>
    <t xml:space="preserve">Circa Syste Private Limited (Now Boyd And Moore Executive Search )</t>
  </si>
  <si>
    <t xml:space="preserve">Snehal</t>
  </si>
  <si>
    <t xml:space="preserve">snehal@bmes.com</t>
  </si>
  <si>
    <t xml:space="preserve">201, Tower S4, Phase II, Cybercity, Magarpatta Township, Hadapsar, Pune, Maharashtra 411013</t>
  </si>
  <si>
    <t xml:space="preserve">Dixit Infotech Services</t>
  </si>
  <si>
    <t xml:space="preserve">hr@disindia.com</t>
  </si>
  <si>
    <t xml:space="preserve">NO. 972, NO. 13,, Naidu Shop St, Sanjai Gandhi Nagar, Indira Nagar, Chennai, Tamil Nadu 600044</t>
  </si>
  <si>
    <t xml:space="preserve">Globalhunt India Pvt. Ltd</t>
  </si>
  <si>
    <t xml:space="preserve">Sushmita</t>
  </si>
  <si>
    <t xml:space="preserve">sushmita@globalhunt.in</t>
  </si>
  <si>
    <t xml:space="preserve">E-45/6, Pocket D, Okhla Phase II, Okhla Industrial Estate, New Delhi, Delhi 110020</t>
  </si>
  <si>
    <t xml:space="preserve">Iasmedia</t>
  </si>
  <si>
    <t xml:space="preserve">Binu</t>
  </si>
  <si>
    <t xml:space="preserve">hr@iasmedia.com</t>
  </si>
  <si>
    <t xml:space="preserve">Grosvenor Business Tower - Dubai - United Arab Emirates</t>
  </si>
  <si>
    <t xml:space="preserve">Integrated Personnel Services Pvt Ltd</t>
  </si>
  <si>
    <t xml:space="preserve">tarang.goyal@ipsgroup.co.in</t>
  </si>
  <si>
    <t xml:space="preserve">9004446613, 22 42300242</t>
  </si>
  <si>
    <t xml:space="preserve">Whispering Palms Shopping Complex, 14, Akurli Rd, Lokhandwala Twp, Kandivali East, Mumbai, Maharashtra 400101</t>
  </si>
  <si>
    <t xml:space="preserve">Advinus Therapeutics Limited</t>
  </si>
  <si>
    <t xml:space="preserve">Joshua Daniel</t>
  </si>
  <si>
    <t xml:space="preserve">Hr@advinus.com</t>
  </si>
  <si>
    <t xml:space="preserve">Plot No 9, Rajiv Gandhi Park Phase I,, Hinjwadi, Pune, Pune, Maharashtra 411057</t>
  </si>
  <si>
    <t xml:space="preserve">Arvindmills</t>
  </si>
  <si>
    <t xml:space="preserve">Sanjay Lalbhai</t>
  </si>
  <si>
    <t xml:space="preserve">hr@arvindmills.com</t>
  </si>
  <si>
    <t xml:space="preserve">414,katra Choban, Chandni Chowk, New Delhi, Delhi 110006</t>
  </si>
  <si>
    <t xml:space="preserve">Bioneeds India Private Limited</t>
  </si>
  <si>
    <t xml:space="preserve">hr@bioneeds.in</t>
  </si>
  <si>
    <t xml:space="preserve">Devarahosahally, Sompura Hobli Nelamangala, Taluk, Bengaluru, Karnataka 562111</t>
  </si>
  <si>
    <t xml:space="preserve">Circular Edge Software Solution Private Limited</t>
  </si>
  <si>
    <t xml:space="preserve">Anitha R</t>
  </si>
  <si>
    <t xml:space="preserve">anitha.r@circularedge.com</t>
  </si>
  <si>
    <t xml:space="preserve">Choudhari Business Centre, No. 31, Gopalapuram 1st St, Gopalapuram, Chennai, Tamil Nadu 600086</t>
  </si>
  <si>
    <t xml:space="preserve">Dk Industries</t>
  </si>
  <si>
    <t xml:space="preserve">guntinacollection@gmail.com</t>
  </si>
  <si>
    <t xml:space="preserve">No. 33, 18, Grand Trunk Rd, Industrial Area, Bulandshahr Road Industrial Area, Ghaziabad, Uttar Pradesh 201001</t>
  </si>
  <si>
    <t xml:space="preserve">Globalknowledge</t>
  </si>
  <si>
    <t xml:space="preserve">Sarojini Devi</t>
  </si>
  <si>
    <t xml:space="preserve">sarojini.devi@globalknowledge.net.in</t>
  </si>
  <si>
    <t xml:space="preserve">Third Floor, D-13/60, Sector 8 Rohini, Delhi-110085 ( on Sector 7 and 8 dividing, Delhi 110085</t>
  </si>
  <si>
    <t xml:space="preserve">Iasys Technologies</t>
  </si>
  <si>
    <t xml:space="preserve">Mayuri</t>
  </si>
  <si>
    <t xml:space="preserve">hr@iasys.co.in</t>
  </si>
  <si>
    <t xml:space="preserve">020-25534381/27293979</t>
  </si>
  <si>
    <t xml:space="preserve">25/5, Rajiv Gandhi Infotech Park, Hinjewadi, Phase III, Tal – Mulshi, Pune, Maharashtra 411057</t>
  </si>
  <si>
    <t xml:space="preserve">Advocate G S Oberoi / Oberoi Associates</t>
  </si>
  <si>
    <t xml:space="preserve">oberoi.gs@gmail.com</t>
  </si>
  <si>
    <t xml:space="preserve">Arya Crafts &amp; Engineering Pvt Ltd , Baroda</t>
  </si>
  <si>
    <t xml:space="preserve">Arya</t>
  </si>
  <si>
    <t xml:space="preserve">arya@aryaengg.com</t>
  </si>
  <si>
    <t xml:space="preserve">250-2392246</t>
  </si>
  <si>
    <t xml:space="preserve">444, GIDC Industrial Estate, Ramangamdi Gidc, Por, Gujarat 391243</t>
  </si>
  <si>
    <t xml:space="preserve">Bioplus</t>
  </si>
  <si>
    <t xml:space="preserve">krishnamurthy.kh</t>
  </si>
  <si>
    <t xml:space="preserve">krishnamurthy.kh@bioplus.in</t>
  </si>
  <si>
    <t xml:space="preserve">Pharmed Gardens, Whitefield Main Rd, Bengaluru, Karnataka 560048</t>
  </si>
  <si>
    <t xml:space="preserve">Cisco</t>
  </si>
  <si>
    <t xml:space="preserve">Shimahad</t>
  </si>
  <si>
    <t xml:space="preserve">shimahad@cisco.com</t>
  </si>
  <si>
    <t xml:space="preserve">7th floor, East Tower, 8/26, Connaught Circus, Minto Road Complex, Barakhamba, New Delhi, Delhi 110001</t>
  </si>
  <si>
    <t xml:space="preserve">Dlf</t>
  </si>
  <si>
    <t xml:space="preserve">Talwar Rajeev</t>
  </si>
  <si>
    <t xml:space="preserve">talwar-rajeev@dlf.in</t>
  </si>
  <si>
    <t xml:space="preserve">B-100, Pocket B, Okhla Phase I, Okhla Industrial Estate, New Delhi, Delhi 110020</t>
  </si>
  <si>
    <t xml:space="preserve">Globalnest It Solutions Pvt Ltd</t>
  </si>
  <si>
    <t xml:space="preserve">Manali</t>
  </si>
  <si>
    <t xml:space="preserve">hr@globalnest.com</t>
  </si>
  <si>
    <t xml:space="preserve">033-40065775</t>
  </si>
  <si>
    <t xml:space="preserve">WZ-1079 B , Rani Bagh, New Delhi, Delhi 110034</t>
  </si>
  <si>
    <t xml:space="preserve">Ibcengine</t>
  </si>
  <si>
    <t xml:space="preserve">Aritra D</t>
  </si>
  <si>
    <t xml:space="preserve">aritra.d@ibcengine.com</t>
  </si>
  <si>
    <t xml:space="preserve">DL 55, DL Block, Sector II, Bidhannagar, Kolkata, West Bengal 700091</t>
  </si>
  <si>
    <t xml:space="preserve">Aegoreligare</t>
  </si>
  <si>
    <t xml:space="preserve">Nisha Palan</t>
  </si>
  <si>
    <t xml:space="preserve">nisha.palan@aegonreligare.com</t>
  </si>
  <si>
    <t xml:space="preserve">3rd Floor, Shree Complex, 27/279A, Maldhiya, Beside Petrol Pump, Varanasi, Uttar Pradesh 221002</t>
  </si>
  <si>
    <t xml:space="preserve">Arya Gurukul School</t>
  </si>
  <si>
    <t xml:space="preserve">directoretf@gmail.com</t>
  </si>
  <si>
    <t xml:space="preserve">Sorkha Village Rd, Sector 115, Noida, Uttar Pradesh 201304</t>
  </si>
  <si>
    <t xml:space="preserve">Biorad Medisys Pvt Ltd</t>
  </si>
  <si>
    <t xml:space="preserve">saika.mhate</t>
  </si>
  <si>
    <t xml:space="preserve">saika.mhate@bioradmedisys.com</t>
  </si>
  <si>
    <t xml:space="preserve">Survey No. 48, 3 &amp; 48 7, Pashan - Sus Rd, Sus, Pune, Maharashtra 411021</t>
  </si>
  <si>
    <t xml:space="preserve">Cisco Systems Inc</t>
  </si>
  <si>
    <t xml:space="preserve">Skalap</t>
  </si>
  <si>
    <t xml:space="preserve">skalap@cisco.com khardika@cisco.com vinuthag.in@synophic.com</t>
  </si>
  <si>
    <t xml:space="preserve">Udyog Vihar Phase-IV Plot No 15 RMZ Infinity, Gurugram, Haryana 122015</t>
  </si>
  <si>
    <t xml:space="preserve">Dlf Pramerica</t>
  </si>
  <si>
    <t xml:space="preserve">Simmi Singh</t>
  </si>
  <si>
    <t xml:space="preserve">simmi.singh@dhflpramerica.com</t>
  </si>
  <si>
    <t xml:space="preserve">No. 9 B, Mushedpur, DLF Phase 2, Sector 24, Gurugram, Haryana 122002</t>
  </si>
  <si>
    <t xml:space="preserve">Ibigroup</t>
  </si>
  <si>
    <t xml:space="preserve">humanresource@ibigroup.co.in</t>
  </si>
  <si>
    <t xml:space="preserve">IBI Group, 55 St. Clair West, 7th Floor. 3rd Floor. Toronto, Ontario M4V 2Y7, CA. Get directions · 10921 N. 56th Street - Suite 200. Tampa, Florida</t>
  </si>
  <si>
    <t xml:space="preserve">Aequor</t>
  </si>
  <si>
    <t xml:space="preserve">SPonnusamy</t>
  </si>
  <si>
    <t xml:space="preserve">SPonnusamy@aequor.com</t>
  </si>
  <si>
    <t xml:space="preserve">Plot No 58, EHTP, National Highway 8, Block B, Sector 34, Gurugram, Haryana 122001</t>
  </si>
  <si>
    <t xml:space="preserve">Arya Shipping-Rnv Industries</t>
  </si>
  <si>
    <t xml:space="preserve">Pallavi Wavhal</t>
  </si>
  <si>
    <t xml:space="preserve">pallavi.wavhal@arya.in</t>
  </si>
  <si>
    <t xml:space="preserve">15B, Chander Mukhi, Barrister Rajni Patel Marg, Nariman Point, Mumbai, Maharashtra 400021</t>
  </si>
  <si>
    <t xml:space="preserve">Bioscience Research Foundation</t>
  </si>
  <si>
    <t xml:space="preserve">brfchennai@gmail.com</t>
  </si>
  <si>
    <t xml:space="preserve">Sengadu Village &amp; Post, Via Manavala Nagar, Kandamangalam, Near Sriperumbudur, Kandamangalam, Tamil Nadu 602002</t>
  </si>
  <si>
    <t xml:space="preserve">Citius Tech Pvt Ltd.</t>
  </si>
  <si>
    <t xml:space="preserve">Vaibhavi</t>
  </si>
  <si>
    <t xml:space="preserve">hr@citiustech.com</t>
  </si>
  <si>
    <t xml:space="preserve">Building Number - 14, Mindspace, Airoli, Navi Mumbai, Maharashtra - 400708</t>
  </si>
  <si>
    <t xml:space="preserve">Dll Financial Services India Pvt. Ltd.</t>
  </si>
  <si>
    <t xml:space="preserve">Kavita Bhorkar</t>
  </si>
  <si>
    <t xml:space="preserve">kavita.bhorkar@dllgroup.com</t>
  </si>
  <si>
    <t xml:space="preserve">20/F Peninsula Business Park, Tower A Senapati Bapat Marg, Lower Parel Mumbai 400013.</t>
  </si>
  <si>
    <t xml:space="preserve">Globalringer Inc</t>
  </si>
  <si>
    <t xml:space="preserve">hr@suryaray.com</t>
  </si>
  <si>
    <t xml:space="preserve">150, Pocket 1, Jasola Vihar, Near HDFC Bank, New Delhi, Delhi 110025</t>
  </si>
  <si>
    <t xml:space="preserve">Ibint</t>
  </si>
  <si>
    <t xml:space="preserve">Rajini Philip</t>
  </si>
  <si>
    <t xml:space="preserve">rajini.philip@ibint.com</t>
  </si>
  <si>
    <t xml:space="preserve">Lahore Metro Bus System, Ravi Park, Lahore, Punjab 54000, Pakistan</t>
  </si>
  <si>
    <t xml:space="preserve">Aerial Telecom Solutions Pvt Ltd</t>
  </si>
  <si>
    <t xml:space="preserve">hr.ops@aerialtelecom.in</t>
  </si>
  <si>
    <t xml:space="preserve">Plot No C 139 Sector 72, Sahibzada Ajit Singh Nagar, Punjab 160055</t>
  </si>
  <si>
    <t xml:space="preserve">Aryaan Solutions</t>
  </si>
  <si>
    <t xml:space="preserve">Ram</t>
  </si>
  <si>
    <t xml:space="preserve">ram@aryaansolutions.com</t>
  </si>
  <si>
    <t xml:space="preserve">Shirdi Sai Baba Mandir Rd, Airports Authority of India Colony, Someshvarapura Layout, Jogupalya, Bengaluru, Karnataka 560008</t>
  </si>
  <si>
    <t xml:space="preserve">Biotech And Biotech Pharma</t>
  </si>
  <si>
    <t xml:space="preserve">pandeyalok</t>
  </si>
  <si>
    <t xml:space="preserve">pandeyalok685@gmail.com</t>
  </si>
  <si>
    <t xml:space="preserve">862/1, Makarpura Gidc, Vadodara, Gujarat 390014</t>
  </si>
  <si>
    <t xml:space="preserve">Cito Infotech Pvt Ltd</t>
  </si>
  <si>
    <t xml:space="preserve">Usha</t>
  </si>
  <si>
    <t xml:space="preserve">usha@citoinfotech.com</t>
  </si>
  <si>
    <t xml:space="preserve">11/1, 3rd Cross Rd, Chinnapa Garden, Benson Town, Bengaluru, Karnataka 560046</t>
  </si>
  <si>
    <t xml:space="preserve">Dmv Business &amp; Market Research Pvt Ltd</t>
  </si>
  <si>
    <t xml:space="preserve">Manuradha</t>
  </si>
  <si>
    <t xml:space="preserve">hr@globaldata.com</t>
  </si>
  <si>
    <t xml:space="preserve">FCJ7+QPQ, M J Colony, Vivek Nagar, Kukatpally, Hyderabad, Telangana 500072</t>
  </si>
  <si>
    <t xml:space="preserve">Globals Ites Pvt Ltd</t>
  </si>
  <si>
    <t xml:space="preserve">Bhavya</t>
  </si>
  <si>
    <t xml:space="preserve">hr@globalsinc.com</t>
  </si>
  <si>
    <t xml:space="preserve">J8QH+532, Modipon Vihar, Sector 14, Kaushambi, Ghaziabad, Uttar Pradesh 201012</t>
  </si>
  <si>
    <t xml:space="preserve">Ibis</t>
  </si>
  <si>
    <t xml:space="preserve">h6543-hr2@accor.com</t>
  </si>
  <si>
    <t xml:space="preserve">020-40184018</t>
  </si>
  <si>
    <t xml:space="preserve">No.30, Off Richmon Road, Rajaram Mohan Roy Road, Bangalore - 560027, Near Mallya Hospital &amp; Kanteerava Stadium</t>
  </si>
  <si>
    <t xml:space="preserve">Aero</t>
  </si>
  <si>
    <t xml:space="preserve">Imelab</t>
  </si>
  <si>
    <t xml:space="preserve">Hr@aero.iisc.ernet.in</t>
  </si>
  <si>
    <t xml:space="preserve">Shaheed Pir Ali Khan Marg, Bhatpura village, Sheikhpura, Patna, Bihar 800014</t>
  </si>
  <si>
    <t xml:space="preserve">Aryan Business Solutions</t>
  </si>
  <si>
    <t xml:space="preserve">Sridhar</t>
  </si>
  <si>
    <t xml:space="preserve">sridhar@absseo.co.in</t>
  </si>
  <si>
    <t xml:space="preserve">25, Flowers Rd, Kilpauk, Chennai, Tamil Nadu 600084</t>
  </si>
  <si>
    <t xml:space="preserve">Bird Travels Pvt Ltd</t>
  </si>
  <si>
    <t xml:space="preserve">poonam.srivastava</t>
  </si>
  <si>
    <t xml:space="preserve">poonam.srivastava@bird.travel</t>
  </si>
  <si>
    <t xml:space="preserve">9, Hanuman Road Area, Connaught Place, New Delhi, Delhi 110001</t>
  </si>
  <si>
    <t xml:space="preserve">Citrus Consultancy Services Pvt Ltd</t>
  </si>
  <si>
    <t xml:space="preserve">Anikit Ag</t>
  </si>
  <si>
    <t xml:space="preserve">hr@citrusoft.net</t>
  </si>
  <si>
    <t xml:space="preserve">Building01 - FZ LLC E.O#3, Ground Floor - Dubai - United Arab Emirates</t>
  </si>
  <si>
    <t xml:space="preserve">Dnah</t>
  </si>
  <si>
    <t xml:space="preserve">Mali</t>
  </si>
  <si>
    <t xml:space="preserve">hr@dnah.co</t>
  </si>
  <si>
    <t xml:space="preserve">Edvard Griegs vei 3B, 5059 Bergen, Norway</t>
  </si>
  <si>
    <t xml:space="preserve">Globalsoft Pvt Ltd</t>
  </si>
  <si>
    <t xml:space="preserve">Narayan Pahwa</t>
  </si>
  <si>
    <t xml:space="preserve">narayan.pahwa@globalss.com</t>
  </si>
  <si>
    <t xml:space="preserve">080-64528001</t>
  </si>
  <si>
    <t xml:space="preserve">Sector 65, Noida, Uttar Pradesh 201307</t>
  </si>
  <si>
    <t xml:space="preserve">Iblesoft</t>
  </si>
  <si>
    <t xml:space="preserve">hr@iblesoft.com</t>
  </si>
  <si>
    <t xml:space="preserve">1st Floor, BVL Complex, 815, 100 Feet Rd, Ayyappa Society, Mega Hills, Madhapur, Telangana 500081</t>
  </si>
  <si>
    <t xml:space="preserve">Aero Club</t>
  </si>
  <si>
    <t xml:space="preserve">Raman</t>
  </si>
  <si>
    <t xml:space="preserve">raman.woodland@gmail.com</t>
  </si>
  <si>
    <t xml:space="preserve">011-47676666/011-47676851</t>
  </si>
  <si>
    <t xml:space="preserve">Rafi Marg, Sansad Marg, behind RBI Bank, Sansad Marg Area, New Delhi, Delhi 110001</t>
  </si>
  <si>
    <t xml:space="preserve">Asa And Associates Llp</t>
  </si>
  <si>
    <t xml:space="preserve">Ruchika Sharma</t>
  </si>
  <si>
    <t xml:space="preserve">ruchika.sharma@asa.in</t>
  </si>
  <si>
    <t xml:space="preserve">Aurobindo Tower 81/1, Third Floor, Adchini, Sri Aurobindo Marg, Delhi 110017</t>
  </si>
  <si>
    <t xml:space="preserve">Birla Cellulose</t>
  </si>
  <si>
    <t xml:space="preserve">mohit a</t>
  </si>
  <si>
    <t xml:space="preserve">mohit.a@adityabirla.com</t>
  </si>
  <si>
    <t xml:space="preserve">1101 &amp; 1102 Ocean, Sarabhai Road, Vadiwadi, opposite Vadodara Central Mall, Vadodara, Gujarat 390023</t>
  </si>
  <si>
    <t xml:space="preserve">City Centre Commercial Co. (K.S.C.C)</t>
  </si>
  <si>
    <t xml:space="preserve">Sandesh</t>
  </si>
  <si>
    <t xml:space="preserve">sandesh@citycentre.com.kw</t>
  </si>
  <si>
    <t xml:space="preserve">13 St., next to Tima Pools Company or Honda Service Centre Behind Sadeem Marbles شارع 13 جانب حمامات سباحة تيما، Shuwaikh، Kuwait</t>
  </si>
  <si>
    <t xml:space="preserve">Dnaindia</t>
  </si>
  <si>
    <t xml:space="preserve">M Ram</t>
  </si>
  <si>
    <t xml:space="preserve">m_ram@dnaindia.net</t>
  </si>
  <si>
    <t xml:space="preserve">S-212-A, near Metro Station, Block A, Lajpat Nagar III, Laxmi Nagar, New Delhi, Delhi 110092</t>
  </si>
  <si>
    <t xml:space="preserve">Global-Value-Web</t>
  </si>
  <si>
    <t xml:space="preserve">bbharath@global-value-web.com</t>
  </si>
  <si>
    <t xml:space="preserve">Leenselweg 10, 5757 SH Liessel, Netherlands</t>
  </si>
  <si>
    <t xml:space="preserve">Ibmesp</t>
  </si>
  <si>
    <t xml:space="preserve">adminasst@ibmesp.com</t>
  </si>
  <si>
    <t xml:space="preserve">Dlf City Phase 3, Gurgaon, Haryana</t>
  </si>
  <si>
    <t xml:space="preserve">Aerosailgssaindia</t>
  </si>
  <si>
    <t xml:space="preserve">purush@aerosailgssaindia.com</t>
  </si>
  <si>
    <t xml:space="preserve">Room No. 3, P.A Building, Cargo Complex, IGI Airport, New Delhi, Delhi 110037</t>
  </si>
  <si>
    <t xml:space="preserve">Asaco Pvt Ltd</t>
  </si>
  <si>
    <t xml:space="preserve">sr.hr-officer@asaco.in</t>
  </si>
  <si>
    <t xml:space="preserve">620, Rd Number 33, Aditya Enclave, Venkatagiri, Jubilee Hills, Hyderabad, Telangana 500033</t>
  </si>
  <si>
    <t xml:space="preserve">Birla Institute Of Technology</t>
  </si>
  <si>
    <t xml:space="preserve">abhijitkundu</t>
  </si>
  <si>
    <t xml:space="preserve">hr@bitmesra.ac.in</t>
  </si>
  <si>
    <t xml:space="preserve">Mesra, Jharkhand 835215</t>
  </si>
  <si>
    <t xml:space="preserve">City Corporation Limited</t>
  </si>
  <si>
    <t xml:space="preserve">Kranti Dalvi</t>
  </si>
  <si>
    <t xml:space="preserve">kranti.dalvi@amanora.com</t>
  </si>
  <si>
    <t xml:space="preserve">917/19 A, City Chambers, Fergusson College Road, Pune, Maharashtra 411004</t>
  </si>
  <si>
    <t xml:space="preserve">Dnata (Emirates Group It)</t>
  </si>
  <si>
    <t xml:space="preserve">Joseph</t>
  </si>
  <si>
    <t xml:space="preserve">joseph.f@dnata.com</t>
  </si>
  <si>
    <t xml:space="preserve">28 Al Ittihad Rd - Al Khabaisi - Dubai - United Arab Emirates</t>
  </si>
  <si>
    <t xml:space="preserve">Globarena Technologies Pvt. Ltd</t>
  </si>
  <si>
    <t xml:space="preserve">hr@globarena.com</t>
  </si>
  <si>
    <t xml:space="preserve">Shiva Shakthi Towers, H.No.8-2-700/A, 4th Floor, Rd Number 12, Mehdipatnam - Banjara Hills Rd, Hyderabad, Telangana 500034</t>
  </si>
  <si>
    <t xml:space="preserve">Ibodetech</t>
  </si>
  <si>
    <t xml:space="preserve">Prajod Varma</t>
  </si>
  <si>
    <t xml:space="preserve">prajodvarma@ibodetech.com</t>
  </si>
  <si>
    <t xml:space="preserve">Aetn18 Media Private Limited</t>
  </si>
  <si>
    <t xml:space="preserve">Bhavika Gandhi</t>
  </si>
  <si>
    <t xml:space="preserve">hr@nw18.com</t>
  </si>
  <si>
    <t xml:space="preserve">Plot No. 15 &amp; 16, TOWER-EXPRESS TRADE, Film City, Sector 16A, Noida, Uttar Pradesh 201301</t>
  </si>
  <si>
    <t xml:space="preserve">Asainfosystem</t>
  </si>
  <si>
    <t xml:space="preserve">hrbgc@asapinfosystems.com</t>
  </si>
  <si>
    <t xml:space="preserve">Sarkhej - Gandhinagar Hwy, Near Gota Over Flyover, Chanakyapuri, Ahmedabad, Gujarat 380061</t>
  </si>
  <si>
    <t xml:space="preserve">Birla Medisoft Pvt Ltd</t>
  </si>
  <si>
    <t xml:space="preserve">hrd@birlamedisoft.com</t>
  </si>
  <si>
    <t xml:space="preserve">201, Marie Gold, Neco Garden, Viman Nagar, Pune, Maharashtra 411014</t>
  </si>
  <si>
    <t xml:space="preserve">City Montessori School</t>
  </si>
  <si>
    <t xml:space="preserve">Qaid</t>
  </si>
  <si>
    <t xml:space="preserve">qaid@cmseducation.org</t>
  </si>
  <si>
    <t xml:space="preserve">marg, -110084, Padhan Enclave, Burari, Delhi, 110084</t>
  </si>
  <si>
    <t xml:space="preserve">Docassistant</t>
  </si>
  <si>
    <t xml:space="preserve">Lavanya</t>
  </si>
  <si>
    <t xml:space="preserve">lavanya@docassistant.net</t>
  </si>
  <si>
    <t xml:space="preserve">2ND FLOOR, PLOT NO.32DARSHAK CHAMBERS P G ROAD NO 1 SECUNDERABAD. Telangana - 500003</t>
  </si>
  <si>
    <t xml:space="preserve">Globe Ground India Private Limited</t>
  </si>
  <si>
    <t xml:space="preserve">hr.goa@ggimail.in msu@ggimail.in</t>
  </si>
  <si>
    <t xml:space="preserve">9, Connaught Cir, Block A, Connaught Place, New Delhi, Delhi 110001</t>
  </si>
  <si>
    <t xml:space="preserve">Ibridgetechsoft</t>
  </si>
  <si>
    <t xml:space="preserve">padma@ibridgetechsoft.com</t>
  </si>
  <si>
    <t xml:space="preserve">Plot 70, Flat 402, 4th Floor, Image Gardens Rd, Cyber Hills Colony, VIP Hills, Silicon Valley, Madhapur, Telangana 500081</t>
  </si>
  <si>
    <t xml:space="preserve">Affluent Global Services</t>
  </si>
  <si>
    <t xml:space="preserve">Shailesh -CEO</t>
  </si>
  <si>
    <t xml:space="preserve">info@affluentgs.com</t>
  </si>
  <si>
    <t xml:space="preserve">Patton House-2, 3rd Floor, 4th B Cross Rd, next to Tilt Pub, 5th Block, Koramangala, Bengaluru, Karnataka 560034</t>
  </si>
  <si>
    <t xml:space="preserve">Asap Info Syste</t>
  </si>
  <si>
    <t xml:space="preserve">hr@asapinfosyste.com</t>
  </si>
  <si>
    <t xml:space="preserve">Survey No. 9/1 ,Doddanakundi Village, K.R.Puram Hobli , Marathalli Outer Ring Road, Bengaluru, Karnataka 560037</t>
  </si>
  <si>
    <t xml:space="preserve">City Public School</t>
  </si>
  <si>
    <t xml:space="preserve">citypublicschool_2006@yahoo.com</t>
  </si>
  <si>
    <t xml:space="preserve">E-5/93East Gokal Pur, Delhi, 110094</t>
  </si>
  <si>
    <t xml:space="preserve">Dodladairy</t>
  </si>
  <si>
    <t xml:space="preserve">Sudheer</t>
  </si>
  <si>
    <t xml:space="preserve">sudheer@dodladairy.com</t>
  </si>
  <si>
    <t xml:space="preserve">Plot No 20, MMTS Railway Station, behind TDP Office, Sreenagar colony, Allapur, Borabanda, Hyderabad, Telangana 500018</t>
  </si>
  <si>
    <t xml:space="preserve">Globeop Financial Services Pvt Ltd</t>
  </si>
  <si>
    <t xml:space="preserve">Nilesh</t>
  </si>
  <si>
    <t xml:space="preserve">ngolatka@globeop.com</t>
  </si>
  <si>
    <t xml:space="preserve">5Th Floor, Interface Building 16 New Kharodi, 1, Link Rd, Chincholi Bunder, Malad West, Mumbai, Maharashtra 400064</t>
  </si>
  <si>
    <t xml:space="preserve">Ibsfintech</t>
  </si>
  <si>
    <t xml:space="preserve">Sethuraman</t>
  </si>
  <si>
    <t xml:space="preserve">sethuraman@ibsfintech.com</t>
  </si>
  <si>
    <t xml:space="preserve">Gokaldas Chambers,, #222/14, 3rd Floor, 5th Main,, Bellary Road, Sadashiva Nagar, Bengaluru, Karnataka 560080</t>
  </si>
  <si>
    <t xml:space="preserve">Afl Dachser Pvt. Limited</t>
  </si>
  <si>
    <t xml:space="preserve">hr@dachser.co.in</t>
  </si>
  <si>
    <t xml:space="preserve">#1112/584-A, MES Colony, Konena Agrahara, Behind SBI, Vimanapura P O, 80 Feet Rd, HAL 2nd Stage, Kodihalli, Bengaluru, Karnataka 56001</t>
  </si>
  <si>
    <t xml:space="preserve">Asap Infotech</t>
  </si>
  <si>
    <t xml:space="preserve">Ritu</t>
  </si>
  <si>
    <t xml:space="preserve">ritu@asapinfotech.com</t>
  </si>
  <si>
    <t xml:space="preserve">Corporate House, 503 A Block, RNT Marg, Indore, Madhya Pradesh 452001</t>
  </si>
  <si>
    <t xml:space="preserve">Birlasoft Ltd</t>
  </si>
  <si>
    <t xml:space="preserve">birlasoft@service-now.com</t>
  </si>
  <si>
    <t xml:space="preserve">Cedar Block, 4th and 5th Floor, Kundalahalli Village, KR Puram Hobli, Whitefield, Bengaluru 560 066, Karnataka</t>
  </si>
  <si>
    <t xml:space="preserve">City Union Bank Ltd.</t>
  </si>
  <si>
    <t xml:space="preserve">hrmd@cityunionbank.in</t>
  </si>
  <si>
    <t xml:space="preserve">F-120, Main Bazar Rd, Laxmi Nagar, Block F, Laxmi Nagar, New Delhi, Delhi 110092</t>
  </si>
  <si>
    <t xml:space="preserve">Dolcera Information Technology Services Pvt Ltd</t>
  </si>
  <si>
    <t xml:space="preserve">Neerja H</t>
  </si>
  <si>
    <t xml:space="preserve">neeraja.h@dolcera.com</t>
  </si>
  <si>
    <t xml:space="preserve">Dolcera, 5th floor, Phoenix Primea, Financial District, Nanakaramguda, Telangana 500032</t>
  </si>
  <si>
    <t xml:space="preserve">Globsyn Infotech Limited</t>
  </si>
  <si>
    <t xml:space="preserve">Samarpita Mazumdar</t>
  </si>
  <si>
    <t xml:space="preserve">samarpita.mazumdar@globsyn.edu.in</t>
  </si>
  <si>
    <t xml:space="preserve">11 &amp; 12, ED Block, Sector V, Bidhannagar, Kolkata, West Bengal 700091</t>
  </si>
  <si>
    <t xml:space="preserve">Ibx</t>
  </si>
  <si>
    <t xml:space="preserve">Soumyaranjan</t>
  </si>
  <si>
    <t xml:space="preserve">soumyaranjan@ibx.info</t>
  </si>
  <si>
    <t xml:space="preserve">1901 MARKET ST 37TH FLOOR PHILADELPHIA, PA 19103 United States</t>
  </si>
  <si>
    <t xml:space="preserve">Aforeserve</t>
  </si>
  <si>
    <t xml:space="preserve">J.Panneer Selvam</t>
  </si>
  <si>
    <t xml:space="preserve">hr@aforeserve.co.in</t>
  </si>
  <si>
    <t xml:space="preserve">B-21, Sector 8, Noida Uttar Pradesh - 201301</t>
  </si>
  <si>
    <t xml:space="preserve">Asap-Y Sourcing Solutions Pvt. Ltd</t>
  </si>
  <si>
    <t xml:space="preserve">A Dsouza</t>
  </si>
  <si>
    <t xml:space="preserve">adsouza@myasap.com</t>
  </si>
  <si>
    <t xml:space="preserve">9-1-159/4, Grand Edifice, Sebastian Road, Sebastian Road, Secunderabad, Telangana 500003</t>
  </si>
  <si>
    <t xml:space="preserve">Bisolq</t>
  </si>
  <si>
    <t xml:space="preserve">rabindranath</t>
  </si>
  <si>
    <t xml:space="preserve">rabindranath@bisolq.com</t>
  </si>
  <si>
    <t xml:space="preserve">8-2-603/b/5, banjara hills, road number 10, Hyderabad, Telangana 500034</t>
  </si>
  <si>
    <t xml:space="preserve">City X Ray And Scan Clinic Private Limited</t>
  </si>
  <si>
    <t xml:space="preserve">hr@cityxrayclinic.com</t>
  </si>
  <si>
    <t xml:space="preserve">5A, 34, Najafgarh Rd, near Haldiram Restaurant, Block 5A, Tilak Nagar, New Delhi, Delhi - 110018</t>
  </si>
  <si>
    <t xml:space="preserve">Dominos (A Jubilant Foodworks)</t>
  </si>
  <si>
    <t xml:space="preserve">Swaroop Singh</t>
  </si>
  <si>
    <t xml:space="preserve">Hr@jublfood.com</t>
  </si>
  <si>
    <t xml:space="preserve">No. 5, Logix TechnoPark Tower D, Sector 127, Noida, Uttar Pradesh 201305</t>
  </si>
  <si>
    <t xml:space="preserve">Globtier Infotech</t>
  </si>
  <si>
    <t xml:space="preserve">Sandeep</t>
  </si>
  <si>
    <t xml:space="preserve">hr@globtierinfotech.com</t>
  </si>
  <si>
    <t xml:space="preserve">Third Floor, B-67, Noida, Sector 67, Noida, Uttar Pradesh 201301</t>
  </si>
  <si>
    <t xml:space="preserve">Icapindia</t>
  </si>
  <si>
    <t xml:space="preserve">Nilesh@icapindia.com</t>
  </si>
  <si>
    <t xml:space="preserve">G85V+P53, Commercial Area Gulberg III, Lahore, Punjab, Pakistan</t>
  </si>
  <si>
    <t xml:space="preserve">Afp</t>
  </si>
  <si>
    <t xml:space="preserve">hr@afp.com</t>
  </si>
  <si>
    <t xml:space="preserve">4520 East West Highway Suite 800</t>
  </si>
  <si>
    <t xml:space="preserve">Ascender</t>
  </si>
  <si>
    <t xml:space="preserve">sathish kumar</t>
  </si>
  <si>
    <t xml:space="preserve">sathishkumar@ascenderstech.com</t>
  </si>
  <si>
    <t xml:space="preserve">2-2-11/2, Near CTI, University Road, Bagh Amberpet, Hyderabad Hyderabad TG 500013 IN</t>
  </si>
  <si>
    <t xml:space="preserve">Bitchem Asphalt Technologies Limited</t>
  </si>
  <si>
    <t xml:space="preserve">admin@bitchem.com</t>
  </si>
  <si>
    <t xml:space="preserve">3rd Floor, Anil Plaza, GS Road, Guwahati, Assam 781005</t>
  </si>
  <si>
    <t xml:space="preserve">Cityland Technologies Private Limited</t>
  </si>
  <si>
    <t xml:space="preserve">srinivas@citylandtech.com</t>
  </si>
  <si>
    <t xml:space="preserve">A 305, 2nd Floor, 1st Block, KSSIDC Complex, 2nd Cross Road, Electronics City Phase 1, Electronic City, Bengaluru, Karnataka - 560100</t>
  </si>
  <si>
    <t xml:space="preserve">Donaldson India Filter Syste Pvt. Ltd.</t>
  </si>
  <si>
    <t xml:space="preserve">Vandhana Singh</t>
  </si>
  <si>
    <t xml:space="preserve">Vandana.Singh@Donaldson.com</t>
  </si>
  <si>
    <t xml:space="preserve">Naharpur Kasan,Manesar, Imt Manesar, Gurugram, Haryana 122001</t>
  </si>
  <si>
    <t xml:space="preserve">Globussoft Bhilai</t>
  </si>
  <si>
    <t xml:space="preserve">hr@globussoft.com</t>
  </si>
  <si>
    <t xml:space="preserve">CHPL Dream homes apartment, Apollo hospital road, Smriti Nagar, Chhattisgarh 490020</t>
  </si>
  <si>
    <t xml:space="preserve">Icc India</t>
  </si>
  <si>
    <t xml:space="preserve">Rachna</t>
  </si>
  <si>
    <t xml:space="preserve">rachana@iccworld.com</t>
  </si>
  <si>
    <t xml:space="preserve">ICC INDIA Federation House Tansen Marg New Delhi - 110 001</t>
  </si>
  <si>
    <t xml:space="preserve">Aftech Systems Private Limited</t>
  </si>
  <si>
    <t xml:space="preserve">hr@aftechsystems.com</t>
  </si>
  <si>
    <t xml:space="preserve">40 – 60123435</t>
  </si>
  <si>
    <t xml:space="preserve">45-58-18/1/1,NARASIMHA NAGAR AKKAYYAPALEM VISAKHAPATNAM AP 530024</t>
  </si>
  <si>
    <t xml:space="preserve">Ascendia Technology Solutions (India) Pvt Ltd</t>
  </si>
  <si>
    <t xml:space="preserve">anuradha k</t>
  </si>
  <si>
    <t xml:space="preserve">hr@ascendiatech.in</t>
  </si>
  <si>
    <t xml:space="preserve">3rd Floor, SoftSol Tower-1, Plot no. 4, Infocity,, Software Units Layout, Inorbit Mall Road, Madhapur, Hitec City, Hyderabad, Telangana 500081</t>
  </si>
  <si>
    <t xml:space="preserve">Bitchemy Ventures Pvt. Ltd.</t>
  </si>
  <si>
    <t xml:space="preserve">Lakshmi@bitkemy.com</t>
  </si>
  <si>
    <t xml:space="preserve">Rajapraasadamu, Level-5, Wing -1, Plot no 6A &amp; 6B Sy no 186 &amp; 187/P, Masid Banda, Kondapur Hyderabad Hyderabad TG 500084 IN</t>
  </si>
  <si>
    <t xml:space="preserve">Citytech Software Private Limited</t>
  </si>
  <si>
    <t xml:space="preserve">Payal</t>
  </si>
  <si>
    <t xml:space="preserve">payal@citytechcorp.com</t>
  </si>
  <si>
    <t xml:space="preserve">Citytech House, 38b, Pratapaditya Rd, Sahanagar, Kalighat, Kolkata, West Bengal - 700026</t>
  </si>
  <si>
    <t xml:space="preserve">Doormint</t>
  </si>
  <si>
    <t xml:space="preserve">Priya Gurnani</t>
  </si>
  <si>
    <t xml:space="preserve">priya.gurnani@doormint.in</t>
  </si>
  <si>
    <t xml:space="preserve">400072, Safed Pul, Saki Naka, Mumbai, Maharashtra 400072</t>
  </si>
  <si>
    <t xml:space="preserve">Glochemindia</t>
  </si>
  <si>
    <t xml:space="preserve">Ramkumar Pampana</t>
  </si>
  <si>
    <t xml:space="preserve">Hr@glochemindia.com</t>
  </si>
  <si>
    <t xml:space="preserve">G V Chambers, 7-2-C8 &amp; C8/2,IE Sanath Nagar, Hyderabad, Telangana 500018</t>
  </si>
  <si>
    <t xml:space="preserve">Icebergfoods</t>
  </si>
  <si>
    <t xml:space="preserve">Aeen</t>
  </si>
  <si>
    <t xml:space="preserve">aeen@icebergfoods.com</t>
  </si>
  <si>
    <t xml:space="preserve">374 Iiird Floor Kohenclave, Majlis Park Main Rd, Delhi, 110034</t>
  </si>
  <si>
    <t xml:space="preserve">Aftek Limited</t>
  </si>
  <si>
    <t xml:space="preserve">hr@aftek.com</t>
  </si>
  <si>
    <t xml:space="preserve">020-30240000</t>
  </si>
  <si>
    <t xml:space="preserve">A-19/2, M.I.D.C., Chincholi, Solapur,India</t>
  </si>
  <si>
    <t xml:space="preserve">Ascendtele</t>
  </si>
  <si>
    <t xml:space="preserve">andrew s</t>
  </si>
  <si>
    <t xml:space="preserve">andrew.s@ascendtele.com</t>
  </si>
  <si>
    <t xml:space="preserve">1003-A, Parshwa Tower, 10th Floor, S.G Highway, Judges Bunglow Rd, Bodakdev, Ahmedabad, Gujarat 380054</t>
  </si>
  <si>
    <t xml:space="preserve">Bitla Software Pvt Ltd</t>
  </si>
  <si>
    <t xml:space="preserve">ashwathi.ps</t>
  </si>
  <si>
    <t xml:space="preserve">ashwathi.ps@bitlasoft.com</t>
  </si>
  <si>
    <t xml:space="preserve">Mp Krishna Mansion, Enzyme JNC Business Center, 18 Guava Garden, 5th Block, Koramangala, Bengaluru, Karnataka 560095</t>
  </si>
  <si>
    <t xml:space="preserve">Civimec Engineering Pvt Ltd</t>
  </si>
  <si>
    <t xml:space="preserve">hr@civimec.co.in</t>
  </si>
  <si>
    <t xml:space="preserve">Survey Number - 92 Dharmojigudem Choutuppal, NH65, Hyderabad, Telangana - 508252</t>
  </si>
  <si>
    <t xml:space="preserve">Doosan Power Syste India Private Limited</t>
  </si>
  <si>
    <t xml:space="preserve">Siddharth Dubey</t>
  </si>
  <si>
    <t xml:space="preserve">siddharth.dubey@doosan.com</t>
  </si>
  <si>
    <t xml:space="preserve">Lemon Tree Hotel, Ch.Nandaram Marg, Ullahwas Village, Sector 60, Gurugram, Haryana</t>
  </si>
  <si>
    <t xml:space="preserve">Gloedge Technologies Private Limited</t>
  </si>
  <si>
    <t xml:space="preserve">Shrivardhan</t>
  </si>
  <si>
    <t xml:space="preserve">shrivardhan@gloedge.com</t>
  </si>
  <si>
    <t xml:space="preserve">847, 10th Main Rd, Stage 2, BTM 2nd Stage, Bengaluru, Karnataka 560076</t>
  </si>
  <si>
    <t xml:space="preserve">Icegen</t>
  </si>
  <si>
    <t xml:space="preserve">info@icegen.net</t>
  </si>
  <si>
    <t xml:space="preserve">145 Shields Ct, Markham, ON L3R 9T5, Canada</t>
  </si>
  <si>
    <t xml:space="preserve">Agile Cockpit</t>
  </si>
  <si>
    <t xml:space="preserve">j.sonke@prowareness.nl</t>
  </si>
  <si>
    <t xml:space="preserve">6th Floor, MM Towers, Plot No. 8 &amp; 9, Phase IV, Udyog Vihar, Sector 18, Gurugram, Haryana 122001</t>
  </si>
  <si>
    <t xml:space="preserve">Ascendum Solution India Pvt Ltd</t>
  </si>
  <si>
    <t xml:space="preserve">shilpa collin</t>
  </si>
  <si>
    <t xml:space="preserve">shilpa.collin@ascendum.com</t>
  </si>
  <si>
    <t xml:space="preserve">80-4931 0258.</t>
  </si>
  <si>
    <t xml:space="preserve">Satya One Complex, Sushil Nagar Society, Memnagar, Ahmedabad, Gujarat 380052</t>
  </si>
  <si>
    <t xml:space="preserve">Bitra Net Pvt Ltd</t>
  </si>
  <si>
    <t xml:space="preserve">hr@bitragroup.com</t>
  </si>
  <si>
    <t xml:space="preserve">MCH. No # 133, Banjara Hills Rd Number 10, Hyderabad, Telangana 500034</t>
  </si>
  <si>
    <t xml:space="preserve">Cl Infotech Private Limited</t>
  </si>
  <si>
    <t xml:space="preserve">Amitha</t>
  </si>
  <si>
    <t xml:space="preserve">hr@appzui.com</t>
  </si>
  <si>
    <t xml:space="preserve">K-33A, LGF, Green Park Main, New Delhi, Delhi - 110016</t>
  </si>
  <si>
    <t xml:space="preserve">Dorma India Private Limited</t>
  </si>
  <si>
    <t xml:space="preserve">Vinodh</t>
  </si>
  <si>
    <t xml:space="preserve">vinodh@dormaindia.com</t>
  </si>
  <si>
    <t xml:space="preserve">1st floor VIPPS Centre , Plot no2 ,LSC Part 2, Greater Kailash, New Delhi, Delhi 110048</t>
  </si>
  <si>
    <t xml:space="preserve">Gloob Décor Pvt. Ltd.</t>
  </si>
  <si>
    <t xml:space="preserve">hr@gloob.in</t>
  </si>
  <si>
    <t xml:space="preserve">59, 2nd Floor, Sidhpura Industrial Cooperative Estate, SV Road, Goregaon West, Mumbai, Maharashtra 400062</t>
  </si>
  <si>
    <t xml:space="preserve">Icelabs</t>
  </si>
  <si>
    <t xml:space="preserve">Jamal</t>
  </si>
  <si>
    <t xml:space="preserve">jamal@icelabs.in</t>
  </si>
  <si>
    <t xml:space="preserve">55/15, F2, 1st Floor, 7th Avenue, Besant Nagar, Chennai, Tamil Nadu 600090</t>
  </si>
  <si>
    <t xml:space="preserve">Agile Financial Technologies</t>
  </si>
  <si>
    <t xml:space="preserve">hr@agile-ft.com</t>
  </si>
  <si>
    <t xml:space="preserve">022- 49425222</t>
  </si>
  <si>
    <t xml:space="preserve">501-1000 Series A, Mumbai Maharashtra</t>
  </si>
  <si>
    <t xml:space="preserve">Ascent Consulting Services Pvt. Ltd.</t>
  </si>
  <si>
    <t xml:space="preserve">hr@ascent-online.com</t>
  </si>
  <si>
    <t xml:space="preserve">Town Center - 1 Building, # 501 5th Floor, Andheri - Kurla Rd, Marol Naka, Andheri East, Mumbai, Maharashtra 400059</t>
  </si>
  <si>
    <t xml:space="preserve">Bitscape Infotech Pvt. Ltd.</t>
  </si>
  <si>
    <t xml:space="preserve">Hr.Exec@bitscape.com</t>
  </si>
  <si>
    <t xml:space="preserve">79-71615100 | d : +91-79-71615113</t>
  </si>
  <si>
    <t xml:space="preserve">Mondeal Heights, A - 509, Sarkhej - Gandhinagar Hwy, near Wide Angle Cinema, Ahmedabad, Gujarat 380051</t>
  </si>
  <si>
    <t xml:space="preserve">Claas India Private Limited</t>
  </si>
  <si>
    <t xml:space="preserve">KD Sharma</t>
  </si>
  <si>
    <t xml:space="preserve">kd.sharma@claas.com</t>
  </si>
  <si>
    <t xml:space="preserve">15, 3, Mathura Rd, DLF Industrial Area, Sector 32, Faridabad, Haryana - 121003</t>
  </si>
  <si>
    <t xml:space="preserve">Dormakaba.Com</t>
  </si>
  <si>
    <t xml:space="preserve">Geetha Bali</t>
  </si>
  <si>
    <t xml:space="preserve">hr@dormakaba.com</t>
  </si>
  <si>
    <t xml:space="preserve">C/6 1st Floor, Abdul Aziz Rd, WEA, Karol Bagh, New Delhi, Delhi 110005</t>
  </si>
  <si>
    <t xml:space="preserve">Glow Homes</t>
  </si>
  <si>
    <t xml:space="preserve">info@glowhomes.co.in</t>
  </si>
  <si>
    <t xml:space="preserve">080-26652852</t>
  </si>
  <si>
    <t xml:space="preserve">No. 1, Tolstoy Rd, Barakhamba, New Delhi, Delhi 110001</t>
  </si>
  <si>
    <t xml:space="preserve">Icentric Solutions</t>
  </si>
  <si>
    <t xml:space="preserve">Anirud Mudra</t>
  </si>
  <si>
    <t xml:space="preserve">hr@icentricsolutions.com</t>
  </si>
  <si>
    <t xml:space="preserve">Agile Financial Technologies Pvt. Ltd</t>
  </si>
  <si>
    <t xml:space="preserve">Alka Desale</t>
  </si>
  <si>
    <t xml:space="preserve">alka.desale@agile-ft.com</t>
  </si>
  <si>
    <t xml:space="preserve">808-A, Business Central Towers - Dubai - United Arab Emirates</t>
  </si>
  <si>
    <t xml:space="preserve">Bitstream It Solutions Private Limited</t>
  </si>
  <si>
    <t xml:space="preserve">hr@bitsitsolutions.in</t>
  </si>
  <si>
    <t xml:space="preserve">FL 303A WNG SN 130/1 MOTIDEEP BANER PUNE, PUNE MH, MAHARASHTRA, INDIA</t>
  </si>
  <si>
    <t xml:space="preserve">Clairvolex Knowledge Processes Private Limited</t>
  </si>
  <si>
    <t xml:space="preserve">hr@clairvolex.com</t>
  </si>
  <si>
    <t xml:space="preserve">Level 2, Tower 6-B, Candor Techspace (SEZ, Sector 21, Gurugram, Haryana 122016</t>
  </si>
  <si>
    <t xml:space="preserve">Dot Com Infoway</t>
  </si>
  <si>
    <t xml:space="preserve">hr@dci.in</t>
  </si>
  <si>
    <t xml:space="preserve">044-43357362</t>
  </si>
  <si>
    <t xml:space="preserve">I Floor, Plot No 3, Vaigai Colony, opp. to Ambika Theatre, Anna Nagar, Madurai, Tamil Nadu 625020</t>
  </si>
  <si>
    <t xml:space="preserve">Glow Touch</t>
  </si>
  <si>
    <t xml:space="preserve">archana.k@glowtouch.com</t>
  </si>
  <si>
    <t xml:space="preserve">Janta flat ,Near Mother Dairy,Sec-71, Noida, Uttar Pradesh 201301</t>
  </si>
  <si>
    <t xml:space="preserve">Icgcsoftware</t>
  </si>
  <si>
    <t xml:space="preserve">hr@icgcsoftware.com</t>
  </si>
  <si>
    <t xml:space="preserve">27, Swami Vivekananda Rd, near Trinity Circle, Someshwarpura, Halasuru, Karnataka 560008</t>
  </si>
  <si>
    <t xml:space="preserve">Ags Health</t>
  </si>
  <si>
    <t xml:space="preserve">Vivekanandhan</t>
  </si>
  <si>
    <t xml:space="preserve">vivekanandhan.rajamanoharan@agshealth.com</t>
  </si>
  <si>
    <t xml:space="preserve">05-02 Tidel park, Rajiv Gandhi IT Expressway, Tharamani, Chennai, Tamil Nadu 600113</t>
  </si>
  <si>
    <t xml:space="preserve">Aseema Softnet Technologies Private Limited</t>
  </si>
  <si>
    <t xml:space="preserve">hr@aseema.in</t>
  </si>
  <si>
    <t xml:space="preserve">No.7, 1st Floor,1st Main, 1st Cross, Dollars Layout, J.P.Nagar, 4th Phase, Bangalore KA 560078 IN</t>
  </si>
  <si>
    <t xml:space="preserve">Bitwise Solutions Private Limited</t>
  </si>
  <si>
    <t xml:space="preserve">Saurabh Dhaygude</t>
  </si>
  <si>
    <t xml:space="preserve">Saurabh.Dhaygude@bitwiseglobal.com</t>
  </si>
  <si>
    <t xml:space="preserve">Bitwise World, Off International Convention Center, Senapati Bapat Rd, Pune, 411016</t>
  </si>
  <si>
    <t xml:space="preserve">Clairvoyant Tech Soft India Pvt Ltd</t>
  </si>
  <si>
    <t xml:space="preserve">Varsha</t>
  </si>
  <si>
    <t xml:space="preserve">varsha@ctsit.com</t>
  </si>
  <si>
    <t xml:space="preserve">1A, Old Nattam Rd, Narayanapuram, Iyer Bungalow, Srinagar, Tamil Nadu - 625014</t>
  </si>
  <si>
    <t xml:space="preserve">Dot Com Solutions India Private Limited</t>
  </si>
  <si>
    <t xml:space="preserve">Vemkatesh</t>
  </si>
  <si>
    <t xml:space="preserve">venkatesh@dcis.net</t>
  </si>
  <si>
    <t xml:space="preserve">No.204 II Floor Aathisree Towers, Diwan Bahadur Rd, R.S. Puram, Coimbatore, Tamil Nadu 641002</t>
  </si>
  <si>
    <t xml:space="preserve">Gmall</t>
  </si>
  <si>
    <t xml:space="preserve">Oambiar Sudha</t>
  </si>
  <si>
    <t xml:space="preserve">oambiar.sudha@gmall.com</t>
  </si>
  <si>
    <t xml:space="preserve">25A/4 Dwarika Appartment Main budh bazar road, 150 Feet Rd, Shalimar Garden Extension I, Uttar Pradesh 201005</t>
  </si>
  <si>
    <t xml:space="preserve">Icici Prudential Life Insurance Ltd</t>
  </si>
  <si>
    <t xml:space="preserve">Nikita Tandon</t>
  </si>
  <si>
    <t xml:space="preserve">nikita.tandon@iciciprulife.com</t>
  </si>
  <si>
    <t xml:space="preserve">022-42058521</t>
  </si>
  <si>
    <t xml:space="preserve">Ahfsxndia</t>
  </si>
  <si>
    <t xml:space="preserve">Sykosti</t>
  </si>
  <si>
    <t xml:space="preserve">sykosti@ahfsindia.com</t>
  </si>
  <si>
    <t xml:space="preserve">No.1, 8th Cross, K K Lane Near Ksrtc Bus Stand, Cottonpete, Bengaluru, Karnataka 560053</t>
  </si>
  <si>
    <t xml:space="preserve">Asentech India Pvt Ltd.</t>
  </si>
  <si>
    <t xml:space="preserve">yogesh nair</t>
  </si>
  <si>
    <t xml:space="preserve">Hr@asentech.com</t>
  </si>
  <si>
    <t xml:space="preserve">Sadhu Vaswani Rd, Agarkar Nagar, Pune, Maharashtra 411001</t>
  </si>
  <si>
    <t xml:space="preserve">Bizacumen Research Pvt. Ltd.</t>
  </si>
  <si>
    <t xml:space="preserve">contact@bizacumen.com</t>
  </si>
  <si>
    <t xml:space="preserve">40-23332999</t>
  </si>
  <si>
    <t xml:space="preserve">8-2-672 1st, 2nd &amp; 3rd Floor, Tech novation, Rd Number 13, Mithila Nagar, Banjara Hills, Hyderabad, Telangana 500034</t>
  </si>
  <si>
    <t xml:space="preserve">Clairvoyant Tech Soft Private Limited</t>
  </si>
  <si>
    <t xml:space="preserve">Sonia Agrawal</t>
  </si>
  <si>
    <t xml:space="preserve">sonia.agrawal@innovasolutions.com</t>
  </si>
  <si>
    <t xml:space="preserve">X67V+JC5, Ramappa Nagar, Kandancavadi, Perungudi, Chennai, Tamil Nadu 600096</t>
  </si>
  <si>
    <t xml:space="preserve">Dot Technologies</t>
  </si>
  <si>
    <t xml:space="preserve">hr@dottechnologies.net</t>
  </si>
  <si>
    <t xml:space="preserve">D-41 Spinco Towers, Sector 11, Noida, Uttar Pradesh 201301</t>
  </si>
  <si>
    <t xml:space="preserve">Gmh Organics</t>
  </si>
  <si>
    <t xml:space="preserve">hr@gmh.co.in</t>
  </si>
  <si>
    <t xml:space="preserve">GMH Organics Plot no 5 Village Kunjhal, Baddi - Jhar Majri Rd, Himachal Pradesh 173205</t>
  </si>
  <si>
    <t xml:space="preserve">Icicibank</t>
  </si>
  <si>
    <t xml:space="preserve">Abhijit Bhattacharya</t>
  </si>
  <si>
    <t xml:space="preserve">Abhijit.bhattacharya@icicibank.com</t>
  </si>
  <si>
    <t xml:space="preserve">Head office, 9th Floor, South Towers, ICICI Towers, Mumbai</t>
  </si>
  <si>
    <t xml:space="preserve">Intelliswift Limited</t>
  </si>
  <si>
    <t xml:space="preserve">Intel official</t>
  </si>
  <si>
    <t xml:space="preserve">hr.india@intelliswift.com</t>
  </si>
  <si>
    <t xml:space="preserve">The Great Oasis, Plot No. D-13 4th Floor, Road No. 21, Andheri (East), Mumbai, Maharashtra 400093</t>
  </si>
  <si>
    <t xml:space="preserve">Kenilworthhotels</t>
  </si>
  <si>
    <t xml:space="preserve">Rudigere</t>
  </si>
  <si>
    <t xml:space="preserve">rudigere@kenilworthhotels.com</t>
  </si>
  <si>
    <t xml:space="preserve">Yellappa Garden, Yellappa Chetty Layout, Sivanchetti Gardens, Bengaluru, Karnataka 560001</t>
  </si>
  <si>
    <t xml:space="preserve">Mahiindrasatyam</t>
  </si>
  <si>
    <t xml:space="preserve">hr@mahiindrasatyam.net</t>
  </si>
  <si>
    <t xml:space="preserve">Address I: ITPL, Unit No. 2 (Wing B), Level 1, Creator Building, Whitefield Road, Bengaluru - 560066 (Karnataka) India
 Address II: RMZ Ecoworld Infrastructure Pvt Ltd, Tower 4A &amp; 4B, Fourth Floor, Marathalli Outer Ring Road, Bengaluru - 560103 Karnataka, India.
 Address III: Plot No.45 - 47, KIADB Industrial Area, Phase - II, Electronic City BENGALURU - 560100 (Karnataka) India</t>
  </si>
  <si>
    <t xml:space="preserve">Motilaloswal</t>
  </si>
  <si>
    <t xml:space="preserve">emponboardingdesk@motilaloswal.com</t>
  </si>
  <si>
    <t xml:space="preserve">JM ORCHID, No B1103, 11th Floor, near North Eye Tower, Sector 76, Noida, Uttar Pradesh 201306</t>
  </si>
  <si>
    <t xml:space="preserve">Novoinformatics</t>
  </si>
  <si>
    <t xml:space="preserve">Avinash Mishra</t>
  </si>
  <si>
    <t xml:space="preserve">avinash.mishra@novoinformatics.com</t>
  </si>
  <si>
    <t xml:space="preserve">303, Thapar House, Yusuf Sarai Community Centre, Green Park, New Delhi, Delhi 110049</t>
  </si>
  <si>
    <t xml:space="preserve">Pertemps</t>
  </si>
  <si>
    <t xml:space="preserve">Santie Ratering</t>
  </si>
  <si>
    <t xml:space="preserve">Santie.Ratering@pertemps.co.uk</t>
  </si>
  <si>
    <t xml:space="preserve">307-308 High Holborn, London WC1V 7LL, United Kingdom</t>
  </si>
  <si>
    <t xml:space="preserve">Intellosol Softwares India Private Limited</t>
  </si>
  <si>
    <t xml:space="preserve">Pankaj Gupta</t>
  </si>
  <si>
    <t xml:space="preserve">Pankaj.Gupta@coats.com</t>
  </si>
  <si>
    <t xml:space="preserve">1/22, Second Floor Asaf Ali Road New Delhi Central Delhi DL 110002 IN</t>
  </si>
  <si>
    <t xml:space="preserve">Kenlasyste</t>
  </si>
  <si>
    <t xml:space="preserve">inquiries@kenlasyste.com</t>
  </si>
  <si>
    <t xml:space="preserve">No 3/2 New No 7 Second floor, Kamaraj Ave 1st St, Adyar, Chennai, Tamil Nadu 600020</t>
  </si>
  <si>
    <t xml:space="preserve">Mahima Enterprises</t>
  </si>
  <si>
    <t xml:space="preserve">Virender Singh (Proprietor)</t>
  </si>
  <si>
    <t xml:space="preserve">mahimaenterprises101@gmail.com</t>
  </si>
  <si>
    <t xml:space="preserve">Khasra No. 606/ 2, Near Lalten Factory, Village Burari, Delhi - 110084, India</t>
  </si>
  <si>
    <t xml:space="preserve">Motive Communications</t>
  </si>
  <si>
    <t xml:space="preserve">hr@motive.com</t>
  </si>
  <si>
    <t xml:space="preserve">No.304&amp;314, Plot No.10, Back Portion BLK - KP Vardhaman Crystal Plaza, Pitampura City Delhi North Delhi DL 110034</t>
  </si>
  <si>
    <t xml:space="preserve">Novotelhyderabadairport</t>
  </si>
  <si>
    <t xml:space="preserve">Mm</t>
  </si>
  <si>
    <t xml:space="preserve">mm@novotelhyderabadairport.com</t>
  </si>
  <si>
    <t xml:space="preserve">R. Gandhi International Airport, Shamshabad, Hyderabad, Telangana 500108</t>
  </si>
  <si>
    <t xml:space="preserve">Pest Control Findiai Pw Ltd</t>
  </si>
  <si>
    <t xml:space="preserve">Vishal Sathe</t>
  </si>
  <si>
    <t xml:space="preserve">vishal.sathe@pcil.in</t>
  </si>
  <si>
    <t xml:space="preserve">2, 3, 4 Floor, 'Narayani' Ambabai Temple Compound,
 Near Bank of Maharashtra,
 Aarey Road, Goregaon (West)
 Mumbai - 400 062 Maharashtra INDIA</t>
  </si>
  <si>
    <t xml:space="preserve">Intellvisions</t>
  </si>
  <si>
    <t xml:space="preserve">Paresh Patel</t>
  </si>
  <si>
    <t xml:space="preserve">paresh@intellvisions.com</t>
  </si>
  <si>
    <t xml:space="preserve">Unit No. 603, Sigma IT Park, Plot No R-203, R-204TTC Industrial Estate, Thane Belapur Road, Rabale Navi Mumbai, Mumbai City, IN 400701</t>
  </si>
  <si>
    <t xml:space="preserve">Kennametal</t>
  </si>
  <si>
    <t xml:space="preserve">Shruthi Kumar</t>
  </si>
  <si>
    <t xml:space="preserve">Hr@kennametal.com</t>
  </si>
  <si>
    <t xml:space="preserve">Branch, 399 B Road No 4C Ashok Nagar Ranchi - India</t>
  </si>
  <si>
    <t xml:space="preserve">Mahindra Comviva</t>
  </si>
  <si>
    <t xml:space="preserve">hr.sd@mahindracomviva.com</t>
  </si>
  <si>
    <t xml:space="preserve">080 43401600</t>
  </si>
  <si>
    <t xml:space="preserve">Sy No. 144, Office Block, RMZ Galleria,
 10th, 11th &amp; 12th Floor, Yelahanka,
 Bengaluru – 560064, Karnataka, India</t>
  </si>
  <si>
    <t xml:space="preserve">Motorola</t>
  </si>
  <si>
    <t xml:space="preserve">Pathy</t>
  </si>
  <si>
    <t xml:space="preserve">hr@motorola.com</t>
  </si>
  <si>
    <t xml:space="preserve">NO.33A, THE SENATE,ULSOOR ROAD, BANGALORE-42 BANGALORE-42 KA 000000</t>
  </si>
  <si>
    <t xml:space="preserve">Novozymes South Asia Private Ltd.</t>
  </si>
  <si>
    <t xml:space="preserve">Manjula Ns</t>
  </si>
  <si>
    <t xml:space="preserve">mns@novozymes.com</t>
  </si>
  <si>
    <t xml:space="preserve">Plot No. 32, 47-50 Genisys Building, EPIP Area, Whitefield Bengaluru 560066</t>
  </si>
  <si>
    <t xml:space="preserve">Pestcone Pestcontrol Services</t>
  </si>
  <si>
    <t xml:space="preserve">head.corporate@iteecure.in</t>
  </si>
  <si>
    <t xml:space="preserve">601-602 pestcone-pest control services ivory terrace rc dutt road opposite, circuit house 390005, Alkapuri, Vadodara, Gujarat 390007</t>
  </si>
  <si>
    <t xml:space="preserve">Intense</t>
  </si>
  <si>
    <t xml:space="preserve">Subhasis M</t>
  </si>
  <si>
    <t xml:space="preserve">subhasis.m@intense.in</t>
  </si>
  <si>
    <t xml:space="preserve">Gururamdas nagar, Gali no-3, Laxmi nagar, New Delhi, Delhi 110092</t>
  </si>
  <si>
    <t xml:space="preserve">Kennatraining</t>
  </si>
  <si>
    <t xml:space="preserve">Sandeep Nalla</t>
  </si>
  <si>
    <t xml:space="preserve">sandeep.nalla@kennatraining.com</t>
  </si>
  <si>
    <t xml:space="preserve">16-3-1112, IDPL Workers Housing Society, Bhagat Singh Nagar Phase -2,
 Hyderabad
 Telangana 500072
 India</t>
  </si>
  <si>
    <t xml:space="preserve">Mahindra Rural Housing Finance Ltd.</t>
  </si>
  <si>
    <t xml:space="preserve">Shilpa Bhalerao
 Sonali Belose</t>
  </si>
  <si>
    <t xml:space="preserve">BHALERAO.SHILPA@mahindra.com</t>
  </si>
  <si>
    <t xml:space="preserve">022-66523500 Extn 3657</t>
  </si>
  <si>
    <t xml:space="preserve">2nd Floor, Sadhana House, 570 P B Marg, Worli, Mumbai, Maharashtra - 400018</t>
  </si>
  <si>
    <t xml:space="preserve">Mottmac</t>
  </si>
  <si>
    <t xml:space="preserve">Suneel Wasan</t>
  </si>
  <si>
    <t xml:space="preserve">Suneel.Wasan@mottmac.com</t>
  </si>
  <si>
    <t xml:space="preserve">0120 460 8100</t>
  </si>
  <si>
    <t xml:space="preserve">5th Floor, Tower-C, Logix Techno Park, Plot 5, Sector 127, Noida, Uttar Pradesh 201301</t>
  </si>
  <si>
    <t xml:space="preserve">Novozymes.Com</t>
  </si>
  <si>
    <t xml:space="preserve">Sowmya Sresth</t>
  </si>
  <si>
    <t xml:space="preserve">sowmya.sresth@@novozymes.com</t>
  </si>
  <si>
    <t xml:space="preserve">Lot 5, Technology Park Malaysia, Bukit Jalil, 57000, Kuala Lumpur, Wilayah Persekutuan, Malaysia</t>
  </si>
  <si>
    <t xml:space="preserve">Petrofac Engineering Services India Pvt Limited</t>
  </si>
  <si>
    <t xml:space="preserve">Sarika Sharma</t>
  </si>
  <si>
    <t xml:space="preserve">Sarika.Sharma@petrofac.com</t>
  </si>
  <si>
    <t xml:space="preserve">7th Floor, Ventura Central Avenue, Hiranandani Business Park, Hiranandani Gardens, Powai, Mumbai, Maharashtra 400076</t>
  </si>
  <si>
    <t xml:space="preserve">Intense Technology</t>
  </si>
  <si>
    <t xml:space="preserve">hr@intense.in</t>
  </si>
  <si>
    <t xml:space="preserve">040 4455 8585</t>
  </si>
  <si>
    <t xml:space="preserve">B-64, B Block, Sector 2, Noida, Uttar Pradesh 201301</t>
  </si>
  <si>
    <t xml:space="preserve">Kennisha Rheumatology Care And Diagnostics</t>
  </si>
  <si>
    <t xml:space="preserve">care@kennisha.com</t>
  </si>
  <si>
    <t xml:space="preserve">301, Prabhadevi Industrial Estate SVS Road, Opp Elephant Statue, near सिद्धिविनायक मंदीर, Prabhadevi, Mumbai, Maharashtra 400025</t>
  </si>
  <si>
    <t xml:space="preserve">Mahindragujarat</t>
  </si>
  <si>
    <t xml:space="preserve">Shahriddhi</t>
  </si>
  <si>
    <t xml:space="preserve">hr@mahindragujarat.com</t>
  </si>
  <si>
    <t xml:space="preserve">0265 2320876
 +91 9978997581</t>
  </si>
  <si>
    <t xml:space="preserve">Tractor Ltd/Gujarat Tractor Corporation Ltd Gctl Compound, , Nr Vishwamitri Railway Over Bridge, Munjmahuda, 390020 - Vadodara.</t>
  </si>
  <si>
    <t xml:space="preserve">Mottosys</t>
  </si>
  <si>
    <t xml:space="preserve">hr@mottosys.com</t>
  </si>
  <si>
    <t xml:space="preserve">040 2311 6886</t>
  </si>
  <si>
    <t xml:space="preserve">1st Floor, Samridhi Vasyam, Jai Hind Gandhi Rd, Madhapur, Telangana 500081</t>
  </si>
  <si>
    <t xml:space="preserve">Nowtix Infotech</t>
  </si>
  <si>
    <t xml:space="preserve">hr@nowtix.com</t>
  </si>
  <si>
    <t xml:space="preserve">No.49, 2nd Flr, 6th Mn, E Blk, Aecs Lyt, Kundalahalli — 560037</t>
  </si>
  <si>
    <t xml:space="preserve">Petronet Lng Limited</t>
  </si>
  <si>
    <t xml:space="preserve">Dp Patro</t>
  </si>
  <si>
    <t xml:space="preserve">dppatro@petronetlng.com</t>
  </si>
  <si>
    <t xml:space="preserve">Plot No. 7/A, G.I.D.C. Industrial Estate, Dahej, Gujarat 392130</t>
  </si>
  <si>
    <t xml:space="preserve">Inteqsolutions</t>
  </si>
  <si>
    <t xml:space="preserve">Lhari</t>
  </si>
  <si>
    <t xml:space="preserve">lhari@inteqsolutions.com</t>
  </si>
  <si>
    <t xml:space="preserve">PLOT NO. 1365, RD NO. 45JUBILLEE HILLS, HYDERABAD A.P. TG IN 500038.</t>
  </si>
  <si>
    <t xml:space="preserve">Kenrosen Software Solutions Pvt. Ltd.</t>
  </si>
  <si>
    <t xml:space="preserve">Nirmal</t>
  </si>
  <si>
    <t xml:space="preserve">nirmal@kenrosen.com</t>
  </si>
  <si>
    <t xml:space="preserve">080-65640037 (Direct),</t>
  </si>
  <si>
    <t xml:space="preserve">26/1, IBIS, Electronic City Road, Bommanahalli — 560068</t>
  </si>
  <si>
    <t xml:space="preserve">Mahindra-Retail</t>
  </si>
  <si>
    <t xml:space="preserve">Kapoor Neha</t>
  </si>
  <si>
    <t xml:space="preserve">hr@mahindra-retail.com</t>
  </si>
  <si>
    <t xml:space="preserve">H-4/7, 2nd Main Rd, Model Town Phase 2, Block H, Phase 2, Model Town, Delhi, 110033</t>
  </si>
  <si>
    <t xml:space="preserve">Mouri Tech</t>
  </si>
  <si>
    <t xml:space="preserve">Rajesh Kote</t>
  </si>
  <si>
    <t xml:space="preserve">rajeshko.in@mouritech.com</t>
  </si>
  <si>
    <t xml:space="preserve">C9RG+MM4, Phase 2, HITEC City, Hyderabad, Telangana 500081</t>
  </si>
  <si>
    <t xml:space="preserve">Npcil</t>
  </si>
  <si>
    <t xml:space="preserve">Kc Purohit</t>
  </si>
  <si>
    <t xml:space="preserve">hr@npcil.co.in</t>
  </si>
  <si>
    <t xml:space="preserve">30, Lower Ground Floor, World Trade Centre, Barakhamba Lane, New Delhi, Delhi 110001</t>
  </si>
  <si>
    <t xml:space="preserve">Petrosea</t>
  </si>
  <si>
    <t xml:space="preserve">Bk Mahapatra</t>
  </si>
  <si>
    <t xml:space="preserve">bk.mahapatra@petrosea.com</t>
  </si>
  <si>
    <t xml:space="preserve">Jalan Boulevard Bintaro Jaya Blok B7/A6, Pd. Jaya, Kec. Pd. Aren, Kota Tangerang Selatan, Banten 15220, Indonesia</t>
  </si>
  <si>
    <t xml:space="preserve">Inter Touch</t>
  </si>
  <si>
    <t xml:space="preserve">Heena Sua</t>
  </si>
  <si>
    <t xml:space="preserve">heena.sua@intertouch.com</t>
  </si>
  <si>
    <t xml:space="preserve">E-30, LGF, Lajpat Nagar I, New Delhi, Delhi 110024</t>
  </si>
  <si>
    <t xml:space="preserve">Kenscio</t>
  </si>
  <si>
    <t xml:space="preserve">Purnima</t>
  </si>
  <si>
    <t xml:space="preserve">purnima@kenscio.com</t>
  </si>
  <si>
    <t xml:space="preserve">Innovation, 101, Amarjyothi, HBCS Layout Intermediate Ring Road, Domlur Bangalore KA 560071 India</t>
  </si>
  <si>
    <t xml:space="preserve">Mahindrassg</t>
  </si>
  <si>
    <t xml:space="preserve">Purvesh Gada</t>
  </si>
  <si>
    <t xml:space="preserve">hr@mahindrassg.com</t>
  </si>
  <si>
    <t xml:space="preserve">Mahindra Towers, P.K. Kurne Chowk, Dr. G.M. Bhosale Marg
 Worli, Mumbai, Maharashtra 400018</t>
  </si>
  <si>
    <t xml:space="preserve">MoveInSync Technology Solutions Private Limited</t>
  </si>
  <si>
    <t xml:space="preserve">Savitha</t>
  </si>
  <si>
    <t xml:space="preserve">hr@moveinsync.com</t>
  </si>
  <si>
    <t xml:space="preserve">No. 439, 17th Cross Road, Sector 4, HSR Layout, Bengaluru, Karnataka 560102</t>
  </si>
  <si>
    <t xml:space="preserve">Npower Support Services Private Limited</t>
  </si>
  <si>
    <t xml:space="preserve">Hr@needs.co.in</t>
  </si>
  <si>
    <t xml:space="preserve">Peulisbaan 17 2820, Bonheiden, ANTWERP Belgium</t>
  </si>
  <si>
    <t xml:space="preserve">Pfcindia</t>
  </si>
  <si>
    <t xml:space="preserve">Satnaingh</t>
  </si>
  <si>
    <t xml:space="preserve">satnaingh@pfcindia.com</t>
  </si>
  <si>
    <t xml:space="preserve">7th Floor, Telephone Exchange Building, 8, Bhikaji Cama Place, Rama Krishna Puram, New Delhi, Delhi 110066</t>
  </si>
  <si>
    <t xml:space="preserve">Interactive Financial &amp; Trading Sevice Pvt. Ltd</t>
  </si>
  <si>
    <t xml:space="preserve">Tasneema</t>
  </si>
  <si>
    <t xml:space="preserve">tasneema@itzcash.com</t>
  </si>
  <si>
    <t xml:space="preserve">602, JAI AMBA, NEW JUHU-VERSOVALINK ROAD, ANDHERI (WEST) 599MH</t>
  </si>
  <si>
    <t xml:space="preserve">Kent</t>
  </si>
  <si>
    <t xml:space="preserve">Aghav</t>
  </si>
  <si>
    <t xml:space="preserve">aghav@kent.co.in</t>
  </si>
  <si>
    <t xml:space="preserve">E 6,7 &amp; 8, Sector-59, Noida 201309, Uttar Pradesh, India</t>
  </si>
  <si>
    <t xml:space="preserve">Mahiti</t>
  </si>
  <si>
    <t xml:space="preserve">Chethan</t>
  </si>
  <si>
    <t xml:space="preserve">chethan@mahiti.org</t>
  </si>
  <si>
    <t xml:space="preserve">080 4905 8444</t>
  </si>
  <si>
    <t xml:space="preserve">6, 1st Floor, Ganesh Chambers, Dodda Banasawadi Main Road, Vijaya Bank Colony, Banswadi, Bengaluru, Karnataka 560045</t>
  </si>
  <si>
    <t xml:space="preserve">Movenpick Hotel Spa</t>
  </si>
  <si>
    <t xml:space="preserve">Satish Babu</t>
  </si>
  <si>
    <t xml:space="preserve">hr@moevenpick.com</t>
  </si>
  <si>
    <t xml:space="preserve">080-43001000</t>
  </si>
  <si>
    <t xml:space="preserve">G9RC+R3P, Hazipur, Sector 104, Noida, Uttar Pradesh</t>
  </si>
  <si>
    <t xml:space="preserve">Nrb Bearings</t>
  </si>
  <si>
    <t xml:space="preserve">Umesh Salgar</t>
  </si>
  <si>
    <t xml:space="preserve">hr@nrb.co.in</t>
  </si>
  <si>
    <t xml:space="preserve">K-36, Connaught Cir, Connaught Circus, Block K, Connaught Place, New Delhi, Delhi 110001</t>
  </si>
  <si>
    <t xml:space="preserve">Pfizer Products India Pvt Ltd</t>
  </si>
  <si>
    <t xml:space="preserve">Karthik S</t>
  </si>
  <si>
    <t xml:space="preserve">Karthik.S@pfizer.com</t>
  </si>
  <si>
    <t xml:space="preserve">1802, 18th Floor Plot No. C-70, 'G' Block Bandra Kurla Complex, Bandra East Mumbai – 400051</t>
  </si>
  <si>
    <t xml:space="preserve">Interglobe Aviation (Go Indih=Go)</t>
  </si>
  <si>
    <t xml:space="preserve">6e.people@goondigo.in</t>
  </si>
  <si>
    <t xml:space="preserve">0124-4352500</t>
  </si>
  <si>
    <t xml:space="preserve">Level 1, Tower C, Global Business Park, Mehrauli-Gurgaon Road, Gurugram – 122 002, Haryana,</t>
  </si>
  <si>
    <t xml:space="preserve">Kentchem</t>
  </si>
  <si>
    <t xml:space="preserve">hr@kentchem.com</t>
  </si>
  <si>
    <t xml:space="preserve">UDB Towers, Fourth Floor, SB-59, Bapu Nagar, Tonk Road, Jaipur, Rajasthan 302015</t>
  </si>
  <si>
    <t xml:space="preserve">Mail DFI</t>
  </si>
  <si>
    <t xml:space="preserve">Systrack</t>
  </si>
  <si>
    <t xml:space="preserve">Systrack@mail.com</t>
  </si>
  <si>
    <t xml:space="preserve">0120 260 5349</t>
  </si>
  <si>
    <t xml:space="preserve">Plot Number 271, Gyankhand 1 (GK) 1 U.P., Indirapuram, Ghaziabad, Uttar Pradesh 201014</t>
  </si>
  <si>
    <t xml:space="preserve">Movingdneedle</t>
  </si>
  <si>
    <t xml:space="preserve">Padma Radha</t>
  </si>
  <si>
    <t xml:space="preserve">padma.radha@movingdneedle.com</t>
  </si>
  <si>
    <t xml:space="preserve">Door No:1-118/20, Plot No:20 Rohini Layout, Madhapur, Telangana 500081</t>
  </si>
  <si>
    <t xml:space="preserve">Nrc Iisc Ernet</t>
  </si>
  <si>
    <t xml:space="preserve">Kalpana</t>
  </si>
  <si>
    <t xml:space="preserve">kalpana@nrc.iisc.ernet.in</t>
  </si>
  <si>
    <t xml:space="preserve">Student Council Rd, Devasandra Layout, Bengaluru, Karnataka 560012</t>
  </si>
  <si>
    <t xml:space="preserve">Pfsv</t>
  </si>
  <si>
    <t xml:space="preserve">Sundar</t>
  </si>
  <si>
    <t xml:space="preserve">sundar@pfsv.co.uk</t>
  </si>
  <si>
    <t xml:space="preserve">An d. Kuhbrücke 18-22, 52355 Düren, Germany</t>
  </si>
  <si>
    <t xml:space="preserve">Interglobe Aviation Ltd</t>
  </si>
  <si>
    <t xml:space="preserve">Pallavi Singh</t>
  </si>
  <si>
    <t xml:space="preserve">pallavi.singh@interglobe.com</t>
  </si>
  <si>
    <t xml:space="preserve">Madhya Marg, Sector 8C, Sector 8, Chandigarh, 160008</t>
  </si>
  <si>
    <t xml:space="preserve">Keppel Magus</t>
  </si>
  <si>
    <t xml:space="preserve">Raja Mukherjee</t>
  </si>
  <si>
    <t xml:space="preserve">raja.m@elitahomes.com</t>
  </si>
  <si>
    <t xml:space="preserve">Block C, Unit 304, City Centre, Salt Lake City Sector 1-700064.</t>
  </si>
  <si>
    <t xml:space="preserve">Mail Margadarsi</t>
  </si>
  <si>
    <t xml:space="preserve">Ramanamurty</t>
  </si>
  <si>
    <t xml:space="preserve">ramanamurty@mail.margadarsi.com</t>
  </si>
  <si>
    <t xml:space="preserve">25352791
 40-2344-2160/61/62
 25322939</t>
  </si>
  <si>
    <t xml:space="preserve">Address I: No.6, Indian Chamber Building, 3rd Floor, Esplanade (Parrys)
 CHENNAI - 600108
 Address II: Flat No.S-801 &amp; 802,Manipal Centre, 47, DICKENSON ROAD, BANGALORE - 560 001
 Address III: 5-10-195, Fateh Maidan Road, Opp: Police Control Room
 HYDERABAD, Telangana - 500 004</t>
  </si>
  <si>
    <t xml:space="preserve">Mpi-Dortmund</t>
  </si>
  <si>
    <t xml:space="preserve">Brigitte Rose</t>
  </si>
  <si>
    <t xml:space="preserve">brigitte.rose@mpi-dortmund.mpg.de</t>
  </si>
  <si>
    <t xml:space="preserve">Otto-Hahn-Straße 11, 44227 Dortmund, Germany</t>
  </si>
  <si>
    <t xml:space="preserve">Nrl.Co</t>
  </si>
  <si>
    <t xml:space="preserve">A K</t>
  </si>
  <si>
    <t xml:space="preserve">hr@nrl.co.in</t>
  </si>
  <si>
    <t xml:space="preserve">Numaligarh Refinery Project, Dist Golaghat, Numaligarh, Assam 785699</t>
  </si>
  <si>
    <t xml:space="preserve">Phaeros It India Pvt Ltd</t>
  </si>
  <si>
    <t xml:space="preserve">Shamina</t>
  </si>
  <si>
    <t xml:space="preserve">shamina@phaeros.com</t>
  </si>
  <si>
    <t xml:space="preserve">Suite No.785, 715-A, 7th Floor Spencer Plaza, Mount Road, Anna Salai Chennai Chennai TN 600002 IN</t>
  </si>
  <si>
    <t xml:space="preserve">Intergy</t>
  </si>
  <si>
    <t xml:space="preserve">Vinoth Krishnkumar</t>
  </si>
  <si>
    <t xml:space="preserve">Vinoth.Krishnakumar@intergy.com.au</t>
  </si>
  <si>
    <t xml:space="preserve">No. 02 104, We Work, Vaishnavi Signature No. 78/9, Outer Ring Road, Bellandur, Varthur Hobli Bengaluru Bangalore Ka 560103 In.</t>
  </si>
  <si>
    <t xml:space="preserve">Kernexmail</t>
  </si>
  <si>
    <t xml:space="preserve">HR@kernexmail.in</t>
  </si>
  <si>
    <t xml:space="preserve">PLOT NO.7,SOFTWARE UNITS LAYOUT, MADHAPUR, Hyderabad, A.P., INDIA 500081</t>
  </si>
  <si>
    <t xml:space="preserve">Mailcps</t>
  </si>
  <si>
    <t xml:space="preserve">Datchina Murthy</t>
  </si>
  <si>
    <t xml:space="preserve">hr@mailcps.com</t>
  </si>
  <si>
    <t xml:space="preserve">44 -4213 -8656</t>
  </si>
  <si>
    <t xml:space="preserve">OLD. NO.170, NEW NO.113, RANGARAJAPURAM MAIN ROAD KODAMBAKKAM CHENNAI Chennai Tamil Nadu- 600024</t>
  </si>
  <si>
    <t xml:space="preserve">Mpower-Plus</t>
  </si>
  <si>
    <t xml:space="preserve">Sadaf</t>
  </si>
  <si>
    <t xml:space="preserve">hr@mpower-plus.co</t>
  </si>
  <si>
    <t xml:space="preserve">0120 478 9777</t>
  </si>
  <si>
    <t xml:space="preserve">A-34, 2nd Floor, Sector – 2, Noida, Uttar Pradesh 201301</t>
  </si>
  <si>
    <t xml:space="preserve">Ns It Solutions Pvt Ltd</t>
  </si>
  <si>
    <t xml:space="preserve">nilesh@nsitsolutions.in</t>
  </si>
  <si>
    <t xml:space="preserve">Kohlapur Rd, Jawahar Nagar, Kamla Nagar, Delhi, 110007</t>
  </si>
  <si>
    <t xml:space="preserve">Phalcomm Infra Solutions Pvt. Ltd.</t>
  </si>
  <si>
    <t xml:space="preserve">Mandakini</t>
  </si>
  <si>
    <t xml:space="preserve">mandakini.shinde@phalcomm.com</t>
  </si>
  <si>
    <t xml:space="preserve">Unit No. 101,102 Akshar Business Park, Plot No.03, Sector 25, Vashi, Navi Mumbai Pin Code:, 400703</t>
  </si>
  <si>
    <t xml:space="preserve">Interlaceindia</t>
  </si>
  <si>
    <t xml:space="preserve">hr@interlaceindia.com</t>
  </si>
  <si>
    <t xml:space="preserve">9/D12, Sipcot IT Park, Siruseri, Chennai, Tamil Nadu 603103</t>
  </si>
  <si>
    <t xml:space="preserve">Kesdee</t>
  </si>
  <si>
    <t xml:space="preserve">hr@kesdee.com</t>
  </si>
  <si>
    <t xml:space="preserve">KESDEE INC.
 PO Box 910207
 San Diego
 CA 92191-0207
 U.S.A</t>
  </si>
  <si>
    <t xml:space="preserve">Maineq</t>
  </si>
  <si>
    <t xml:space="preserve">hr@maineq.com</t>
  </si>
  <si>
    <t xml:space="preserve">080 6500 0306</t>
  </si>
  <si>
    <t xml:space="preserve">201, Sri Raj Building, 4th Floor, East of NGEF, Kasturinagar, Bengaluru, Karnataka 560043</t>
  </si>
  <si>
    <t xml:space="preserve">Mro-Tek Realty Limited</t>
  </si>
  <si>
    <t xml:space="preserve">Senthil Kumar</t>
  </si>
  <si>
    <t xml:space="preserve">senthilkumar.as@mro-tek.com</t>
  </si>
  <si>
    <t xml:space="preserve">080 4249 9000</t>
  </si>
  <si>
    <t xml:space="preserve">310-311, International Trade Tower, Nehru Place, Nehru Place, New Delhi, Delhi 110048</t>
  </si>
  <si>
    <t xml:space="preserve">Nsc It Ltd.</t>
  </si>
  <si>
    <t xml:space="preserve">Khyatid</t>
  </si>
  <si>
    <t xml:space="preserve">hr@nseit.com</t>
  </si>
  <si>
    <t xml:space="preserve">89, Guru Nanak Vihar Rd, Chander Vihar, Nilothi, New Delhi, Delhi 110041</t>
  </si>
  <si>
    <t xml:space="preserve">Pharmachine Impex</t>
  </si>
  <si>
    <t xml:space="preserve">Naresh Singhania</t>
  </si>
  <si>
    <t xml:space="preserve">accounts@pharmachine.in</t>
  </si>
  <si>
    <t xml:space="preserve">103, Hindustan Kohinoor Industrial Complex, L B S Marg, Vikhroli West, Vikhroli West, Mumbai, Maharashtra 400083</t>
  </si>
  <si>
    <t xml:space="preserve">Intermedia</t>
  </si>
  <si>
    <t xml:space="preserve">info@intermedia.com</t>
  </si>
  <si>
    <t xml:space="preserve">Office No. 11, First Floor, Trade Center F-11، Markaz Rd, G 8/4 G-8, Islamabad, Islamabad Capital Territory 44000, Pakistan</t>
  </si>
  <si>
    <t xml:space="preserve">Kesoram</t>
  </si>
  <si>
    <t xml:space="preserve">Sk Parik</t>
  </si>
  <si>
    <t xml:space="preserve">skparik@kesoram.net</t>
  </si>
  <si>
    <t xml:space="preserve">3rd Floor, UCO Bank Building, Sansad Marg, Connaught Place, New Delhi, Delhi 110001</t>
  </si>
  <si>
    <t xml:space="preserve">Maini</t>
  </si>
  <si>
    <t xml:space="preserve">Renuka M</t>
  </si>
  <si>
    <t xml:space="preserve">hr@maini.com</t>
  </si>
  <si>
    <t xml:space="preserve">080 4072 3800
 080 2224 5324</t>
  </si>
  <si>
    <t xml:space="preserve">Maini Sadan, No. 38, 7th cross, Lavelle Road, 
 Bangalore-560 001</t>
  </si>
  <si>
    <t xml:space="preserve">Ms Infotech</t>
  </si>
  <si>
    <t xml:space="preserve">Sunil</t>
  </si>
  <si>
    <t xml:space="preserve">sunil@msinfotech.in</t>
  </si>
  <si>
    <t xml:space="preserve">301 A 43, Sector 63 Rd, A Block, Sector 63, Noida, Uttar Pradesh 201301</t>
  </si>
  <si>
    <t xml:space="preserve">Nsdl (National Deporsitory</t>
  </si>
  <si>
    <t xml:space="preserve">Shirsekar S</t>
  </si>
  <si>
    <t xml:space="preserve">ShirsekarS@nsdl.co.in'</t>
  </si>
  <si>
    <t xml:space="preserve">Unit No.601,603,604, 6th Floor, Tower - A, Naurang House, KG Marg, Connaught Place, New Delhi, Delhi 110001</t>
  </si>
  <si>
    <t xml:space="preserve">Pharmanet Clinical Sevices Pvt Ltd</t>
  </si>
  <si>
    <t xml:space="preserve">Pooja Nukani</t>
  </si>
  <si>
    <t xml:space="preserve">Pooja.Nukani@inventivhealth.com</t>
  </si>
  <si>
    <t xml:space="preserve">109, Offtel Business Centre Offtel Tower, R C Dutt Road, Vadodara, Gujarat 390007</t>
  </si>
  <si>
    <t xml:space="preserve">International Association Of Plumbing And Mechmical Officials-India</t>
  </si>
  <si>
    <t xml:space="preserve">Abdui Matheen</t>
  </si>
  <si>
    <t xml:space="preserve">abdul.matheen@iapmo.org</t>
  </si>
  <si>
    <t xml:space="preserve">No.43,PMR Tower, 4th floor, Above SBI, Beretena Agrahara, Near Hosa Road Junction, Hosur Main Road, Bangalore – 560 100 Karnataka INDIA</t>
  </si>
  <si>
    <t xml:space="preserve">Kestrel Aviation Private Limited</t>
  </si>
  <si>
    <t xml:space="preserve">Aviation</t>
  </si>
  <si>
    <t xml:space="preserve">aviation.kestrel08@gmail.com</t>
  </si>
  <si>
    <t xml:space="preserve">Juhu Aerodrome, Airports Authority of India, SV Rd, Vile Parle West, Mumbai, Maharashtra 400056</t>
  </si>
  <si>
    <t xml:space="preserve">Maini Precision Product-</t>
  </si>
  <si>
    <t xml:space="preserve">Rajesh M</t>
  </si>
  <si>
    <t xml:space="preserve">rajeshm@mainimail.com</t>
  </si>
  <si>
    <t xml:space="preserve">080-40724795
 080 40724000, 
 28394116
 80 40724700, 40724800</t>
  </si>
  <si>
    <t xml:space="preserve">B-165, Peenya Industrial Estate, 1st Stage,
 3rd Cross, Bangalore - 560058.
 Karnataka, INDIA.</t>
  </si>
  <si>
    <t xml:space="preserve">Msm Consultancy Ltd ( Hcl Technology Ltd)</t>
  </si>
  <si>
    <t xml:space="preserve">Mahadev R</t>
  </si>
  <si>
    <t xml:space="preserve">mahadev.r@meeccon.com</t>
  </si>
  <si>
    <t xml:space="preserve">080-60507776</t>
  </si>
  <si>
    <t xml:space="preserve">Metro Station, A-10, near Sector 16, E Block, Sector 3, Noida, Uttar Pradesh 201301</t>
  </si>
  <si>
    <t xml:space="preserve">Nseit Ltd</t>
  </si>
  <si>
    <t xml:space="preserve">Sonalir</t>
  </si>
  <si>
    <t xml:space="preserve">hr@nseit.com khyatid@nseit.com</t>
  </si>
  <si>
    <t xml:space="preserve">Shop No.2E/22, 3rd Floor, Jhandewalan Extension, Jhandewalan, New Delhi, Delhi 110055</t>
  </si>
  <si>
    <t xml:space="preserve">Phaseclinica</t>
  </si>
  <si>
    <t xml:space="preserve">Gopalakrishna</t>
  </si>
  <si>
    <t xml:space="preserve">gopalakrishna@phaseclinica.com</t>
  </si>
  <si>
    <t xml:space="preserve">203, Siri Sai Archade Image Hospital Lane Madhapur_80, Hyderabad, Telangana - , India</t>
  </si>
  <si>
    <t xml:space="preserve">Internet Data Services</t>
  </si>
  <si>
    <t xml:space="preserve">sgomes@emis.com</t>
  </si>
  <si>
    <t xml:space="preserve">C-124, 12th Floor, Mittal Court, "C" Wing, Nariman Point Mumbai Mumbai City MH 400021 IN</t>
  </si>
  <si>
    <t xml:space="preserve">Keventer</t>
  </si>
  <si>
    <t xml:space="preserve">Poulami Banerjee</t>
  </si>
  <si>
    <t xml:space="preserve">poulamibanerjee@keventer.com</t>
  </si>
  <si>
    <t xml:space="preserve">Keventer Agro Limited. Magnum Towers, Unit - 702, Tower A, Sector - 58. Golf Course Extension Road Gurgaon - 122101, Haryana, India.</t>
  </si>
  <si>
    <t xml:space="preserve">Mainsoft</t>
  </si>
  <si>
    <t xml:space="preserve">hr@mainsoft.in</t>
  </si>
  <si>
    <t xml:space="preserve">080 2659 5022</t>
  </si>
  <si>
    <t xml:space="preserve">No.457, 2nd Floor,9th Cross,14th Main,J P Nagar 2nd Phase Bangalore, Bangalore, INDIA 560078</t>
  </si>
  <si>
    <t xml:space="preserve">Msr It Solutions</t>
  </si>
  <si>
    <t xml:space="preserve">Udita Singha</t>
  </si>
  <si>
    <t xml:space="preserve">hr@msrlimited.com</t>
  </si>
  <si>
    <t xml:space="preserve">33 40207575 F:
 + 91 33 23574186</t>
  </si>
  <si>
    <t xml:space="preserve">DH Block(Newtown), Action Area I, Newtown, New Town, West Bengal 700156</t>
  </si>
  <si>
    <t xml:space="preserve">Nsight Inc</t>
  </si>
  <si>
    <t xml:space="preserve">N Sighthroffshore</t>
  </si>
  <si>
    <t xml:space="preserve">nsighthroffshore@nsight-inc.com</t>
  </si>
  <si>
    <t xml:space="preserve">#1653, Spaces, 16th Floor, Tower 9A, DLF Cyber City, Phase III, Gurugram, Haryana 122002</t>
  </si>
  <si>
    <t xml:space="preserve">Philips Electrolux Limited</t>
  </si>
  <si>
    <t xml:space="preserve">Mihir Mahale</t>
  </si>
  <si>
    <t xml:space="preserve">mihir.mahale@pemail.in</t>
  </si>
  <si>
    <t xml:space="preserve">PLOT NO.D-711, USHA NAGAR, BHANDUP WEST, Mumbai, Maharashtra, 400078, India</t>
  </si>
  <si>
    <t xml:space="preserve">Internetacademy</t>
  </si>
  <si>
    <t xml:space="preserve">T Bhattacharyya</t>
  </si>
  <si>
    <t xml:space="preserve">t_bhattacharyya@internetacademy.co.in</t>
  </si>
  <si>
    <t xml:space="preserve">979, 1st 'A' Cross, 80 Feet Road, 1st Floor, Keerthi's CLOUD9 Near Maharaja Signal, AVS Layout, Koramangala 4th Block, Bengaluru, Karnataka 560034</t>
  </si>
  <si>
    <t xml:space="preserve">Kewalkiran</t>
  </si>
  <si>
    <t xml:space="preserve">hrd@kewalkiran.com</t>
  </si>
  <si>
    <t xml:space="preserve">1st Floor, Viva Collage Mall, Grand Trunk Rd, Pragpur Village, Paragpur, Jalandhar, Punjab 144005</t>
  </si>
  <si>
    <t xml:space="preserve">Maintec</t>
  </si>
  <si>
    <t xml:space="preserve">Veena</t>
  </si>
  <si>
    <t xml:space="preserve">hr@maintec.in</t>
  </si>
  <si>
    <t xml:space="preserve">0120 421 2330</t>
  </si>
  <si>
    <t xml:space="preserve">A-60,First FlooR, A Block, Sector 2, Noida, Uttar Pradesh 201301</t>
  </si>
  <si>
    <t xml:space="preserve">Mssl.Motherson</t>
  </si>
  <si>
    <t xml:space="preserve">Gmc Murhty</t>
  </si>
  <si>
    <t xml:space="preserve">hr@mssl.motherson.com</t>
  </si>
  <si>
    <t xml:space="preserve">0120 667 9500</t>
  </si>
  <si>
    <t xml:space="preserve">B Block Rd, Block A, Sector 64, Noida, Uttar Pradesh 201307</t>
  </si>
  <si>
    <t xml:space="preserve">Nsk Limited</t>
  </si>
  <si>
    <t xml:space="preserve">pradeep@nsk.com</t>
  </si>
  <si>
    <t xml:space="preserve">B-162(Basement) Shivalik Malviya Nagar, New Delhi, Delhi 110004</t>
  </si>
  <si>
    <t xml:space="preserve">Philips.Com</t>
  </si>
  <si>
    <t xml:space="preserve">Rajiv Mathur</t>
  </si>
  <si>
    <t xml:space="preserve">rajiv.mathur@philips.com</t>
  </si>
  <si>
    <t xml:space="preserve">72/1, Swastik Apartment, opposite Khushboo Corner, behind Indusind Bank, Vishwas Colony, Alkapuri, Vadodara, Gujarat 390007</t>
  </si>
  <si>
    <t xml:space="preserve">Internetsindia</t>
  </si>
  <si>
    <t xml:space="preserve">krishna@internetsindia.in</t>
  </si>
  <si>
    <t xml:space="preserve">1st 'A' Cross, 80 Feet Road, 1st Floor, Keerthi's CLOUD9 Near Maharaja Signal, AVS Layout, Koramangala 4th Block, Bengaluru, Karnataka 560034</t>
  </si>
  <si>
    <t xml:space="preserve">Kewill India Pvt Ltd</t>
  </si>
  <si>
    <t xml:space="preserve">IN-Backgroundverification@kewill.com</t>
  </si>
  <si>
    <t xml:space="preserve">040-66873000-HR</t>
  </si>
  <si>
    <t xml:space="preserve">Knowledge City, Sy No 83/1, 9th Floor, Unit 2B, Octave Block, Parcel 4, Hyderabad, Telangana 500081</t>
  </si>
  <si>
    <t xml:space="preserve">Maizetech</t>
  </si>
  <si>
    <t xml:space="preserve">Pranay Ch</t>
  </si>
  <si>
    <t xml:space="preserve">pranay.ch@maizetech.com</t>
  </si>
  <si>
    <t xml:space="preserve">098807 14794</t>
  </si>
  <si>
    <t xml:space="preserve">761/9,Near to V.K.Exports,service road ring road,marathahalli-560037, Bengaluru, Karnataka 560037</t>
  </si>
  <si>
    <t xml:space="preserve">Mt</t>
  </si>
  <si>
    <t xml:space="preserve">Aarti Ghadge</t>
  </si>
  <si>
    <t xml:space="preserve">Aarti.Ghadge@mt.com</t>
  </si>
  <si>
    <t xml:space="preserve">Parade Rd, Delhi Cantonment, New Delhi, Delhi 110010</t>
  </si>
  <si>
    <t xml:space="preserve">Nsl Sugars</t>
  </si>
  <si>
    <t xml:space="preserve">Ambesh</t>
  </si>
  <si>
    <t xml:space="preserve">hr@nslsugars.com</t>
  </si>
  <si>
    <t xml:space="preserve">Koppa, Karnataka 571425</t>
  </si>
  <si>
    <t xml:space="preserve">Phillips Carbon Black Limited</t>
  </si>
  <si>
    <t xml:space="preserve">Sinchita Ghosh</t>
  </si>
  <si>
    <t xml:space="preserve">sinchita.ghosh@rp-sg.in</t>
  </si>
  <si>
    <t xml:space="preserve">A-203, Alkapuri Arcade, R C Dutt Road, Alkapuri, Vadodara, Gujarat 390007</t>
  </si>
  <si>
    <t xml:space="preserve">Internettreasures</t>
  </si>
  <si>
    <t xml:space="preserve">pg@internettreasures.co</t>
  </si>
  <si>
    <t xml:space="preserve">768, 80 Feet Rd, 6th Block, Ejipura, Bengaluru, Karnataka 560095</t>
  </si>
  <si>
    <t xml:space="preserve">Keyence</t>
  </si>
  <si>
    <t xml:space="preserve">accounts@keyence.co.in</t>
  </si>
  <si>
    <t xml:space="preserve">515, 5th Floor, Time Tower, Sector 28, M.G. Road, Gurugram, 122002</t>
  </si>
  <si>
    <t xml:space="preserve">Majesco</t>
  </si>
  <si>
    <t xml:space="preserve">Leena Naik</t>
  </si>
  <si>
    <t xml:space="preserve">Leena.Naik@majesco.com Kanchan.Upasani@majesco.com</t>
  </si>
  <si>
    <t xml:space="preserve">022 6150 1800</t>
  </si>
  <si>
    <t xml:space="preserve">Majesco New Development Centre MBP-P–136, 136A, MBP Rd, महापे, Navi Mumbai, Maharashtra 400710</t>
  </si>
  <si>
    <t xml:space="preserve">Mtbci</t>
  </si>
  <si>
    <t xml:space="preserve">Srikanth Varadarajan</t>
  </si>
  <si>
    <t xml:space="preserve">srikanth.varadarajan@mtbci.com</t>
  </si>
  <si>
    <t xml:space="preserve">Tel Aviv-Yafo, Israel</t>
  </si>
  <si>
    <t xml:space="preserve">Nspira Management Services Private Limited</t>
  </si>
  <si>
    <t xml:space="preserve">Krishnakarthik Hr</t>
  </si>
  <si>
    <t xml:space="preserve">krishnakarthik.hr@narayanagroup.com</t>
  </si>
  <si>
    <t xml:space="preserve">10th Floor, Melange Tower, No 80-84, Patrika Nagar, Hi-Tech City, Madhapur, Hyderabad, Telangana 500081</t>
  </si>
  <si>
    <t xml:space="preserve">Phoenix Business Consulting India Pvt. Ltd.</t>
  </si>
  <si>
    <t xml:space="preserve">Ritu Mehra</t>
  </si>
  <si>
    <t xml:space="preserve">rmehra@phoenixteam.com</t>
  </si>
  <si>
    <t xml:space="preserve">5/6, Old Mumbai Hwy, Sri Shyam Nagar, Telecom Nagar Extension, Gachibowli, Hyderabad, Telangana 500032</t>
  </si>
  <si>
    <t xml:space="preserve">Interpol Technologies</t>
  </si>
  <si>
    <t xml:space="preserve">Nishita</t>
  </si>
  <si>
    <t xml:space="preserve">nishita@interpole.net</t>
  </si>
  <si>
    <t xml:space="preserve">022 2436 4111</t>
  </si>
  <si>
    <t xml:space="preserve">US Deptarment of Justice 950 Pennsylvania Avenue NW Washington, DC 20530 United States</t>
  </si>
  <si>
    <t xml:space="preserve">Keyhrsolutions</t>
  </si>
  <si>
    <t xml:space="preserve">Ramakrishna</t>
  </si>
  <si>
    <t xml:space="preserve">Hr@keyhrsolutions.com</t>
  </si>
  <si>
    <t xml:space="preserve">C 4, Akshay Building, Gavan Road, Mulund (east), Mumbai, Maharashtra 400081</t>
  </si>
  <si>
    <t xml:space="preserve">Mak Media And Creations Pvt. Ltd</t>
  </si>
  <si>
    <t xml:space="preserve">SONALI TUPE</t>
  </si>
  <si>
    <t xml:space="preserve">hr@makindia.com</t>
  </si>
  <si>
    <t xml:space="preserve">098811 28080</t>
  </si>
  <si>
    <t xml:space="preserve">1, Baner Park Society, Near Telephone Exchange, Shambhu Vihar Society, Baner Chs, Aundh, Pune, Maharashtra 411007</t>
  </si>
  <si>
    <t xml:space="preserve">Mtbi</t>
  </si>
  <si>
    <t xml:space="preserve">Gopinath Menon</t>
  </si>
  <si>
    <t xml:space="preserve">hr@mtbi.com</t>
  </si>
  <si>
    <t xml:space="preserve">Unnamed Road, Madhya Pradesh 452016</t>
  </si>
  <si>
    <t xml:space="preserve">Ntl Electronics India Limited</t>
  </si>
  <si>
    <t xml:space="preserve">hr@ntlelectronics.com</t>
  </si>
  <si>
    <t xml:space="preserve">E Block, Sector 6, Noida, Uttar Pradesh 110096</t>
  </si>
  <si>
    <t xml:space="preserve">Phoenix Engineering Technologies Llp</t>
  </si>
  <si>
    <t xml:space="preserve">Moonmoon J</t>
  </si>
  <si>
    <t xml:space="preserve">moonmoon.j@phoenixetech.com</t>
  </si>
  <si>
    <t xml:space="preserve">Unit-4, Level-07, Atlas-H06 Phoenix Info City Pvt. Ltd. (SEZ, Phase 2, Gachibowli, Telangana 500081</t>
  </si>
  <si>
    <t xml:space="preserve">Interra Information Technologies (India) Private Limited</t>
  </si>
  <si>
    <t xml:space="preserve">HRTeam@InterraIT.COM</t>
  </si>
  <si>
    <t xml:space="preserve">120 2568037/Ext-433</t>
  </si>
  <si>
    <t xml:space="preserve">No.E-25, SDF Block, Noida Special Economic Zone, Phase 2, Noida, Uttar Pradesh 201305</t>
  </si>
  <si>
    <t xml:space="preserve">Keypoint-Tech</t>
  </si>
  <si>
    <t xml:space="preserve">Skondeti</t>
  </si>
  <si>
    <t xml:space="preserve">skondeti@keypoint-tech.com</t>
  </si>
  <si>
    <t xml:space="preserve">1-55/4/RP/L2/W1, Level 2, Wing 2, Botanical Gardens Road, Kondapur, Hyderabad-500084.</t>
  </si>
  <si>
    <t xml:space="preserve">Make My Trip</t>
  </si>
  <si>
    <t xml:space="preserve">Kanika</t>
  </si>
  <si>
    <t xml:space="preserve">hr@makemytrip.com</t>
  </si>
  <si>
    <t xml:space="preserve">0124-4395000
 022-40648616
 0124 462 8747</t>
  </si>
  <si>
    <t xml:space="preserve">F1-09, 1st Floor, Wave 1st Silver Tower, Sector 18, Noida, Uttar Pradesh 201303</t>
  </si>
  <si>
    <t xml:space="preserve">Mtouch Labs Private Limited</t>
  </si>
  <si>
    <t xml:space="preserve">Venky</t>
  </si>
  <si>
    <t xml:space="preserve">venky@mtouchlabs.com</t>
  </si>
  <si>
    <t xml:space="preserve">040 4950 1993</t>
  </si>
  <si>
    <t xml:space="preserve">514, Manjeera Trinity Corporate, JNTU - Hitech City Road, Kukatpally, Hyderabad, Telangana 500072
 Hours: 
 Open 24 hours</t>
  </si>
  <si>
    <t xml:space="preserve">Ntpc</t>
  </si>
  <si>
    <t xml:space="preserve">cmd@ntpc.co.in</t>
  </si>
  <si>
    <t xml:space="preserve">Badarpur Thermal Power Station, Badarpur, New Delhi, Delhi 110044</t>
  </si>
  <si>
    <t xml:space="preserve">Phoenix Global Trade Solutions Pvt. Ltd.</t>
  </si>
  <si>
    <t xml:space="preserve">Lakshmi Putrevu</t>
  </si>
  <si>
    <t xml:space="preserve">lakshmi@pclworld.net</t>
  </si>
  <si>
    <t xml:space="preserve">no 51, 54, Journalist Colony, VST Colony, Banjara Hills, Hyderabad, Telangana 500034</t>
  </si>
  <si>
    <t xml:space="preserve">Interra Systems Pvt Ltd</t>
  </si>
  <si>
    <t xml:space="preserve">Pratibha</t>
  </si>
  <si>
    <t xml:space="preserve">pratibha@noida.interrasystems.com</t>
  </si>
  <si>
    <t xml:space="preserve">120 421 7964-65</t>
  </si>
  <si>
    <t xml:space="preserve">A 10, Amaltash Marg, A Block, Sector 9, Noida, Uttar Pradesh 201301</t>
  </si>
  <si>
    <t xml:space="preserve">Keysight</t>
  </si>
  <si>
    <t xml:space="preserve">gbl-serv-ctr_hrgsc@keysight.com</t>
  </si>
  <si>
    <t xml:space="preserve">Unit No. 404-A Corporate One Plot No. 5 Non Hierarchical Commercial Centre, Jasola Vihar, New Delhi, Delhi 110025</t>
  </si>
  <si>
    <t xml:space="preserve">Makino</t>
  </si>
  <si>
    <t xml:space="preserve">Vinays</t>
  </si>
  <si>
    <t xml:space="preserve">hr@makino.co.in</t>
  </si>
  <si>
    <t xml:space="preserve">120 4630000</t>
  </si>
  <si>
    <t xml:space="preserve">D-146-148, Sector 63 Rd, Phase III, Sector 63, Noida, Uttar Pradesh 201301</t>
  </si>
  <si>
    <t xml:space="preserve">M-Tutor</t>
  </si>
  <si>
    <t xml:space="preserve">hr@m-tutor.com</t>
  </si>
  <si>
    <t xml:space="preserve">12, AH Block, 3rd Street, Anna Nagar, Chennai - 600040.</t>
  </si>
  <si>
    <t xml:space="preserve">Ntranga It Services</t>
  </si>
  <si>
    <t xml:space="preserve">hr@ntranga.com</t>
  </si>
  <si>
    <t xml:space="preserve">DLF Cibercity, Gachibowli, Telangana 500032</t>
  </si>
  <si>
    <t xml:space="preserve">Phoenix Greens School Of Learning</t>
  </si>
  <si>
    <t xml:space="preserve">padma.phoenixgreens@gmail.com</t>
  </si>
  <si>
    <t xml:space="preserve">Kokapet Grampanchayath Road Beside Krishna Goshala, Near Tempus Apartments Kokapet, Rajendra Nagar Mandal, Hyderabad, Telangana 500075</t>
  </si>
  <si>
    <t xml:space="preserve">Intertek</t>
  </si>
  <si>
    <t xml:space="preserve">Ashok Singh</t>
  </si>
  <si>
    <t xml:space="preserve">ashok.singh@intertek.com</t>
  </si>
  <si>
    <t xml:space="preserve">D.No.16-23-61, Ground Floor
 Rajeev Street
 Dairyfarm Centre, Sambamurthy Nagar
 Kakinada - 533007
 Andhra Pradesh</t>
  </si>
  <si>
    <t xml:space="preserve">Kforce</t>
  </si>
  <si>
    <t xml:space="preserve">Jgiella</t>
  </si>
  <si>
    <t xml:space="preserve">jgiella@kforce.com</t>
  </si>
  <si>
    <t xml:space="preserve">1001 E Palm Ave, Tampa, FL 33605, United States</t>
  </si>
  <si>
    <t xml:space="preserve">Makkal</t>
  </si>
  <si>
    <t xml:space="preserve">mdm@makkal.tv</t>
  </si>
  <si>
    <t xml:space="preserve">A-9, Lovely Apartment, Mayur Vihar, Phase-1 Extn, New Delhi, Delhi 110091</t>
  </si>
  <si>
    <t xml:space="preserve">Mtz Trading Private Limited</t>
  </si>
  <si>
    <t xml:space="preserve">Kokommo</t>
  </si>
  <si>
    <t xml:space="preserve">kokommo@gmail.com</t>
  </si>
  <si>
    <t xml:space="preserve">Plot No. 93-94, Riana Tower,
 Noida Express Way, Sector -136,
 Noida - 201305</t>
  </si>
  <si>
    <t xml:space="preserve">Ntsblr</t>
  </si>
  <si>
    <t xml:space="preserve">anand@ntsblr.co.in</t>
  </si>
  <si>
    <t xml:space="preserve">29 1st 3rd Main Road, 1st A Cross Rd, Hanumanthnagar, Banashankari Stage I, Bengaluru, Karnataka 560019</t>
  </si>
  <si>
    <t xml:space="preserve">Phoenix Infocity Pvt Ltd</t>
  </si>
  <si>
    <t xml:space="preserve">Tejesh</t>
  </si>
  <si>
    <t xml:space="preserve">tejesh@phoenixindia.net</t>
  </si>
  <si>
    <t xml:space="preserve">AVANCE BUSINESS HUB, SURVEY NO. 30 (P),34(P),35(P) &amp; 38(P),GACHIBOWLI VILLAGE, SERILINGAMPALLI MANDAL HYDERABAD TG 500081 IN</t>
  </si>
  <si>
    <t xml:space="preserve">Intex</t>
  </si>
  <si>
    <t xml:space="preserve">Amit Shivhare</t>
  </si>
  <si>
    <t xml:space="preserve">amit.shivhare@intex.in</t>
  </si>
  <si>
    <t xml:space="preserve">D – 18/2, Okhla Industrial Area, Phase – II, New Delhi – 110020, India</t>
  </si>
  <si>
    <t xml:space="preserve">Kg Information Systems Pvt Ltd</t>
  </si>
  <si>
    <t xml:space="preserve">group Official</t>
  </si>
  <si>
    <t xml:space="preserve">bgv@kggroup.com</t>
  </si>
  <si>
    <t xml:space="preserve">422 - 4419999 / 2666187</t>
  </si>
  <si>
    <t xml:space="preserve">365, KGiSL Campus, Thudiyalur Road, Saravanampatti, Coimbatore - 641035, Tamil Nadu, India.</t>
  </si>
  <si>
    <t xml:space="preserve">Makrogrp.Com</t>
  </si>
  <si>
    <t xml:space="preserve">Radhika Agli</t>
  </si>
  <si>
    <t xml:space="preserve">radhika.agli@makrogrp.com
 radhika.agli@makrogrp.com</t>
  </si>
  <si>
    <t xml:space="preserve">110, Mathura Rd, Jasola, New Delhi, Delhi 110014</t>
  </si>
  <si>
    <t xml:space="preserve">Mu Sigma Business Solution Private Limited</t>
  </si>
  <si>
    <t xml:space="preserve">Background.Checks@mu-sigma.com</t>
  </si>
  <si>
    <t xml:space="preserve">08071 548 000
 919035034111/8648</t>
  </si>
  <si>
    <t xml:space="preserve">10th - 14th Aviator Building Whitefield Road Ascendas, ITPL SEZ, EPIP Zone, Bengaluru, Karnataka 560066</t>
  </si>
  <si>
    <t xml:space="preserve">Ntskolkata</t>
  </si>
  <si>
    <t xml:space="preserve">admissions@ntskolkata.org</t>
  </si>
  <si>
    <t xml:space="preserve">Premises 01-0279 Plot No. DD 257 Road, Street Number 279, Action Area I, Newtown, Kolkata, West Bengal 700156</t>
  </si>
  <si>
    <t xml:space="preserve">Photon Interactive Private Limited</t>
  </si>
  <si>
    <t xml:space="preserve">karthikeyan.sampath</t>
  </si>
  <si>
    <t xml:space="preserve">karthikeyan.sampath@photoninfotech.net</t>
  </si>
  <si>
    <t xml:space="preserve">1, 124, Mount Poonamallee Rd, Adithi Colony, Sriram Nagar, Ramapuram, Chennai, Tamil Nadu 600089</t>
  </si>
  <si>
    <t xml:space="preserve">Intexlogistics India Private Limited</t>
  </si>
  <si>
    <t xml:space="preserve">hr.mumbai@intexlogistics.in</t>
  </si>
  <si>
    <t xml:space="preserve">B203, BANARASI HERITAGE, MINDSPACE, OFF MUMBAI 400064Malad, New Link Rd, Malad West, Mumbai, Maharashtra 400064</t>
  </si>
  <si>
    <t xml:space="preserve">Kgisl</t>
  </si>
  <si>
    <t xml:space="preserve">Dkodi</t>
  </si>
  <si>
    <t xml:space="preserve">bgv@kgisl.com</t>
  </si>
  <si>
    <t xml:space="preserve">365 KGiSL Campus, Thudiyalur Rd, Saravanampatti, Coimbatore, Tamil Nadu 641035</t>
  </si>
  <si>
    <t xml:space="preserve">Malayalam Communications Ltd</t>
  </si>
  <si>
    <t xml:space="preserve">Arif</t>
  </si>
  <si>
    <t xml:space="preserve">arif@kairalitv.in</t>
  </si>
  <si>
    <t xml:space="preserve">Flat No. 31, 1st Floor, Shankar Market, Connaught Lane, Barakhamba, New Delhi, Delhi 110001</t>
  </si>
  <si>
    <t xml:space="preserve">Mudra Communications</t>
  </si>
  <si>
    <t xml:space="preserve">K.P Gangadharan</t>
  </si>
  <si>
    <t xml:space="preserve">hr@mudra.com</t>
  </si>
  <si>
    <t xml:space="preserve">201, Industrial Area, Okhla Phase III, Okhla Industrial Estate, New Delhi, Delhi 110020</t>
  </si>
  <si>
    <t xml:space="preserve">Nttdata</t>
  </si>
  <si>
    <t xml:space="preserve">Priyanka Jain</t>
  </si>
  <si>
    <t xml:space="preserve">Priyanka.Jain@nttdata.com</t>
  </si>
  <si>
    <t xml:space="preserve">Sector 65, Sona Road, Splendor Trade Tower, Golf Course Extension Road, Gurugram, Haryana 122101</t>
  </si>
  <si>
    <t xml:space="preserve">Intimate Fashions India Pvt. Ltd.</t>
  </si>
  <si>
    <t xml:space="preserve">Malar</t>
  </si>
  <si>
    <t xml:space="preserve">malarr@ifi.co.in</t>
  </si>
  <si>
    <t xml:space="preserve">INTIMATE FASHIONS INDIA, Thiruporur Kottamedu High Road, Nellikuppa Rd, Village, Nandhivaram, Tamil Nadu 603202</t>
  </si>
  <si>
    <t xml:space="preserve">Kgtcommunications</t>
  </si>
  <si>
    <t xml:space="preserve">Ronita</t>
  </si>
  <si>
    <t xml:space="preserve">ronita@kgtcommunications.com</t>
  </si>
  <si>
    <t xml:space="preserve">Gulf Towers Office No 603, Block A - Oud Metha - Dubai - United Arab Emirates</t>
  </si>
  <si>
    <t xml:space="preserve">Malladi</t>
  </si>
  <si>
    <t xml:space="preserve">info@malladi.co.in</t>
  </si>
  <si>
    <t xml:space="preserve">044 – 66876900</t>
  </si>
  <si>
    <t xml:space="preserve">SKCL Tech Square, 7th Floor, Plot No. South Phase 14, Thiru Vi Ka Industrial Estate, Guindy, Chennai – 600032</t>
  </si>
  <si>
    <t xml:space="preserve">Mudra Group/ DDB Mudra Limited</t>
  </si>
  <si>
    <t xml:space="preserve">Rita Verma</t>
  </si>
  <si>
    <t xml:space="preserve">rita.verma@ddbmudragroup.com</t>
  </si>
  <si>
    <t xml:space="preserve">Novus Tower, 18, Sub.Major Laxmi Chand Rd, Phase IV, Maruti Udyog, Sector 18, Gurugram, Haryana 122008</t>
  </si>
  <si>
    <t xml:space="preserve">Nuance Transcripation Services India Private Limited.</t>
  </si>
  <si>
    <t xml:space="preserve">Hrconnect@nuance-nts.com</t>
  </si>
  <si>
    <t xml:space="preserve">No. 434/170 ಮಾರತ್ಹಳ್ಳಿ - ಸರ್ಜಾಪುರ ಹೊರ ವರ್ತುಲ ರಸ್ತೆ, Sarjapur Main Rd, Kadubeesanahalli, Bengaluru, Karnataka 560103</t>
  </si>
  <si>
    <t xml:space="preserve">Pi’Us Syste And Engineering Pvt. Ltd.</t>
  </si>
  <si>
    <t xml:space="preserve">Shiva</t>
  </si>
  <si>
    <t xml:space="preserve">pshiva@pi-us.com</t>
  </si>
  <si>
    <t xml:space="preserve">CF3C+P68, Adarsh Nagar, Hyderabad M.Corp, Telangana 500063</t>
  </si>
  <si>
    <t xml:space="preserve">Intimetec Vision Soft Pvt Ltd</t>
  </si>
  <si>
    <t xml:space="preserve">Himabindu</t>
  </si>
  <si>
    <t xml:space="preserve">himabindu.reddy@intimetec.com</t>
  </si>
  <si>
    <t xml:space="preserve">Sri Ganesh Complex, 271, 271, Outer Ring Rd, Stage 1, BTM Layout, Bengaluru, Karnataka 560068</t>
  </si>
  <si>
    <t xml:space="preserve">Khaajachowk</t>
  </si>
  <si>
    <t xml:space="preserve">hr@khaajachowk.com</t>
  </si>
  <si>
    <t xml:space="preserve">2nd Floor, Raheja Square, Power Supply Colony, Imt Manesar, Gurugram, Haryana 122050</t>
  </si>
  <si>
    <t xml:space="preserve">Mallige Hospital Centre Pvt Ltd</t>
  </si>
  <si>
    <t xml:space="preserve">info@mallige.com</t>
  </si>
  <si>
    <t xml:space="preserve">91-80-67165555,
 +91-80-22203333</t>
  </si>
  <si>
    <t xml:space="preserve">Crescent Rd
 near Mallige Hospital
 Madhava Nagar, Gandhi Nagar
 Bengaluru, Karnataka 560001</t>
  </si>
  <si>
    <t xml:space="preserve">MUFG BANK LTD</t>
  </si>
  <si>
    <t xml:space="preserve">V Srinivas</t>
  </si>
  <si>
    <t xml:space="preserve">hr@in.mufg.jp</t>
  </si>
  <si>
    <t xml:space="preserve">011 4100 3456</t>
  </si>
  <si>
    <t xml:space="preserve">5th Floor, Worldmark2, Asset 8, Aerocity, New Delhi, Delhi 110037</t>
  </si>
  <si>
    <t xml:space="preserve">Pikesol</t>
  </si>
  <si>
    <t xml:space="preserve">Naidu</t>
  </si>
  <si>
    <t xml:space="preserve">naidu.b@pikesol.com</t>
  </si>
  <si>
    <t xml:space="preserve">Devi Complex, #300, 3rd Floor, Madhura Puri Colony, Gaddiannaram, Hyderabad, Telangana 500060</t>
  </si>
  <si>
    <t xml:space="preserve">Intiviainfo</t>
  </si>
  <si>
    <t xml:space="preserve">jborse@intiviainfo.com</t>
  </si>
  <si>
    <t xml:space="preserve">Intivia Tower, Plot No. 117 Behind Prayosha Complex, Chhani Jakat Naka Vadodara GJ 390024</t>
  </si>
  <si>
    <t xml:space="preserve">Khabrain Abhi Tak News</t>
  </si>
  <si>
    <t xml:space="preserve">kat.admn07@gmail.com anil.dhiman009@gmail.com</t>
  </si>
  <si>
    <t xml:space="preserve">SCO 31, Madhya Marg, Sector 7-C, Sector 7, Chandigarh, 160019</t>
  </si>
  <si>
    <t xml:space="preserve">Mallocsolutions</t>
  </si>
  <si>
    <t xml:space="preserve">Sairamesh</t>
  </si>
  <si>
    <t xml:space="preserve">sairamesh@mallocsolutions.com</t>
  </si>
  <si>
    <t xml:space="preserve">A-33, 1st Floor, Indian Airlines, Sardar Patel Rd, Secretariat Employees Colony, Begumpet, Secunderabad, Telangana 500003</t>
  </si>
  <si>
    <t xml:space="preserve">Mukesh Infoserve Private Limited</t>
  </si>
  <si>
    <t xml:space="preserve">hrd@mukeshgroup.com</t>
  </si>
  <si>
    <t xml:space="preserve">044 3051 8800</t>
  </si>
  <si>
    <t xml:space="preserve">4, Venkatrathinam Nagar Extn 1st Street, Adyar, Chennai, Tamil Nadu 600020</t>
  </si>
  <si>
    <t xml:space="preserve">Nucleus Software Exports Limited</t>
  </si>
  <si>
    <t xml:space="preserve">Sunaina Hemraj</t>
  </si>
  <si>
    <t xml:space="preserve">Hr@nucleussoftware.com</t>
  </si>
  <si>
    <t xml:space="preserve">0120-4031400</t>
  </si>
  <si>
    <t xml:space="preserve">33-35, Tyagraj Nagar, Mkt, New Delhi, Delhi 110003</t>
  </si>
  <si>
    <t xml:space="preserve">Pilog India Pvt Ltd</t>
  </si>
  <si>
    <t xml:space="preserve">saleem.khaja</t>
  </si>
  <si>
    <t xml:space="preserve">saleem.khaja@pilog.in</t>
  </si>
  <si>
    <t xml:space="preserve">040-64573827</t>
  </si>
  <si>
    <t xml:space="preserve">MJR Magnifique, Rai Durg, X roads, Nanakaramguda, Telangana 500008</t>
  </si>
  <si>
    <t xml:space="preserve">Intonenetworks</t>
  </si>
  <si>
    <t xml:space="preserve">hrdesk@intonenetworks.com</t>
  </si>
  <si>
    <t xml:space="preserve">A-13, Block A, Industrial Area, Sector 62, Noida, Uttar Pradesh 201309</t>
  </si>
  <si>
    <t xml:space="preserve">Khaitax</t>
  </si>
  <si>
    <t xml:space="preserve">hr@khaitax.com</t>
  </si>
  <si>
    <t xml:space="preserve">1-7-283/A, Second Floor, B-Block, Jaya Mansion, SD Road,, Secunderabad, 500003</t>
  </si>
  <si>
    <t xml:space="preserve">Malomatia India Technology Services</t>
  </si>
  <si>
    <t xml:space="preserve">Zahmed</t>
  </si>
  <si>
    <t xml:space="preserve">zahmed@malomatia.com
 contactus.india@malomatia.com</t>
  </si>
  <si>
    <t xml:space="preserve">020 26610041</t>
  </si>
  <si>
    <t xml:space="preserve">2, Commerzone IT Park Internal Rd, Commerzone IT Park, Yerawada, Pune, Maharashtra 411006</t>
  </si>
  <si>
    <t xml:space="preserve">Mukund Lal Katyal S.D Sewa Bharti Dialysis Centre</t>
  </si>
  <si>
    <t xml:space="preserve">sbtn499@gmail.com</t>
  </si>
  <si>
    <t xml:space="preserve">Totaram Ahuja Marg, Meenakshi Garden, Ashok Nagar, New Delhi, Delhi 110027</t>
  </si>
  <si>
    <t xml:space="preserve">Nucleus Software Exports Ltd.</t>
  </si>
  <si>
    <t xml:space="preserve">Mayank Kapoor</t>
  </si>
  <si>
    <t xml:space="preserve">Mayank.Kapoor@nucleussoftware.com</t>
  </si>
  <si>
    <t xml:space="preserve">33-35, Thyagraj Nagar Market, Lodhi Colony, New Delhi, Delhi 110003</t>
  </si>
  <si>
    <t xml:space="preserve">Pilot Industries</t>
  </si>
  <si>
    <t xml:space="preserve">Deepa Garg</t>
  </si>
  <si>
    <t xml:space="preserve">deepa.garg@pilotindustries.co.in</t>
  </si>
  <si>
    <t xml:space="preserve">SS -02 &amp; 03, 2nd Floor, Aditiya Mega Mall,
 CBD Ground, Shahdara, East Delhi-110032</t>
  </si>
  <si>
    <t xml:space="preserve">Intra Labs</t>
  </si>
  <si>
    <t xml:space="preserve">feedbackintralabs@gmail.com</t>
  </si>
  <si>
    <t xml:space="preserve">#39, 1st Floor, New Timberyard Layout, Byatarayanapura, Off Mysore Road Bangalore – 560026</t>
  </si>
  <si>
    <t xml:space="preserve">Khan Diagnostic Centre</t>
  </si>
  <si>
    <t xml:space="preserve">diagnostic Official</t>
  </si>
  <si>
    <t xml:space="preserve">khandiagnostic@gmail.com</t>
  </si>
  <si>
    <t xml:space="preserve">Karan Nagar Rd, Balgarden, Srinagar, Jammu and Kashmir 190010</t>
  </si>
  <si>
    <t xml:space="preserve">Manalichemicals</t>
  </si>
  <si>
    <t xml:space="preserve">manali@manalichemicals.com</t>
  </si>
  <si>
    <t xml:space="preserve">Borivali (West), Mumbai, Maharashtra 400092</t>
  </si>
  <si>
    <t xml:space="preserve">Multi Centric Solutions Pvt Ltd</t>
  </si>
  <si>
    <t xml:space="preserve">hr@mcentricsolutions.com</t>
  </si>
  <si>
    <t xml:space="preserve">4th Floor, KSR Towers, Beside Petrol Bunk, Hitech City Road, Madhapur, Hyderabad, Telangana 500081</t>
  </si>
  <si>
    <t xml:space="preserve">Nucsoft Ltd</t>
  </si>
  <si>
    <t xml:space="preserve">Kaustubh</t>
  </si>
  <si>
    <t xml:space="preserve">Hr@nucsoft.co.in</t>
  </si>
  <si>
    <t xml:space="preserve">Time Square Building, No.602, Wing - A, Andheri - Kurla Rd, Chimatpada, Marol, Andheri East, Mumbai, Maharashtra 400059</t>
  </si>
  <si>
    <t xml:space="preserve">Pine Labs Pvt Ltd.</t>
  </si>
  <si>
    <t xml:space="preserve">Rekha Singh</t>
  </si>
  <si>
    <t xml:space="preserve">rekha.singh@pinelabs.com</t>
  </si>
  <si>
    <t xml:space="preserve">Candor TechSpace, 4th &amp; 5th Floor,
 Tower 6, Plot No. B2, Sector 62,
 Noida, U.P.-201301</t>
  </si>
  <si>
    <t xml:space="preserve">Intraspatial</t>
  </si>
  <si>
    <t xml:space="preserve">sm@intraspatial.com</t>
  </si>
  <si>
    <t xml:space="preserve">#988, Shashwati,3rd floor, 13th Cross Rd, Banashankari Stage II, Bengaluru, Karnataka 560091</t>
  </si>
  <si>
    <t xml:space="preserve">Khannapaper</t>
  </si>
  <si>
    <t xml:space="preserve">Achhaybat Mishra</t>
  </si>
  <si>
    <t xml:space="preserve">achhaybat.mishra@khannapaper.com</t>
  </si>
  <si>
    <t xml:space="preserve">Shimla Bypass Rd, near PNB Bank, Telpur, Mehuwala Mafi, Dehradun, Uttarakhand 248171</t>
  </si>
  <si>
    <t xml:space="preserve">Manappuram</t>
  </si>
  <si>
    <t xml:space="preserve">backgroundverification@manappuram.com</t>
  </si>
  <si>
    <t xml:space="preserve">Plot No 58, Shop No 1&amp;2, Ground Floor, Ambar Om Swasthik Carter Raod No 7, near Union Bank, Borivali East, Mumbai, Maharashtra 400066</t>
  </si>
  <si>
    <t xml:space="preserve">Multi Net Technologiest</t>
  </si>
  <si>
    <t xml:space="preserve">Manish R</t>
  </si>
  <si>
    <t xml:space="preserve">manish.r@multinet.co.in</t>
  </si>
  <si>
    <t xml:space="preserve">0294 670 0000</t>
  </si>
  <si>
    <t xml:space="preserve">Midtown Business Centre, 311, Railway Station Rd, Udaipole, Udaipur, Rajasthan 313001</t>
  </si>
  <si>
    <t xml:space="preserve">Nudge Digital Labs Private Limited</t>
  </si>
  <si>
    <t xml:space="preserve">Shailesh Tiwari</t>
  </si>
  <si>
    <t xml:space="preserve">shailesh.tiwari@gamechangesns.com</t>
  </si>
  <si>
    <t xml:space="preserve">Desklodge House, Redcliffe Way, Bristol BS1 6NL, United Kingdom</t>
  </si>
  <si>
    <t xml:space="preserve">Pinion Infotech Services Private Limited</t>
  </si>
  <si>
    <t xml:space="preserve">Obulapathi</t>
  </si>
  <si>
    <t xml:space="preserve">obul.m@pinion.net</t>
  </si>
  <si>
    <t xml:space="preserve">Chaitanya Nagar, Gajuwaka, Visakhapatnam, Andhra Pradesh 530044</t>
  </si>
  <si>
    <t xml:space="preserve">Intrigo</t>
  </si>
  <si>
    <t xml:space="preserve">hrofficial</t>
  </si>
  <si>
    <t xml:space="preserve">hr_india@intrigo.in</t>
  </si>
  <si>
    <t xml:space="preserve">42808 Christy St #221, Fremont, CA 94538, USA</t>
  </si>
  <si>
    <t xml:space="preserve">Khazanajewellery</t>
  </si>
  <si>
    <t xml:space="preserve">Arun R</t>
  </si>
  <si>
    <t xml:space="preserve">arun.r@khazanajewellery.com</t>
  </si>
  <si>
    <t xml:space="preserve">shop no. 1 Mehrauli-Gurgaon Road DLF Phase 1 Sector 28 Sarhol, Gurugram, Haryana 122002</t>
  </si>
  <si>
    <t xml:space="preserve">Multibrands International Private Limited</t>
  </si>
  <si>
    <t xml:space="preserve">Sapna</t>
  </si>
  <si>
    <t xml:space="preserve">Hr@multibrands.eu.com</t>
  </si>
  <si>
    <t xml:space="preserve">2 Jowett St, Bradford BD1 2JX, United Kingdom</t>
  </si>
  <si>
    <t xml:space="preserve">Nuevora Analytics Technologies Pvt Ltd</t>
  </si>
  <si>
    <t xml:space="preserve">Rakesh Gummala</t>
  </si>
  <si>
    <t xml:space="preserve">rakesh.gummala@nuevora.com</t>
  </si>
  <si>
    <t xml:space="preserve">5000 Executive Pkwy Suite 515, San Ramon, CA 94583, United States</t>
  </si>
  <si>
    <t xml:space="preserve">Pink Hand Technologies Private Limited</t>
  </si>
  <si>
    <t xml:space="preserve">Neeti</t>
  </si>
  <si>
    <t xml:space="preserve">hr@pinkhandtech.com</t>
  </si>
  <si>
    <t xml:space="preserve">Level-3, C-110, Phase-Vii, Industrial Area, Phase 7, Industrial Area Mohali, Sector 73, Sahibzada Aj, Mohali Sas Nagar, Mohali - 160055</t>
  </si>
  <si>
    <t xml:space="preserve">Intropro</t>
  </si>
  <si>
    <t xml:space="preserve">Gladdess</t>
  </si>
  <si>
    <t xml:space="preserve">gladdess.a@intropro.net</t>
  </si>
  <si>
    <t xml:space="preserve">Mykhaila Hryshka St, 3А, 3A, Kyiv, Ukraine, 02000</t>
  </si>
  <si>
    <t xml:space="preserve">Kiceinfosyste</t>
  </si>
  <si>
    <t xml:space="preserve">Info Official</t>
  </si>
  <si>
    <t xml:space="preserve">info@kiceinfosyste.com</t>
  </si>
  <si>
    <t xml:space="preserve">KICE Infosystems,Rp Complex,Kailasa Mill road, Tiruppur - Palladam Rd, Town Extn, Tiruppur, Tamil Nadu 641604</t>
  </si>
  <si>
    <t xml:space="preserve">Mancer Consulting Services Pvt. Ltd.</t>
  </si>
  <si>
    <t xml:space="preserve">Nitesh</t>
  </si>
  <si>
    <t xml:space="preserve">Nitesh@mancerconsulting.com</t>
  </si>
  <si>
    <t xml:space="preserve">27H/1, 2nd Floor, Jia Sarai, Near, Indian Institute of Technology Delhi, Hauz Khas, New Delhi, Delhi 110016</t>
  </si>
  <si>
    <t xml:space="preserve">Multicare Services India Pvt Ltd</t>
  </si>
  <si>
    <t xml:space="preserve">info@multicareservices.com</t>
  </si>
  <si>
    <t xml:space="preserve">022 4052 4444</t>
  </si>
  <si>
    <t xml:space="preserve">Anand Nagar, B-2, Sitladevi Temple Road, Mahim West, Mumbai, 400016</t>
  </si>
  <si>
    <t xml:space="preserve">Numeron Software India Private Limited</t>
  </si>
  <si>
    <t xml:space="preserve">Milind</t>
  </si>
  <si>
    <t xml:space="preserve">hr@numeron.co</t>
  </si>
  <si>
    <t xml:space="preserve">Shirole Road, Shivajinagar, Pune, Maharashtra 411004</t>
  </si>
  <si>
    <t xml:space="preserve">Pink Lotus Technologies Pvt Ltd</t>
  </si>
  <si>
    <t xml:space="preserve">Harshini</t>
  </si>
  <si>
    <t xml:space="preserve">harshini@equatorsolution.com</t>
  </si>
  <si>
    <t xml:space="preserve">3218 E Colonial Dr g, Orlando, FL 32803, United States</t>
  </si>
  <si>
    <t xml:space="preserve">Intrug</t>
  </si>
  <si>
    <t xml:space="preserve">Chander</t>
  </si>
  <si>
    <t xml:space="preserve">chander@intrug.com</t>
  </si>
  <si>
    <t xml:space="preserve">Plot No. 9, First Floor, Panchkuian Road, New Delhi, Delhi 110001</t>
  </si>
  <si>
    <t xml:space="preserve">Kidscentralchennai</t>
  </si>
  <si>
    <t xml:space="preserve">Offiial</t>
  </si>
  <si>
    <t xml:space="preserve">admin@kidscentralchennai.com</t>
  </si>
  <si>
    <t xml:space="preserve">2, 4, 6, Ranjith Rd, Kotturpuram, Chennai, Tamil Nadu Pin - 600085, India</t>
  </si>
  <si>
    <t xml:space="preserve">Mando Softtech India Private Limited</t>
  </si>
  <si>
    <t xml:space="preserve">hr@mando.com</t>
  </si>
  <si>
    <t xml:space="preserve">Dlf Qutub Enclave, 1st Floor, MPD Towers, Building Block - II, Phase V, Sector 43, Gurugram, Haryana 122002</t>
  </si>
  <si>
    <t xml:space="preserve">Multifonds</t>
  </si>
  <si>
    <t xml:space="preserve">Pulakjyoti Borgohain</t>
  </si>
  <si>
    <t xml:space="preserve">pulakjyoti.borgohain@multifonds.com</t>
  </si>
  <si>
    <t xml:space="preserve">Strassen, Luxembourg, Luxembourg</t>
  </si>
  <si>
    <t xml:space="preserve">Nuray Chemicals Private Limited</t>
  </si>
  <si>
    <t xml:space="preserve">Balaji N</t>
  </si>
  <si>
    <t xml:space="preserve">balaji.n@nuraychemicals.com</t>
  </si>
  <si>
    <t xml:space="preserve">No.111, Sidco Industrial Estate, Kakkalur Industrial Estate, Kakkalur, Tamil Nadu 602003</t>
  </si>
  <si>
    <t xml:space="preserve">Pinkerton Corporate Risk Management India Pvt'</t>
  </si>
  <si>
    <t xml:space="preserve">Ruchika Rana</t>
  </si>
  <si>
    <t xml:space="preserve">Ruchika.Rana@pinkerton.com</t>
  </si>
  <si>
    <t xml:space="preserve">S-327 Greater Kailash - II New Delhi DL 110048 IN</t>
  </si>
  <si>
    <t xml:space="preserve">Inttelix</t>
  </si>
  <si>
    <t xml:space="preserve">Joson Arimpur</t>
  </si>
  <si>
    <t xml:space="preserve">joson.arimpur@inttelix.com</t>
  </si>
  <si>
    <t xml:space="preserve">57, Race Course Rd, Race Course, Coimbatore, Tamil Nadu 641018</t>
  </si>
  <si>
    <t xml:space="preserve">Kidzee</t>
  </si>
  <si>
    <t xml:space="preserve">kidzee.vimannagar@gmail.com</t>
  </si>
  <si>
    <t xml:space="preserve">219, Peer Muchalla Rd, Sector 20, Sanauli, Peer Muchalla Rd, Sector 20, Sanauli, Punjab 160104</t>
  </si>
  <si>
    <t xml:space="preserve">Mandovi Motors</t>
  </si>
  <si>
    <t xml:space="preserve">hrd@mandovi.in</t>
  </si>
  <si>
    <t xml:space="preserve">J-27, Sector 63 Rd, Block J, Sector 63, Noida, Uttar Pradesh 201301</t>
  </si>
  <si>
    <t xml:space="preserve">Multivision Inc</t>
  </si>
  <si>
    <t xml:space="preserve">Ophilia</t>
  </si>
  <si>
    <t xml:space="preserve">ophilia@multivision.net</t>
  </si>
  <si>
    <t xml:space="preserve">K-316/11, First Floor, Kaichi, Mincha Wali Gali, Lado Sarai, New Delhi, Delhi 110030</t>
  </si>
  <si>
    <t xml:space="preserve">Nurture Software Solutions Private Limited</t>
  </si>
  <si>
    <t xml:space="preserve">Arvind</t>
  </si>
  <si>
    <t xml:space="preserve">arvind@nurture.co.in</t>
  </si>
  <si>
    <t xml:space="preserve">Skyline Vista, #787, 15th Cross, 100 Feet Ring Road, Phase I, J P Nagar, Bengaluru, Karnataka 560078</t>
  </si>
  <si>
    <t xml:space="preserve">Pinketron Corporate Servcie Ltd</t>
  </si>
  <si>
    <t xml:space="preserve">deepika.yadav</t>
  </si>
  <si>
    <t xml:space="preserve">deepika.yadav@pinkerton.com</t>
  </si>
  <si>
    <t xml:space="preserve">124-464-5400</t>
  </si>
  <si>
    <t xml:space="preserve">Office No. 505, 5th Floor, Eastern Court, Sion - Trombay Rd, opp. Wasan Motors, Chembur, Mumbai, Maharashtra 400071</t>
  </si>
  <si>
    <t xml:space="preserve">Intuit</t>
  </si>
  <si>
    <t xml:space="preserve">Rupal Padvi</t>
  </si>
  <si>
    <t xml:space="preserve">Rupal_Padvi@intuit.com</t>
  </si>
  <si>
    <t xml:space="preserve">E-253, Phase 8B, 140308, Industrial Area, Sahibzada Ajit Singh Nagar, Punjab</t>
  </si>
  <si>
    <t xml:space="preserve">Kiitus</t>
  </si>
  <si>
    <t xml:space="preserve">hr@kiitus.com</t>
  </si>
  <si>
    <t xml:space="preserve">Shop No. 30, Second Floor, 100 Feet Rd, Velachery, Chennai, Tamil Nadu 600042</t>
  </si>
  <si>
    <t xml:space="preserve">Mangalorechemicals</t>
  </si>
  <si>
    <t xml:space="preserve">da@mangalorechemicals.com</t>
  </si>
  <si>
    <t xml:space="preserve">1002, 10th Floor, Bhikaji Cama Place, Rama Krishna Puram, New Delhi, Delhi 110066</t>
  </si>
  <si>
    <t xml:space="preserve">Mumbai Airport Lounge</t>
  </si>
  <si>
    <t xml:space="preserve">lounge.hr@mumbailounge.in</t>
  </si>
  <si>
    <t xml:space="preserve">Navpada, Chhatrapati Shivaji International Airport Area, Vile Parle, Mumbai, Maharashtra 400099</t>
  </si>
  <si>
    <t xml:space="preserve">Nutech Informatics Syste</t>
  </si>
  <si>
    <t xml:space="preserve">Annu</t>
  </si>
  <si>
    <t xml:space="preserve">annu@nutechsoft.com</t>
  </si>
  <si>
    <t xml:space="preserve">Plot No: AP, 398, 17th Street, Thiruvalluvar Kudiyurupu, west, I Block, Anna Nagar, Chennai, Tamil Nadu 600040</t>
  </si>
  <si>
    <t xml:space="preserve">Pinnacleindustries</t>
  </si>
  <si>
    <t xml:space="preserve">V Patole</t>
  </si>
  <si>
    <t xml:space="preserve">vpatole@pinnacleindustries.com</t>
  </si>
  <si>
    <t xml:space="preserve">9th Floor, Panchshil Tech Park One, near Pride Hotel, Shivajinagar, Pune, Maharashtra 411005</t>
  </si>
  <si>
    <t xml:space="preserve">Inveera</t>
  </si>
  <si>
    <t xml:space="preserve">Shikha Sharma</t>
  </si>
  <si>
    <t xml:space="preserve">shikha.sharma@inveera.com</t>
  </si>
  <si>
    <t xml:space="preserve">One Boston Place, #2600, Boston, MA 02108, United States</t>
  </si>
  <si>
    <t xml:space="preserve">Kinapse</t>
  </si>
  <si>
    <t xml:space="preserve">Ankita Pandit</t>
  </si>
  <si>
    <t xml:space="preserve">ankita.pandit@kinapse.com</t>
  </si>
  <si>
    <t xml:space="preserve">F3VQ+J24, DLF Cyber City, DLF Phase 2, Sector 24, Gurugram, Haryana 122022</t>
  </si>
  <si>
    <t xml:space="preserve">Manhattan Associates</t>
  </si>
  <si>
    <t xml:space="preserve">Prashant Nayak</t>
  </si>
  <si>
    <t xml:space="preserve">hr@manh.com</t>
  </si>
  <si>
    <t xml:space="preserve">172, Whitefield Main Rd, EPIP Zone, Phase II, Bengaluru, Karnataka 560066</t>
  </si>
  <si>
    <t xml:space="preserve">Nutel Innovations Pvt Ltd</t>
  </si>
  <si>
    <t xml:space="preserve">Esai M</t>
  </si>
  <si>
    <t xml:space="preserve">esai.m@nuway.co.in</t>
  </si>
  <si>
    <t xml:space="preserve">217 PRINCESS STREET3/36 ANANT BLDG MUMBAI MH 400002</t>
  </si>
  <si>
    <t xml:space="preserve">Pinnacletechnosys</t>
  </si>
  <si>
    <t xml:space="preserve">Pranav</t>
  </si>
  <si>
    <t xml:space="preserve">pranav@pinnacletechnosys.com</t>
  </si>
  <si>
    <t xml:space="preserve">16 Divyalok, Nizampura Char Rasta, LG Nagar, Pensionpura, Nizampura, Vadodara, Gujarat 390002</t>
  </si>
  <si>
    <t xml:space="preserve">Inven Turus Knowledge Solutions</t>
  </si>
  <si>
    <t xml:space="preserve">satish</t>
  </si>
  <si>
    <t xml:space="preserve">satish.petkar@inventurus.in</t>
  </si>
  <si>
    <t xml:space="preserve">22 - 30711319</t>
  </si>
  <si>
    <t xml:space="preserve">Kindkonnect Technologies</t>
  </si>
  <si>
    <t xml:space="preserve">hr@kindkonnect.co</t>
  </si>
  <si>
    <t xml:space="preserve">F10, Block F, Kalkaji, New Delhi, Delhi 110019</t>
  </si>
  <si>
    <t xml:space="preserve">Manikaran Power Ltd</t>
  </si>
  <si>
    <t xml:space="preserve">admin.d@manikaranpowerltd.in</t>
  </si>
  <si>
    <t xml:space="preserve">033-24431994
 +911140408000</t>
  </si>
  <si>
    <t xml:space="preserve">3rd Floor, Corporate Park, 301, D21, Sector 21, Dwarka, New Delhi, Delhi 110077</t>
  </si>
  <si>
    <t xml:space="preserve">Munchem</t>
  </si>
  <si>
    <t xml:space="preserve">praveen@munchem.com</t>
  </si>
  <si>
    <t xml:space="preserve">Sree Avenue, Flat no: 101, Block A, First Floor, Padmaja Nagar, Tadigadapa, Poranki, Vijayawada, Andhra Pradesh 521137</t>
  </si>
  <si>
    <t xml:space="preserve">Nuvento Syste</t>
  </si>
  <si>
    <t xml:space="preserve">Sruthis</t>
  </si>
  <si>
    <t xml:space="preserve">Hr@nuvento.com</t>
  </si>
  <si>
    <t xml:space="preserve">10C, Transasia Cyber Park, Infopark Phase 2, Kakkanad, Kochi, Kerala 682303</t>
  </si>
  <si>
    <t xml:space="preserve">Pioneerdesign</t>
  </si>
  <si>
    <t xml:space="preserve">Swapna</t>
  </si>
  <si>
    <t xml:space="preserve">swapna@pioneerdesign.in</t>
  </si>
  <si>
    <t xml:space="preserve">Decent Residency,Flat: 202, Ramwadi,Survey No:, 29/A, Nagar Rd, Wadgaon Sheri, Pune, 14</t>
  </si>
  <si>
    <t xml:space="preserve">Invenger Technologies Pvt Ltd</t>
  </si>
  <si>
    <t xml:space="preserve">hr@invenger.com</t>
  </si>
  <si>
    <t xml:space="preserve">824-4232777</t>
  </si>
  <si>
    <t xml:space="preserve">Invenger Towers, Kottara, Mangaluru, Karnataka 575006</t>
  </si>
  <si>
    <t xml:space="preserve">Kinecokamanindia</t>
  </si>
  <si>
    <t xml:space="preserve">Geetesh Chari</t>
  </si>
  <si>
    <t xml:space="preserve">geetesh.chari@kinecokamanindia.com</t>
  </si>
  <si>
    <t xml:space="preserve">Plot No. 60, Bardez, Pilerne Industrial Estates, Pilerne, Marra, Goa 403511</t>
  </si>
  <si>
    <t xml:space="preserve">Manipal</t>
  </si>
  <si>
    <t xml:space="preserve">hrd@manipal.edu</t>
  </si>
  <si>
    <t xml:space="preserve">Plot No. 203, Street Number 7, L block, Mahipalpur Extension, Mahipalpur, New Delhi, Delhi 110037</t>
  </si>
  <si>
    <t xml:space="preserve">Mundio India Mobile Service Private Limited</t>
  </si>
  <si>
    <t xml:space="preserve">V Mythily</t>
  </si>
  <si>
    <t xml:space="preserve">v.mythily@mundio.com</t>
  </si>
  <si>
    <t xml:space="preserve">SAI SADHAN Second Floor, TS No 125, (North Phase, Thiru Vi Ka Industrial Estate, Ekkatuthangal, Chennai, Tamil Nadu 600032</t>
  </si>
  <si>
    <t xml:space="preserve">Nuvo Logistics Private Limited</t>
  </si>
  <si>
    <t xml:space="preserve">Sheena</t>
  </si>
  <si>
    <t xml:space="preserve">hr@nuvoex.com</t>
  </si>
  <si>
    <t xml:space="preserve">B-21, THIRD FLOOR, LAJPAT NAGAR - PART 2, New Delhi, Delhi 110024</t>
  </si>
  <si>
    <t xml:space="preserve">Piramal Life Sciences Limited</t>
  </si>
  <si>
    <t xml:space="preserve">Hita</t>
  </si>
  <si>
    <t xml:space="preserve">hita.shah@piramal.com</t>
  </si>
  <si>
    <t xml:space="preserve">189, Saki Vihar Rd, Muranjan Wadi, Marol, Andheri East, Mumbai, Maharashtra 400072</t>
  </si>
  <si>
    <t xml:space="preserve">Invenio-Solutions</t>
  </si>
  <si>
    <t xml:space="preserve">Himani Khera</t>
  </si>
  <si>
    <t xml:space="preserve">himani.khera@invenio-solutions.com</t>
  </si>
  <si>
    <t xml:space="preserve">305, 3rd Floor, World Trade Tower, Tower B, Plot No-C-1, Sector 16, Noida, Uttar Pradesh 201306</t>
  </si>
  <si>
    <t xml:space="preserve">Kingshir</t>
  </si>
  <si>
    <t xml:space="preserve">Shan</t>
  </si>
  <si>
    <t xml:space="preserve">shan@kingshir.com</t>
  </si>
  <si>
    <t xml:space="preserve">X7V8+4XG, Kalakshetra Colony, Besant Nagar, Chennai, Tamil Nadu 600090</t>
  </si>
  <si>
    <t xml:space="preserve">Manipal Health Enterprises Pvt Ltd</t>
  </si>
  <si>
    <t xml:space="preserve">Akhilesh Kumar</t>
  </si>
  <si>
    <t xml:space="preserve">akhilesh.kumar@manipalhospitals.com</t>
  </si>
  <si>
    <t xml:space="preserve">Manipal Hospital, Sector 6 Dwarka, Dwarka, Delhi, 110075</t>
  </si>
  <si>
    <t xml:space="preserve">Munjal Auto Industries Ltd</t>
  </si>
  <si>
    <t xml:space="preserve">Patoce</t>
  </si>
  <si>
    <t xml:space="preserve">patoce@munjalauto.com</t>
  </si>
  <si>
    <t xml:space="preserve">Unitech Business Zone,Tower “C”, 2nd Floor , Nirvana Country, South City II, Sector 50, Gurugram, Haryana 122018</t>
  </si>
  <si>
    <t xml:space="preserve">Nuziveeduseeds</t>
  </si>
  <si>
    <t xml:space="preserve">Sujana</t>
  </si>
  <si>
    <t xml:space="preserve">hr@nuziveeduseeds.com</t>
  </si>
  <si>
    <t xml:space="preserve">C-7, 1st Floor, Sector-3, Noida, Uttar Pradesh 201301</t>
  </si>
  <si>
    <t xml:space="preserve">Piron Allysys Solutions Private Limited</t>
  </si>
  <si>
    <t xml:space="preserve">hr@pironcorp.com</t>
  </si>
  <si>
    <t xml:space="preserve">B-121, Sector 67, Noida, Uttar Pradesh 201301</t>
  </si>
  <si>
    <t xml:space="preserve">Invensis</t>
  </si>
  <si>
    <t xml:space="preserve">Raj Sekhar</t>
  </si>
  <si>
    <t xml:space="preserve">raj.sekhar@invensis.net</t>
  </si>
  <si>
    <t xml:space="preserve">Upkar Chambers, 34/1, Rashtriya Vidyalaya Rd, 2nd Block, Basavanagudi, Bengaluru, Karnataka 560004</t>
  </si>
  <si>
    <t xml:space="preserve">Kingstoninfosolution</t>
  </si>
  <si>
    <t xml:space="preserve">Soha</t>
  </si>
  <si>
    <t xml:space="preserve">soha@kingstoninfosolution.com</t>
  </si>
  <si>
    <t xml:space="preserve">No. 85, Sheriff House, 2ndFloor, Unit No. 2, Richmond Road, Richmond Town, Bengaluru, Karnataka 560025</t>
  </si>
  <si>
    <t xml:space="preserve">Manipalglobal</t>
  </si>
  <si>
    <t xml:space="preserve">Sushma Chitradurga</t>
  </si>
  <si>
    <t xml:space="preserve">Hr@manipalglobal.com</t>
  </si>
  <si>
    <t xml:space="preserve">#256, Ground Floor, Opp. Post Office, Okhla Industrial Estate, Phase III, New Delhi, Delhi 110020</t>
  </si>
  <si>
    <t xml:space="preserve">Murugappa Morgan</t>
  </si>
  <si>
    <t xml:space="preserve">Dony Alica</t>
  </si>
  <si>
    <t xml:space="preserve">hr@morganplc.com</t>
  </si>
  <si>
    <t xml:space="preserve">Flat No: A-71, 7th Floor, Himalya House, 23, Kasturba Gadhi Marg, New Delhi, Delhi 110001</t>
  </si>
  <si>
    <t xml:space="preserve">Nvidia Graphics Pvt. Ltd.</t>
  </si>
  <si>
    <t xml:space="preserve">lgeorge@nvidia.com</t>
  </si>
  <si>
    <t xml:space="preserve">020-66413000</t>
  </si>
  <si>
    <t xml:space="preserve">145, Commerzone No.5, Survey No.144, Off, Airport Rd, Yerawada, Pune, Maharashtra 411006</t>
  </si>
  <si>
    <t xml:space="preserve">Pisces Eservices Pvt Ltd ( Foodpanda )</t>
  </si>
  <si>
    <t xml:space="preserve">hr@foodpanda.in</t>
  </si>
  <si>
    <t xml:space="preserve">0124) 6149200</t>
  </si>
  <si>
    <t xml:space="preserve">Plot No. 29, Udyog Vihar, Phase- I, Gurugram, Haryana 122016</t>
  </si>
  <si>
    <t xml:space="preserve">Inventbio-Med</t>
  </si>
  <si>
    <t xml:space="preserve">hrd@inventbio-med.com</t>
  </si>
  <si>
    <t xml:space="preserve">1st Floor, Building No. 4, 24, Piramal Industrial Estate, SV Rd, Piramal Nagar, Goregaon West, Mumbai, Maharashtra 400062</t>
  </si>
  <si>
    <t xml:space="preserve">Kiran Foreign Trade Pvt. Ltd</t>
  </si>
  <si>
    <t xml:space="preserve">hr@kft.co.in</t>
  </si>
  <si>
    <t xml:space="preserve">0172-4232323</t>
  </si>
  <si>
    <t xml:space="preserve">629 SECOND FLOOR SECTOR 16 D, CHANDIGARH, Chandigarh, India</t>
  </si>
  <si>
    <t xml:space="preserve">Manjeera</t>
  </si>
  <si>
    <t xml:space="preserve">Prasad P</t>
  </si>
  <si>
    <t xml:space="preserve">Hr@manjeera.com</t>
  </si>
  <si>
    <t xml:space="preserve">713, Manjeera Trinity Corporate, Near Manjeera Mall, JNTU - Hitech City Road, Kukatpally Housing Board Colony, Hyderabad, Telangana 500072</t>
  </si>
  <si>
    <t xml:space="preserve">Musashi Autoparts Private Limited</t>
  </si>
  <si>
    <t xml:space="preserve">rajesh.cs@map-id.com</t>
  </si>
  <si>
    <t xml:space="preserve">5, Ballabgarh, Sector 6, Rama Krishna Puram, New Delhi, Delhi 110066</t>
  </si>
  <si>
    <t xml:space="preserve">Nxtra Data Limited</t>
  </si>
  <si>
    <t xml:space="preserve">Sheenam Khera</t>
  </si>
  <si>
    <t xml:space="preserve">hr@airtel.com</t>
  </si>
  <si>
    <t xml:space="preserve">Bharti Crescent, 1, Nelson Mandela Marg, Vasant Kunj II, New Delhi, Delhi 110070</t>
  </si>
  <si>
    <t xml:space="preserve">Piterion India Pvt Ltd</t>
  </si>
  <si>
    <t xml:space="preserve">Abbas B</t>
  </si>
  <si>
    <t xml:space="preserve">abbas.basheer@piterion.com</t>
  </si>
  <si>
    <t xml:space="preserve">Hosur Rd Kudlu Gate, Krishna Reddy Industrial Area, Garvebhavi Palya, Muneshwara Nagar, Bengaluru, Karnataka 560068</t>
  </si>
  <si>
    <t xml:space="preserve">Inventechinfo</t>
  </si>
  <si>
    <t xml:space="preserve">Jagadish</t>
  </si>
  <si>
    <t xml:space="preserve">jagadish@inventechinfo.com</t>
  </si>
  <si>
    <t xml:space="preserve">292/D/2/56, 2nd Floor, 9th Main Road, Jayanagar 5th Block, 5th Block, Jayanagar, Bengaluru, Karnataka 560011</t>
  </si>
  <si>
    <t xml:space="preserve">Kiran Multi Super Speciality Hospital And Research Centre</t>
  </si>
  <si>
    <t xml:space="preserve">hrd@kiranhospital.com</t>
  </si>
  <si>
    <t xml:space="preserve">Vasta Devdi Road, near Sumul Dairy Road, Katargam, Surat, Gujarat 395004</t>
  </si>
  <si>
    <t xml:space="preserve">Manpower</t>
  </si>
  <si>
    <t xml:space="preserve">Santosh More</t>
  </si>
  <si>
    <t xml:space="preserve">hr@manpower.co.in</t>
  </si>
  <si>
    <t xml:space="preserve">23, B Block Rd, B Block, Sector 63, Noida, Uttar Pradesh 201307</t>
  </si>
  <si>
    <t xml:space="preserve">Muthoot Finance Ltd</t>
  </si>
  <si>
    <t xml:space="preserve">hr@muthoottumini.com</t>
  </si>
  <si>
    <t xml:space="preserve">080-41566374</t>
  </si>
  <si>
    <t xml:space="preserve">FIRST FLOOR, PLOT NO 17, STREET NO. 1, above UNION BANK OF INDIA, Mamura, Sector 66, Noida, Uttar Pradesh 201309</t>
  </si>
  <si>
    <t xml:space="preserve">Nyaasa Kpo Private Limited</t>
  </si>
  <si>
    <t xml:space="preserve">Pushkar Damle</t>
  </si>
  <si>
    <t xml:space="preserve">pushkar.damle@nyaasa.com</t>
  </si>
  <si>
    <t xml:space="preserve">Office no. 305, 306 Floor - 3, Wing - A, MCCIA Trade Towers, Senapati Bapat Road Pune Pune Maharastra - 411016</t>
  </si>
  <si>
    <t xml:space="preserve">Pitney Bowes Software India Private Limited</t>
  </si>
  <si>
    <t xml:space="preserve">Abhishek Gaur</t>
  </si>
  <si>
    <t xml:space="preserve">abhishek.gaur@pb.com</t>
  </si>
  <si>
    <t xml:space="preserve">5th Floor, Panchshil IT Park, Viman Nagar, Pune (M.H.) India</t>
  </si>
  <si>
    <t xml:space="preserve">Inventivhealth</t>
  </si>
  <si>
    <t xml:space="preserve">hrsupportservicesindia@inventivhealth.com</t>
  </si>
  <si>
    <t xml:space="preserve">3rd Floor, Tower A 46/4, Presidency Tower, MG Road, Sector 14 Gurgaon, India, 122022</t>
  </si>
  <si>
    <t xml:space="preserve">Kiranasales</t>
  </si>
  <si>
    <t xml:space="preserve">Chandra Pallaka</t>
  </si>
  <si>
    <t xml:space="preserve">chandra.pallaka@kiranasales.com</t>
  </si>
  <si>
    <t xml:space="preserve">Ground Floor, A-52, GRV Complex, Kamadhenu Layout, B. Narayanapur, Bangalore - 560016, Karnataka.</t>
  </si>
  <si>
    <t xml:space="preserve">Mansa Tscs Pvt Ltd</t>
  </si>
  <si>
    <t xml:space="preserve">Gajendra</t>
  </si>
  <si>
    <t xml:space="preserve">gajendra@mansaglobal.com</t>
  </si>
  <si>
    <t xml:space="preserve">Surat - Kadodara Rd, Kadodara, Gujarat 394325</t>
  </si>
  <si>
    <t xml:space="preserve">Muthoot Fincorp Ltd</t>
  </si>
  <si>
    <t xml:space="preserve">Archana S</t>
  </si>
  <si>
    <t xml:space="preserve">Hr@muthoot.com</t>
  </si>
  <si>
    <t xml:space="preserve">Property No. 11, Raghunathpur, Opp. Govt. Inter College, Main Road, Sector 22, Noida, Uttar Pradesh 201301</t>
  </si>
  <si>
    <t xml:space="preserve">Nyccos Software Solutions Private Limited</t>
  </si>
  <si>
    <t xml:space="preserve">hr@nyccos.com</t>
  </si>
  <si>
    <t xml:space="preserve">Plot No: 11/A, 12, 13, SY, Park Avenue, III Floor, Block No:303, Hi - Tech City, Madhapur, Hyderabad, 500081</t>
  </si>
  <si>
    <t xml:space="preserve">Pitre Business Ventures LLP</t>
  </si>
  <si>
    <t xml:space="preserve">vijay.virkar@pitreventures.com</t>
  </si>
  <si>
    <t xml:space="preserve">3B, PV House,85 Damle Path,Off Law College Road, Erandwane,Pune, Maharashtra 411004</t>
  </si>
  <si>
    <t xml:space="preserve">Inventurus Knowldge Services (Now Known As Iks Health)</t>
  </si>
  <si>
    <t xml:space="preserve">Satish Petkar</t>
  </si>
  <si>
    <t xml:space="preserve">satish.petkar@ikshealth.in</t>
  </si>
  <si>
    <t xml:space="preserve">40-66874824</t>
  </si>
  <si>
    <t xml:space="preserve">Kiranudyogindia</t>
  </si>
  <si>
    <t xml:space="preserve">hrd2@kiranudyogindia.com</t>
  </si>
  <si>
    <t xml:space="preserve">KIRAN UDYOG PVT. LTD Plot No-32, Sector-3, IMT,Manesar (Gurugram), India – 122050</t>
  </si>
  <si>
    <t xml:space="preserve">Manthan</t>
  </si>
  <si>
    <t xml:space="preserve">Seema Fernandes</t>
  </si>
  <si>
    <t xml:space="preserve">hr@manthan.com</t>
  </si>
  <si>
    <t xml:space="preserve">SU 20/C124, Block C, Sector 71, Noida, Uttar Pradesh 201305</t>
  </si>
  <si>
    <t xml:space="preserve">Mutualmobile</t>
  </si>
  <si>
    <t xml:space="preserve">Inalini Mogili</t>
  </si>
  <si>
    <t xml:space="preserve">hr@mutualmobile.com</t>
  </si>
  <si>
    <t xml:space="preserve">99494 66493</t>
  </si>
  <si>
    <t xml:space="preserve">N-Heights, 4th Floor, Awfis, Siddiq Nagar, HITEC City, Hyderabad, Telangana 500081</t>
  </si>
  <si>
    <t xml:space="preserve">Nycoffee</t>
  </si>
  <si>
    <t xml:space="preserve">hr@nycoffee.com</t>
  </si>
  <si>
    <t xml:space="preserve">3A Nguyễn Thị Minh Khai, Bến Nghé, Quận 1, Thành phố Hồ Chí Minh, Vietnam</t>
  </si>
  <si>
    <t xml:space="preserve">Pixecel Conception Technology</t>
  </si>
  <si>
    <t xml:space="preserve">Manu Kumar</t>
  </si>
  <si>
    <t xml:space="preserve">account@pixelconception.com</t>
  </si>
  <si>
    <t xml:space="preserve">301-302 Good Earth City Center, Sector 50, Gurugram, Haryana 122018</t>
  </si>
  <si>
    <t xml:space="preserve">Invesco</t>
  </si>
  <si>
    <t xml:space="preserve">Spandana Chilamkurthy</t>
  </si>
  <si>
    <t xml:space="preserve">Spandana.Chilamkurthy@invesco.com</t>
  </si>
  <si>
    <t xml:space="preserve">2nd Floor, S.C.O. 2471 - 72, Himalaya Marg, 22C, Chandigarh, 160022</t>
  </si>
  <si>
    <t xml:space="preserve">Kireetisoft</t>
  </si>
  <si>
    <t xml:space="preserve">sridhar@kireetisoft.com</t>
  </si>
  <si>
    <t xml:space="preserve">Plot No: 124, ARK Chambers, Kavuri Hills Phase 1, Jubilee Hills, Hyderabad - 500033, Telangana, India.</t>
  </si>
  <si>
    <t xml:space="preserve">Mantratechnovative</t>
  </si>
  <si>
    <t xml:space="preserve">info@mantratechnovative.com</t>
  </si>
  <si>
    <t xml:space="preserve">#2, 2nd Floor, 2 nd Phase, 1st Stage Chandra Layout, Bengaluru, Karnataka 560040</t>
  </si>
  <si>
    <t xml:space="preserve">Mvdiabetes</t>
  </si>
  <si>
    <t xml:space="preserve">admin@mvdiabetes.com</t>
  </si>
  <si>
    <t xml:space="preserve">mv diabetes, Mylapore, Chennai, Tamil Nadu 600004</t>
  </si>
  <si>
    <t xml:space="preserve">Nysa Communications Pvt Ltd</t>
  </si>
  <si>
    <t xml:space="preserve">hr@nysaasia.com</t>
  </si>
  <si>
    <t xml:space="preserve">A-100, Sector 65, Noida, Uttar Pradesh 201301</t>
  </si>
  <si>
    <t xml:space="preserve">Pixel Infotek Pvt Ltd</t>
  </si>
  <si>
    <t xml:space="preserve">Vasanth</t>
  </si>
  <si>
    <t xml:space="preserve">vasanth@pixelsoftek.com</t>
  </si>
  <si>
    <t xml:space="preserve">6, KCN Bhavan, Yamuna Bai Rd, Madhava Nagar, Gandhi Nagar, Bengaluru, Karnataka 560001</t>
  </si>
  <si>
    <t xml:space="preserve">Investis</t>
  </si>
  <si>
    <t xml:space="preserve">hrindia@investis.com</t>
  </si>
  <si>
    <t xml:space="preserve">PestCare India Pvt Ltd, Royal House part E, Atlantis Ln, Vadiwadi, Vadodara, Gujarat 390007</t>
  </si>
  <si>
    <t xml:space="preserve">Kiriindustries</t>
  </si>
  <si>
    <t xml:space="preserve">manish@kiriindustries.com</t>
  </si>
  <si>
    <t xml:space="preserve">Plot No : 552, 566, 567, 569-71 Village: Dudhwada, Tal.: Padra, Dist. : Vadodara- 391 450 Gujarat , India.</t>
  </si>
  <si>
    <t xml:space="preserve">Manucho.Machines</t>
  </si>
  <si>
    <t xml:space="preserve">Manucho Machines</t>
  </si>
  <si>
    <t xml:space="preserve">manucho.machines@gmail.com</t>
  </si>
  <si>
    <t xml:space="preserve">318, Palanahalli, Maruthi Nagar, Bengaluru, Karnataka 560064</t>
  </si>
  <si>
    <t xml:space="preserve">Mwebware Software Services</t>
  </si>
  <si>
    <t xml:space="preserve">hr@mwebware.com</t>
  </si>
  <si>
    <t xml:space="preserve">040-23000474</t>
  </si>
  <si>
    <t xml:space="preserve">H.No. 1, 98/7/42, VIP Hills, Jaihind Enclave, Madhapur, Telangana 500081</t>
  </si>
  <si>
    <t xml:space="preserve">Oak System</t>
  </si>
  <si>
    <t xml:space="preserve">Asmita</t>
  </si>
  <si>
    <t xml:space="preserve">asmita@oaksys.net</t>
  </si>
  <si>
    <t xml:space="preserve">080-41267681</t>
  </si>
  <si>
    <t xml:space="preserve">#27, NGEF Lane, Off 100ft Road,, Indiranagar 1st Stage, Behind Pai Electronics, Bengaluru, Karnataka 560038</t>
  </si>
  <si>
    <t xml:space="preserve">Pixel Quest Information Technology Pvt Ltd</t>
  </si>
  <si>
    <t xml:space="preserve">Saijyothi</t>
  </si>
  <si>
    <t xml:space="preserve">saijyothi@pixelquest.net</t>
  </si>
  <si>
    <t xml:space="preserve">FLAT NO. 301, ZEENATH RESIDENCY BESIDE FOODWORLD, SRINAGAR COLONY HYDERABAD Hyderabad TG 500073 IN</t>
  </si>
  <si>
    <t xml:space="preserve">Invue</t>
  </si>
  <si>
    <t xml:space="preserve">Natasha Wattenbarger</t>
  </si>
  <si>
    <t xml:space="preserve">NatashaWattenbarger@invue.com</t>
  </si>
  <si>
    <t xml:space="preserve">K 16, Green Park Extension, Ansari Nagar West, New Delhi, Delhi 110016</t>
  </si>
  <si>
    <t xml:space="preserve">Kirloskar</t>
  </si>
  <si>
    <t xml:space="preserve">Vikram Dalvi</t>
  </si>
  <si>
    <t xml:space="preserve">Vikram.Dalvi@kirloskar.com</t>
  </si>
  <si>
    <t xml:space="preserve">Kirloskar Electric Company Ltd. No.19, 2nd Main Road, Peenya 1st Stage, Phase-1, Peenya, Bangalore - 560058, India.</t>
  </si>
  <si>
    <t xml:space="preserve">Manupatra</t>
  </si>
  <si>
    <t xml:space="preserve">hr@manupatra.com</t>
  </si>
  <si>
    <t xml:space="preserve">B 37, Sector 1, Noida, Uttar Pradesh 201301</t>
  </si>
  <si>
    <t xml:space="preserve">Mwt Technologies Pvt Ltd</t>
  </si>
  <si>
    <t xml:space="preserve">ashok@mwt.co.in</t>
  </si>
  <si>
    <t xml:space="preserve">90726 35060</t>
  </si>
  <si>
    <t xml:space="preserve">2nd Floor World Trade Center, Block 1 Infopark, Kakkanad, Kochi, Kerala 682042</t>
  </si>
  <si>
    <t xml:space="preserve">Oakton Global Technology Services Centre(India)</t>
  </si>
  <si>
    <t xml:space="preserve">Sailaja</t>
  </si>
  <si>
    <t xml:space="preserve">sailaja.garimella@oakton.com.au</t>
  </si>
  <si>
    <t xml:space="preserve">KRISHE-E@36, No.8-2-293/499,Plot No.499, Rd Number 36, Jubilee Hills, Hyderabad, Telangana 500033</t>
  </si>
  <si>
    <t xml:space="preserve">Pixentia Solutions</t>
  </si>
  <si>
    <t xml:space="preserve">Sirisha</t>
  </si>
  <si>
    <t xml:space="preserve">skintali@pixentiasolutions.com</t>
  </si>
  <si>
    <t xml:space="preserve">2B, 1-188/2A, 2C, IRR, Ambapuram, Andhra Pradesh 520015</t>
  </si>
  <si>
    <t xml:space="preserve">Inzaxis</t>
  </si>
  <si>
    <t xml:space="preserve">Onkar Nm</t>
  </si>
  <si>
    <t xml:space="preserve">onkar.nm@inzaxis.com</t>
  </si>
  <si>
    <t xml:space="preserve">750, First Floor, 10th Main Vinayaka HBCS, Nagarbhavi 2nd Stage, Bengaluru, Karnataka 560072</t>
  </si>
  <si>
    <t xml:space="preserve">Kirloskar Toyota Textile Machinary Ltd.(Toyoto Group)</t>
  </si>
  <si>
    <t xml:space="preserve">hrd@kttm.toyota-industries.com</t>
  </si>
  <si>
    <t xml:space="preserve">08110 - 419555 Ext:107</t>
  </si>
  <si>
    <t xml:space="preserve">Plot 10/13, Phase II Jigani Industrial Area, Jigani, Bengaluru, Karnataka 560105</t>
  </si>
  <si>
    <t xml:space="preserve">Manyagroup</t>
  </si>
  <si>
    <t xml:space="preserve">nirmala@manyagroup.com</t>
  </si>
  <si>
    <t xml:space="preserve">JS Arcade, 110, Sector 18, Noida, Uttar Pradesh 201301</t>
  </si>
  <si>
    <t xml:space="preserve">Mx Information Syste Private Limited</t>
  </si>
  <si>
    <t xml:space="preserve">Urvashi</t>
  </si>
  <si>
    <t xml:space="preserve">hr@mxinfosys.com</t>
  </si>
  <si>
    <t xml:space="preserve">Shop No 9, Emp-49, Evershine Halley Tower, Near Thakur Cinema, Thakur Village, Kandivali East, Kandivali East, Mumbai, Maharashtra 400101</t>
  </si>
  <si>
    <t xml:space="preserve">Oap (Outdoor Advertising Professionals (I) Pvt. Ltd.)</t>
  </si>
  <si>
    <t xml:space="preserve">Swaurabh</t>
  </si>
  <si>
    <t xml:space="preserve">Hr@oapindia.com</t>
  </si>
  <si>
    <t xml:space="preserve">22.6155 5666</t>
  </si>
  <si>
    <t xml:space="preserve">203, First Floor, Okhla Phase III, Okhla Industrial Estate, New Delhi, Delhi 110020</t>
  </si>
  <si>
    <t xml:space="preserve">Pj Commodity Ventures Pvt Ltd</t>
  </si>
  <si>
    <t xml:space="preserve">lakshmi@pjcommodityventures.com</t>
  </si>
  <si>
    <t xml:space="preserve">13 Tank Bund Road, Nungambakkam, Chennai, Tamil Nadu 600034</t>
  </si>
  <si>
    <t xml:space="preserve">Iobnet</t>
  </si>
  <si>
    <t xml:space="preserve">cmd@iobnet.co.in</t>
  </si>
  <si>
    <t xml:space="preserve">763 Anna Salai, Chennai-600002</t>
  </si>
  <si>
    <t xml:space="preserve">Kirtanepandit</t>
  </si>
  <si>
    <t xml:space="preserve">pmdhrd@kirtanepandit.com</t>
  </si>
  <si>
    <t xml:space="preserve">127/1B/11, Plot A1, Opp Harshal Hall, Kothrud, Pune - 411 029 India.</t>
  </si>
  <si>
    <t xml:space="preserve">Maplebear</t>
  </si>
  <si>
    <t xml:space="preserve">hr@maplebear.in</t>
  </si>
  <si>
    <t xml:space="preserve">C-49, Sector 48, Gate No.1,, Near Samvedna Hospital,, Noida, Uttar Pradesh 201301</t>
  </si>
  <si>
    <t xml:space="preserve">My Car Pune Pvt Ltd</t>
  </si>
  <si>
    <t xml:space="preserve">Godbole</t>
  </si>
  <si>
    <t xml:space="preserve">hr@mycarmaruti.com</t>
  </si>
  <si>
    <t xml:space="preserve">X42J+HG3, Palaspa, Panvel, Navi Mumbai, Maharashtra 410221</t>
  </si>
  <si>
    <t xml:space="preserve">Obc</t>
  </si>
  <si>
    <t xml:space="preserve">cmd@obc.co.in</t>
  </si>
  <si>
    <t xml:space="preserve">near CANARA BANK - DELHI TAGORE GARDEN, Block BA, Tagore Garden, Tagore Garden Extension, New Delhi, Delhi 110018</t>
  </si>
  <si>
    <t xml:space="preserve">Pkf Sridhar And Santhanam</t>
  </si>
  <si>
    <t xml:space="preserve">delhi@pkfindia.in</t>
  </si>
  <si>
    <t xml:space="preserve">Center Point Building, 201, 2nd Floor, Dr Baba Saheb Ambedkar Rd, opp. Bharatmata Cinema, Ganesh Gully, Parel, Mumbai, Maharashtra 400012</t>
  </si>
  <si>
    <t xml:space="preserve">Iocl</t>
  </si>
  <si>
    <t xml:space="preserve">Rs Butola</t>
  </si>
  <si>
    <t xml:space="preserve">rs_butola@iocl.co.in</t>
  </si>
  <si>
    <t xml:space="preserve">IndianOil Bhavan, G-9, Ali Yavar Jung Marg, Bandra (East) Mumbai 400051</t>
  </si>
  <si>
    <t xml:space="preserve">Kisan</t>
  </si>
  <si>
    <t xml:space="preserve">Neha</t>
  </si>
  <si>
    <t xml:space="preserve">neha@kisan.com</t>
  </si>
  <si>
    <t xml:space="preserve">H.No: 5-5-115. Plot No: 100. First Floor,Hill Colony, Vanasthalipuram,Hyderabad, Pin: 500070, Telangana,India.</t>
  </si>
  <si>
    <t xml:space="preserve">Maples Rsm Technologies Pvt. Ltd.</t>
  </si>
  <si>
    <t xml:space="preserve">V Baskar</t>
  </si>
  <si>
    <t xml:space="preserve">vbaskar@maplesesm.com</t>
  </si>
  <si>
    <t xml:space="preserve">044+ 42204545 exon 5023/5024</t>
  </si>
  <si>
    <t xml:space="preserve">401, Surya Plaza, Dandekar Pool, Lbs Road, No 214, 3rd Floor, Navi Peth, Dandekar Pool, Pune, Maharashtra 411030</t>
  </si>
  <si>
    <t xml:space="preserve">My Home Constructions Pvt Ltd</t>
  </si>
  <si>
    <t xml:space="preserve">Ramasatish</t>
  </si>
  <si>
    <t xml:space="preserve">hr@myhomeconstructions.com</t>
  </si>
  <si>
    <t xml:space="preserve">040 6688 8888</t>
  </si>
  <si>
    <t xml:space="preserve">8th Floor, Block - 3 My Home Hub, Madhapur, Hyderabad, Telangana 500081</t>
  </si>
  <si>
    <t xml:space="preserve">Oberoi Flight Services</t>
  </si>
  <si>
    <t xml:space="preserve">Prathamesh Parab</t>
  </si>
  <si>
    <t xml:space="preserve">Prathamesh.Parab@oberoigroup.com Indrajeet.Srivastava@oberoigroup.com</t>
  </si>
  <si>
    <t xml:space="preserve">Vir Nagar Jain Colony, Block D, New Delhi, Delhi 110007</t>
  </si>
  <si>
    <t xml:space="preserve">Pkls Infra And Power Ventures Pvt Ltd</t>
  </si>
  <si>
    <t xml:space="preserve">ajaylsingh</t>
  </si>
  <si>
    <t xml:space="preserve">ajaylsingh1984@gmail.com</t>
  </si>
  <si>
    <t xml:space="preserve">316-317 Shopping square 2 , Shushant Golf City Sultan pur road , Lucknow (UP), Lucknow, Uttar Pradesh</t>
  </si>
  <si>
    <t xml:space="preserve">Iomedia</t>
  </si>
  <si>
    <t xml:space="preserve">hr-nd@ticketmaster.com</t>
  </si>
  <si>
    <t xml:space="preserve">61 Chimes 3rd Floor, Sector 44, Gurugram, Haryana 122003</t>
  </si>
  <si>
    <t xml:space="preserve">Kit</t>
  </si>
  <si>
    <t xml:space="preserve">Mohammed Asif</t>
  </si>
  <si>
    <t xml:space="preserve">Mohammed.Asif@kit.ae</t>
  </si>
  <si>
    <t xml:space="preserve">Kanpur Institute of Technology A-1, UPSIDC Industrial Area.Rooma, Kanpur – 208 001 Uttar Pradesh</t>
  </si>
  <si>
    <t xml:space="preserve">Maplesimaging</t>
  </si>
  <si>
    <t xml:space="preserve">hr@maplesimaging.com</t>
  </si>
  <si>
    <t xml:space="preserve">TEK Towers, No.11, 4th Floor, Left Wing, Old Mahabalipuram Rd, Thoraipakkam, Tamil Nadu 600097</t>
  </si>
  <si>
    <t xml:space="preserve">My Rewards Innovative Marketing Solutions Pvt Ltd</t>
  </si>
  <si>
    <t xml:space="preserve">Sriram</t>
  </si>
  <si>
    <t xml:space="preserve">hr@myrewardsatwork.in</t>
  </si>
  <si>
    <t xml:space="preserve">P.O, Building, 45/1947 A1, Barka, Labour Colony Rd, Thammanam, Ernakulam, Kerala 682032</t>
  </si>
  <si>
    <t xml:space="preserve">Oberoi Reality Limited</t>
  </si>
  <si>
    <t xml:space="preserve">Smita N</t>
  </si>
  <si>
    <t xml:space="preserve">career@oberoireality.com</t>
  </si>
  <si>
    <t xml:space="preserve">Oberoi Garden City, Off Western Express Highway, Pimpripada Rd, Yashodham, Goregaon, Mumbai, Maharashtra 400063</t>
  </si>
  <si>
    <t xml:space="preserve">Planet Mobiles Private Limited</t>
  </si>
  <si>
    <t xml:space="preserve">Ram Awatar</t>
  </si>
  <si>
    <t xml:space="preserve">ram.awatar@vmhd.in</t>
  </si>
  <si>
    <t xml:space="preserve">171-C, 17th Floor Mittal Court C Wing, Nariman Point Mumbai Mumbai City MH 400021 IN</t>
  </si>
  <si>
    <t xml:space="preserve">Ionexchange</t>
  </si>
  <si>
    <t xml:space="preserve">Ieil</t>
  </si>
  <si>
    <t xml:space="preserve">ieil@ionexchange.co.in</t>
  </si>
  <si>
    <t xml:space="preserve">Sco-37, Urban Estate Phase-1, Opposite Gurdwara, Industrial Area, Jalandhar, Punjab 144001</t>
  </si>
  <si>
    <t xml:space="preserve">Kite Interactive Technology</t>
  </si>
  <si>
    <t xml:space="preserve">Vinod Yadav-Accounts</t>
  </si>
  <si>
    <t xml:space="preserve">accounts@kitedubai.com</t>
  </si>
  <si>
    <t xml:space="preserve">Block-32, B – 154, Block B, New Ashok Nagar, New Delhi, Uttar Pradesh 110096</t>
  </si>
  <si>
    <t xml:space="preserve">Mapro</t>
  </si>
  <si>
    <t xml:space="preserve">hr@mapro.com</t>
  </si>
  <si>
    <t xml:space="preserve">M97R+CJR, Sector 1, Vasundhara, Ghaziabad, Uttar Pradesh 201012</t>
  </si>
  <si>
    <t xml:space="preserve">Mycare Health Solutions Pvt Ltd.</t>
  </si>
  <si>
    <t xml:space="preserve">Gitesh Shelar</t>
  </si>
  <si>
    <t xml:space="preserve">gitesh.shelar@mycarehealth.in</t>
  </si>
  <si>
    <t xml:space="preserve">70459 27214</t>
  </si>
  <si>
    <t xml:space="preserve">9, Midas, Sahar Plaza, Andheri Kurla Road, Mumbai, Maharashtra 400059</t>
  </si>
  <si>
    <t xml:space="preserve">Oberoi-Is</t>
  </si>
  <si>
    <t xml:space="preserve">archana.mestry@oberoi-is.org</t>
  </si>
  <si>
    <t xml:space="preserve">Dr Zakir Hussain Marg, Delhi Golf Club, Golf Links, New Delhi, Delhi 110003</t>
  </si>
  <si>
    <t xml:space="preserve">Planetcast Media Services Limited</t>
  </si>
  <si>
    <t xml:space="preserve">rajnishm</t>
  </si>
  <si>
    <t xml:space="preserve">rajnishm@planetc.net</t>
  </si>
  <si>
    <t xml:space="preserve">C-34, Sector-62, Electronic City, Noida-201 307 (UP), India.</t>
  </si>
  <si>
    <t xml:space="preserve">Ionidea</t>
  </si>
  <si>
    <t xml:space="preserve">hr.bgr@ionidea.com</t>
  </si>
  <si>
    <t xml:space="preserve">No 38/40, Next To Radha Hometel, Epip Industrial Area, Whitefield-560066.</t>
  </si>
  <si>
    <t xml:space="preserve">Kitsltd</t>
  </si>
  <si>
    <t xml:space="preserve">S Anne</t>
  </si>
  <si>
    <t xml:space="preserve">s.anne@kitsltd.co.uk</t>
  </si>
  <si>
    <t xml:space="preserve">400, Phase-III, Udyog Vihar, Gurugram, 122016</t>
  </si>
  <si>
    <t xml:space="preserve">Mapsindustries</t>
  </si>
  <si>
    <t xml:space="preserve">info@mapsindustries.net</t>
  </si>
  <si>
    <t xml:space="preserve">Navrang Plaza, Vishrantwadi Airport Rd, Kumar Samrudhi Society, Tingre Nagar, Khadki, Maharashtra 411015</t>
  </si>
  <si>
    <t xml:space="preserve">Mylan Laboratories</t>
  </si>
  <si>
    <t xml:space="preserve">Varun Puvvala</t>
  </si>
  <si>
    <t xml:space="preserve">varun.puvvala@mylan.in</t>
  </si>
  <si>
    <t xml:space="preserve">891 306 3545</t>
  </si>
  <si>
    <t xml:space="preserve">MRMP+6CV, Parawada, Rajasthan 301025</t>
  </si>
  <si>
    <t xml:space="preserve">Object Win Technology India Pvt Ltd</t>
  </si>
  <si>
    <t xml:space="preserve">Muthu</t>
  </si>
  <si>
    <t xml:space="preserve">muthu.m@objectwin.com</t>
  </si>
  <si>
    <t xml:space="preserve">Planetcomnet Technologies Limited</t>
  </si>
  <si>
    <t xml:space="preserve">Kshamta G</t>
  </si>
  <si>
    <t xml:space="preserve">kshamta.g@planetcomnet.in</t>
  </si>
  <si>
    <t xml:space="preserve">D- 309, Vijaipur Colony, Vibhuti Khand, Gomti Nagar, Lucknow, Uttar Pradesh 226010</t>
  </si>
  <si>
    <t xml:space="preserve">Ionxindia</t>
  </si>
  <si>
    <t xml:space="preserve">Saumya C</t>
  </si>
  <si>
    <t xml:space="preserve">saumya.c@ionxindia.com</t>
  </si>
  <si>
    <t xml:space="preserve">Kiwiabroad</t>
  </si>
  <si>
    <t xml:space="preserve">monika@kiwiabroad.com</t>
  </si>
  <si>
    <t xml:space="preserve">Kiwi &amp; Maple Education Abroad Private Limited Company is SCO NO 153 SECTOR 37C CHANDIGARH, CH, INDIA.</t>
  </si>
  <si>
    <t xml:space="preserve">Mapview</t>
  </si>
  <si>
    <t xml:space="preserve">hr@mapview.co.in</t>
  </si>
  <si>
    <t xml:space="preserve">Koombara, [no name, Kerala 673604</t>
  </si>
  <si>
    <t xml:space="preserve">Mymo Wireless Technology Private Limited</t>
  </si>
  <si>
    <t xml:space="preserve">rama@mymowireless.com</t>
  </si>
  <si>
    <t xml:space="preserve">Samanvitha Complex",No.12,13 and 14, Mayura Street,, Badrappa Layout, Koti Hosahalli,, Bengaluru, Karnataka 560094</t>
  </si>
  <si>
    <t xml:space="preserve">Oceans Nine Infotech Solutions (Hyd) Pvt Ltd</t>
  </si>
  <si>
    <t xml:space="preserve">Pallavi</t>
  </si>
  <si>
    <t xml:space="preserve">pallavi@ocean9infotech.com</t>
  </si>
  <si>
    <t xml:space="preserve">Plot no:2&amp;4,304,SS Hitech,, Kavuri Hills Phase 1, Kavuri Hills, Jubilee Hills, Hyderabad, Telangana 500033</t>
  </si>
  <si>
    <t xml:space="preserve">Planman Hr Private Limited</t>
  </si>
  <si>
    <t xml:space="preserve">Ashvita Sharma</t>
  </si>
  <si>
    <t xml:space="preserve">ashvita.sharma@planmanconsulting.com</t>
  </si>
  <si>
    <t xml:space="preserve">306, New Link Rd, Veera Desai Industrial Estate, Andheri East, Mumbai, Maharashtra 400047</t>
  </si>
  <si>
    <t xml:space="preserve">Iopex</t>
  </si>
  <si>
    <t xml:space="preserve">Venkatakrishnan Sridaran</t>
  </si>
  <si>
    <t xml:space="preserve">venkatakrishnan.sridharan@iopex.com</t>
  </si>
  <si>
    <t xml:space="preserve">32 A &amp; B,Ambit IT Park Ambattur Industrial Estate, Ambattur, Chennai, Tamil Nadu 600058</t>
  </si>
  <si>
    <t xml:space="preserve">Kiwilearners</t>
  </si>
  <si>
    <t xml:space="preserve">info@kiwilearners.com</t>
  </si>
  <si>
    <t xml:space="preserve">Sunrise Ave, Neelankarai, Chennai, Tamil Nadu 600041</t>
  </si>
  <si>
    <t xml:space="preserve">Maqsoftware</t>
  </si>
  <si>
    <t xml:space="preserve">Rohit</t>
  </si>
  <si>
    <t xml:space="preserve">rohitj@maqsoftware.com</t>
  </si>
  <si>
    <t xml:space="preserve">School Block, S-449/A 2nd, Laxmi Nagar, Shakarpur, New Delhi, Delhi 110092</t>
  </si>
  <si>
    <t xml:space="preserve">Mynl.Com</t>
  </si>
  <si>
    <t xml:space="preserve">Sandeep Jain</t>
  </si>
  <si>
    <t xml:space="preserve">hr@mynl.com</t>
  </si>
  <si>
    <t xml:space="preserve">Ocimum Biosolutions</t>
  </si>
  <si>
    <t xml:space="preserve">Vijaya S</t>
  </si>
  <si>
    <t xml:space="preserve">vijaya.s@ocimumbio.com</t>
  </si>
  <si>
    <t xml:space="preserve">3rd floor, ABK Olbee Plaza, Rd Number 1, Mithila Nagar, Banjara Hills, Hyderabad, Telangana 500034</t>
  </si>
  <si>
    <t xml:space="preserve">Planman Technologies India Pvt Ltd (Now Known As Contentra Technologies India Pvt Ltd)</t>
  </si>
  <si>
    <t xml:space="preserve">Kamaldeep Kaur</t>
  </si>
  <si>
    <t xml:space="preserve">kamaldeep.kaur@contentratechnologies.com</t>
  </si>
  <si>
    <t xml:space="preserve">D-103, Block A, Okhla I, Okhla Industrial Estate, New Delhi, Delhi 110020</t>
  </si>
  <si>
    <t xml:space="preserve">Kiwitech</t>
  </si>
  <si>
    <t xml:space="preserve">Farooq Khan</t>
  </si>
  <si>
    <t xml:space="preserve">farooq.khan@kiwitech.com</t>
  </si>
  <si>
    <t xml:space="preserve">B9, Amaltash Marg, Block B, Sector 3, Noida, Uttar Pradesh 201301</t>
  </si>
  <si>
    <t xml:space="preserve">Marceltechnologies</t>
  </si>
  <si>
    <t xml:space="preserve">Sambit P</t>
  </si>
  <si>
    <t xml:space="preserve">hr@marceltechnologies.com</t>
  </si>
  <si>
    <t xml:space="preserve">Myntra</t>
  </si>
  <si>
    <t xml:space="preserve">bgv@myntra.com</t>
  </si>
  <si>
    <t xml:space="preserve">080-67996666
 80-61561999</t>
  </si>
  <si>
    <t xml:space="preserve">Buildings Alyssa,
 Begonia and Clover situated in Embassy Tech Village,
 Outer Ring Road,
 Devarabeesanahalli Village,
 Varthur Hobli,
 Bengaluru – 560103,</t>
  </si>
  <si>
    <t xml:space="preserve">Oclock Software Pvt Ltd</t>
  </si>
  <si>
    <t xml:space="preserve">Venkates</t>
  </si>
  <si>
    <t xml:space="preserve">venkates@oclocksoftware.com</t>
  </si>
  <si>
    <t xml:space="preserve">Plantograph Solutions Pvt. Ltd.</t>
  </si>
  <si>
    <t xml:space="preserve">Smitha Agarwal</t>
  </si>
  <si>
    <t xml:space="preserve">smitha.agarwal@plantograph.in</t>
  </si>
  <si>
    <t xml:space="preserve">Plot # 446, 5th Floor, Ayyappa Society, Madhapur, Hyderabad, Telangana 500081</t>
  </si>
  <si>
    <t xml:space="preserve">Iotl</t>
  </si>
  <si>
    <t xml:space="preserve">Ranjini Pillai</t>
  </si>
  <si>
    <t xml:space="preserve">Ranjini.Pillai@iotl.com</t>
  </si>
  <si>
    <t xml:space="preserve">IOT House Plot No. Y2, Nahur (W, Raycon IT Park Rd, Industrial Area, Bhandup West, Mumbai, Maharashtra 400078</t>
  </si>
  <si>
    <t xml:space="preserve">Kizmet Tech Solutions</t>
  </si>
  <si>
    <t xml:space="preserve">info@kizmet.in</t>
  </si>
  <si>
    <t xml:space="preserve">9885564281, 9640252900-Wrong number/ 9885098555/9700008781-wrong number</t>
  </si>
  <si>
    <t xml:space="preserve">4th Floor,Tower B, Industrial Area, Sector 62, Noida, Uttar Pradesh 201309</t>
  </si>
  <si>
    <t xml:space="preserve">Marconix</t>
  </si>
  <si>
    <t xml:space="preserve">Mitesh Gandhi</t>
  </si>
  <si>
    <t xml:space="preserve">mitesh.gandhi@marconix.in</t>
  </si>
  <si>
    <t xml:space="preserve">584-570, 12th A Cross Rd, Jeewan Griha Colony, 2nd Phase, J. P. Nagar, Bengaluru, Karnataka 560078</t>
  </si>
  <si>
    <t xml:space="preserve">Myplan</t>
  </si>
  <si>
    <t xml:space="preserve">Mylan</t>
  </si>
  <si>
    <t xml:space="preserve">hr@myplan.in</t>
  </si>
  <si>
    <t xml:space="preserve">L 204, Amrapali Zodiac, Secctor - 120, Noida, Uttar Pradesh 201301</t>
  </si>
  <si>
    <t xml:space="preserve">Ocs</t>
  </si>
  <si>
    <t xml:space="preserve">Thejashvini Mt</t>
  </si>
  <si>
    <t xml:space="preserve">Hr@ocs.co.uk</t>
  </si>
  <si>
    <t xml:space="preserve">468, Pitam Pura Rd, Rishi Nagar, Pitam Pura, Delhi - 110034</t>
  </si>
  <si>
    <t xml:space="preserve">Plasma Softech Pvt Ltd</t>
  </si>
  <si>
    <t xml:space="preserve">Atif Waseem</t>
  </si>
  <si>
    <t xml:space="preserve">atifw@plasmacomp.com</t>
  </si>
  <si>
    <t xml:space="preserve">B-151, First Floor, Sector 6, Noida, Uttar Pradesh 201301</t>
  </si>
  <si>
    <t xml:space="preserve">Ipaper</t>
  </si>
  <si>
    <t xml:space="preserve">Rameshbabu Bitti</t>
  </si>
  <si>
    <t xml:space="preserve">Rameshbabu.Bitti@ipaper.com</t>
  </si>
  <si>
    <t xml:space="preserve">Nehru House 3rd Floor, 4 Bahadur Shah Zafar Marg New Delhi 110002, India</t>
  </si>
  <si>
    <t xml:space="preserve">Kjls Educational Institute</t>
  </si>
  <si>
    <t xml:space="preserve">K.J. Jadhav</t>
  </si>
  <si>
    <t xml:space="preserve">vivek.s@aegisglobal.com</t>
  </si>
  <si>
    <t xml:space="preserve">Saswad - Bopdev - Pune Rd, near Khadimachine Chowk, Kondhwa Annexe, Pune, Maharashtra 411048</t>
  </si>
  <si>
    <t xml:space="preserve">Margcompusoft</t>
  </si>
  <si>
    <t xml:space="preserve">hr@margcompusoft.com</t>
  </si>
  <si>
    <t xml:space="preserve">87,Ist Floor, Medicine Market Nai Basti, Wright Ganj, Ghaziabad, Ghaziabad, Uttar Pradesh 201001</t>
  </si>
  <si>
    <t xml:space="preserve">Mystic Creation</t>
  </si>
  <si>
    <t xml:space="preserve">info@mysticreation.com</t>
  </si>
  <si>
    <t xml:space="preserve">153, 154 Mahatma Gandhi Marg Industrial Area Phase I Block C Naraina Industrial Area, Phase 1, Naraina, New Delhi, Delhi</t>
  </si>
  <si>
    <t xml:space="preserve">Octagon Private Limited</t>
  </si>
  <si>
    <t xml:space="preserve">info@octagon.co.in</t>
  </si>
  <si>
    <t xml:space="preserve">Street Number 11, Block 11, Sarvapriya Vihar, New Delhi, Delhi 110076</t>
  </si>
  <si>
    <t xml:space="preserve">Plasto Met India Technologies</t>
  </si>
  <si>
    <t xml:space="preserve">plastometindia@rediffmail.com</t>
  </si>
  <si>
    <t xml:space="preserve">SHED NO.5B TYPE-1,PRSHANTHI NAGAR IE,,KUKATPALLY, Hyderabad-500072, Telangana, India</t>
  </si>
  <si>
    <t xml:space="preserve">Ipay</t>
  </si>
  <si>
    <t xml:space="preserve">Swathi</t>
  </si>
  <si>
    <t xml:space="preserve">swathi@ipay.in</t>
  </si>
  <si>
    <t xml:space="preserve">F-9, First Floor, P.NO. Cp-04 Regent Square (white House), Japaneese, Zone Nic(m, Neemrana, Rajasthan 301019</t>
  </si>
  <si>
    <t xml:space="preserve">Kkel</t>
  </si>
  <si>
    <t xml:space="preserve">Franchise official</t>
  </si>
  <si>
    <t xml:space="preserve">franchisee@kkel.com</t>
  </si>
  <si>
    <t xml:space="preserve">D-Block , Sarabha Nagar, behind Main Market, Punjab 141006</t>
  </si>
  <si>
    <t xml:space="preserve">Marico Ltd</t>
  </si>
  <si>
    <t xml:space="preserve">Rajesh Kubai</t>
  </si>
  <si>
    <t xml:space="preserve">rajesh.kubal@marico.com</t>
  </si>
  <si>
    <t xml:space="preserve">DLF Tower A, Eleventh Floor, Jasola, New Delhi, Delhi 110025</t>
  </si>
  <si>
    <t xml:space="preserve">Mystica Music</t>
  </si>
  <si>
    <t xml:space="preserve">Sudhir</t>
  </si>
  <si>
    <t xml:space="preserve">sudhir@mysticamusic.com</t>
  </si>
  <si>
    <t xml:space="preserve">Street 27B, Block B 3B, Janakpuri, Delhi, 110058</t>
  </si>
  <si>
    <t xml:space="preserve">Octane Mkt.Pvt Ltd</t>
  </si>
  <si>
    <t xml:space="preserve">Megha Sen</t>
  </si>
  <si>
    <t xml:space="preserve">hr@octane.in</t>
  </si>
  <si>
    <t xml:space="preserve">Plot no: 40, 1st Floor, Okhla Industrial Estate Phase 3 Rd, New Delhi, 110020</t>
  </si>
  <si>
    <t xml:space="preserve">Platnium Hospital</t>
  </si>
  <si>
    <t xml:space="preserve">hr@platinumhospitals.in</t>
  </si>
  <si>
    <t xml:space="preserve">The Color Scape Shopping Mall, G-103, D D Upadhayay Marg, Near Mulund Check Naka,
 Mulund West, Mumbai - 400080.</t>
  </si>
  <si>
    <t xml:space="preserve">Ipca</t>
  </si>
  <si>
    <t xml:space="preserve">Vidhi Bohra</t>
  </si>
  <si>
    <t xml:space="preserve">vidhi.bohra@ipca.com</t>
  </si>
  <si>
    <t xml:space="preserve">MR97+97P, Godown Area, Bhabat, Punjab 140604</t>
  </si>
  <si>
    <t xml:space="preserve">Kkwagh</t>
  </si>
  <si>
    <t xml:space="preserve">Ptkadave</t>
  </si>
  <si>
    <t xml:space="preserve">ptkadave@kkwagh.edu.in</t>
  </si>
  <si>
    <t xml:space="preserve">Hirabai Haridas Vidyanagari, Mumbai Agra Road Amrutdham, Panchavati, Nashik, Maharashtra 422003</t>
  </si>
  <si>
    <t xml:space="preserve">Maricoindia</t>
  </si>
  <si>
    <t xml:space="preserve">Harsh</t>
  </si>
  <si>
    <t xml:space="preserve">harsh@maricoindia.net</t>
  </si>
  <si>
    <t xml:space="preserve">Ambala-Paonta Sahib-Dehradun Rd, Dhaula Kuan, Himachal Pradesh 173021</t>
  </si>
  <si>
    <t xml:space="preserve">Mytaxfiler</t>
  </si>
  <si>
    <t xml:space="preserve">Premanand</t>
  </si>
  <si>
    <t xml:space="preserve">hr@mytaxfiler.com</t>
  </si>
  <si>
    <t xml:space="preserve">(888)-482-0279</t>
  </si>
  <si>
    <t xml:space="preserve">No. 26, Survey No. 39, Channasandra, Rajarajeshwari CMC, Uttarahalli Hobli, Bengaluru, Karnataka 560061</t>
  </si>
  <si>
    <t xml:space="preserve">Octaware Technology</t>
  </si>
  <si>
    <t xml:space="preserve">Gulnaz</t>
  </si>
  <si>
    <t xml:space="preserve">gulnaz@octaware.com</t>
  </si>
  <si>
    <t xml:space="preserve">204, Timmy Arcade, Makwana Rd, Marol, Andheri East, Mumbai, Maharashtra 400059</t>
  </si>
  <si>
    <t xml:space="preserve">Plexus Network</t>
  </si>
  <si>
    <t xml:space="preserve">Vasunthara</t>
  </si>
  <si>
    <t xml:space="preserve">training@plexus.net.in</t>
  </si>
  <si>
    <t xml:space="preserve">3rd floor, 31/14, Burkit Rd, CIT Nagar East, T. Nagar, Chennai, Tamil Nadu 600017</t>
  </si>
  <si>
    <t xml:space="preserve">Ipca Laboratories Ltd</t>
  </si>
  <si>
    <t xml:space="preserve">Rahul</t>
  </si>
  <si>
    <t xml:space="preserve">rahul.malhari@ipca.com</t>
  </si>
  <si>
    <t xml:space="preserve">22 6210 5200</t>
  </si>
  <si>
    <t xml:space="preserve">48, Kandivli Industrial Estate, Kandivli (West),. City, Mumbai. State, Maharashtra. Country, India.</t>
  </si>
  <si>
    <t xml:space="preserve">Klassicwheel</t>
  </si>
  <si>
    <t xml:space="preserve">Machindra Dahatonde</t>
  </si>
  <si>
    <t xml:space="preserve">machindra.dahatonde@klassicwheel.com</t>
  </si>
  <si>
    <t xml:space="preserve">E-7 &amp; E-8 Nagar, Manmad Rd, MIDC, Ahmednagar, Maharashtra 414111</t>
  </si>
  <si>
    <t xml:space="preserve">Marigold By Greenpark</t>
  </si>
  <si>
    <t xml:space="preserve">hrd2.hyd@marigoldhotels.com</t>
  </si>
  <si>
    <t xml:space="preserve">040-67363636</t>
  </si>
  <si>
    <t xml:space="preserve">Marigold Hotel Campus, 7-1, 25, Greenlands Rd, Begumpet, Hyderabad, Telangana 500016</t>
  </si>
  <si>
    <t xml:space="preserve">Mytec Software Private Limited.</t>
  </si>
  <si>
    <t xml:space="preserve">Tamohar Mastakar</t>
  </si>
  <si>
    <t xml:space="preserve">Hr@mytecsoft.com</t>
  </si>
  <si>
    <t xml:space="preserve">261, Hosur Rd, Bommasandra Industrial Area, Bengaluru, Karnataka 570099</t>
  </si>
  <si>
    <t xml:space="preserve">Oculus Tecnologies Private Limited</t>
  </si>
  <si>
    <t xml:space="preserve">drop@oculusit.in</t>
  </si>
  <si>
    <t xml:space="preserve">Sco 42, Sector 9, Panchkula, Haryana 134108</t>
  </si>
  <si>
    <t xml:space="preserve">Plindia</t>
  </si>
  <si>
    <t xml:space="preserve">plmlr@plindia.com</t>
  </si>
  <si>
    <t xml:space="preserve">3rd Floor, Sadhana House, 570, P. B. Marg,
 Behind Mahindra Tower, Worli,
 Mumbai - 400 018,INDIA</t>
  </si>
  <si>
    <t xml:space="preserve">Iphysicianhub</t>
  </si>
  <si>
    <t xml:space="preserve">shiva@iphysicianhub.com</t>
  </si>
  <si>
    <t xml:space="preserve">I Physician Hub Private Limited Plot # 6 &amp; 10, 1st Floor Axis Bank Building, India 500007, Laxmi Nagar, Habsiguda, Hyderabad, Telangana 500013</t>
  </si>
  <si>
    <t xml:space="preserve">Klaus It Solutions Private Limited</t>
  </si>
  <si>
    <t xml:space="preserve">hrteam@klausit.com,</t>
  </si>
  <si>
    <t xml:space="preserve">#8, Albert St, Shanthala Nagar, Richmond Town, Bengaluru, Karnataka 560025</t>
  </si>
  <si>
    <t xml:space="preserve">Markandorion</t>
  </si>
  <si>
    <t xml:space="preserve">hr@markandorion.com</t>
  </si>
  <si>
    <t xml:space="preserve">Cheranalllur Rd, Bypass Junction, Ponekkara, Edappally, Ernakulam, Kerala 682024</t>
  </si>
  <si>
    <t xml:space="preserve">N And N Company</t>
  </si>
  <si>
    <t xml:space="preserve">Vdgupta</t>
  </si>
  <si>
    <t xml:space="preserve">vdgupta_12973@yahoo.co.in</t>
  </si>
  <si>
    <t xml:space="preserve">H no 43, 4th floor, Roop Vihar, Om Vihar, phase 5, 40, 40 Feet Rd, near radha krishna mandir, Roop Vihar, Nawada Extension, Nawada, Delhi, 110059</t>
  </si>
  <si>
    <t xml:space="preserve">Odessa Technologies</t>
  </si>
  <si>
    <t xml:space="preserve">Shruthi Doddihithlu</t>
  </si>
  <si>
    <t xml:space="preserve">Hr@odessatech.com</t>
  </si>
  <si>
    <t xml:space="preserve">080-41464322/080-41464321</t>
  </si>
  <si>
    <t xml:space="preserve">GGR Towers 18/2B, Bellandur Gate, Marathahalli - Sarjapur Rd, Bengaluru, Karnataka 560103</t>
  </si>
  <si>
    <t xml:space="preserve">Plintron</t>
  </si>
  <si>
    <t xml:space="preserve">Arunprasadh Se</t>
  </si>
  <si>
    <t xml:space="preserve">arunprasadh.se@plintron.com</t>
  </si>
  <si>
    <t xml:space="preserve">77 Robinson Road
 #13-00
 Robinson 77
 Singapore – 068896</t>
  </si>
  <si>
    <t xml:space="preserve">Iprocess</t>
  </si>
  <si>
    <t xml:space="preserve">hr.helpdesk@iprocess.in</t>
  </si>
  <si>
    <t xml:space="preserve">I Process Services India Pvt Ltd 7th Floor B Wing Acme Plaza Unit No 707/708, Andheri Kurla Road, Opp Sangam Cinema, Andheri East, 400059 - Mumbai.</t>
  </si>
  <si>
    <t xml:space="preserve">Klausit</t>
  </si>
  <si>
    <t xml:space="preserve">Verification Official</t>
  </si>
  <si>
    <t xml:space="preserve">verification@klausit.com</t>
  </si>
  <si>
    <t xml:space="preserve">#7, Albert St, Shanthala Nagar, Richmond Town, Bengaluru, Karnataka 560025</t>
  </si>
  <si>
    <t xml:space="preserve">Markelytics</t>
  </si>
  <si>
    <t xml:space="preserve">Rachan</t>
  </si>
  <si>
    <t xml:space="preserve">rachan@markelytics.com</t>
  </si>
  <si>
    <t xml:space="preserve">No.1873/38, 5th Main Road, R.P.C. Layout, Ganapathi Temple Road,, Bengaluru, Karnataka 560040</t>
  </si>
  <si>
    <t xml:space="preserve">N. L. Dalmia High School</t>
  </si>
  <si>
    <t xml:space="preserve">Samruddhi</t>
  </si>
  <si>
    <t xml:space="preserve">samruddhi.sawant@nldalmia.co.in</t>
  </si>
  <si>
    <t xml:space="preserve">Siddhi Vinayak Nagar, Sector 1, Srishti, Mira Road, Thane, Maharashtra 401107</t>
  </si>
  <si>
    <t xml:space="preserve">Odigo Tech Solutions</t>
  </si>
  <si>
    <t xml:space="preserve">accounts@odigotech.com</t>
  </si>
  <si>
    <t xml:space="preserve">91 80 40958641</t>
  </si>
  <si>
    <t xml:space="preserve">#65, 2nd Floor, 29th 'C' Cross, 4th Block, Jayanagar, Bengaluru, 560027</t>
  </si>
  <si>
    <t xml:space="preserve">Pllc Software Solutions Pvt. Ltd</t>
  </si>
  <si>
    <t xml:space="preserve">Knori</t>
  </si>
  <si>
    <t xml:space="preserve">knori@pllcsoftwaresolutions.com</t>
  </si>
  <si>
    <t xml:space="preserve">3rd Floor, H.No.11-9-140, Plot.No.3, Survey No.9, 1/A, Laxmi Nagar Colony Rd, No.3, Kothapet, Hyderabad, Telangana 500035</t>
  </si>
  <si>
    <t xml:space="preserve">Iprocessdata</t>
  </si>
  <si>
    <t xml:space="preserve">Vasuki</t>
  </si>
  <si>
    <t xml:space="preserve">vasuki@iprocessdata.com</t>
  </si>
  <si>
    <t xml:space="preserve">3E/5, Central Delhi, Block E 3, Jhandewalan Extension, Jhandewalan, New Delhi, Delhi 110005</t>
  </si>
  <si>
    <t xml:space="preserve">Klinkindia</t>
  </si>
  <si>
    <t xml:space="preserve">hr@klinkindia.in</t>
  </si>
  <si>
    <t xml:space="preserve">Sabhapur, Haryana 135001</t>
  </si>
  <si>
    <t xml:space="preserve">Market Insight Consultant</t>
  </si>
  <si>
    <t xml:space="preserve">Deepak Kumar</t>
  </si>
  <si>
    <t xml:space="preserve">deepak.kumar@marketins.com</t>
  </si>
  <si>
    <t xml:space="preserve">B-3, Second Floor, Sector-2,Near metro Station, Sector-15, Noida, Uttar Pradesh 201301</t>
  </si>
  <si>
    <t xml:space="preserve">N.S. Texprints Pvt Ltd</t>
  </si>
  <si>
    <t xml:space="preserve">Gautam Dutta</t>
  </si>
  <si>
    <t xml:space="preserve">gautam.dutta@technoconservices.com</t>
  </si>
  <si>
    <t xml:space="preserve">P-7, KASBA INDUSTRIAL ESTATE PHASE-I KOLKATA Kolkata WB 700107</t>
  </si>
  <si>
    <t xml:space="preserve">Odinate Technologies Pvt Ltd</t>
  </si>
  <si>
    <t xml:space="preserve">Niranjan</t>
  </si>
  <si>
    <t xml:space="preserve">niranjan@odinate.com</t>
  </si>
  <si>
    <t xml:space="preserve">Obalappa Cross Rd, Upparahalli, Mavalli, Bengaluru, Karnataka 560004</t>
  </si>
  <si>
    <t xml:space="preserve">Plr Infratech (P) Ltd</t>
  </si>
  <si>
    <t xml:space="preserve">hrit@infratech.plrgroup.com</t>
  </si>
  <si>
    <t xml:space="preserve">674-2553566-Not functional 674-2553577-number is not belongs to concern company, 8763817410-disconnected</t>
  </si>
  <si>
    <t xml:space="preserve">3B Inwinex Towers, Plat 130, Road No. 2, Banjara Hills, Hyderabad, Telangana 500034</t>
  </si>
  <si>
    <t xml:space="preserve">Ips Institute</t>
  </si>
  <si>
    <t xml:space="preserve">info@ipseduhub.com</t>
  </si>
  <si>
    <t xml:space="preserve">Shahabad-ladwa road,near BSNL TELLEPHONE EXCHANGE,shahabad(m),kurukshetra., SHAHABAD(M.), KURUKSHETRA, Haryana 136135</t>
  </si>
  <si>
    <t xml:space="preserve">Kloud Data</t>
  </si>
  <si>
    <t xml:space="preserve">rahula@klouddata.com</t>
  </si>
  <si>
    <t xml:space="preserve">503, Ibrahim Center, Main Boulevard Garden Town, Aibak Block Garden Town, Lahore, Punjab 54615, Pakistan</t>
  </si>
  <si>
    <t xml:space="preserve">Marketingdemandgen</t>
  </si>
  <si>
    <t xml:space="preserve">Prathap</t>
  </si>
  <si>
    <t xml:space="preserve">hr@marketingdemandgen.com</t>
  </si>
  <si>
    <t xml:space="preserve">1127/37, Faridabad, Haryana 121003</t>
  </si>
  <si>
    <t xml:space="preserve">Naaptol Online Shopping Pvt Ltd</t>
  </si>
  <si>
    <t xml:space="preserve">ravindra.borade@naaptol.com</t>
  </si>
  <si>
    <t xml:space="preserve">Barakhamba Rd, Todermal Road Area, Mandi House, New Delhi, Delhi 110001</t>
  </si>
  <si>
    <t xml:space="preserve">Odisys Technologies</t>
  </si>
  <si>
    <t xml:space="preserve">Satya Biswal</t>
  </si>
  <si>
    <t xml:space="preserve">satya.biswal@odisystech.com</t>
  </si>
  <si>
    <t xml:space="preserve">0674-6006007</t>
  </si>
  <si>
    <t xml:space="preserve">S2/20, Niladri Vihar, Chandrasekharpur, Near Budha park, Bhubaneswar, Odisha 751016</t>
  </si>
  <si>
    <t xml:space="preserve">Plr Projects Pvt Ltd</t>
  </si>
  <si>
    <t xml:space="preserve">Sreehari</t>
  </si>
  <si>
    <t xml:space="preserve">info@plrprojects.com</t>
  </si>
  <si>
    <t xml:space="preserve">5th Floor, ASTRA Towers, Kothaguda Post, Kondapur, Hitech City, Hyderabad 500084</t>
  </si>
  <si>
    <t xml:space="preserve">Ipsgroup</t>
  </si>
  <si>
    <t xml:space="preserve">Tejashree P</t>
  </si>
  <si>
    <t xml:space="preserve">tejashree.p@ipsgroup.co.in</t>
  </si>
  <si>
    <t xml:space="preserve">Tarang Goyal. Registered Address: No. 14, Whispering Palms Shopping Complex, Lokhandwala, Kandivili, Mumbai- 400 101, Maharashtra, India</t>
  </si>
  <si>
    <t xml:space="preserve">Kmgin</t>
  </si>
  <si>
    <t xml:space="preserve">Rekha Yadav</t>
  </si>
  <si>
    <t xml:space="preserve">Rekha.Yadav@kmgin.com</t>
  </si>
  <si>
    <t xml:space="preserve">262, Phase IV, Udyog Vihar, Sector 18, Gurugram, Haryana 122022</t>
  </si>
  <si>
    <t xml:space="preserve">Marketsandmarkets</t>
  </si>
  <si>
    <t xml:space="preserve">Vidita Chawda</t>
  </si>
  <si>
    <t xml:space="preserve">Hr@marketsandmarkets.com</t>
  </si>
  <si>
    <t xml:space="preserve">tower b5 office, 101, Kad Wasti, Magarpatta SEZ, Hadapsar, Pune, Maharashtra 411013</t>
  </si>
  <si>
    <t xml:space="preserve">Nabard</t>
  </si>
  <si>
    <t xml:space="preserve">Hr@nabard.org</t>
  </si>
  <si>
    <t xml:space="preserve">4744+8JQ, Aherwan, Haryana 121102</t>
  </si>
  <si>
    <t xml:space="preserve">Odyssey India Ltd Acquired By Deccan Chronicle Holdings Limited</t>
  </si>
  <si>
    <t xml:space="preserve">Suryam</t>
  </si>
  <si>
    <t xml:space="preserve">suryam@deccanmail.com</t>
  </si>
  <si>
    <t xml:space="preserve">(040) 27803930</t>
  </si>
  <si>
    <t xml:space="preserve">No.36 Sarojini Devi Road Secunderabad Teleganna - 500003</t>
  </si>
  <si>
    <t xml:space="preserve">Plural Technology</t>
  </si>
  <si>
    <t xml:space="preserve">ajayp@pluraltechnology.com</t>
  </si>
  <si>
    <t xml:space="preserve">C8, Shreeram Heights, Paud Rd, Rambaug Colony, Kothrud, Pune, Maharashtra 411038</t>
  </si>
  <si>
    <t xml:space="preserve">Ipsoft</t>
  </si>
  <si>
    <t xml:space="preserve">Komal Vatsayan</t>
  </si>
  <si>
    <t xml:space="preserve">Komal.Vatsayan@ipsoft.com</t>
  </si>
  <si>
    <t xml:space="preserve">A, 5th Floor, Voyager Building, Ascendas ITPB SEZ, ITPB, Whitefield Road,, Bangalore, Karnataka, India</t>
  </si>
  <si>
    <t xml:space="preserve">Kmklimited</t>
  </si>
  <si>
    <t xml:space="preserve">Samuel Ch</t>
  </si>
  <si>
    <t xml:space="preserve">samuel.ch@kmklimited.com</t>
  </si>
  <si>
    <t xml:space="preserve">S/20-22,Hog Market, Adjacent To Prabhat Kiran Building, Rajendra Place, New Delhi, Delhi 110008</t>
  </si>
  <si>
    <t xml:space="preserve">Markit</t>
  </si>
  <si>
    <t xml:space="preserve">in-hr@markit.com</t>
  </si>
  <si>
    <t xml:space="preserve">Plot No. 3 Ambience Corporate Tower II Nathupur, Ambience Island, Units 1 &amp; 2, Gurugram, 122002</t>
  </si>
  <si>
    <t xml:space="preserve">Nabko Syste And Communication Pvt Ltd</t>
  </si>
  <si>
    <t xml:space="preserve">hr@nabko.com</t>
  </si>
  <si>
    <t xml:space="preserve">Shop No.5,# 604,7th Block,Dr.Muthuraj Road,BSK 3rd Stage, Dr.Muthuraj Road, 1st phase Girinagar, Banashankari, Bengaluru, Karnataka 560085</t>
  </si>
  <si>
    <t xml:space="preserve">OEConnection Europe (formerly) Clifford Thames Group Ltd</t>
  </si>
  <si>
    <t xml:space="preserve">Ksantha</t>
  </si>
  <si>
    <t xml:space="preserve">ksantha@clifford-thames.com</t>
  </si>
  <si>
    <t xml:space="preserve">Springfield Lyons House, Springfield, Chelmsford CM2 5TH, United Kingdom</t>
  </si>
  <si>
    <t xml:space="preserve">Plus 91 Technologies</t>
  </si>
  <si>
    <t xml:space="preserve">Aditya patkar</t>
  </si>
  <si>
    <t xml:space="preserve">a.patkar@plus91.in</t>
  </si>
  <si>
    <t xml:space="preserve">601/A, East Court, Next to Phoenix Market City, Off, Nagar Rd, Viman Nagar, Pune, Maharashtra 411014</t>
  </si>
  <si>
    <t xml:space="preserve">Ipsos</t>
  </si>
  <si>
    <t xml:space="preserve">Rupika Bhadra</t>
  </si>
  <si>
    <t xml:space="preserve">Rupika.Bhadra@ipsos.com</t>
  </si>
  <si>
    <t xml:space="preserve">153, Okhla Phase III, Okhla Industrial Estate, New Delhi, Delhi 110020</t>
  </si>
  <si>
    <t xml:space="preserve">Knackforge</t>
  </si>
  <si>
    <t xml:space="preserve">Subashini</t>
  </si>
  <si>
    <t xml:space="preserve">subashini@knackforge.com</t>
  </si>
  <si>
    <t xml:space="preserve">No. 14, 3rd Main road, Ambattur Industrial Estate Chennai Chennai TN 600058 IN</t>
  </si>
  <si>
    <t xml:space="preserve">Markoutsourcing</t>
  </si>
  <si>
    <t xml:space="preserve">Sturki</t>
  </si>
  <si>
    <t xml:space="preserve">sturki@markoutsourcing.com</t>
  </si>
  <si>
    <t xml:space="preserve">Flat No. 315 - A, Shakti Khand - 1, Indirapuram, Near Mangle Bazaar, Ghaziabad, Uttar Pradesh 201014</t>
  </si>
  <si>
    <t xml:space="preserve">Nacre Software Services</t>
  </si>
  <si>
    <t xml:space="preserve">hr@nacreservices.com</t>
  </si>
  <si>
    <t xml:space="preserve">7-1-212/A/69. Plot No. 84, ShivBagh, Ameerpet, Hyderabad, Telangana 500016</t>
  </si>
  <si>
    <t xml:space="preserve">Oegindia</t>
  </si>
  <si>
    <t xml:space="preserve">hr@oegindia.com</t>
  </si>
  <si>
    <t xml:space="preserve">Gokul Arcade, 5th Floor, East Wing, Sardar Patel Rd, Adyar, Chennai, Tamil Nadu 600020</t>
  </si>
  <si>
    <t xml:space="preserve">Pluspoint Advertising</t>
  </si>
  <si>
    <t xml:space="preserve">Vilas</t>
  </si>
  <si>
    <t xml:space="preserve">pluspoint7@gmail.com</t>
  </si>
  <si>
    <t xml:space="preserve">Shop No. MG/32, Near Spices Bar, Opposite Kamgar Nagar S G Barve Marg, Kurla East, Near Milan Nagar, Mumbai-400024, Maharashtra, India</t>
  </si>
  <si>
    <t xml:space="preserve">Igenetic diagnostics Pvt Ltd</t>
  </si>
  <si>
    <t xml:space="preserve">Roopali Vasudeo Manudhane</t>
  </si>
  <si>
    <t xml:space="preserve">aditi.vasani@igenetic.com</t>
  </si>
  <si>
    <t xml:space="preserve">Experience Letter</t>
  </si>
  <si>
    <t xml:space="preserve">Iqbackoffice</t>
  </si>
  <si>
    <t xml:space="preserve">Dhanish Amangalu</t>
  </si>
  <si>
    <t xml:space="preserve">dhanishamangalu@iqbackoffice.com</t>
  </si>
  <si>
    <t xml:space="preserve">32A &amp; B,, 32A &amp; B, Ambattur Industrial Estate 1st Cross Rd, Ambattur Industrial Estate, Chennai, Tamil Nadu 600058</t>
  </si>
  <si>
    <t xml:space="preserve">Kncgtech</t>
  </si>
  <si>
    <t xml:space="preserve">hr@kncgtech.com</t>
  </si>
  <si>
    <t xml:space="preserve"># 3-5-874/4, Hyderguda, Near Old MLA Quarters, Hyderabad, Telangana 500029</t>
  </si>
  <si>
    <t xml:space="preserve">Marksmenadvertising</t>
  </si>
  <si>
    <t xml:space="preserve">mb@marksmenadvertising.com</t>
  </si>
  <si>
    <t xml:space="preserve">Nalanda Complex, Raj Bhavan Quarters Rd, Raj Bhavan Quarters Colony, Somajiguda, Hyderabad, Telangana 500082</t>
  </si>
  <si>
    <t xml:space="preserve">Nafex Bureau Private Limited</t>
  </si>
  <si>
    <t xml:space="preserve">hr@nafex.com</t>
  </si>
  <si>
    <t xml:space="preserve">No 579, 32nd D cross, 10th Main Rd, 4th Block, Jayanagar, Bengaluru, Karnataka 560011</t>
  </si>
  <si>
    <t xml:space="preserve">Of The Federal Republic Of Gennany Bangalore</t>
  </si>
  <si>
    <t xml:space="preserve">Susan Henseleit</t>
  </si>
  <si>
    <t xml:space="preserve">rk-10@banga.diplo.de</t>
  </si>
  <si>
    <t xml:space="preserve">No. 6, 50G, Shantipath, Chanakyapuri, New Delhi, Delhi 110021</t>
  </si>
  <si>
    <t xml:space="preserve">Pmam It Services</t>
  </si>
  <si>
    <t xml:space="preserve">valetad</t>
  </si>
  <si>
    <t xml:space="preserve">valetad@pmam.com</t>
  </si>
  <si>
    <t xml:space="preserve">6th Floor, Rushab Chambers,, Off. Makwana Rd, Marol, Andheri East, Mumbai, Maharashtra 400059</t>
  </si>
  <si>
    <t xml:space="preserve">Iqor</t>
  </si>
  <si>
    <t xml:space="preserve">Antarlina Mathews</t>
  </si>
  <si>
    <t xml:space="preserve">Antarlina.Mathews@iqor.com manpreet.mehra@iqor.com</t>
  </si>
  <si>
    <t xml:space="preserve">406, New Ram Nagar, Karnal, Haryana 132001</t>
  </si>
  <si>
    <t xml:space="preserve">Knila</t>
  </si>
  <si>
    <t xml:space="preserve">Prabhakaran</t>
  </si>
  <si>
    <t xml:space="preserve">prabhakaran@knila.com</t>
  </si>
  <si>
    <t xml:space="preserve">Mohan Business Park, 3rd floor, Thudiyalur - Saravanampatti Rd, opp. SNS Academy, Vellakinar Village, Coimbatore, Tamil Nadu 641029</t>
  </si>
  <si>
    <t xml:space="preserve">Markss infotech</t>
  </si>
  <si>
    <t xml:space="preserve">pooja_m@markss.com</t>
  </si>
  <si>
    <t xml:space="preserve">022-28690268/ 69/ 70</t>
  </si>
  <si>
    <t xml:space="preserve">C-211, First Floor, BGN Market Opposite Community Hall, Munirka, New Delhi, Delhi 110066</t>
  </si>
  <si>
    <t xml:space="preserve">Nagarro Inc.</t>
  </si>
  <si>
    <t xml:space="preserve">Neeraj Chibba</t>
  </si>
  <si>
    <t xml:space="preserve">neeraj@nagarro.com</t>
  </si>
  <si>
    <t xml:space="preserve">1, Infantry Rd, Vasanth Nagar, Bengaluru, Karnataka 560001</t>
  </si>
  <si>
    <t xml:space="preserve">Ogilvy &amp; Mather</t>
  </si>
  <si>
    <t xml:space="preserve">Shruti Shetty</t>
  </si>
  <si>
    <t xml:space="preserve">shruti.shetty@ogilvy.com</t>
  </si>
  <si>
    <t xml:space="preserve">Ogilvy &amp; Mather Pvt. Ltd. 7th Floor, Tower B, DLF Cyber Park, 405-B, Sector 20, DLF Phase 3, Sector 19, Gurugram, Haryana 122016</t>
  </si>
  <si>
    <t xml:space="preserve">Pmc- Sierra India Private Limited</t>
  </si>
  <si>
    <t xml:space="preserve">Mamita Bhattacharjee</t>
  </si>
  <si>
    <t xml:space="preserve">Mamita.Bhattacharjee@pmcs.com</t>
  </si>
  <si>
    <t xml:space="preserve">Phase 1, Plot No, 149/B, Shivaji Nagar, EPIP Zone, Whitefield, Bengaluru, Karnataka 560048</t>
  </si>
  <si>
    <t xml:space="preserve">Iqsystech</t>
  </si>
  <si>
    <t xml:space="preserve">Shankari G</t>
  </si>
  <si>
    <t xml:space="preserve">shankari.g@iqsystech.com</t>
  </si>
  <si>
    <t xml:space="preserve">"Temple Steps", Block-B, Unit-2, 9th Floor, No. 184-187, Anna Salai, Little Mount, Chennai Chennai TN IN 600015.</t>
  </si>
  <si>
    <t xml:space="preserve">Knoahindia</t>
  </si>
  <si>
    <t xml:space="preserve">Sirisha C</t>
  </si>
  <si>
    <t xml:space="preserve">sirisha.c@knoahindia.com</t>
  </si>
  <si>
    <t xml:space="preserve">2/A, 4th and 5th Floor , Maximus Towers Building, Raheja Mindspace, I.T. Park, Hitech City, Madhapur, Hyderabad - 500081</t>
  </si>
  <si>
    <t xml:space="preserve">Marlabs</t>
  </si>
  <si>
    <t xml:space="preserve">Lohith Raju</t>
  </si>
  <si>
    <t xml:space="preserve">Lohith.Raju@marlabs.com</t>
  </si>
  <si>
    <t xml:space="preserve">19/1, Tavarekere Main Rd, Tavarekere, Kaveri Layout, S.G. Palya, Bengaluru, Karnataka 560029</t>
  </si>
  <si>
    <t xml:space="preserve">Nagpur Trade . Com Technologies</t>
  </si>
  <si>
    <t xml:space="preserve">arun@nagpurtrade.com</t>
  </si>
  <si>
    <t xml:space="preserve">Utkarsh Nirman Apartment, Market, Sadar Bazar,, Nagpur, Maharashtra</t>
  </si>
  <si>
    <t xml:space="preserve">Ogma It Conceptions Private Limited</t>
  </si>
  <si>
    <t xml:space="preserve">hr@ogmaconceptions.com</t>
  </si>
  <si>
    <t xml:space="preserve">J1/16 Shaila Towers, Unit No. 503 EP &amp;, GP Block, Sector V, Bidhannagar, Kolkata, West Bengal 700091</t>
  </si>
  <si>
    <t xml:space="preserve">Pmr Management And Consulting</t>
  </si>
  <si>
    <t xml:space="preserve">Srinivas Rao,</t>
  </si>
  <si>
    <t xml:space="preserve">srinivasrao@pmrtechnologies.in</t>
  </si>
  <si>
    <t xml:space="preserve">973, Service Rd, Bank Avenue Colony, Horamavu, Bengaluru, Karnataka 560043</t>
  </si>
  <si>
    <t xml:space="preserve">Iquadra</t>
  </si>
  <si>
    <t xml:space="preserve">Padmajab</t>
  </si>
  <si>
    <t xml:space="preserve">Padmajab@iquadra.com</t>
  </si>
  <si>
    <t xml:space="preserve">1700 Water Pl SE #304, Atlanta, GA 30339, USA</t>
  </si>
  <si>
    <t xml:space="preserve">Knolskape Solutions Pvt Ltd</t>
  </si>
  <si>
    <t xml:space="preserve">Subhra</t>
  </si>
  <si>
    <t xml:space="preserve">subhra.sutradhar@knolskape.com</t>
  </si>
  <si>
    <t xml:space="preserve">1314, Above Imperial Restaurant, Double Road, Indiranagar 2nd Stage, Bengaluru, Karnataka 560038</t>
  </si>
  <si>
    <t xml:space="preserve">Marolix Technology Solutions Pvt Ltd</t>
  </si>
  <si>
    <t xml:space="preserve">Amulya S, HR-Operations</t>
  </si>
  <si>
    <t xml:space="preserve">Marolix Hr &lt;hr@marolix.com&gt;</t>
  </si>
  <si>
    <t xml:space="preserve">040-48532288, 9154087465</t>
  </si>
  <si>
    <t xml:space="preserve">2nd Floor, MR Prime, Survey No:6, BP Raju Marg, Behind Ratnadeep Supermarket, Whitefields, Kondanur, Hyd-500081</t>
  </si>
  <si>
    <t xml:space="preserve">Nagpure Clinical Lab</t>
  </si>
  <si>
    <t xml:space="preserve">nagpurepathology2008@gmail.com</t>
  </si>
  <si>
    <t xml:space="preserve">Plot Bi 58, Norey Bhavan, Opposite Dhantoli Park Main Gate, Dhantoli, Dhantoli, Nagpur, Maharashtra 440012</t>
  </si>
  <si>
    <t xml:space="preserve">Ognam Technology Services Private Limited (The Most Group)</t>
  </si>
  <si>
    <t xml:space="preserve">Sunny</t>
  </si>
  <si>
    <t xml:space="preserve">Hr@themostgroup.com</t>
  </si>
  <si>
    <t xml:space="preserve">405, Maulana Azad Rd, Ajmer, Chor Bazaar, Kumbharwada, Mumbai, Maharashtra 400008</t>
  </si>
  <si>
    <t xml:space="preserve">Pmt Machines Limited</t>
  </si>
  <si>
    <t xml:space="preserve">Deepti</t>
  </si>
  <si>
    <t xml:space="preserve">hrd@pmtmachines.com</t>
  </si>
  <si>
    <t xml:space="preserve">Sandesara Estate, Sun Pharma Rd, Narayanwadi, Atladara, Vadodara, Gujarat 390012</t>
  </si>
  <si>
    <t xml:space="preserve">Iquasar</t>
  </si>
  <si>
    <t xml:space="preserve">Owais Rafiq</t>
  </si>
  <si>
    <t xml:space="preserve">owais.rafiq@iquasar.com</t>
  </si>
  <si>
    <t xml:space="preserve">Unnamed Road, Gazipur, Punjab 140603</t>
  </si>
  <si>
    <t xml:space="preserve">Know-All-Edge</t>
  </si>
  <si>
    <t xml:space="preserve">Jdani</t>
  </si>
  <si>
    <t xml:space="preserve">jdani@know-all-edge.com</t>
  </si>
  <si>
    <t xml:space="preserve">Mind Space, Unit No.43, 2nd Floor, Sumatinath Industrial Estate, Chincholi Bunder Rd, Mindspace, Malad West, Mumbai, Maharashtra 400064</t>
  </si>
  <si>
    <t xml:space="preserve">Marquistech</t>
  </si>
  <si>
    <t xml:space="preserve">V Prasannan</t>
  </si>
  <si>
    <t xml:space="preserve">vprasannan@marquistech.com</t>
  </si>
  <si>
    <t xml:space="preserve">B 608, iThum Tower, Sector 62, Noida, Uttar Pradesh 201301</t>
  </si>
  <si>
    <t xml:space="preserve">Nagra</t>
  </si>
  <si>
    <t xml:space="preserve">Madhulika Kumari</t>
  </si>
  <si>
    <t xml:space="preserve">madhulika.kumari@nagra.com</t>
  </si>
  <si>
    <t xml:space="preserve">Nagra Ave, Kullan, Haryana 125106</t>
  </si>
  <si>
    <t xml:space="preserve">Ohum Healthcare Solutions Pvt Ltd</t>
  </si>
  <si>
    <t xml:space="preserve">Kanupriyas</t>
  </si>
  <si>
    <t xml:space="preserve">Hr@ohumhealthcare.com</t>
  </si>
  <si>
    <t xml:space="preserve">801, 802 East Court, Phoenix Market City,, Nagar Road, Viman Nagar. Maharashtra - 411014</t>
  </si>
  <si>
    <t xml:space="preserve">Pmw</t>
  </si>
  <si>
    <t xml:space="preserve">Botelliom</t>
  </si>
  <si>
    <t xml:space="preserve">botelliom@pmw.co.in</t>
  </si>
  <si>
    <t xml:space="preserve">Bhootpada, Maharashtra</t>
  </si>
  <si>
    <t xml:space="preserve">Iqura</t>
  </si>
  <si>
    <t xml:space="preserve">Susmithar</t>
  </si>
  <si>
    <t xml:space="preserve">susmithar@iqura.com</t>
  </si>
  <si>
    <t xml:space="preserve">27A, ZARINA COOP SERVICE SOCLTD 59/A, NARAYANDASDAYABHAI RD OFF SV RD BANDRA W BOMBAY , Mumbai, -400050</t>
  </si>
  <si>
    <t xml:space="preserve">Knowledge Horizon E-Learning Pvt Ltd</t>
  </si>
  <si>
    <t xml:space="preserve">india@knowledgehorizon.com</t>
  </si>
  <si>
    <t xml:space="preserve">Shivajinagar, Pune, Maharashtra 411005</t>
  </si>
  <si>
    <t xml:space="preserve">Marriott</t>
  </si>
  <si>
    <t xml:space="preserve">Delap</t>
  </si>
  <si>
    <t xml:space="preserve">jw.delap.assistant.mgr.hr@marriott.com</t>
  </si>
  <si>
    <t xml:space="preserve">Asset Area 4 - Hospitality District Delhi, Aerocity, New Delhi, Delhi 110037</t>
  </si>
  <si>
    <t xml:space="preserve">Nagra Media Pvt Ltd</t>
  </si>
  <si>
    <t xml:space="preserve">Murlidharan</t>
  </si>
  <si>
    <t xml:space="preserve">muralidharan.regupathy@nagra.com ivan.schnider@nagra.com</t>
  </si>
  <si>
    <t xml:space="preserve">hitesh.lokhandwala@nagra.com</t>
  </si>
  <si>
    <t xml:space="preserve">3RD FLOOR, UNIT 301&amp; 302 CAMPUS C RMZ CENTENNIAL EPIP INDUSTRIAL AREA, ITPL ROAD MAHADEVAPURA Bangalore KA 560058</t>
  </si>
  <si>
    <t xml:space="preserve">Oil Field Instrumentation</t>
  </si>
  <si>
    <t xml:space="preserve">Vinod Kumar</t>
  </si>
  <si>
    <t xml:space="preserve">vinodkumar@ofiindia.com</t>
  </si>
  <si>
    <t xml:space="preserve">A-211, Kanara Business Centre, Off, Andheri Ghatkopar Link Rd, Ghatkopar East, Mumbai, Maharashtra 400075</t>
  </si>
  <si>
    <t xml:space="preserve">Pnb</t>
  </si>
  <si>
    <t xml:space="preserve">cmd@pnb.co.in</t>
  </si>
  <si>
    <t xml:space="preserve">Plot No 4, Sector -10 Dwarka New Delhi -110075</t>
  </si>
  <si>
    <t xml:space="preserve">Irb</t>
  </si>
  <si>
    <t xml:space="preserve">Amit Patil</t>
  </si>
  <si>
    <t xml:space="preserve">amit.patil@irb.co.in</t>
  </si>
  <si>
    <t xml:space="preserve">Selenium Tower B, Plot No. 31-32, Gachibowli, Financial District, Nanakramguda,Seri
 Hyderabad - 500032</t>
  </si>
  <si>
    <t xml:space="preserve">Knowledgematrixinc</t>
  </si>
  <si>
    <t xml:space="preserve">Srinivasv</t>
  </si>
  <si>
    <t xml:space="preserve">srinivasv@knowledgematrixinc.com</t>
  </si>
  <si>
    <t xml:space="preserve">Plot No 49 Shakthi Nillayam, Cyber Hills Colony, VIP Hills, Jaihind Enclave.</t>
  </si>
  <si>
    <t xml:space="preserve">Marriotthotels</t>
  </si>
  <si>
    <t xml:space="preserve">Mhrs Goimc</t>
  </si>
  <si>
    <t xml:space="preserve">mhrs.goimc.dof@marriotthotels.com</t>
  </si>
  <si>
    <t xml:space="preserve">011 4521 2121</t>
  </si>
  <si>
    <t xml:space="preserve">Hospitality District Delhi, Aerocity, New Delhi, Delhi 110037</t>
  </si>
  <si>
    <t xml:space="preserve">Nair &amp; Company / Radius</t>
  </si>
  <si>
    <t xml:space="preserve">Nilesh Dighe</t>
  </si>
  <si>
    <t xml:space="preserve">Nilesh.Dighe@radiusww.com</t>
  </si>
  <si>
    <t xml:space="preserve">B1 Community Centre, B-10, 3rd floor, Janakpuri, Delhi</t>
  </si>
  <si>
    <t xml:space="preserve">Oilindia</t>
  </si>
  <si>
    <t xml:space="preserve">oilindia@oilindia.in</t>
  </si>
  <si>
    <t xml:space="preserve">Allahabad Bank Building, Sansad Marg, Connaught Place, New Delhi, Delhi 110001</t>
  </si>
  <si>
    <t xml:space="preserve">Pnb Housing Finance</t>
  </si>
  <si>
    <t xml:space="preserve">swaran.lata</t>
  </si>
  <si>
    <t xml:space="preserve">swaran.lata@pnbhfl.com pankaj.chaudhary@phfl.com / neeraj.bansal@pnbhousing.com satish.singh@pnbhousing.com</t>
  </si>
  <si>
    <t xml:space="preserve">1st Floor, Sumriddhi Complex,
 Suite No. 104- 105,
 Block No. 38/A4,
 Sanjay Place,
 Agra - 282002</t>
  </si>
  <si>
    <t xml:space="preserve">Ircc</t>
  </si>
  <si>
    <t xml:space="preserve">Mamatay</t>
  </si>
  <si>
    <t xml:space="preserve">mamatay@ircc.iitb.ac.in</t>
  </si>
  <si>
    <t xml:space="preserve">7/8 Shantipath, Chanakyapuri, New Delhi 110 021, India</t>
  </si>
  <si>
    <t xml:space="preserve">Knowledgeq</t>
  </si>
  <si>
    <t xml:space="preserve">Vimalkumar K</t>
  </si>
  <si>
    <t xml:space="preserve">vimalkumar.k@knowledgeq.com</t>
  </si>
  <si>
    <t xml:space="preserve">TOWER 8 A AND 8 B 8TH FLOOR NO 37 GREAMS Road CHENNAI, INDIA 600006</t>
  </si>
  <si>
    <t xml:space="preserve">MARSH Technologies pvt. ltd.</t>
  </si>
  <si>
    <t xml:space="preserve">Maulika Singh</t>
  </si>
  <si>
    <t xml:space="preserve">Maulika.Singh@marsh.com</t>
  </si>
  <si>
    <t xml:space="preserve">098101 44554</t>
  </si>
  <si>
    <t xml:space="preserve">14, Vill. Maujpur, Delhi, 110053</t>
  </si>
  <si>
    <t xml:space="preserve">Nalandacorporateservices</t>
  </si>
  <si>
    <t xml:space="preserve">hr@nalandacorporateservices.com</t>
  </si>
  <si>
    <t xml:space="preserve">402,Wings Apartment,4th Floor, No:8-3-969/6/2, Srinagar Colony Main Rd, near State Bank Of India, Yella Reddy Guda, Hyderabad, Telangana 500073</t>
  </si>
  <si>
    <t xml:space="preserve">Ojas Testing Solutions</t>
  </si>
  <si>
    <t xml:space="preserve">Darshan</t>
  </si>
  <si>
    <t xml:space="preserve">hr@ojastestingsolutions.com</t>
  </si>
  <si>
    <t xml:space="preserve">36, Srinivasasam, 1st Cross Samrat Layout, Arekere, Off Bannerghatta Road, Bengaluru, Karnataka 560076</t>
  </si>
  <si>
    <t xml:space="preserve">Pnb Met Life India</t>
  </si>
  <si>
    <t xml:space="preserve">t_anamikas</t>
  </si>
  <si>
    <t xml:space="preserve">t_anamikas@pnbmetlife.co.in</t>
  </si>
  <si>
    <t xml:space="preserve">Unit No. 701, 702 and 703, 7th floor, West Wing, Raheja Towers, 26/27 M G Road, Bangalore -560001, Karnataka</t>
  </si>
  <si>
    <t xml:space="preserve">Irco</t>
  </si>
  <si>
    <t xml:space="preserve">G Malathy</t>
  </si>
  <si>
    <t xml:space="preserve">GMALATHY@irco.com</t>
  </si>
  <si>
    <t xml:space="preserve">E-2-3, GP Block, Sector V, Bidhannagar, Kolkata, West Bengal 700091</t>
  </si>
  <si>
    <t xml:space="preserve">Knowledgewoods</t>
  </si>
  <si>
    <t xml:space="preserve">mohit Sharma</t>
  </si>
  <si>
    <t xml:space="preserve">mohit.sharma@knowledgewoods.com</t>
  </si>
  <si>
    <t xml:space="preserve">0120-4060100</t>
  </si>
  <si>
    <t xml:space="preserve">Marswebsolution</t>
  </si>
  <si>
    <t xml:space="preserve">Mayank Jain</t>
  </si>
  <si>
    <t xml:space="preserve">mayank.jain@marswebsolution.com</t>
  </si>
  <si>
    <t xml:space="preserve">1204, 1st Floor, ASHVA Building, 41st Cross, 26th Main Rd, Jayanagara 9th Block, Bengaluru, Karnataka 560069</t>
  </si>
  <si>
    <t xml:space="preserve">Nalashaa</t>
  </si>
  <si>
    <t xml:space="preserve">Neelima</t>
  </si>
  <si>
    <t xml:space="preserve">neelima@nalashaa.com</t>
  </si>
  <si>
    <t xml:space="preserve">37, 9th Main Rd, near Empire Hotel, Sector 6, HSR Layout, Bengaluru, Karnataka 560102</t>
  </si>
  <si>
    <t xml:space="preserve">Olam Information Services Private Limited</t>
  </si>
  <si>
    <t xml:space="preserve">Jayashree G</t>
  </si>
  <si>
    <t xml:space="preserve">jayashree.g@olamnet.com</t>
  </si>
  <si>
    <t xml:space="preserve">International Tech Park, 12th Floor, Unit 2 &amp; 3, Zenith Building, Ascendas, Taramani Link Rd, Tharamani, Chennai, Tamil Nadu 600113</t>
  </si>
  <si>
    <t xml:space="preserve">Pnr Technical Services</t>
  </si>
  <si>
    <t xml:space="preserve">admin@pnrtech.com</t>
  </si>
  <si>
    <t xml:space="preserve">#29A, Appar St, Kamakoti Nagar, Bhuvaneshwari Nagar, Valasaravakkam, Chennai, Tamil Nadu 600087</t>
  </si>
  <si>
    <t xml:space="preserve">Irctc Ltd(Internet Ticketing)</t>
  </si>
  <si>
    <t xml:space="preserve">pcbihari2494@irctc.com</t>
  </si>
  <si>
    <t xml:space="preserve">9717640517/011-23345805</t>
  </si>
  <si>
    <t xml:space="preserve">Internet Ticketing Center, State Entry Rd, Railway Colony, Paharganj, New Delhi, Delhi 110006</t>
  </si>
  <si>
    <t xml:space="preserve">Kocharassociates</t>
  </si>
  <si>
    <t xml:space="preserve">Neelam Sharma</t>
  </si>
  <si>
    <t xml:space="preserve">neelam.sharma@kocharassociates.com</t>
  </si>
  <si>
    <t xml:space="preserve">302, Swapnabhoomi A Wing, Near Portugese Church, SK Bole Road, Dadar West, Dadar, Mumbai, Maharashtra 400028</t>
  </si>
  <si>
    <t xml:space="preserve">Martrural</t>
  </si>
  <si>
    <t xml:space="preserve">Vivek Dwivedi</t>
  </si>
  <si>
    <t xml:space="preserve">vivek.dwivedi@martrural.com</t>
  </si>
  <si>
    <t xml:space="preserve">A-51, Third Floor, Sector 2, Noida, Uttar Pradesh 201301</t>
  </si>
  <si>
    <t xml:space="preserve">Nalco Water India</t>
  </si>
  <si>
    <t xml:space="preserve">Shachi Trivedi</t>
  </si>
  <si>
    <t xml:space="preserve">shachi.trivedi@nalco.com</t>
  </si>
  <si>
    <t xml:space="preserve">S. No. 238/239, 3rd Floor, Quadra 1 Panchshil, Magarpatta Road, Sade Satra Nali, Pune, Maharashtra 411028</t>
  </si>
  <si>
    <t xml:space="preserve">Olive Life Sciences Private Limited</t>
  </si>
  <si>
    <t xml:space="preserve">Rida</t>
  </si>
  <si>
    <t xml:space="preserve">hr@olivelifesciences.com</t>
  </si>
  <si>
    <t xml:space="preserve">560, Sahakar Nagar, Bengaluru, Karnataka 560092</t>
  </si>
  <si>
    <t xml:space="preserve">Pocketapp Software Pvt Ltd</t>
  </si>
  <si>
    <t xml:space="preserve">treesa.dsouza</t>
  </si>
  <si>
    <t xml:space="preserve">treesa.dsouza@pocketapp.co.uk</t>
  </si>
  <si>
    <t xml:space="preserve">2262 5777</t>
  </si>
  <si>
    <t xml:space="preserve">Sadhana Rayon House, 1st Floor. Dr.D.N.Road, Kala Ghoda Fort, Mumbai, Maharashtra 400001</t>
  </si>
  <si>
    <t xml:space="preserve">Ired</t>
  </si>
  <si>
    <t xml:space="preserve">C Surendranath</t>
  </si>
  <si>
    <t xml:space="preserve">c.surendranath@ired.co.in</t>
  </si>
  <si>
    <t xml:space="preserve">Corporate Office Indian Renewable Energy Development Agency Limited ... II Floor, Federation House, 11-6-841, Red Hills, P.B.No.14, Hyderabad - 500 004</t>
  </si>
  <si>
    <t xml:space="preserve">Marubeni India Pvt. Ltd.</t>
  </si>
  <si>
    <t xml:space="preserve">Kenji Tobita.</t>
  </si>
  <si>
    <t xml:space="preserve">tobita-k@marubeni.com</t>
  </si>
  <si>
    <t xml:space="preserve">A-2, Shaheed Jeet Singh Marg, Block A, Qutab Institutional Area, New Delhi, Delhi 110067</t>
  </si>
  <si>
    <t xml:space="preserve">Nalcoindia</t>
  </si>
  <si>
    <t xml:space="preserve">hr@nalcoindia.co.in</t>
  </si>
  <si>
    <t xml:space="preserve">Reshma Complex, 3rd floor 83, MG Road, Bengaluru, Karnataka 560001</t>
  </si>
  <si>
    <t xml:space="preserve">Olx</t>
  </si>
  <si>
    <t xml:space="preserve">Ashish Sharma</t>
  </si>
  <si>
    <t xml:space="preserve">hr@olx.com</t>
  </si>
  <si>
    <t xml:space="preserve">3343 A, Rd Number 44, Mahindra Park, Rani Bagh, Pitam Pura, Delhi, 110034</t>
  </si>
  <si>
    <t xml:space="preserve">Podar</t>
  </si>
  <si>
    <t xml:space="preserve">admissions@podar.org</t>
  </si>
  <si>
    <t xml:space="preserve">Devmurti,
 Taluka &amp; District - Jalna.
 Maharashtra.</t>
  </si>
  <si>
    <t xml:space="preserve">Irely</t>
  </si>
  <si>
    <t xml:space="preserve">Ajai Kumar</t>
  </si>
  <si>
    <t xml:space="preserve">ajai.kumar@irely.com</t>
  </si>
  <si>
    <t xml:space="preserve">Smartworks – Golden Millenium, 69/1,
 Ground Floor, Millers Road,
 Karnataka, Bangalore – 560052</t>
  </si>
  <si>
    <t xml:space="preserve">Kodarigames</t>
  </si>
  <si>
    <t xml:space="preserve">contact@kodarigames.com</t>
  </si>
  <si>
    <t xml:space="preserve">94, first floor, a.p. road chennai tamil nadu india 600007.</t>
  </si>
  <si>
    <t xml:space="preserve">Maruti</t>
  </si>
  <si>
    <t xml:space="preserve">Stacy Angom</t>
  </si>
  <si>
    <t xml:space="preserve">Stacy.Angom@maruti.co.in</t>
  </si>
  <si>
    <t xml:space="preserve">0120 421 5323</t>
  </si>
  <si>
    <t xml:space="preserve">Nalinsoft</t>
  </si>
  <si>
    <t xml:space="preserve">hr@nalinsoft.com</t>
  </si>
  <si>
    <t xml:space="preserve">6-3-347/17/5 2nd Floor , Dwarakapuri Colony, Punjagutta, Hyderabad, Telangana 500082</t>
  </si>
  <si>
    <t xml:space="preserve">Olx People</t>
  </si>
  <si>
    <t xml:space="preserve">Amar Jagtap</t>
  </si>
  <si>
    <t xml:space="preserve">amar.jagtap@olxpeople.com</t>
  </si>
  <si>
    <t xml:space="preserve">Olxpeople, 5th Floor, Unitech Cyber Park, Sector 38, Gurugram, Haryana</t>
  </si>
  <si>
    <t xml:space="preserve">Pointcross.Com Private Limited</t>
  </si>
  <si>
    <t xml:space="preserve">Santosh Birur</t>
  </si>
  <si>
    <t xml:space="preserve">santosh.birur@pointcross.com</t>
  </si>
  <si>
    <t xml:space="preserve">No. 1/4, 3rd Floor, BVR Lake Front,, Veerannapalya, Outer Ring Road,, Bengaluru, Karnataka 560045</t>
  </si>
  <si>
    <t xml:space="preserve">Irfc</t>
  </si>
  <si>
    <t xml:space="preserve">info@irfc.nic.in</t>
  </si>
  <si>
    <t xml:space="preserve">UG - Floor, East Tower, NBCC Place, Bhisham Pitamah Marg, Lodhi Rd ,Pragati Vihar, New Delhi, Delhi 110003</t>
  </si>
  <si>
    <t xml:space="preserve">Koderzlab</t>
  </si>
  <si>
    <t xml:space="preserve">Sikha Mahajan</t>
  </si>
  <si>
    <t xml:space="preserve">sikha.mahajan@koderzlab.com</t>
  </si>
  <si>
    <t xml:space="preserve">2nd Floor, 117 &amp; 118, Road No. 3, EPIP Zone, Whitefield, Bengaluru, Karnataka 560066</t>
  </si>
  <si>
    <t xml:space="preserve">Maruti Suzuki India Ltd</t>
  </si>
  <si>
    <t xml:space="preserve">Dharmendra Kumar</t>
  </si>
  <si>
    <t xml:space="preserve">kumar.dharmendra@maruti.co.in</t>
  </si>
  <si>
    <t xml:space="preserve">Corporate Communications, Maruti Suzuki India Limited, 1, Nelson Mandela Marg, Vasant Kunj, New Delhi, Delhi 110070</t>
  </si>
  <si>
    <t xml:space="preserve">Nalsoft</t>
  </si>
  <si>
    <t xml:space="preserve">bvr@nalsoft.net</t>
  </si>
  <si>
    <t xml:space="preserve">040 2311 9192</t>
  </si>
  <si>
    <t xml:space="preserve">My Home Hub, Block II, 1st &amp; 9th Floor, Hitech City Rd, Patrika Nagar, Madhapur, Telangana 500081</t>
  </si>
  <si>
    <t xml:space="preserve">Olympic Digital Banner</t>
  </si>
  <si>
    <t xml:space="preserve">Anbarasu</t>
  </si>
  <si>
    <t xml:space="preserve">olympicgirianbu@gmail.com</t>
  </si>
  <si>
    <t xml:space="preserve">1000/1, Pan Mandi, Sadar Bazaar, Sadar Bazaar, New Delhi, Delhi 110006</t>
  </si>
  <si>
    <t xml:space="preserve">Polaad Steel</t>
  </si>
  <si>
    <t xml:space="preserve">hr@polaad.in</t>
  </si>
  <si>
    <t xml:space="preserve">9860000031-Mayur Badlapurkar</t>
  </si>
  <si>
    <t xml:space="preserve">Gut.No.30, Daregaon, Additional, Jalna Industrial Area MIDC, Jalna, Maharashtra 431213</t>
  </si>
  <si>
    <t xml:space="preserve">Irionline</t>
  </si>
  <si>
    <t xml:space="preserve">info@irionline.in</t>
  </si>
  <si>
    <t xml:space="preserve">Kharadi, Pune
 119, Tower 2, WTC,
 Pune, Maharashtra 411014, IN</t>
  </si>
  <si>
    <t xml:space="preserve">Koenig-Solutions</t>
  </si>
  <si>
    <t xml:space="preserve">Tanvi Sharma</t>
  </si>
  <si>
    <t xml:space="preserve">tanvi.sharma@koenig-solutions.com</t>
  </si>
  <si>
    <t xml:space="preserve">Shivaji Marg, Koenig Campus B-39, Plot-70, KLJ Complex-1 New Delhi, 110 015 India</t>
  </si>
  <si>
    <t xml:space="preserve">Maruwa</t>
  </si>
  <si>
    <t xml:space="preserve">Kasturi</t>
  </si>
  <si>
    <t xml:space="preserve">kasturi@maruwa.com.my</t>
  </si>
  <si>
    <t xml:space="preserve">60 6-288 3302</t>
  </si>
  <si>
    <t xml:space="preserve">Lot 27, 28, 30 &amp; 31 Batu Berendam Industrial Estate Phase 3, FTZ, Melaka, 75350 Melaka, Malaysia</t>
  </si>
  <si>
    <t xml:space="preserve">Nanavati Super Speciality Hospital</t>
  </si>
  <si>
    <t xml:space="preserve">Hr@nanavatihospital.org</t>
  </si>
  <si>
    <t xml:space="preserve">022 2626 7500</t>
  </si>
  <si>
    <t xml:space="preserve">SV Rd, near LIC, LIC Colony, Suresh Colony, Vile Parle West, Mumbai, Maharashtra 400056</t>
  </si>
  <si>
    <t xml:space="preserve">Olympus Medical Syste India Private Limited</t>
  </si>
  <si>
    <t xml:space="preserve">Jyoti Chaba</t>
  </si>
  <si>
    <t xml:space="preserve">jyoti.chaba@olympus-ap.com</t>
  </si>
  <si>
    <t xml:space="preserve">SAS Tower, Ground Floor, Tower-C, , The, CH Baktawar Singh Rd, Medicity, Sector 38, Gurugram, Haryana 122001</t>
  </si>
  <si>
    <t xml:space="preserve">Irisindia</t>
  </si>
  <si>
    <t xml:space="preserve">hr.services@irisindia.net</t>
  </si>
  <si>
    <t xml:space="preserve">72 RISHI-BANKIM CH ROADROYED PARK KOLKATA WB 700034 IN.</t>
  </si>
  <si>
    <t xml:space="preserve">Kofax</t>
  </si>
  <si>
    <t xml:space="preserve">Latha Sirigiri</t>
  </si>
  <si>
    <t xml:space="preserve">Latha.Sirigiri@kofax.com</t>
  </si>
  <si>
    <t xml:space="preserve">V-ASCENDAS IT PARK, AURIGA BUILDING, 2ND FLOORB-WING, PLOT NO17, SOFTWARE UNITS LAYOUT, MADHAPUR, Hyderabad, INDIA 500081.</t>
  </si>
  <si>
    <t xml:space="preserve">Masalaradio</t>
  </si>
  <si>
    <t xml:space="preserve">info@masalaradio.com</t>
  </si>
  <si>
    <t xml:space="preserve">2721 Fieldstone St, Sugar Land, TX 77478, United States</t>
  </si>
  <si>
    <t xml:space="preserve">Nandhanahotels</t>
  </si>
  <si>
    <t xml:space="preserve">hr@nandhanahotels.com</t>
  </si>
  <si>
    <t xml:space="preserve">88 6177 1771</t>
  </si>
  <si>
    <t xml:space="preserve">#52, 5th Cross,
 60 Ft Road, 6th Block,
 Koramangala, Bangalore - 560095, Karnataka</t>
  </si>
  <si>
    <t xml:space="preserve">Olympus Personnel Allied Services Private Limited</t>
  </si>
  <si>
    <t xml:space="preserve">olympus@omcs.in</t>
  </si>
  <si>
    <t xml:space="preserve">Sco-85, 2nd Floor, Sector-38 C, Chandigarh, 160038</t>
  </si>
  <si>
    <t xml:space="preserve">Polaris Software</t>
  </si>
  <si>
    <t xml:space="preserve">Gowri Rajkumar</t>
  </si>
  <si>
    <t xml:space="preserve">gowrir@virtusa.com</t>
  </si>
  <si>
    <t xml:space="preserve">412, Shreenathji Icon, VIP Cir, Uttran, Surat, Gujarat 394105</t>
  </si>
  <si>
    <t xml:space="preserve">Irisoftware.Com</t>
  </si>
  <si>
    <t xml:space="preserve">Swati Jain</t>
  </si>
  <si>
    <t xml:space="preserve">swati.jain@irisoftware.com</t>
  </si>
  <si>
    <t xml:space="preserve">B-I/G-8 Mohan Cooperative Industrial Estate Mathura Road
 110 044</t>
  </si>
  <si>
    <t xml:space="preserve">Kohinoorpune</t>
  </si>
  <si>
    <t xml:space="preserve">hr.assistant@kohinoorpune.com</t>
  </si>
  <si>
    <t xml:space="preserve">ICC Trade Tower A-102 Senapati Bapat Road. Pune, India. 411 016</t>
  </si>
  <si>
    <t xml:space="preserve">Mascotdynamics</t>
  </si>
  <si>
    <t xml:space="preserve">hr@mascotdynamics.com</t>
  </si>
  <si>
    <t xml:space="preserve">Tower B, Jasola Vihar, New Delhi, Delhi 110025</t>
  </si>
  <si>
    <t xml:space="preserve">Nano Aviation India Pvt Ltd</t>
  </si>
  <si>
    <t xml:space="preserve">hr@nanoaviation.in</t>
  </si>
  <si>
    <t xml:space="preserve">29/45, Gandhi St, State Bank Of India Colony, Chitlapakkam, Chennai, Tamil Nadu 600064</t>
  </si>
  <si>
    <t xml:space="preserve">Om Info Edutech Pvt Ltd</t>
  </si>
  <si>
    <t xml:space="preserve">info@oiepl.com</t>
  </si>
  <si>
    <t xml:space="preserve">AA-15, Jaiambay Colony, Gopalpura Byepass, Tonk Road, Jaipur, Rajasthan</t>
  </si>
  <si>
    <t xml:space="preserve">Polaris Software Labs Ltd</t>
  </si>
  <si>
    <t xml:space="preserve">Ramanan T.K</t>
  </si>
  <si>
    <t xml:space="preserve">ramanan.tk@polaris.co.in</t>
  </si>
  <si>
    <t xml:space="preserve">Ironmountain</t>
  </si>
  <si>
    <t xml:space="preserve">Swapna Gowda</t>
  </si>
  <si>
    <t xml:space="preserve">Swapna.Gowda@ironmountain.com</t>
  </si>
  <si>
    <t xml:space="preserve">B-302 Times Squares, A. K. Road Marol, Andheri East-400059.</t>
  </si>
  <si>
    <t xml:space="preserve">Kolkata Port Trust</t>
  </si>
  <si>
    <t xml:space="preserve">Kolkata Official</t>
  </si>
  <si>
    <t xml:space="preserve">nbhutia@kolkataporttrust.gov.in</t>
  </si>
  <si>
    <t xml:space="preserve">3. Shri S. Biswas,. Asstt. Vigilance Officer &amp;. CPIO Vigilance Department, KDS. 033 - 22100585</t>
  </si>
  <si>
    <t xml:space="preserve">Masholdings</t>
  </si>
  <si>
    <t xml:space="preserve">Deepu</t>
  </si>
  <si>
    <t xml:space="preserve">DeepuB@masholdings.com</t>
  </si>
  <si>
    <t xml:space="preserve">Aitken Spence Tower 2, 10th Floor,Colombo 02, 315 Vauxhall St, Colombo 00200, Sri Lanka</t>
  </si>
  <si>
    <t xml:space="preserve">Nano Kernel Limited</t>
  </si>
  <si>
    <t xml:space="preserve">Nanokernel</t>
  </si>
  <si>
    <t xml:space="preserve">nanokernelltd@gmail.com</t>
  </si>
  <si>
    <t xml:space="preserve">480/17, Bengaluru, Karnataka</t>
  </si>
  <si>
    <t xml:space="preserve">Om It Solutions</t>
  </si>
  <si>
    <t xml:space="preserve">hr@omtechnologies.com</t>
  </si>
  <si>
    <t xml:space="preserve">Palam Colony, Old Mehrauli Rd, near Jain Electronic &amp; Railway Fatak, Raj Nagar II Extension, Raj Nagar, New Delhi, Delhi 110077</t>
  </si>
  <si>
    <t xml:space="preserve">Irusinfotech</t>
  </si>
  <si>
    <t xml:space="preserve">Ramamohan</t>
  </si>
  <si>
    <t xml:space="preserve">ramamohan@irusinfotech.com</t>
  </si>
  <si>
    <t xml:space="preserve">2-38/4, Plot No 11, Sree Rama Colony, Madhapur, Madhapur, Hyderabad, Telangana 500016</t>
  </si>
  <si>
    <t xml:space="preserve">Kolors Health Care India</t>
  </si>
  <si>
    <t xml:space="preserve">Adithya</t>
  </si>
  <si>
    <t xml:space="preserve">adithyadsd@kolorsworld.in</t>
  </si>
  <si>
    <t xml:space="preserve">040-27744446</t>
  </si>
  <si>
    <t xml:space="preserve">1st Floor, Plot No: 59/8, Hyderabad - Ramagundam Rd, above Reliance trends, Surya nagar, Karkhana, Secunderabad, Telangana 500015</t>
  </si>
  <si>
    <t xml:space="preserve">Masina Hospital</t>
  </si>
  <si>
    <t xml:space="preserve">S Sawant</t>
  </si>
  <si>
    <t xml:space="preserve">ssawant@masinahospital.com</t>
  </si>
  <si>
    <t xml:space="preserve">Masina Hospital, Sant Savata Mali Marg, near Gloria Church, Mumbai, Maharashtra 400027</t>
  </si>
  <si>
    <t xml:space="preserve">Nanomindz Technologies Pvt Ltd</t>
  </si>
  <si>
    <t xml:space="preserve">hr@nanomindz.in</t>
  </si>
  <si>
    <t xml:space="preserve">#TF3, 3rd Floor, 1st Ln, Dwaraka Nagar, Visakhapatnam, Andhra Pradesh 530016</t>
  </si>
  <si>
    <t xml:space="preserve">Om Logistic Ltd</t>
  </si>
  <si>
    <t xml:space="preserve">bng_hrd@omlogistics.co.in</t>
  </si>
  <si>
    <t xml:space="preserve">130 Transport Nagar, Rohtak Rd, Punjabi Bagh, New Delhi, Delhi 110035</t>
  </si>
  <si>
    <t xml:space="preserve">Polo Labs Private Limited</t>
  </si>
  <si>
    <t xml:space="preserve">hr@pololabs.in</t>
  </si>
  <si>
    <t xml:space="preserve">F-317, Industrial Area, Sector 74, Sahibzada Ajit Singh Nagar, Punjab 160071</t>
  </si>
  <si>
    <t xml:space="preserve">Isb</t>
  </si>
  <si>
    <t xml:space="preserve">Kiran Kumar</t>
  </si>
  <si>
    <t xml:space="preserve">kiran_bhattar@isb.edu</t>
  </si>
  <si>
    <t xml:space="preserve">ISB Mohali Campus Knowledge City, Sector 81, Sahibzada Ajit Singh Nagar, Punjab 160062</t>
  </si>
  <si>
    <t xml:space="preserve">Kommlabs</t>
  </si>
  <si>
    <t xml:space="preserve">Supreet Singh</t>
  </si>
  <si>
    <t xml:space="preserve">supreet.singh@kommlabs.com</t>
  </si>
  <si>
    <t xml:space="preserve">Kommlabs Dezign Pvt. Ltd. A-46, Sector 4. NOIDA- 201301. INDIA</t>
  </si>
  <si>
    <t xml:space="preserve">Maspronetworks</t>
  </si>
  <si>
    <t xml:space="preserve">P Accounts</t>
  </si>
  <si>
    <t xml:space="preserve">hr@maspronetworks.com</t>
  </si>
  <si>
    <t xml:space="preserve">251, Marenahalli Main Road, 8th Block, Jayanagar, Bengaluru, Karnataka 560070</t>
  </si>
  <si>
    <t xml:space="preserve">Nanosofttech</t>
  </si>
  <si>
    <t xml:space="preserve">hr@nanosofttech.net</t>
  </si>
  <si>
    <t xml:space="preserve">AwasVikas , tilibhit by pass road, Bareilly, Ghaziabad, Uttar Pradesh 201011</t>
  </si>
  <si>
    <t xml:space="preserve">Om Syste And Services Pvt Ltd</t>
  </si>
  <si>
    <t xml:space="preserve">hr@ospltd.com</t>
  </si>
  <si>
    <t xml:space="preserve">56, Kishangarh Village, Vasant Kunj, New Delhi, Delhi 110019</t>
  </si>
  <si>
    <t xml:space="preserve">Polymech International</t>
  </si>
  <si>
    <t xml:space="preserve">Vipul Dalal</t>
  </si>
  <si>
    <t xml:space="preserve">vipul.dalal@polymech.net</t>
  </si>
  <si>
    <t xml:space="preserve">Door No. 15/ A, National Metal Industires, Parel Village Road, near Haffkine Institute, Mumbai, Maharashtra 400012</t>
  </si>
  <si>
    <t xml:space="preserve">Isbm</t>
  </si>
  <si>
    <t xml:space="preserve">hr@isbm.org.in</t>
  </si>
  <si>
    <t xml:space="preserve">ISBM, Office No. 309, 3rd floor, New Delhi House, Near Barakhamba Road Metro Station, Connaught Place
 New Delhi - 110001
 Delhi NCR, India</t>
  </si>
  <si>
    <t xml:space="preserve">Konduskar Holidays Pvt Ltd</t>
  </si>
  <si>
    <t xml:space="preserve">sandeep@konduskarholidays.com</t>
  </si>
  <si>
    <t xml:space="preserve">0231-2664050</t>
  </si>
  <si>
    <t xml:space="preserve">Railway Colony, Shahupuri, Kolhapur, Maharashtra 416001, India</t>
  </si>
  <si>
    <t xml:space="preserve">Mast</t>
  </si>
  <si>
    <t xml:space="preserve">S Prabhu</t>
  </si>
  <si>
    <t xml:space="preserve">SPrabhus@Mast.com</t>
  </si>
  <si>
    <t xml:space="preserve">C-1025, Navneet Vihar Sunday Market, Mahashakti Rd, Khora Rd, Makanpur Colony, Sector 62A, Ghaziabad, Uttar Pradesh 201010</t>
  </si>
  <si>
    <t xml:space="preserve">Nanyang Technological University</t>
  </si>
  <si>
    <t xml:space="preserve">Sh Ang</t>
  </si>
  <si>
    <t xml:space="preserve">hr@ntu.edu.sg</t>
  </si>
  <si>
    <t xml:space="preserve">50 Nanyang Ave, Singapore 639798</t>
  </si>
  <si>
    <t xml:space="preserve">Om Technology Centre</t>
  </si>
  <si>
    <t xml:space="preserve">otcbangalore@gmail.com</t>
  </si>
  <si>
    <t xml:space="preserve">F4, 1st Floor, S.R.N.G. Complex, Old Taluk Cutchery Rd, Nagarathpete, Bengaluru, Karnataka 560002</t>
  </si>
  <si>
    <t xml:space="preserve">Polyrub Extrusions</t>
  </si>
  <si>
    <t xml:space="preserve">Mahesh Patil</t>
  </si>
  <si>
    <t xml:space="preserve">mahesh.patil@polyrubcooperstandard.com</t>
  </si>
  <si>
    <t xml:space="preserve">W -102 (D)/W - 107 (B), MIDC, Thane-Belapur Road, Khairne, Navi Mumbai, Maharashtra, 400710 India</t>
  </si>
  <si>
    <t xml:space="preserve">Isc Software Pvt Ltd.</t>
  </si>
  <si>
    <t xml:space="preserve">Tapasya</t>
  </si>
  <si>
    <t xml:space="preserve">tapasya.pathak@corecard.com</t>
  </si>
  <si>
    <t xml:space="preserve">IT Plaza, E-8, Gulmohar Colony, Near Shahpura Thana, Arera Colony, Bhopal, Madhya Pradesh 462039</t>
  </si>
  <si>
    <t xml:space="preserve">Kone</t>
  </si>
  <si>
    <t xml:space="preserve">S Palani</t>
  </si>
  <si>
    <t xml:space="preserve">S.Palani@KONE.com</t>
  </si>
  <si>
    <t xml:space="preserve">Plot No: A 28, SIPCOT Industrial Park, Pillaipakkam, Sriperumbudur Taluk, Kancheepuram District – 602105, Tamilnadu</t>
  </si>
  <si>
    <t xml:space="preserve">Mastech</t>
  </si>
  <si>
    <t xml:space="preserve">Carla Zupancic</t>
  </si>
  <si>
    <t xml:space="preserve">Carla.Zupancic@Mastech.com priti.baranwal@Mastech.com</t>
  </si>
  <si>
    <t xml:space="preserve">17, 1st Main Rd, Kalika Nagar, Thigalarapalya, Bengaluru, Karnataka 560016</t>
  </si>
  <si>
    <t xml:space="preserve">Napierhealthcare</t>
  </si>
  <si>
    <t xml:space="preserve">Shrithi</t>
  </si>
  <si>
    <t xml:space="preserve">Hr@napierhealthcare.com</t>
  </si>
  <si>
    <t xml:space="preserve">100 Pasir Panjang Rd, #04-03, Singapore 118518</t>
  </si>
  <si>
    <t xml:space="preserve">Omega Enterprises</t>
  </si>
  <si>
    <t xml:space="preserve">omegasact.cargo@gmail.com</t>
  </si>
  <si>
    <t xml:space="preserve">No. 36-37 DSIDC Shed, Scheme- 3, O. I. A. Phase 2, New Delhi, Delhi 110020</t>
  </si>
  <si>
    <t xml:space="preserve">Polytest Laboratories</t>
  </si>
  <si>
    <t xml:space="preserve">Prafulla</t>
  </si>
  <si>
    <t xml:space="preserve">pvp@polytestlabs.net</t>
  </si>
  <si>
    <t xml:space="preserve">12-1467 SADASHIV PETH, RENUKA SWAROOP LANE, Pune , IN 411030</t>
  </si>
  <si>
    <t xml:space="preserve">Iscits</t>
  </si>
  <si>
    <t xml:space="preserve">Shashi Menon</t>
  </si>
  <si>
    <t xml:space="preserve">shashi.menon@iscits.com</t>
  </si>
  <si>
    <t xml:space="preserve">709, DLF Tower-B, Jasola District Centre,, New Delhi, Delhi 110025</t>
  </si>
  <si>
    <t xml:space="preserve">Konectin</t>
  </si>
  <si>
    <t xml:space="preserve">Santosh</t>
  </si>
  <si>
    <t xml:space="preserve">santosh@konectin.net</t>
  </si>
  <si>
    <t xml:space="preserve">Plot No 345, Udyog vihar Phase-2,
 Gurgaon-122016, Haryana (India)</t>
  </si>
  <si>
    <t xml:space="preserve">Mastechnology</t>
  </si>
  <si>
    <t xml:space="preserve">Asuayri</t>
  </si>
  <si>
    <t xml:space="preserve">Asuayri@mastechnology.net</t>
  </si>
  <si>
    <t xml:space="preserve">Plot No 273, Sector 24, Faridabad, Haryana 121004</t>
  </si>
  <si>
    <t xml:space="preserve">Naprod Life Sciences Pvt. Ltd.</t>
  </si>
  <si>
    <t xml:space="preserve">Pradnya Parkar</t>
  </si>
  <si>
    <t xml:space="preserve">hr@naprodgroup.com</t>
  </si>
  <si>
    <t xml:space="preserve">Town Centre, Andheri - Kurla Rd, Mittal Industrial Estate, Marol, Andheri East, Mumbai, Maharashtra 400059</t>
  </si>
  <si>
    <t xml:space="preserve">Omega Healthcare Management Services Private Limited</t>
  </si>
  <si>
    <t xml:space="preserve">Anitha Mohan</t>
  </si>
  <si>
    <t xml:space="preserve">Anitha.Mohan@omegah.com</t>
  </si>
  <si>
    <t xml:space="preserve">Tower 3, Golf View Home, 24, Wind Tunnel Rd, Murgesh Pallya, Bengaluru, Karnataka 560017</t>
  </si>
  <si>
    <t xml:space="preserve">Pon Pure Chemical India Private Limited</t>
  </si>
  <si>
    <t xml:space="preserve">coordhyd@pure-chemical.com</t>
  </si>
  <si>
    <t xml:space="preserve">Q8QM+5GX, Kerala, Gujarat 382240</t>
  </si>
  <si>
    <t xml:space="preserve">Iserviceglobe</t>
  </si>
  <si>
    <t xml:space="preserve">hr.india@iserviceglobe.com</t>
  </si>
  <si>
    <t xml:space="preserve">Plot:31,House Number 8-2-293/L/31,, MLA Colony,Road No:12, Banjara Hills,, Hyderabad, Telangana 500034</t>
  </si>
  <si>
    <t xml:space="preserve">Konspec</t>
  </si>
  <si>
    <t xml:space="preserve">Santhosh K</t>
  </si>
  <si>
    <t xml:space="preserve">santhosh.k@konspec.com</t>
  </si>
  <si>
    <t xml:space="preserve">B-129, INDUSTRIAL ESTATEBAIKAMPADY MANGALORE KARNATAKA KA 575011 IN ,</t>
  </si>
  <si>
    <t xml:space="preserve">Mastek</t>
  </si>
  <si>
    <t xml:space="preserve">Anita Sequeira</t>
  </si>
  <si>
    <t xml:space="preserve">Anita.Sequeira@mastek.com</t>
  </si>
  <si>
    <t xml:space="preserve">C29Q+946, Sector 48, Gurugram, Haryana 122001</t>
  </si>
  <si>
    <t xml:space="preserve">Narayana Hrudayalaya Limited</t>
  </si>
  <si>
    <t xml:space="preserve">Anitha</t>
  </si>
  <si>
    <t xml:space="preserve">anitha.c@narayanahealth.org</t>
  </si>
  <si>
    <t xml:space="preserve">1, 1A, Keshavrao Khadye Marg, Haji Ali, Haji Ali Government Colony, Mahalakshmi, Mumbai, Maharashtra 400034</t>
  </si>
  <si>
    <t xml:space="preserve">Omega Memtronics</t>
  </si>
  <si>
    <t xml:space="preserve">Santhosh</t>
  </si>
  <si>
    <t xml:space="preserve">santoshomega@gmail.com</t>
  </si>
  <si>
    <t xml:space="preserve">Pune Satara Road, Pune - 411009 (Opp Cwprs Gate 2 Shiv Nagar At Post Kohilewadi Taluka Haveli)</t>
  </si>
  <si>
    <t xml:space="preserve">Pooram Finserv Private Limited</t>
  </si>
  <si>
    <t xml:space="preserve">admin@pooramfinserv.com</t>
  </si>
  <si>
    <t xml:space="preserve">Door No. 25/395/27, 1st Floor, Pathayapura Building, Kuruppam, Round South, Thrissur, Kerala 680001</t>
  </si>
  <si>
    <t xml:space="preserve">Isfc</t>
  </si>
  <si>
    <t xml:space="preserve">Tenzing Bhutia</t>
  </si>
  <si>
    <t xml:space="preserve">tenzing.bhutia@isfc.in</t>
  </si>
  <si>
    <t xml:space="preserve">DSM-236-237, 2nd Floor, DLF Towers,, Shivaji Marg, Moti Nagar, New Delhi, Delhi 110015</t>
  </si>
  <si>
    <t xml:space="preserve">Konstant Infosolutions</t>
  </si>
  <si>
    <t xml:space="preserve">hr@konstantinfo.com</t>
  </si>
  <si>
    <t xml:space="preserve">0141-4028278</t>
  </si>
  <si>
    <t xml:space="preserve">A-23, SUNDER SINGH BHANDARI NAGARSWAGE FARM, NEW SANGANER ROAD, Jaipur, Jaipur, INDIA 302019</t>
  </si>
  <si>
    <t xml:space="preserve">Mastek Ltd</t>
  </si>
  <si>
    <t xml:space="preserve">Khushbu Shrivastava</t>
  </si>
  <si>
    <t xml:space="preserve">hr@mastek.com</t>
  </si>
  <si>
    <t xml:space="preserve">67914646 Extn – 4345/4272</t>
  </si>
  <si>
    <t xml:space="preserve">Narayananethralaya</t>
  </si>
  <si>
    <t xml:space="preserve">Gayathri</t>
  </si>
  <si>
    <t xml:space="preserve">gayathri@narayananethralaya.com</t>
  </si>
  <si>
    <t xml:space="preserve">121/C, Chord Rd, Near Iskcon Temple, 1st R Block, Rajajinagar, Bengaluru, Karnataka 560010</t>
  </si>
  <si>
    <t xml:space="preserve">Omega Techniks India Pvt Ltd</t>
  </si>
  <si>
    <t xml:space="preserve">omegatechniks@gmail.com</t>
  </si>
  <si>
    <t xml:space="preserve">2B, Sidco Industrial Estate, Ambattur, Chennai, Tamil Nadu 600098</t>
  </si>
  <si>
    <t xml:space="preserve">Poornam</t>
  </si>
  <si>
    <t xml:space="preserve">hrteam@poornam.com</t>
  </si>
  <si>
    <t xml:space="preserve">Opp. Radhe 111, Prominent Hotel Rd, Urjanagar 1, B/S, Kudasan, Gujarat 382421</t>
  </si>
  <si>
    <t xml:space="preserve">Isg Novasoft Pvt Ltd</t>
  </si>
  <si>
    <t xml:space="preserve">Verifications@isgn.com</t>
  </si>
  <si>
    <t xml:space="preserve">91) 08041707820 | VoIP 860-656-7550</t>
  </si>
  <si>
    <t xml:space="preserve">No-2, Old Mahabalipuram Road, Thoraipakkam, Kumaran Kudil Main Rd, Sakthi Nagar, Thoraipakkam, Tamil Nadu 600097</t>
  </si>
  <si>
    <t xml:space="preserve">Kony</t>
  </si>
  <si>
    <t xml:space="preserve">Suma Guttikonda</t>
  </si>
  <si>
    <t xml:space="preserve">Hr@kony.com</t>
  </si>
  <si>
    <t xml:space="preserve">Kony, 9th Floor, B-6, Divyasree NSL Orion, Madhura Nagar Colony, Gachibowli, Telangana 500032</t>
  </si>
  <si>
    <t xml:space="preserve">Mastercard Technology Private Limited/Electracard</t>
  </si>
  <si>
    <t xml:space="preserve">Dipti Naidu</t>
  </si>
  <si>
    <t xml:space="preserve">Dipti_Naidu@mastercard.com</t>
  </si>
  <si>
    <t xml:space="preserve">020 67074054
 020 6707 4000</t>
  </si>
  <si>
    <t xml:space="preserve">Tower A Wing 1,9th &amp; 10th Floors Business Bay, Survey No 103, Airport Rd, Opposite Poona Golfs Course, Yerawada, Pune, Maharashtra 411006</t>
  </si>
  <si>
    <t xml:space="preserve">Narendra Mohan Hospital</t>
  </si>
  <si>
    <t xml:space="preserve">hr@nmh.net.in</t>
  </si>
  <si>
    <t xml:space="preserve">Block B, Mohan Nagar, Ghaziabad, Uttar Pradesh 201007</t>
  </si>
  <si>
    <t xml:space="preserve">Omfed Limited</t>
  </si>
  <si>
    <t xml:space="preserve">Ramesh Prasad Mahapatra</t>
  </si>
  <si>
    <t xml:space="preserve">omfed@yahoo.com</t>
  </si>
  <si>
    <t xml:space="preserve">D-2, Saheed Nagar, Bhubaneswar-751007</t>
  </si>
  <si>
    <t xml:space="preserve">Porsche Centre Mumbai (Aadya Motor Car Company Private Limited)</t>
  </si>
  <si>
    <t xml:space="preserve">Pawan Singh</t>
  </si>
  <si>
    <t xml:space="preserve">pawan.singh@audimumbaiwest.in</t>
  </si>
  <si>
    <t xml:space="preserve">167, CST Road, Kolivery Village, MMRDA Area, Kalina, Santacruz East, Mumbai, Maharashtra 400098</t>
  </si>
  <si>
    <t xml:space="preserve">Isglobalweb</t>
  </si>
  <si>
    <t xml:space="preserve">Ritika</t>
  </si>
  <si>
    <t xml:space="preserve">ritika@isglobalweb.com</t>
  </si>
  <si>
    <t xml:space="preserve">713, Tower - B Noida One Plot No. B 8, Sector 62, Noida, Uttar Pradesh 201301</t>
  </si>
  <si>
    <t xml:space="preserve">Korea Trade Insurance Corporation</t>
  </si>
  <si>
    <t xml:space="preserve">Officail</t>
  </si>
  <si>
    <t xml:space="preserve">khi0497@ksure.or.kr</t>
  </si>
  <si>
    <t xml:space="preserve">Korea Trade Insurance Corporation Building, 14 Jong-ro Street Jongro-gu, 110-729, South Korea</t>
  </si>
  <si>
    <t xml:space="preserve">Mastercom</t>
  </si>
  <si>
    <t xml:space="preserve">hr@mastercom.co.in</t>
  </si>
  <si>
    <t xml:space="preserve">2nd Floor, No-1, UMA Admiralty, Bannerghatta Main Rd, above HDFC Bank, Bengaluru, Karnataka 560029</t>
  </si>
  <si>
    <t xml:space="preserve">Narmada</t>
  </si>
  <si>
    <t xml:space="preserve">aes@narmada.net.in</t>
  </si>
  <si>
    <t xml:space="preserve">Shop No. 2, 2nd Floor, Surya Plaza Complex, Rajendra Nagar Society, Narmada, Rajpipla - 393145, Near Santosh Chowkadi</t>
  </si>
  <si>
    <t xml:space="preserve">Omics Online Publishing Pvt Ltd</t>
  </si>
  <si>
    <t xml:space="preserve">Surya Naidu</t>
  </si>
  <si>
    <t xml:space="preserve">hr@omicsgroup.net</t>
  </si>
  <si>
    <t xml:space="preserve">Building No. 06, 7th Floor, North Block, Divyasree Nsl Infrastructure Pvt. Ltd, Gachibowli, Hyderabad, Telangana 500032</t>
  </si>
  <si>
    <t xml:space="preserve">Porus Technologies</t>
  </si>
  <si>
    <t xml:space="preserve">support@porustechnologies.net</t>
  </si>
  <si>
    <t xml:space="preserve">No 1, (Behind Mosque), 100 Feet Road,, Vadapalani, Chennai, Tamil Nadu 600026</t>
  </si>
  <si>
    <t xml:space="preserve">Kotak</t>
  </si>
  <si>
    <t xml:space="preserve">Komal Preet</t>
  </si>
  <si>
    <t xml:space="preserve">komal.preet@kotak.com</t>
  </si>
  <si>
    <t xml:space="preserve">27 BKC, C 27, G Block,Bandra Kurla Complex, Bandra (E), Mumbai 400051, Maharashtra, India</t>
  </si>
  <si>
    <t xml:space="preserve">Mastersoftwaresolutions</t>
  </si>
  <si>
    <t xml:space="preserve">hr@mastersoftwaresolutions.com</t>
  </si>
  <si>
    <t xml:space="preserve">7th Floor, SEBIZ Square Building IT Park, Sector 67, Sahibzada Ajit Singh Nagar, Punjab 160062</t>
  </si>
  <si>
    <t xml:space="preserve">Narsee Monjee Institute Of Management Studies</t>
  </si>
  <si>
    <t xml:space="preserve">Vrinda.nadkarni@nmims.edu</t>
  </si>
  <si>
    <t xml:space="preserve">V. L, Pherozeshah Mehta Rd, Vile Parle West, Mumbai, Maharashtra 400056</t>
  </si>
  <si>
    <t xml:space="preserve">Omkar Enterprises</t>
  </si>
  <si>
    <t xml:space="preserve">Anuj</t>
  </si>
  <si>
    <t xml:space="preserve">anuj745@gmail.com</t>
  </si>
  <si>
    <t xml:space="preserve">8213, Roshanara Rd, Kharia Mohalla, Sabzi Mandi Old, New Delhi, Delhi 110007</t>
  </si>
  <si>
    <t xml:space="preserve">Porvus Tech Solutions Pvt Ltd</t>
  </si>
  <si>
    <t xml:space="preserve">Rahul Shank</t>
  </si>
  <si>
    <t xml:space="preserve">rahul.shank@porvustech.com</t>
  </si>
  <si>
    <t xml:space="preserve">Level 1, Next to Westin Hotel HITECH City, Madhapur, Telangana 500081</t>
  </si>
  <si>
    <t xml:space="preserve">Ishyd</t>
  </si>
  <si>
    <t xml:space="preserve">N Manga</t>
  </si>
  <si>
    <t xml:space="preserve">n.manga@ishyd.org</t>
  </si>
  <si>
    <t xml:space="preserve">c/o ICRISAT, Patancheru, Hyderabad, Telangana, India, 502324</t>
  </si>
  <si>
    <t xml:space="preserve">Kotak Mahindra Bank</t>
  </si>
  <si>
    <t xml:space="preserve">Vijay Wankhede</t>
  </si>
  <si>
    <t xml:space="preserve">vijay.wankhede@kotak.com</t>
  </si>
  <si>
    <t xml:space="preserve">4285-2101 (M) 98194-47015</t>
  </si>
  <si>
    <t xml:space="preserve">S.C.O. 153 -154 -155, Sector 9 - C, Madhya Marg, Chandigarh - 160 017, Chandigarh 160017</t>
  </si>
  <si>
    <t xml:space="preserve">Matasya</t>
  </si>
  <si>
    <t xml:space="preserve">Rajeev Singh</t>
  </si>
  <si>
    <t xml:space="preserve">hr@matasya.com</t>
  </si>
  <si>
    <t xml:space="preserve">95997 77781</t>
  </si>
  <si>
    <t xml:space="preserve">A-67, Level, 1, Industrial Area Phase I, Block A, Naraina Industrial Area Phase 1, Naraina, New Delhi, Delhi 110028</t>
  </si>
  <si>
    <t xml:space="preserve">Nas Aviation Services India Pvt Ltd</t>
  </si>
  <si>
    <t xml:space="preserve">Ramesh Naga</t>
  </si>
  <si>
    <t xml:space="preserve">rnaga@nas.aero</t>
  </si>
  <si>
    <t xml:space="preserve">965 1842842</t>
  </si>
  <si>
    <t xml:space="preserve">P.O. Box 301, Farwaniya, 81014, Kuwait</t>
  </si>
  <si>
    <t xml:space="preserve">Omkar Realtors And Developers Pvt. Ltd.</t>
  </si>
  <si>
    <t xml:space="preserve">Shailesh Dhawade</t>
  </si>
  <si>
    <t xml:space="preserve">shailesh.dhawade@omkar.com</t>
  </si>
  <si>
    <t xml:space="preserve">Omkar House, Off, Eastern Express Hwy, Sion East, Mumbai, Maharashtra 400022</t>
  </si>
  <si>
    <t xml:space="preserve">Posco India Pune Processing Centre Pvt Ltd</t>
  </si>
  <si>
    <t xml:space="preserve">vidyav</t>
  </si>
  <si>
    <t xml:space="preserve">vidyav@posco.net</t>
  </si>
  <si>
    <t xml:space="preserve">A-9, Talegaon MIDC, Navlakh Umbre, Talegaon, Pune, Maharashtra 410507</t>
  </si>
  <si>
    <t xml:space="preserve">I-Smartbusiness</t>
  </si>
  <si>
    <t xml:space="preserve">David Fitzjohn</t>
  </si>
  <si>
    <t xml:space="preserve">David.Fitzjohn@i-smartbusiness.co.uk</t>
  </si>
  <si>
    <t xml:space="preserve">16 A, Csez Kakkanad, Csez Kakkanad, Ernakulam, Kerala 680037</t>
  </si>
  <si>
    <t xml:space="preserve">Kotak Securities</t>
  </si>
  <si>
    <t xml:space="preserve">Ranjana</t>
  </si>
  <si>
    <t xml:space="preserve">ranjana.ghadi@kotak.com'</t>
  </si>
  <si>
    <t xml:space="preserve">022-42858414</t>
  </si>
  <si>
    <t xml:space="preserve">27 BKC, C 27, G Block, Bandra Kurla Complex, Bandra (E), Mumbai 400051</t>
  </si>
  <si>
    <t xml:space="preserve">Mate India Pvt. Ltd</t>
  </si>
  <si>
    <t xml:space="preserve">Manoj Gupta</t>
  </si>
  <si>
    <t xml:space="preserve">manoj.gupta@mate.motherson.com</t>
  </si>
  <si>
    <t xml:space="preserve">011 2688 7124</t>
  </si>
  <si>
    <t xml:space="preserve">14, 3rd Floor, Satya Niketan, Benito Juarez Road, New Delhi, Delhi</t>
  </si>
  <si>
    <t xml:space="preserve">Nasdaq Omx Corporate Solutions</t>
  </si>
  <si>
    <t xml:space="preserve">Selvamalar Selvadurai</t>
  </si>
  <si>
    <t xml:space="preserve">hr@nasdaq.com</t>
  </si>
  <si>
    <t xml:space="preserve">Affluence, St Marks Rd, Srinivas Nagar, Shanthala Nagar, Ashok Nagar, Bengaluru, Karnataka 560001</t>
  </si>
  <si>
    <t xml:space="preserve">Omlogic Consulting Pvt Ltd</t>
  </si>
  <si>
    <t xml:space="preserve">hr@omlogic.com</t>
  </si>
  <si>
    <t xml:space="preserve">2nd &amp; 3rd floor, 4259/3, Ansari Rd, Daryaganj, New Delhi, Delhi 110002</t>
  </si>
  <si>
    <t xml:space="preserve">Posidex Technologies Pvt Ltd</t>
  </si>
  <si>
    <t xml:space="preserve">hr@posidex.com</t>
  </si>
  <si>
    <t xml:space="preserve">#34, 1st floor, Aravind Nagar Colony, Domalguda, Hyderabad, Telangana 500029</t>
  </si>
  <si>
    <t xml:space="preserve">Ismt</t>
  </si>
  <si>
    <t xml:space="preserve">hrd@ismt.co.in</t>
  </si>
  <si>
    <t xml:space="preserve">Lunkad Tower, Viman Nagar, Pune, Maharashtra 411014</t>
  </si>
  <si>
    <t xml:space="preserve">Mathesonkair</t>
  </si>
  <si>
    <t xml:space="preserve">R Karbhari</t>
  </si>
  <si>
    <t xml:space="preserve">hr@mathesonkair.com</t>
  </si>
  <si>
    <t xml:space="preserve">4VRQ+CX6, Chaupanki, Rajasthan 301018</t>
  </si>
  <si>
    <t xml:space="preserve">Naseba Communication Pvt Ltd</t>
  </si>
  <si>
    <t xml:space="preserve">Aeenm</t>
  </si>
  <si>
    <t xml:space="preserve">hr@naseba.com</t>
  </si>
  <si>
    <t xml:space="preserve">Novel Business Park, No. 57, 13th Cross,Gajendra Nagar, Baldwins College Road, Bengaluru, Karnataka 560030</t>
  </si>
  <si>
    <t xml:space="preserve">Omnex India Private Limited</t>
  </si>
  <si>
    <t xml:space="preserve">hpurnima@omnex.com</t>
  </si>
  <si>
    <t xml:space="preserve">5 121003, 14/5, Mathura Rd, Sector 31, Faridabad, Haryana 121003</t>
  </si>
  <si>
    <t xml:space="preserve">Positive Edge Technology Pvt Ltd</t>
  </si>
  <si>
    <t xml:space="preserve">toshis</t>
  </si>
  <si>
    <t xml:space="preserve">toshis@positiveedge.net</t>
  </si>
  <si>
    <t xml:space="preserve">080-65791228</t>
  </si>
  <si>
    <t xml:space="preserve">597 Maple, 15th Cross Rd, 6th Phase, J. P. Nagar, Bengaluru, Karnataka 560078</t>
  </si>
  <si>
    <t xml:space="preserve">Isn Data</t>
  </si>
  <si>
    <t xml:space="preserve">hr@isngs.com</t>
  </si>
  <si>
    <t xml:space="preserve">020-66731000</t>
  </si>
  <si>
    <t xml:space="preserve">14, scf, Mohali Stadium Rd, Sector 64, Chandigarh, Punjab 160062</t>
  </si>
  <si>
    <t xml:space="preserve">Kotgirwar Path Lab</t>
  </si>
  <si>
    <t xml:space="preserve">Bipin</t>
  </si>
  <si>
    <t xml:space="preserve">bipinkotgirwar@gmail.com</t>
  </si>
  <si>
    <t xml:space="preserve">S 204 GM TOWERS 10 NO MARKET, Arera Colony, Bhopal, Madhya Pradesh 462016</t>
  </si>
  <si>
    <t xml:space="preserve">Matrix Imaging Solutions</t>
  </si>
  <si>
    <t xml:space="preserve">matrixlabs09@gmail.com</t>
  </si>
  <si>
    <t xml:space="preserve">BMCRI SUPERSPECIALITY HOSPITAL ,VICTORIA HOSPITAL CAMPUS, Krishna Rajendra Rd, Bengaluru, 560002</t>
  </si>
  <si>
    <t xml:space="preserve">Nashindia</t>
  </si>
  <si>
    <t xml:space="preserve">hrbia1@nashindia.com</t>
  </si>
  <si>
    <t xml:space="preserve">2nd&amp;3rd floor, 58, Railway Parallel Rd, Kumarapark West, 4th Block, Kumara Park West, Sampangiram Nagar, Bengaluru, Karnataka 560020</t>
  </si>
  <si>
    <t xml:space="preserve">Omnia Spice Bpo Service</t>
  </si>
  <si>
    <t xml:space="preserve">Shafiuzzaman Khan</t>
  </si>
  <si>
    <t xml:space="preserve">shafiuzzaman.khan@spicebpo.in</t>
  </si>
  <si>
    <t xml:space="preserve">120 – 3355131</t>
  </si>
  <si>
    <t xml:space="preserve">Shop No-B-7,Industrial Area, A Block, Sector 65, Noida, Uttar Pradesh 201301</t>
  </si>
  <si>
    <t xml:space="preserve">Post Automats</t>
  </si>
  <si>
    <t xml:space="preserve">poshautomats@gmail.com</t>
  </si>
  <si>
    <t xml:space="preserve">Bhaili Station At &amp; Post, Bill Rd, Vadodara, Gujarat 390012</t>
  </si>
  <si>
    <t xml:space="preserve">Isoft</t>
  </si>
  <si>
    <t xml:space="preserve">Kiran Maddala</t>
  </si>
  <si>
    <t xml:space="preserve">kiran.maddala@isoft.in</t>
  </si>
  <si>
    <t xml:space="preserve">V2WV+VRX, Malappuram, Kerala 679571</t>
  </si>
  <si>
    <t xml:space="preserve">Kotharimedical</t>
  </si>
  <si>
    <t xml:space="preserve">hr@kotharimedical.com</t>
  </si>
  <si>
    <t xml:space="preserve">Railway Station Rd, Manvendera Nagar, Rishikesh, Uttarakhand 249201</t>
  </si>
  <si>
    <t xml:space="preserve">Matrix Publicities &amp; Media India Pvt. Ltd.,Mumbai</t>
  </si>
  <si>
    <t xml:space="preserve">Nutan Cherian</t>
  </si>
  <si>
    <t xml:space="preserve">nutan.cherian@wunderman.com</t>
  </si>
  <si>
    <t xml:space="preserve">G7X2+CPV, Block G 6, Nehru Place, New Delhi, Delhi 110019</t>
  </si>
  <si>
    <t xml:space="preserve">Nasstech</t>
  </si>
  <si>
    <t xml:space="preserve">Moorthy</t>
  </si>
  <si>
    <t xml:space="preserve">moorthy@nasstech.in</t>
  </si>
  <si>
    <t xml:space="preserve">656, Main Road, North Paravoor, North Paravur, Kerala 683513</t>
  </si>
  <si>
    <t xml:space="preserve">Isoftinnovations</t>
  </si>
  <si>
    <t xml:space="preserve">hr@isoftinnovations.com</t>
  </si>
  <si>
    <t xml:space="preserve">No: 84/8, Ground Floor, Venkatarathinam main street, Venkatarathinam Nagar,, LB Road, Adyar, Chennai, Tamil Nadu 600020</t>
  </si>
  <si>
    <t xml:space="preserve">Koyaincense</t>
  </si>
  <si>
    <t xml:space="preserve">info@koyaincense.com</t>
  </si>
  <si>
    <t xml:space="preserve">Vidyaranyapura Post, Bengaluru, Karnataka 560097</t>
  </si>
  <si>
    <t xml:space="preserve">Matrixbsindia</t>
  </si>
  <si>
    <t xml:space="preserve">hr@matrixbsindia.com</t>
  </si>
  <si>
    <t xml:space="preserve">E-14/B, 3rd Floor, Sector 8, Noida, Uttar Pradesh 201301</t>
  </si>
  <si>
    <t xml:space="preserve">Nastech</t>
  </si>
  <si>
    <t xml:space="preserve">hr@nastech.net</t>
  </si>
  <si>
    <t xml:space="preserve">7V92+RXG, Velliparamba, Kozhikode, Kerala 673008</t>
  </si>
  <si>
    <t xml:space="preserve">Omniscient Software Private Limited</t>
  </si>
  <si>
    <t xml:space="preserve">Shraddha Karve</t>
  </si>
  <si>
    <t xml:space="preserve">Hr@omniscient.co.in</t>
  </si>
  <si>
    <t xml:space="preserve">306, Trade Centre, N Main Rd, Koregaon Park, Pune, Maharashtra 411001</t>
  </si>
  <si>
    <t xml:space="preserve">Power Mech Project Limited</t>
  </si>
  <si>
    <t xml:space="preserve">satishhr@powermech.net</t>
  </si>
  <si>
    <t xml:space="preserve">Unnamed Road, Ravaliya Mahudevegon, Harni, Vadodara, Gujarat 390022</t>
  </si>
  <si>
    <t xml:space="preserve">Isolcorp</t>
  </si>
  <si>
    <t xml:space="preserve">hr@isolcorp.com</t>
  </si>
  <si>
    <t xml:space="preserve">168, Udyog Vihar Extension, Ecotech-II, Surajpur, Greater Noida, Uttar Pradesh 201306</t>
  </si>
  <si>
    <t xml:space="preserve">Kpcl</t>
  </si>
  <si>
    <t xml:space="preserve">Gogatens</t>
  </si>
  <si>
    <t xml:space="preserve">gogatens@kpcl.net</t>
  </si>
  <si>
    <t xml:space="preserve">17-Aziz Avenue, Canal Rd, Gulberg V, Lahore, Punjab, Pakistan</t>
  </si>
  <si>
    <t xml:space="preserve">Matrixcoec</t>
  </si>
  <si>
    <t xml:space="preserve">Subin Nair</t>
  </si>
  <si>
    <t xml:space="preserve">hr@matrixcoec.com</t>
  </si>
  <si>
    <t xml:space="preserve">239A Flat No: 19 Mayur Vihar Phase:1,New Delhi:110091, near Bharadwaj Clinic, Delhi 110091</t>
  </si>
  <si>
    <t xml:space="preserve">National Aerospace Laboratories</t>
  </si>
  <si>
    <t xml:space="preserve">Yashas</t>
  </si>
  <si>
    <t xml:space="preserve">yashas@nal.res.in</t>
  </si>
  <si>
    <t xml:space="preserve">Vimanapura, Belur, Marathahalli, Bengaluru, Karnataka 560037</t>
  </si>
  <si>
    <t xml:space="preserve">Omnitech Infosolutions Ltd</t>
  </si>
  <si>
    <t xml:space="preserve">askhr@omnitechglobal.com</t>
  </si>
  <si>
    <t xml:space="preserve">13, Cross Rd Number 5, Gavane Pada, Mulund, Andheri East, Mumbai, Maharashtra 400080</t>
  </si>
  <si>
    <t xml:space="preserve">Power One Data Pvt Ltd</t>
  </si>
  <si>
    <t xml:space="preserve">ekta</t>
  </si>
  <si>
    <t xml:space="preserve">ekta@p1di.com</t>
  </si>
  <si>
    <t xml:space="preserve">80-26762131</t>
  </si>
  <si>
    <t xml:space="preserve">No.28/A, 2nd Cross Rd, Gandhi Nagar, Bengaluru, Karnataka 560009</t>
  </si>
  <si>
    <t xml:space="preserve">Ison Technologies Pvt Ltd</t>
  </si>
  <si>
    <t xml:space="preserve">Ritu Singh</t>
  </si>
  <si>
    <t xml:space="preserve">ritu.singh@isontechnologies.com</t>
  </si>
  <si>
    <t xml:space="preserve">BPTP Park Centra, 002 &amp; 003, Ground Floor, Sector 30, Gurugram, Haryana 122001</t>
  </si>
  <si>
    <t xml:space="preserve">Kpisoft</t>
  </si>
  <si>
    <t xml:space="preserve">Sabah</t>
  </si>
  <si>
    <t xml:space="preserve">Hr@kpisoft.com</t>
  </si>
  <si>
    <t xml:space="preserve">13th Cross, Sampige Road Malleshwaram, 4th Floor, #218 JP Royale,560003, Malleshwaram, Bengaluru, Karnataka 560003</t>
  </si>
  <si>
    <t xml:space="preserve">Matrixtechindia</t>
  </si>
  <si>
    <t xml:space="preserve">accounts@matrixtechindia.com</t>
  </si>
  <si>
    <t xml:space="preserve">S. No, Pride House, 1st Floor, 108/7, Pune University Rd, Shivajinagar, Pune, Maharashtra 411016</t>
  </si>
  <si>
    <t xml:space="preserve">National Bank Of Abu Dhabi</t>
  </si>
  <si>
    <t xml:space="preserve">Tahir K.P</t>
  </si>
  <si>
    <t xml:space="preserve">hr@nbad.com</t>
  </si>
  <si>
    <t xml:space="preserve">Unnamed Road, Shivaji Nagar, Bengaluru, Karnataka 560001</t>
  </si>
  <si>
    <t xml:space="preserve">Omullane Management Solutions Pvt Ltd</t>
  </si>
  <si>
    <t xml:space="preserve">hr@omullaneindia.com</t>
  </si>
  <si>
    <t xml:space="preserve">6-3-569/1/7/3, Rockdale Compound, Somajiguda, Hyderabad, Telangana 500082</t>
  </si>
  <si>
    <t xml:space="preserve">Power Technology Solutions Pvt Ltd</t>
  </si>
  <si>
    <t xml:space="preserve">hr@powertechs.net</t>
  </si>
  <si>
    <t xml:space="preserve">44-32575718 / 69911277</t>
  </si>
  <si>
    <t xml:space="preserve">118, Karuneegar St, Paramesh Nagar, Adambakkam, Chennai, Tamil Nadu 600088</t>
  </si>
  <si>
    <t xml:space="preserve">Isource Infosystems Pvt Ltd</t>
  </si>
  <si>
    <t xml:space="preserve">madhura.b@isourceinfosystems.com</t>
  </si>
  <si>
    <t xml:space="preserve">Gate No. 3, 12, Bhuvaneshwar Society, opp. Abhimanshree Society, Aundh, Pune, Maharashtra 411008</t>
  </si>
  <si>
    <t xml:space="preserve">Kpmd</t>
  </si>
  <si>
    <t xml:space="preserve">hr@kpmd.biz</t>
  </si>
  <si>
    <t xml:space="preserve">Unit No. A505, 5th Floor, Elante Offices Plot, No.178-178A, Industrial Area Phase I, Chandigarh, 160002</t>
  </si>
  <si>
    <t xml:space="preserve">Matrixzeroonesyste</t>
  </si>
  <si>
    <t xml:space="preserve">hr@matrixzeroonesyste.com</t>
  </si>
  <si>
    <t xml:space="preserve">Govind Building, Plot 7C, Shree Ganeshkrupa Society, Lane No 13 D, S.N. 91/1, Kothrud, Pune, Maharashtra 411038</t>
  </si>
  <si>
    <t xml:space="preserve">National Centre For Cell Science</t>
  </si>
  <si>
    <t xml:space="preserve">Kundu</t>
  </si>
  <si>
    <t xml:space="preserve">kundu@nccs.res.in</t>
  </si>
  <si>
    <t xml:space="preserve">NCCS Complex, University of Pune Campus, Pune University Rd, Ganeshkhind, Pune, Maharashtra 411007</t>
  </si>
  <si>
    <t xml:space="preserve">Omya-Healthcare</t>
  </si>
  <si>
    <t xml:space="preserve">ramesh@omya-healthcare.com</t>
  </si>
  <si>
    <t xml:space="preserve">140, 1, ITPL Main Rd, EPIP Zone, Whitefield, Bengaluru, Karnataka 560066</t>
  </si>
  <si>
    <t xml:space="preserve">Powergridindia</t>
  </si>
  <si>
    <t xml:space="preserve">Nayak</t>
  </si>
  <si>
    <t xml:space="preserve">nayak@powergridindia.com</t>
  </si>
  <si>
    <t xml:space="preserve">Plot No. 54, Beside Riya-Revti Resort, 390008, Sama-Savli Rd, opp. Ambe Vidhyalaya, Chanakyapuri Society, Kasturba Nagar, New Sama, Vadodara, Gujarat 391740</t>
  </si>
  <si>
    <t xml:space="preserve">I-Source Infosystems Pvt.Ltd</t>
  </si>
  <si>
    <t xml:space="preserve">hrd@isourceinfosystems.com</t>
  </si>
  <si>
    <t xml:space="preserve">99 22 96 54 34</t>
  </si>
  <si>
    <t xml:space="preserve">Pune. 'Sanjeevan', 12, Bhuvaneshwar Society, Opp. · Bangalore. 19, 5th floor, Shivshankar Plaza, Lalbagh Road, Richmond Circle, Bangalore - 560027</t>
  </si>
  <si>
    <t xml:space="preserve">Kpro</t>
  </si>
  <si>
    <t xml:space="preserve">Shukla Narendra</t>
  </si>
  <si>
    <t xml:space="preserve">shukla.narendra@kpro.co.in</t>
  </si>
  <si>
    <t xml:space="preserve">Vill-Bhore, Tola-Wireless More, Panch-Bhorey Block-Bhorey Gopalganj Gopalganj BR 841428 IN</t>
  </si>
  <si>
    <t xml:space="preserve">Matrushree Ramuba Tejani &amp; Matrushree Shantaba Vidiya Hospital</t>
  </si>
  <si>
    <t xml:space="preserve">sda.rtsv@gmail.com</t>
  </si>
  <si>
    <t xml:space="preserve">Varachha Main Rd, Surya Kiran Society, Swati Society, Chikuwadi, Nana Varachha, Surat, Gujarat 395006</t>
  </si>
  <si>
    <t xml:space="preserve">National Commodities And Deravities Exchange Limited</t>
  </si>
  <si>
    <t xml:space="preserve">Cletto Menezes</t>
  </si>
  <si>
    <t xml:space="preserve">hr@ncdex.com</t>
  </si>
  <si>
    <t xml:space="preserve">Akruti Corporate Park, 1st Floor, Kanjurmarg West, Bhandup West, Mumbai, Maharashtra 400078</t>
  </si>
  <si>
    <t xml:space="preserve">On Mobile Global Limited</t>
  </si>
  <si>
    <t xml:space="preserve">Venkathir Selvam</t>
  </si>
  <si>
    <t xml:space="preserve">Hr@onmobile.com</t>
  </si>
  <si>
    <t xml:space="preserve">Shop No. 3, Ground Floor, Time Tower, Mehrauli Gurgaon Road, Sector 28, Gurugram, Haryana 122002</t>
  </si>
  <si>
    <t xml:space="preserve">Powerpressduplex</t>
  </si>
  <si>
    <t xml:space="preserve">enquiry@powerpressduplex.com</t>
  </si>
  <si>
    <t xml:space="preserve">Shramdan Building 146/78/4+5 Bhusari Colony (Left, Off, Paud Rd, Kothrud, Pune, Maharashtra 411038</t>
  </si>
  <si>
    <t xml:space="preserve">Isourceopportunities</t>
  </si>
  <si>
    <t xml:space="preserve">anjali@isourceopportunities.com</t>
  </si>
  <si>
    <t xml:space="preserve">3rd Floor, Tower B, Logix Techno Park, Sector 127, Noida, Uttar Pradesh 201303</t>
  </si>
  <si>
    <t xml:space="preserve">Kraffsoft</t>
  </si>
  <si>
    <t xml:space="preserve">Binal Shah</t>
  </si>
  <si>
    <t xml:space="preserve">binal.shah@kraffsoft.com</t>
  </si>
  <si>
    <t xml:space="preserve">Iiird Floor, Arya Arcade, Off Mithakhali, Navrangpura, Navrangpura, near Srikrishna Apartment, Ahmedabad, Gujarat 380008</t>
  </si>
  <si>
    <t xml:space="preserve">Matungi Industries</t>
  </si>
  <si>
    <t xml:space="preserve">hr@matungiindustries.com</t>
  </si>
  <si>
    <t xml:space="preserve">07383-590975</t>
  </si>
  <si>
    <t xml:space="preserve">Plot No. 28, Phase I, 'H' Road, GIDC Estate, Vatva, Ahmedabad, Gujarat 382445</t>
  </si>
  <si>
    <t xml:space="preserve">National English Medium School</t>
  </si>
  <si>
    <t xml:space="preserve">hr@rediffmail.com</t>
  </si>
  <si>
    <t xml:space="preserve">No 1, Thakurdwar Rd, Charni Road East, Zaoba Wadi, Thakurdwar, Kalbadevi, Mumbai, Maharashtra 400004</t>
  </si>
  <si>
    <t xml:space="preserve">Oncquest</t>
  </si>
  <si>
    <t xml:space="preserve">HR@oncquest.net</t>
  </si>
  <si>
    <t xml:space="preserve">D-14/203, 204, Near Cake Café Shop, Metro Pillar No- 413, Sector – 7, Rohini, New Delhi, Delhi 110085</t>
  </si>
  <si>
    <t xml:space="preserve">Powersoft It Pvt. Ltd</t>
  </si>
  <si>
    <t xml:space="preserve">Puja</t>
  </si>
  <si>
    <t xml:space="preserve">hr@powersoft.in</t>
  </si>
  <si>
    <t xml:space="preserve">C4, 7th Floor, Ackruti Trade Centre Road No.7, MIDC, Andheri East, Mumbai, Maharashtra 400093 Road Number 7 Andheri East Bombai MH IN, Rd Number 7, Andheri East, Mumbai, Maharashtra</t>
  </si>
  <si>
    <t xml:space="preserve">Ispaceinc</t>
  </si>
  <si>
    <t xml:space="preserve">ravi@ispaceinc.net</t>
  </si>
  <si>
    <t xml:space="preserve">3rd floor, Capital, 7-1-79/80, Sheesh Mahal Theatre Road, Hyderabad, Telangana 500016</t>
  </si>
  <si>
    <t xml:space="preserve">Kraheja</t>
  </si>
  <si>
    <t xml:space="preserve">Gpandi</t>
  </si>
  <si>
    <t xml:space="preserve">gpandi@kraheja.com</t>
  </si>
  <si>
    <t xml:space="preserve">Plot No. C-30, Block 'G' Opp. SIDBI, Bandra Kurla Complex, Bandra (East), Mumbai MH 400051 IN</t>
  </si>
  <si>
    <t xml:space="preserve">Maven Infotech Pvt Ltd</t>
  </si>
  <si>
    <t xml:space="preserve">hr@mavenindia.org</t>
  </si>
  <si>
    <t xml:space="preserve">Titanium City Centre, 100 Feet Anand Nagar Rd, Jodhpur Village, Ahmedabad, Gujarat 380015</t>
  </si>
  <si>
    <t xml:space="preserve">National Flying Training Institute Pvt. Ltd.</t>
  </si>
  <si>
    <t xml:space="preserve">Sandeep Sable</t>
  </si>
  <si>
    <t xml:space="preserve">hr@cae.com</t>
  </si>
  <si>
    <t xml:space="preserve">c/o Airport Authority of India, Birsi Airport, Paraswada, Gondia, Maharashtra 441614</t>
  </si>
  <si>
    <t xml:space="preserve">Powertech Call Centre Llp</t>
  </si>
  <si>
    <t xml:space="preserve">deepa@teamblr.com</t>
  </si>
  <si>
    <t xml:space="preserve">B - 73, DIAMOND DIST AIRPORT ROAD BANGALORE KA 560008 IN</t>
  </si>
  <si>
    <t xml:space="preserve">Ispacetechs</t>
  </si>
  <si>
    <t xml:space="preserve">Ashish Oswal</t>
  </si>
  <si>
    <t xml:space="preserve">ashish.oswal@ispacetechs.com</t>
  </si>
  <si>
    <t xml:space="preserve">A-3 Block, WZ-19, Asalatpur Rd, Asalatpur Village, Janakpuri, New Delhi, Delhi 110058</t>
  </si>
  <si>
    <t xml:space="preserve">Kraviassociates</t>
  </si>
  <si>
    <t xml:space="preserve">audits@kraviassociates.com</t>
  </si>
  <si>
    <t xml:space="preserve">BLOCK-F, M-12, (M-Block), 1st Floor, JC Rd, Bengaluru, Karnataka 560002</t>
  </si>
  <si>
    <t xml:space="preserve">Mavenworkforce</t>
  </si>
  <si>
    <t xml:space="preserve">Komal Choudhary</t>
  </si>
  <si>
    <t xml:space="preserve">hr@mavenworkforce.com</t>
  </si>
  <si>
    <t xml:space="preserve">A-3, Block A, Sector 4, Noida, Uttar Pradesh 201301</t>
  </si>
  <si>
    <t xml:space="preserve">National Informatics Centre</t>
  </si>
  <si>
    <t xml:space="preserve">Uk Sharma</t>
  </si>
  <si>
    <t xml:space="preserve">uksharma@nic.in</t>
  </si>
  <si>
    <t xml:space="preserve">9869700305
 044-2541510</t>
  </si>
  <si>
    <t xml:space="preserve">Collector Office, Bhandara, Maharashtra</t>
  </si>
  <si>
    <t xml:space="preserve">Oncquest Pvt Ltd</t>
  </si>
  <si>
    <t xml:space="preserve">Puneet Kumar</t>
  </si>
  <si>
    <t xml:space="preserve">puneet.kumar@oncquest.net</t>
  </si>
  <si>
    <t xml:space="preserve">Shop No 108, Pocket, 4, Pocket 3, Sector 22, Rohini, New Delhi, Delhi 110086</t>
  </si>
  <si>
    <t xml:space="preserve">Powertech Consultants India Pvt Ltd</t>
  </si>
  <si>
    <t xml:space="preserve">Anil</t>
  </si>
  <si>
    <t xml:space="preserve">anilz@powertechcon.com</t>
  </si>
  <si>
    <t xml:space="preserve">5th Floor, 19, Radha Apartment, Telly Park, Andheri (E), next to Centre Point, Mumbai, Maharashtra 400069</t>
  </si>
  <si>
    <t xml:space="preserve">Ispatind</t>
  </si>
  <si>
    <t xml:space="preserve">Naveen Chandra</t>
  </si>
  <si>
    <t xml:space="preserve">Naveen_chandra@ispatind.com</t>
  </si>
  <si>
    <t xml:space="preserve">Near Chakri Road, Kankarbagh, Near Bahadurpur, Patna-800020, Bihar, India</t>
  </si>
  <si>
    <t xml:space="preserve">Krawler</t>
  </si>
  <si>
    <t xml:space="preserve">Srishti Sharma</t>
  </si>
  <si>
    <t xml:space="preserve">srishti.sharma@krawler.com</t>
  </si>
  <si>
    <t xml:space="preserve">1, Tara Icon, Wakde Wadi, Khadki, Pune, Maharashtra 411003</t>
  </si>
  <si>
    <t xml:space="preserve">Maveric Pvt. Ltd</t>
  </si>
  <si>
    <t xml:space="preserve">accounts@maverickindia.net</t>
  </si>
  <si>
    <t xml:space="preserve">Gate No-2, 44 F/F, Khichripur, near Kendriya Vidyalaya, Delhi 110091</t>
  </si>
  <si>
    <t xml:space="preserve">National Institute For Research In Reproductive Health</t>
  </si>
  <si>
    <t xml:space="preserve">projectcell@nirrh.res.in</t>
  </si>
  <si>
    <t xml:space="preserve">J Merwanji St, Parel East, Parel, Mumbai, Maharashtra 400012</t>
  </si>
  <si>
    <t xml:space="preserve">One Alliance It Services Pvt Ltd</t>
  </si>
  <si>
    <t xml:space="preserve">hr@oneallianceit.com</t>
  </si>
  <si>
    <t xml:space="preserve"># 902, Paigah Plaza, Basheer Bagh, Hyderabad, Telangana 500029</t>
  </si>
  <si>
    <t xml:space="preserve">Powerweave Software Services Pvt. Ltd.</t>
  </si>
  <si>
    <t xml:space="preserve">Kshama</t>
  </si>
  <si>
    <t xml:space="preserve">hr@powerweave.com</t>
  </si>
  <si>
    <t xml:space="preserve">Plot No. 27, Road No.11 Marol Industrial Area, MIDC Andheri (E), Mumbai 400093</t>
  </si>
  <si>
    <t xml:space="preserve">Ispg</t>
  </si>
  <si>
    <t xml:space="preserve">Dainy</t>
  </si>
  <si>
    <t xml:space="preserve">dainy@ispg.co.in</t>
  </si>
  <si>
    <t xml:space="preserve">28/167 D, D1 and D2, Plot No. 88, Panampilly Nagar, Kochi, Kerala 682036</t>
  </si>
  <si>
    <t xml:space="preserve">Krawler Information Systems Pvt Ltd</t>
  </si>
  <si>
    <t xml:space="preserve">Ishu Bhatia</t>
  </si>
  <si>
    <t xml:space="preserve">ishu.bhatia@krawlernetworks.com</t>
  </si>
  <si>
    <t xml:space="preserve">95527 61695/(20) 40079091</t>
  </si>
  <si>
    <t xml:space="preserve">1, Tara Icon, Wakde Wadi, Khadaki, Pune, Maharashtra 411003</t>
  </si>
  <si>
    <t xml:space="preserve">Maveric Systems Ltd</t>
  </si>
  <si>
    <t xml:space="preserve">Subashpu</t>
  </si>
  <si>
    <t xml:space="preserve">subashpu@maveric-systems.com</t>
  </si>
  <si>
    <t xml:space="preserve">Anchorage, 100, Richmond Rd, Langford Gardens, Bengaluru, Karnataka 560025</t>
  </si>
  <si>
    <t xml:space="preserve">National Institute Of Biomedical Genomics</t>
  </si>
  <si>
    <t xml:space="preserve">info@nibmg.ac.in</t>
  </si>
  <si>
    <t xml:space="preserve">Near Netaji Subhas Sanatorium Post Office, Kalyani, West Bengal 741251</t>
  </si>
  <si>
    <t xml:space="preserve">One Mobikwik Systems Pvt Ltd</t>
  </si>
  <si>
    <t xml:space="preserve">Ankit Gaur</t>
  </si>
  <si>
    <t xml:space="preserve">ankit.gaur@mobikwik.com</t>
  </si>
  <si>
    <t xml:space="preserve">#601,6289883240,Good Earth Business Bay, Sector 58, Gurugram, Haryana 122101</t>
  </si>
  <si>
    <t xml:space="preserve">Powesoft Technologies</t>
  </si>
  <si>
    <t xml:space="preserve">hr@pwrsft.com</t>
  </si>
  <si>
    <t xml:space="preserve">Rich Homes, Info School, # 5/1, 3B, Building, Richmond Rd, Bengaluru, Karnataka 560025</t>
  </si>
  <si>
    <t xml:space="preserve">Isrishti</t>
  </si>
  <si>
    <t xml:space="preserve">Rajat Chandra</t>
  </si>
  <si>
    <t xml:space="preserve">rajat.chandra@isrishti.com</t>
  </si>
  <si>
    <t xml:space="preserve">Roorkee - Haridwar Highway, Roorkee, Uttarakhand 247667</t>
  </si>
  <si>
    <t xml:space="preserve">Kreara</t>
  </si>
  <si>
    <t xml:space="preserve">Bindu Ashok</t>
  </si>
  <si>
    <t xml:space="preserve">bindu.ashok@kreara.com</t>
  </si>
  <si>
    <t xml:space="preserve">T-4, 7th Floor, Thejaswini Building Technopark Campus, · State : Kerala · City : Thiruvananthapuram · Pin Code : 695581</t>
  </si>
  <si>
    <t xml:space="preserve">Maverickinfosoft</t>
  </si>
  <si>
    <t xml:space="preserve">Raja G</t>
  </si>
  <si>
    <t xml:space="preserve">raja.g@maverickinfosoft.com</t>
  </si>
  <si>
    <t xml:space="preserve">1st Cross Rd, Sampangi Rama Nagar, Bengaluru, Karnataka 560002</t>
  </si>
  <si>
    <t xml:space="preserve">National Institute Of Computer Education Infotech</t>
  </si>
  <si>
    <t xml:space="preserve">hr@niceinfotech.in</t>
  </si>
  <si>
    <t xml:space="preserve">S-893,894 Mangol Puri, Mangolpuri, New Delhi, Delhi 110083</t>
  </si>
  <si>
    <t xml:space="preserve">One Step Up Education Private Limited</t>
  </si>
  <si>
    <t xml:space="preserve">Shilpa</t>
  </si>
  <si>
    <t xml:space="preserve">hr@onestepup.in</t>
  </si>
  <si>
    <t xml:space="preserve">Saira Tower, Gulmohar Commercial Complex, Yusuf Sarai, New Delhi, Delhi 110049</t>
  </si>
  <si>
    <t xml:space="preserve">Ppd Pharmaceutical Development India Private Limited</t>
  </si>
  <si>
    <t xml:space="preserve">Rollince Peter</t>
  </si>
  <si>
    <t xml:space="preserve">Rollince.Peter@ppdi.com</t>
  </si>
  <si>
    <t xml:space="preserve">Fulcrum Building
 First Floor (A wing)
 Hiranandani Business Park
 Sahar Road
 Andheri (East)
 Mumbai 400 099</t>
  </si>
  <si>
    <t xml:space="preserve">Issi-Software</t>
  </si>
  <si>
    <t xml:space="preserve">Estewart</t>
  </si>
  <si>
    <t xml:space="preserve">estewart@issi-software.com</t>
  </si>
  <si>
    <t xml:space="preserve">9, Eswar Arcade, 47-14-9/11, 4th floor,Potluri Castle, Dwaraka Nagar, Visakhapatnam, Andhra Pradesh 530016, 47-11-1/7, 4th Ln, Dondaparthy, Dwaraka Nagar, Visakhapatnam, Andhra Pradesh 530016</t>
  </si>
  <si>
    <t xml:space="preserve">Krehsst</t>
  </si>
  <si>
    <t xml:space="preserve">kts@krehsst.com</t>
  </si>
  <si>
    <t xml:space="preserve">101, Kensington Court, Lane 5, opp. Malaka Spice, Koregaon Park, Pune, Maharashtra 411001</t>
  </si>
  <si>
    <t xml:space="preserve">Maveric-Syste</t>
  </si>
  <si>
    <t xml:space="preserve">hr@maveric-syste.com</t>
  </si>
  <si>
    <t xml:space="preserve">044 4742 5100</t>
  </si>
  <si>
    <t xml:space="preserve">6th floor and 10th, 5th Block, DLF IT Park – SEZ, 1/124, Shivaji Gardens,, Mount Poonamaliee Road, Nandanbakkam Post,, Manapakkam, Chennai, Tamil Nadu 600089</t>
  </si>
  <si>
    <t xml:space="preserve">National Institute Of Electronics &amp; Information Technology</t>
  </si>
  <si>
    <t xml:space="preserve">Kanchan Rani</t>
  </si>
  <si>
    <t xml:space="preserve">kanchan.rani@nielit.gov.in</t>
  </si>
  <si>
    <t xml:space="preserve">Electronics Niketan, 6, Lodhi Rd, CGO Complex, Pragati Vihar, New Delhi, Uttar Pradesh 201001</t>
  </si>
  <si>
    <t xml:space="preserve">One Stop Stores Limited</t>
  </si>
  <si>
    <t xml:space="preserve">Daniel Padian</t>
  </si>
  <si>
    <t xml:space="preserve">daniel.padian@onestop.co.uk</t>
  </si>
  <si>
    <t xml:space="preserve">56 Bell Rd, Hounslow TW3 3PB, United Kingdom</t>
  </si>
  <si>
    <t xml:space="preserve">Pquest Technologies</t>
  </si>
  <si>
    <t xml:space="preserve">Vijay Kumar</t>
  </si>
  <si>
    <t xml:space="preserve">vijaykumar.g@pquesttechnologies.com</t>
  </si>
  <si>
    <t xml:space="preserve">H.No.3-4-526/13, Flat No.502, Sri Rama Krishna Residency, Lingampally, Barkatpura, Hyderabad Hyderabad TG 500027 IN</t>
  </si>
  <si>
    <t xml:space="preserve">Krg Technologies India Private Limited</t>
  </si>
  <si>
    <t xml:space="preserve">Sugumaran</t>
  </si>
  <si>
    <t xml:space="preserve">Hr@krgtech.com</t>
  </si>
  <si>
    <t xml:space="preserve">69, Nungambakkam High Rd, Subba Road Avenue, Nungambakkam, Chennai, Tamil Nadu 600034</t>
  </si>
  <si>
    <t xml:space="preserve">Mavis Software Services Pvt Ltd,</t>
  </si>
  <si>
    <t xml:space="preserve">Anvesh</t>
  </si>
  <si>
    <t xml:space="preserve">anvesh@mavservice.com</t>
  </si>
  <si>
    <t xml:space="preserve">No.1861, E End Main Rd, 4th T Block East, Tilak Nagar, Jayanagar, Bengaluru, Karnataka 560069</t>
  </si>
  <si>
    <t xml:space="preserve">Oneenterprise Sotware Products &amp; Services</t>
  </si>
  <si>
    <t xml:space="preserve">Aarun Prasad</t>
  </si>
  <si>
    <t xml:space="preserve">hr@1-enterprise.com</t>
  </si>
  <si>
    <t xml:space="preserve">S8 &amp; S9, II Floor, Gem Plaza, 66, Infantry Rd, Shivaji Nagar, Bengaluru, Karnataka 560001</t>
  </si>
  <si>
    <t xml:space="preserve">Prabha Engineering Private Limited</t>
  </si>
  <si>
    <t xml:space="preserve">Ashwini Jagtap</t>
  </si>
  <si>
    <t xml:space="preserve">ashwini.jagtap@prabha-engg.com</t>
  </si>
  <si>
    <t xml:space="preserve">36, MIDC Central Rd, Marol MIDC Industry Estate, Andheri E, Mumbai, Maharashtra 400093</t>
  </si>
  <si>
    <t xml:space="preserve">Isteer</t>
  </si>
  <si>
    <t xml:space="preserve">Rajeev Subudhi</t>
  </si>
  <si>
    <t xml:space="preserve">rajeev.subudhi@isteer.co.in</t>
  </si>
  <si>
    <t xml:space="preserve">#331/13, Ground Floor, 2nd Main Rd, NS Palya, BTM 2nd Stage, Bengaluru, Karnataka 560076</t>
  </si>
  <si>
    <t xml:space="preserve">Krgindia</t>
  </si>
  <si>
    <t xml:space="preserve">Ravi Ganesh</t>
  </si>
  <si>
    <t xml:space="preserve">raviganesh@krgindia.com</t>
  </si>
  <si>
    <t xml:space="preserve">Amloh Bhadson Road, Near Toll Plaza, Vill- Akalgarh, Amloh Rd, Akalgarh, Punjab 147202</t>
  </si>
  <si>
    <t xml:space="preserve">Max Bupa Health Insurance Company Limited</t>
  </si>
  <si>
    <t xml:space="preserve">Tanuj Katyal</t>
  </si>
  <si>
    <t xml:space="preserve">hr@maxbupa.com</t>
  </si>
  <si>
    <t xml:space="preserve">80, 100 Feet Rd, KHB Colony, HAL 2nd Stage, 5th Block, Indiranagar, Bengaluru, Karnataka 560034</t>
  </si>
  <si>
    <t xml:space="preserve">National Institute Of Public Finance And Policy</t>
  </si>
  <si>
    <t xml:space="preserve">Indra Hasija</t>
  </si>
  <si>
    <t xml:space="preserve">hr@nipfp.org.in</t>
  </si>
  <si>
    <t xml:space="preserve">18/2, Satsang Vihar Marg, Special, Qutab Institutional Area, New Delhi, Delhi 110067</t>
  </si>
  <si>
    <t xml:space="preserve">Ongc</t>
  </si>
  <si>
    <t xml:space="preserve">cmd@ongc.co.in</t>
  </si>
  <si>
    <t xml:space="preserve">C/6, Pocket 7, Sector C, Vasant Kunj, New Delhi, Delhi 110070</t>
  </si>
  <si>
    <t xml:space="preserve">Prabhat Engineering</t>
  </si>
  <si>
    <t xml:space="preserve">info@prabhatelectric.com</t>
  </si>
  <si>
    <t xml:space="preserve">45/B Gidc, Makarpura Rd, Vadodara, 10</t>
  </si>
  <si>
    <t xml:space="preserve">Istrac</t>
  </si>
  <si>
    <t xml:space="preserve">Hema</t>
  </si>
  <si>
    <t xml:space="preserve">hema@istrac.gov.in</t>
  </si>
  <si>
    <t xml:space="preserve">2nd Phase, 13, 3rd Main Rd, 1st Stage, Phase -1, Peenya, Bengaluru, Karnataka 560058</t>
  </si>
  <si>
    <t xml:space="preserve">Kripaoutdoorpublicity</t>
  </si>
  <si>
    <t xml:space="preserve">kop@kripaoutdoorpublicity.net</t>
  </si>
  <si>
    <t xml:space="preserve">476(New 9) 4th Sector, 19th St, K K Nagar, K K Nagar, Chennai, Tamil Nadu 600078</t>
  </si>
  <si>
    <t xml:space="preserve">National Payments Corporation Of India</t>
  </si>
  <si>
    <t xml:space="preserve">HRD@npci.org.in</t>
  </si>
  <si>
    <t xml:space="preserve">2nd Floor, Gulab Bhawan 6 Bhadurshah Zafar Marg, ITO, New Delhi, Delhi 110002</t>
  </si>
  <si>
    <t xml:space="preserve">On-Graph Technologies Private Limited</t>
  </si>
  <si>
    <t xml:space="preserve">Suchita Tyagi</t>
  </si>
  <si>
    <t xml:space="preserve">hr@ongraph.com</t>
  </si>
  <si>
    <t xml:space="preserve">SDF L-1, Noida Special Economic Zone, Sector 81, Noida Special Economy Zone, Block A, Phase-2, Noida, Uttar Pradesh 201305</t>
  </si>
  <si>
    <t xml:space="preserve">Prachar Communication</t>
  </si>
  <si>
    <t xml:space="preserve">hr@prachar.in</t>
  </si>
  <si>
    <t xml:space="preserve">26108750-</t>
  </si>
  <si>
    <t xml:space="preserve">1st Floor, B-Wing, Samkeet Apartments, Off. Hanuman Road, Sant Janabai Rd, Vile Parle East, Mumbai, Maharashtra 400057</t>
  </si>
  <si>
    <t xml:space="preserve">I-Support</t>
  </si>
  <si>
    <t xml:space="preserve">hr@i-support.in</t>
  </si>
  <si>
    <t xml:space="preserve">Krishit</t>
  </si>
  <si>
    <t xml:space="preserve">Surya.r@krishit.com</t>
  </si>
  <si>
    <t xml:space="preserve">Sarangpur, Ahmedabad — 380002</t>
  </si>
  <si>
    <t xml:space="preserve">Max Life Insurance Co. Ltd.</t>
  </si>
  <si>
    <t xml:space="preserve">Ashok Kumar</t>
  </si>
  <si>
    <t xml:space="preserve">Hr@maxlifeinsurance.com</t>
  </si>
  <si>
    <t xml:space="preserve">Aurobindo Marg, TMC Layout, 1st Phase, Bangalore Urban, Bengaluru, Karnataka 560078</t>
  </si>
  <si>
    <t xml:space="preserve">National Rural Livelihood Mission Society</t>
  </si>
  <si>
    <t xml:space="preserve">Nrlmhp</t>
  </si>
  <si>
    <t xml:space="preserve">nrlmhp@gmail.com</t>
  </si>
  <si>
    <t xml:space="preserve">Ministry of Rural Development - Govt. of India7th Floor, NDCC Building -II, Jai Singh RoadNew Delhi - 110001</t>
  </si>
  <si>
    <t xml:space="preserve">Onkar Diesel Works India Pvt. Ltd</t>
  </si>
  <si>
    <t xml:space="preserve">hr@onkardiesel.com</t>
  </si>
  <si>
    <t xml:space="preserve">Wagholi, Pune, Maharashtra 412207</t>
  </si>
  <si>
    <t xml:space="preserve">Prachi Leathers Pvt Ltd</t>
  </si>
  <si>
    <t xml:space="preserve">Sandeep Gupta</t>
  </si>
  <si>
    <t xml:space="preserve">sandeep@prachi.com</t>
  </si>
  <si>
    <t xml:space="preserve">C-3, Udyog Nagar Near CTI Kanpur-208022</t>
  </si>
  <si>
    <t xml:space="preserve">Isuzu Motors India (P) Ltd</t>
  </si>
  <si>
    <t xml:space="preserve">S Naresh</t>
  </si>
  <si>
    <t xml:space="preserve">naresh.s@isuzu-india.com</t>
  </si>
  <si>
    <t xml:space="preserve">3500, Central Express Way, Sri City,Chittor District, Andhra Pradesh – 517 646, India</t>
  </si>
  <si>
    <t xml:space="preserve">Krishtechnologies</t>
  </si>
  <si>
    <t xml:space="preserve">Krish Technologies</t>
  </si>
  <si>
    <t xml:space="preserve">info@krishtechnologies.com</t>
  </si>
  <si>
    <t xml:space="preserve">Kolan Veera Reddy Complex, 3-99/4, 2nd floor, Nizampet Rd, Hyderabad, Telangana 500090</t>
  </si>
  <si>
    <t xml:space="preserve">National Securities Depository Ltd.</t>
  </si>
  <si>
    <t xml:space="preserve">Meghag</t>
  </si>
  <si>
    <t xml:space="preserve">meghag@nsdl.co.in</t>
  </si>
  <si>
    <t xml:space="preserve">Online Giftkarting Pvt Ltd</t>
  </si>
  <si>
    <t xml:space="preserve">Preeti Karnik</t>
  </si>
  <si>
    <t xml:space="preserve">preeti.karnik@giftkarting.com</t>
  </si>
  <si>
    <t xml:space="preserve">302, 3rd Floor Plot 895A ANKUR, Khed Galli, Prabhadevi, Mumbai, 400025</t>
  </si>
  <si>
    <t xml:space="preserve">Pradnya Engineering Works</t>
  </si>
  <si>
    <t xml:space="preserve">pradnyaengineering@gmail.com</t>
  </si>
  <si>
    <t xml:space="preserve">No 7 F, Vip Complex Sector, 18, MIDC Rd, Bhosari, Pune, Maharashtra 411026</t>
  </si>
  <si>
    <t xml:space="preserve">Isystl</t>
  </si>
  <si>
    <t xml:space="preserve">Anandm</t>
  </si>
  <si>
    <t xml:space="preserve">anandm@isystl.com
 harry.jacob@isystl.com</t>
  </si>
  <si>
    <t xml:space="preserve">No 82, Gopalan Corner,
 2nd Floor, Gopalan Coworks, GC-01,
 Ibrahim Sahib Street,
 Bangalore- 560001</t>
  </si>
  <si>
    <t xml:space="preserve">Kronos</t>
  </si>
  <si>
    <t xml:space="preserve">Mukta Agarwal</t>
  </si>
  <si>
    <t xml:space="preserve">Mukta.Agarwal@Kronos.com</t>
  </si>
  <si>
    <t xml:space="preserve">Basement, SCO-93, Sector 7, Karnal, Haryana 132001</t>
  </si>
  <si>
    <t xml:space="preserve">Maxhealthcare</t>
  </si>
  <si>
    <t xml:space="preserve">Ajay Aggarwal2</t>
  </si>
  <si>
    <t xml:space="preserve">Ajay.Aggarwal2@maxhealthcare.com</t>
  </si>
  <si>
    <t xml:space="preserve">108A, IP Ext, Laxmi Nagar, Block S1, I.P.Extension, Patparganj, Delhi, 110092</t>
  </si>
  <si>
    <t xml:space="preserve">National Stock Exchange Of India Limited (Nse)</t>
  </si>
  <si>
    <t xml:space="preserve">C Mehta</t>
  </si>
  <si>
    <t xml:space="preserve">Hr@nse.co.in</t>
  </si>
  <si>
    <t xml:space="preserve">Jeevan Vihar Building, 4th Floor, Road Area, 3, Sansad Marg, Janpath, Connaught Place, New Delhi, Delhi 110001</t>
  </si>
  <si>
    <t xml:space="preserve">Pragmatic Embd Solutions</t>
  </si>
  <si>
    <t xml:space="preserve">Shashi Blore</t>
  </si>
  <si>
    <t xml:space="preserve">shashiblore@gmail.com</t>
  </si>
  <si>
    <t xml:space="preserve">2943/E, 2nd Floor, opp. Maruthi Mandir Temple, Vijayanagar, Bengaluru, Karnataka 560040</t>
  </si>
  <si>
    <t xml:space="preserve">It Ion Solutions Limited</t>
  </si>
  <si>
    <t xml:space="preserve">Kotesh Rao</t>
  </si>
  <si>
    <t xml:space="preserve">kotesh.rao@biztechnix.com</t>
  </si>
  <si>
    <t xml:space="preserve">040-23730087</t>
  </si>
  <si>
    <t xml:space="preserve">7th floor, Malhotra Chambers, CTS No.275/1/Am,
 Off.Govandi Station Road, Behind USV limited, Deonar-Chembur,
 Mumbai, Maharastra 400088, IN</t>
  </si>
  <si>
    <t xml:space="preserve">Kross Over Intelligence Software Pvt Ltd</t>
  </si>
  <si>
    <t xml:space="preserve">Sidhart</t>
  </si>
  <si>
    <t xml:space="preserve">sidharth@krossover.com</t>
  </si>
  <si>
    <t xml:space="preserve">Plot No 90, Bhanu Sadan,Sector 21, Nerul, Navi Mumbai Mh 400706 In</t>
  </si>
  <si>
    <t xml:space="preserve">Maxim Integrated</t>
  </si>
  <si>
    <t xml:space="preserve">Sandip Thakrar</t>
  </si>
  <si>
    <t xml:space="preserve">sandip.thakrar@Maximintegrated.com</t>
  </si>
  <si>
    <t xml:space="preserve">079-61701400</t>
  </si>
  <si>
    <t xml:space="preserve">Unit 2, 16th Floor, GIFT One Tower, Road 5C, Zone 5, Gujarat International Finance Tec-City, Gandhinagar, Gujarat 382355</t>
  </si>
  <si>
    <t xml:space="preserve">National Victor Public School</t>
  </si>
  <si>
    <t xml:space="preserve">nationalvictor@yahoo.com</t>
  </si>
  <si>
    <t xml:space="preserve">IP Ext, Hasanpur, Patparganj, Delhi, 110092</t>
  </si>
  <si>
    <t xml:space="preserve">Ontash India Technology Private Limited</t>
  </si>
  <si>
    <t xml:space="preserve">Naijil</t>
  </si>
  <si>
    <t xml:space="preserve">naijil@ontash.net</t>
  </si>
  <si>
    <t xml:space="preserve">2nd Floor, Kalliyath Building NH 17, &amp;, Kallai Rd, Panniyankara, Kozhikode, Kerala 673003</t>
  </si>
  <si>
    <t xml:space="preserve">Pragna-Syste</t>
  </si>
  <si>
    <t xml:space="preserve">Shyamkant Barve</t>
  </si>
  <si>
    <t xml:space="preserve">shyamkant.barve@pragna-syste.com</t>
  </si>
  <si>
    <t xml:space="preserve">752, A/12, Makarpura GIDC, Makarpura, Vadodara, Gujarat 390010</t>
  </si>
  <si>
    <t xml:space="preserve">It Support Desk</t>
  </si>
  <si>
    <t xml:space="preserve">Hre1@rooman.net</t>
  </si>
  <si>
    <t xml:space="preserve">080-40445566</t>
  </si>
  <si>
    <t xml:space="preserve"># 130, 1st Floor, Dr. Rajkumar Road, 1st Block, Rajajinagar, Bengaluru, Karnataka 560010</t>
  </si>
  <si>
    <t xml:space="preserve">Krsiagtech</t>
  </si>
  <si>
    <t xml:space="preserve">contact@krsiagtech.com</t>
  </si>
  <si>
    <t xml:space="preserve">JCF4+49J, Shamsher Nagar, Sirhind, Punjab 140406</t>
  </si>
  <si>
    <t xml:space="preserve">Maxindia</t>
  </si>
  <si>
    <t xml:space="preserve">response@maxindia.com</t>
  </si>
  <si>
    <t xml:space="preserve">Patparganj Industrial Area, Patparganj, Delhi, 110092</t>
  </si>
  <si>
    <t xml:space="preserve">Nationwidedocs</t>
  </si>
  <si>
    <t xml:space="preserve">Sumiya Ks</t>
  </si>
  <si>
    <t xml:space="preserve">hr@nationwidedocs.org</t>
  </si>
  <si>
    <t xml:space="preserve">REGD. Office-:, 1241, Gaur Grandeur, Sector 119, Noida, Uttar Pradesh 201301</t>
  </si>
  <si>
    <t xml:space="preserve">Ontime International Logistics Private Limited</t>
  </si>
  <si>
    <t xml:space="preserve">hr.india@bom.ontime-express.com</t>
  </si>
  <si>
    <t xml:space="preserve">7, Saki Vihar Rd, Saki Vihar, Budhia Jadhav Wadi, Marol, Andheri East, Mumbai, Maharashtra 400072</t>
  </si>
  <si>
    <t xml:space="preserve">Praise Technosoft</t>
  </si>
  <si>
    <t xml:space="preserve">hr@praisegroups.com</t>
  </si>
  <si>
    <t xml:space="preserve">House No: 6-945,1st Floor,
 Lakshmi Tulasi Residency,
 Opp: Andhra Bank
 Vivekananda Nagar, Kukatpally
 Hyderabad - 500072,India.</t>
  </si>
  <si>
    <t xml:space="preserve">Itadgroup</t>
  </si>
  <si>
    <t xml:space="preserve">Amol Darekar</t>
  </si>
  <si>
    <t xml:space="preserve">amol.darekar@itadgroup.com</t>
  </si>
  <si>
    <t xml:space="preserve">Unit No 203 Building No C Waters EdgePimpale Nilakh PCMC , Pune , IN 411027</t>
  </si>
  <si>
    <t xml:space="preserve">Krtya Softwares</t>
  </si>
  <si>
    <t xml:space="preserve">Jeett</t>
  </si>
  <si>
    <t xml:space="preserve">jeett@krtya.com</t>
  </si>
  <si>
    <t xml:space="preserve">98241-82242</t>
  </si>
  <si>
    <t xml:space="preserve">01/02, Milestone Habitat,, A1, Kailash Nagar Rd, near Jalaram Khaman, Kailash Nagar, Sagrampura, Surat, Gujarat 395002</t>
  </si>
  <si>
    <t xml:space="preserve">Maxneeman</t>
  </si>
  <si>
    <t xml:space="preserve">Neha Sameen</t>
  </si>
  <si>
    <t xml:space="preserve">Neha.Sameen@maxneeman.com</t>
  </si>
  <si>
    <t xml:space="preserve">1, Dr Jha Marg, Okhla Phase III, Okhla, New Delhi, Delhi 110020</t>
  </si>
  <si>
    <t xml:space="preserve">Naukri</t>
  </si>
  <si>
    <t xml:space="preserve">Osama Junaidi</t>
  </si>
  <si>
    <t xml:space="preserve">Hr@naukri.com</t>
  </si>
  <si>
    <t xml:space="preserve">InfoEdge India Ltd., B-8, Sector 132, Noida, Uttar Pradesh, 201301 Pradesh, 201301</t>
  </si>
  <si>
    <t xml:space="preserve">Ontrack Hr Services Private Limited</t>
  </si>
  <si>
    <t xml:space="preserve">Varalakshmi</t>
  </si>
  <si>
    <t xml:space="preserve">hr@ontrackhrs.com</t>
  </si>
  <si>
    <t xml:space="preserve">12/3, Malaviya St, Ram Nagar, Coimbatore, Tamil Nadu 641009</t>
  </si>
  <si>
    <t xml:space="preserve">Prakas Pharmacy Private Limited</t>
  </si>
  <si>
    <t xml:space="preserve">Jaipal</t>
  </si>
  <si>
    <t xml:space="preserve">tjaipal2004@gmail.com</t>
  </si>
  <si>
    <t xml:space="preserve">8/9, 1st St, Ambal Nagar, 1st St, Ambal Nagar, Seetha Nagar, Nungambakkam, Chennai, Tamil Nadu 600034</t>
  </si>
  <si>
    <t xml:space="preserve">Italentcorp</t>
  </si>
  <si>
    <t xml:space="preserve">Srujana</t>
  </si>
  <si>
    <t xml:space="preserve">srujana@italentcorp.com</t>
  </si>
  <si>
    <t xml:space="preserve">22, Pratap Nagar Main Rd, Income Tax Colony, Kotwal Nagar, Pratap Nagar, Nagpur, Maharashtra 440022</t>
  </si>
  <si>
    <t xml:space="preserve">Kryptinc</t>
  </si>
  <si>
    <t xml:space="preserve">saravana@kryptinc.com</t>
  </si>
  <si>
    <t xml:space="preserve">SJR Primus, 8th Floor, Industrial Layout, No 1, 20th Main Road, 20th Main Rd, Koramangala, Bengaluru, Karnataka 560095</t>
  </si>
  <si>
    <t xml:space="preserve">Maxnewyork</t>
  </si>
  <si>
    <t xml:space="preserve">Manu Malhotra</t>
  </si>
  <si>
    <t xml:space="preserve">manu.malhotra@maxnewyork.com</t>
  </si>
  <si>
    <t xml:space="preserve">092108 70736</t>
  </si>
  <si>
    <t xml:space="preserve">2199, Pahari Bhojla, Turkmangate, Chandni Chowk, Kalyanpura, Old Delhi, New Delhi, Delhi 110006</t>
  </si>
  <si>
    <t xml:space="preserve">Nav Jivan Hospital</t>
  </si>
  <si>
    <t xml:space="preserve">satbarwa@eha-health.org</t>
  </si>
  <si>
    <t xml:space="preserve">Tumagara, Jharkhand 822126</t>
  </si>
  <si>
    <t xml:space="preserve">Onward Eservices Limited</t>
  </si>
  <si>
    <t xml:space="preserve">Nithya Nair</t>
  </si>
  <si>
    <t xml:space="preserve">Hr@onwardgroup.com</t>
  </si>
  <si>
    <t xml:space="preserve">5/412, OMR Service Rd, Elango Nagar, Perungudi, Chennai, Tamil Nadu 600041</t>
  </si>
  <si>
    <t xml:space="preserve">Prakash Chemicals Agencies Pvt Ltd</t>
  </si>
  <si>
    <t xml:space="preserve">Ashish Gandhi</t>
  </si>
  <si>
    <t xml:space="preserve">ashish.gandhi@prakashchemicals.com</t>
  </si>
  <si>
    <t xml:space="preserve">Prakash House 39/40 Krishna Industrial Estates, opp. BIDC Gorwa, Vadodara, Gujarat 390016</t>
  </si>
  <si>
    <t xml:space="preserve">Itc.In</t>
  </si>
  <si>
    <t xml:space="preserve">Amit Ash</t>
  </si>
  <si>
    <t xml:space="preserve">amit.ash@itc.in</t>
  </si>
  <si>
    <t xml:space="preserve">2nd Floor, 124 Janpath, New Delhi 110001, India</t>
  </si>
  <si>
    <t xml:space="preserve">Kryptos</t>
  </si>
  <si>
    <t xml:space="preserve">Rama R</t>
  </si>
  <si>
    <t xml:space="preserve">rama.r@kryptos.in</t>
  </si>
  <si>
    <t xml:space="preserve">B’ wing 1st floor Narayana Complex No 29, Sarathy Nagar, Velachery, Chennai, Tamil Nadu 600042</t>
  </si>
  <si>
    <t xml:space="preserve">Maxoservices</t>
  </si>
  <si>
    <t xml:space="preserve">hr@maxoservices.com</t>
  </si>
  <si>
    <t xml:space="preserve">C-1/287,muskan appartment, Sector 17, Rohini, New Delhi, Delhi 110085</t>
  </si>
  <si>
    <t xml:space="preserve">Nav Shikha Polypack Industries Pvt. Ltd.</t>
  </si>
  <si>
    <t xml:space="preserve">hr@polypack.co.in</t>
  </si>
  <si>
    <t xml:space="preserve">0124-4554555</t>
  </si>
  <si>
    <t xml:space="preserve">508, Somdutt Chamber II, Bhikaji Cama Place, New Delhi, Delhi 110066</t>
  </si>
  <si>
    <t xml:space="preserve">Opal Cyber Solutions Private Limited</t>
  </si>
  <si>
    <t xml:space="preserve">hr@opalcybersolutions.co.in</t>
  </si>
  <si>
    <t xml:space="preserve">Banda Residency, 302, Road No. 4, Kukatpally Housing Board Colony, Hyderabad, Telangana 500072</t>
  </si>
  <si>
    <t xml:space="preserve">Prakash Retail Ltd</t>
  </si>
  <si>
    <t xml:space="preserve">hrd@prlindia.in</t>
  </si>
  <si>
    <t xml:space="preserve">0820-2523842</t>
  </si>
  <si>
    <t xml:space="preserve">behind Maalavika Nest, Ambalpadi, Udupi, Karnataka 576103</t>
  </si>
  <si>
    <t xml:space="preserve">Itcan</t>
  </si>
  <si>
    <t xml:space="preserve">Sabrina</t>
  </si>
  <si>
    <t xml:space="preserve">sabrina@itcan.biz</t>
  </si>
  <si>
    <t xml:space="preserve">1209, New Delhi House 27, Barakhamba Road, Connaught Place New Delhi Central Delhi DL 110001 IN</t>
  </si>
  <si>
    <t xml:space="preserve">Ksabsoft</t>
  </si>
  <si>
    <t xml:space="preserve">manager@ksabsoft.com</t>
  </si>
  <si>
    <t xml:space="preserve">74, Mahalingapuram Main Rd, Kamdar Nagar, Nungambakkam, Chennai, Tamil Nadu 600034</t>
  </si>
  <si>
    <t xml:space="preserve">Maxout Tv Private Limited</t>
  </si>
  <si>
    <t xml:space="preserve">hr@fmnewsindia.com</t>
  </si>
  <si>
    <t xml:space="preserve">70, Gali Number 3, Veer Savarkar Block, Block J, Laxmi Nagar, Delhi, 110092</t>
  </si>
  <si>
    <t xml:space="preserve">Navas Audio Visual Pvt Ltd</t>
  </si>
  <si>
    <t xml:space="preserve">Srinivasm</t>
  </si>
  <si>
    <t xml:space="preserve">hr@navas.co.in</t>
  </si>
  <si>
    <t xml:space="preserve">plot no 112 sy,flat 102,Gafoor nagar,Madhapur, Hyderabad, Telangana 500081</t>
  </si>
  <si>
    <t xml:space="preserve">Pramati Technologies Private Limited</t>
  </si>
  <si>
    <t xml:space="preserve">Dimple P</t>
  </si>
  <si>
    <t xml:space="preserve">dimple.p@pramati.com</t>
  </si>
  <si>
    <t xml:space="preserve">Mid Town - Pramati Technologies, 6-3-348, Rd Number 1, Dwarakapuri, Banjara Hills, Hyderabad, Telangana 500034</t>
  </si>
  <si>
    <t xml:space="preserve">Itchamps Software Pvt. Ltd</t>
  </si>
  <si>
    <t xml:space="preserve">Deepa Ajay Pathange</t>
  </si>
  <si>
    <t xml:space="preserve">deepa.ajay@itchamps.com</t>
  </si>
  <si>
    <t xml:space="preserve">No.219/1 , Hebbal Industrial Area, Belavadi Post, Mysuru, Karnataka 570018</t>
  </si>
  <si>
    <t xml:space="preserve">Ksaindia</t>
  </si>
  <si>
    <t xml:space="preserve">ksaindia@ksaindia.in</t>
  </si>
  <si>
    <t xml:space="preserve">2429, Udyan Path, Sector 37 C, Sector 37, Chandigarh, 160036</t>
  </si>
  <si>
    <t xml:space="preserve">Maxtranssyste</t>
  </si>
  <si>
    <t xml:space="preserve">Sharmila</t>
  </si>
  <si>
    <t xml:space="preserve">hr@maxtranssyste.com</t>
  </si>
  <si>
    <t xml:space="preserve">040 2354 0998</t>
  </si>
  <si>
    <t xml:space="preserve">1264, Rd Number 36, Jubilee Hills, Hyderabad, Telangana 500033</t>
  </si>
  <si>
    <t xml:space="preserve">Navata Road Transport</t>
  </si>
  <si>
    <t xml:space="preserve">hr@navata.com</t>
  </si>
  <si>
    <t xml:space="preserve">7-2-1862 FATHE BAG BESIDE VICTORY FUNCTION HALL UNDER ERRAGADDA FLYOVER BRIDGE, SANATHNAGAR, Erragadda, Hyderabad, Telangana 500018</t>
  </si>
  <si>
    <t xml:space="preserve">Opel Syste</t>
  </si>
  <si>
    <t xml:space="preserve">Uren</t>
  </si>
  <si>
    <t xml:space="preserve">hr@opelsyste.com</t>
  </si>
  <si>
    <t xml:space="preserve">313, Building no. 2, Sector 3, Millennium Business Park, Mahape, Navi Mumbai, Maharashtra 400710</t>
  </si>
  <si>
    <t xml:space="preserve">Pranam Travels</t>
  </si>
  <si>
    <t xml:space="preserve">pranamtravels@mylowfare.com</t>
  </si>
  <si>
    <t xml:space="preserve">F 5, 1st Floor, Municipal Shopping Centre, Anand Ho, Anand - 388001</t>
  </si>
  <si>
    <t xml:space="preserve">Itchotels.In</t>
  </si>
  <si>
    <t xml:space="preserve">Shweta Pillai</t>
  </si>
  <si>
    <t xml:space="preserve">shweta.pillai@itchotels.in</t>
  </si>
  <si>
    <t xml:space="preserve">8th Floor, 804 to 807,Shapath V Nr, Sarkhej - Gandhinagar Hwy, Prahlad Nagar, Ahmedabad, Gujarat 380015</t>
  </si>
  <si>
    <t xml:space="preserve">Kstweb</t>
  </si>
  <si>
    <t xml:space="preserve">Abhiram</t>
  </si>
  <si>
    <t xml:space="preserve">abhiram@kstweb.com</t>
  </si>
  <si>
    <t xml:space="preserve">209-A, CMC Complex, Bagalkot Rd, opp. Datri Masjid, Vijayapura, Karnataka 586101</t>
  </si>
  <si>
    <t xml:space="preserve">Maxval</t>
  </si>
  <si>
    <t xml:space="preserve">hrindia@maxval.net</t>
  </si>
  <si>
    <t xml:space="preserve">095823 13031</t>
  </si>
  <si>
    <t xml:space="preserve">11117-A , STREET TANTWALI, Motia Khan, Industrial Area, New Delhi, Delhi 110055</t>
  </si>
  <si>
    <t xml:space="preserve">Navatargroup</t>
  </si>
  <si>
    <t xml:space="preserve">A Gupta</t>
  </si>
  <si>
    <t xml:space="preserve">agupta2@navatargroup.com</t>
  </si>
  <si>
    <t xml:space="preserve">Pinnacle Tower, A-42/6, 5th Floor, Sector 62, Noida, Uttar Pradesh 201301</t>
  </si>
  <si>
    <t xml:space="preserve">Open Destination</t>
  </si>
  <si>
    <t xml:space="preserve">hr@opendestinations.com</t>
  </si>
  <si>
    <t xml:space="preserve">0832-6514230</t>
  </si>
  <si>
    <t xml:space="preserve">Casa Del Sol, Building No III, 3rd Floor, Dayanand Bandodkar Marg, Miramar, Panaji, Goa 403001</t>
  </si>
  <si>
    <t xml:space="preserve">Pranastudios</t>
  </si>
  <si>
    <t xml:space="preserve">H Shah</t>
  </si>
  <si>
    <t xml:space="preserve">hshah@pranastudios.com</t>
  </si>
  <si>
    <t xml:space="preserve">9th Floor, Building No 4, Infinity IT Park, Gn. A K Vaidya Marg, Dindoshi, Malad East, Mumbai, Maharashtra 400097</t>
  </si>
  <si>
    <t xml:space="preserve">Itcinfotech</t>
  </si>
  <si>
    <t xml:space="preserve">Rajiv Puliyakote</t>
  </si>
  <si>
    <t xml:space="preserve">rajiv.puliyakote@itcinfotech.com</t>
  </si>
  <si>
    <t xml:space="preserve">No.18, Banaswadi Main Road, Maruthiseva Nagar, Bengaluru – 560005</t>
  </si>
  <si>
    <t xml:space="preserve">Ktl</t>
  </si>
  <si>
    <t xml:space="preserve">Sinead Larkin</t>
  </si>
  <si>
    <t xml:space="preserve">Sinead.Larkin@ktl.ie</t>
  </si>
  <si>
    <t xml:space="preserve">B-44, Block B, Mayapuri Industrial Area Phase I, Mayapuri, New Delhi, Delhi 110064</t>
  </si>
  <si>
    <t xml:space="preserve">Maxworthsyste</t>
  </si>
  <si>
    <t xml:space="preserve">Preeti Juneja</t>
  </si>
  <si>
    <t xml:space="preserve">hr@maxworthsyste.com</t>
  </si>
  <si>
    <t xml:space="preserve">011 2555 2171</t>
  </si>
  <si>
    <t xml:space="preserve">909, Shahpuri's Tirath Singh Tower, C-58,, Community Centre, Pankha Road, Janakpuri, Delhi, 110058</t>
  </si>
  <si>
    <t xml:space="preserve">Open Digital Group</t>
  </si>
  <si>
    <t xml:space="preserve">chief@opendg.org</t>
  </si>
  <si>
    <t xml:space="preserve">Shantgurh Lakkad Wala Pull, near Sunil Diary, Delhi 110018</t>
  </si>
  <si>
    <t xml:space="preserve">Pranawebsolutions</t>
  </si>
  <si>
    <t xml:space="preserve">naveen@pranawebsolutions.com</t>
  </si>
  <si>
    <t xml:space="preserve">R4, 218, Ram mandir West, MMRDA Colony, Somani Gram, Jogeshwari West, Mumbai, Maharashtra 400104</t>
  </si>
  <si>
    <t xml:space="preserve">Itconvergence</t>
  </si>
  <si>
    <t xml:space="preserve">Krana</t>
  </si>
  <si>
    <t xml:space="preserve">krana@itconvergence.com</t>
  </si>
  <si>
    <t xml:space="preserve">DLF Cyber City, Block - I, 2nd Floor,
 Gachibowli, Hyderabad - 500 019, India.</t>
  </si>
  <si>
    <t xml:space="preserve">Ktree</t>
  </si>
  <si>
    <t xml:space="preserve">Devi Kamala</t>
  </si>
  <si>
    <t xml:space="preserve">devi.kamala@ktree.com</t>
  </si>
  <si>
    <t xml:space="preserve">A Block, 4th Floor, Sonali Info Park, 8-2-112/120/1, Road No. 2, Venkat Nagar, Banjara Hills, Hyderabad, Telangana 500034</t>
  </si>
  <si>
    <t xml:space="preserve">Maxxton</t>
  </si>
  <si>
    <t xml:space="preserve">R Advani</t>
  </si>
  <si>
    <t xml:space="preserve">r.advani@maxxton.com</t>
  </si>
  <si>
    <t xml:space="preserve">020 6945 6945</t>
  </si>
  <si>
    <t xml:space="preserve">Ground floor, Wing 2, Cluster E Plot no. 77, EON Free Zone, Kharadi, Pune, Maharashtra 411014</t>
  </si>
  <si>
    <t xml:space="preserve">Navayugaspatial</t>
  </si>
  <si>
    <t xml:space="preserve">Sekhar</t>
  </si>
  <si>
    <t xml:space="preserve">sekhar@navayugaspatial.com</t>
  </si>
  <si>
    <t xml:space="preserve"># 124, 3rd Floor, Surya Chambers, Kaveri Nagar, Murgesh Pallya, Bengaluru, Karnataka 560017</t>
  </si>
  <si>
    <t xml:space="preserve">Open Source Technologies</t>
  </si>
  <si>
    <t xml:space="preserve">hr@opensourcetechnologies.com</t>
  </si>
  <si>
    <t xml:space="preserve">9312222750/7428383673</t>
  </si>
  <si>
    <t xml:space="preserve">WZ-106/140, Rajouri Garden, Ext-P Block, opposite Cambridge School, New Delhi, Delhi 110027</t>
  </si>
  <si>
    <t xml:space="preserve">Prasad Enterprises</t>
  </si>
  <si>
    <t xml:space="preserve">prasadenterprises2000@gmail.com</t>
  </si>
  <si>
    <t xml:space="preserve">Plot Number 75 Jamuna Park Society, Navagam Dindoli, Udhna, Surat, Gujarat 394210</t>
  </si>
  <si>
    <t xml:space="preserve">Itcoordinates</t>
  </si>
  <si>
    <t xml:space="preserve">hr@itcoordinates.com</t>
  </si>
  <si>
    <t xml:space="preserve">No 4, Second Floor, 233/2 Kutchery Road, Behind Raja Kalyana Mandapam, Opp to Dinakaran Daily Office, Mylapore, Chennai, Tamil Nadu 600004</t>
  </si>
  <si>
    <t xml:space="preserve">Kul</t>
  </si>
  <si>
    <t xml:space="preserve">Suprabha Khairate</t>
  </si>
  <si>
    <t xml:space="preserve">Hr@kul.co.in</t>
  </si>
  <si>
    <t xml:space="preserve">C-204, 1st Floor Brotherhood Appartments, H-Block Vikaspuri New Delhi DL 110018 India</t>
  </si>
  <si>
    <t xml:space="preserve">Mayfairhousing</t>
  </si>
  <si>
    <t xml:space="preserve">hrd@mayfairhousing.com</t>
  </si>
  <si>
    <t xml:space="preserve">022 6723 2300</t>
  </si>
  <si>
    <t xml:space="preserve">1, Mayfair Meridian, Near, Saint Blaise Church Road, Ceasar Rd, Andheri West, Mumbai, Maharashtra 400058</t>
  </si>
  <si>
    <t xml:space="preserve">Navbharatseeds</t>
  </si>
  <si>
    <t xml:space="preserve">accounts.hyd@navbharatseeds.com</t>
  </si>
  <si>
    <t xml:space="preserve">Vasukanan, Ashram Rd, near Gujarat Vidyapith, Sattar Taluka Society, Usmanpura, Ahmedabad, Gujarat 380014</t>
  </si>
  <si>
    <t xml:space="preserve">Open Window Information Technology Pvt Ltd</t>
  </si>
  <si>
    <t xml:space="preserve">hr@openwindowtech.in</t>
  </si>
  <si>
    <t xml:space="preserve">A-1, 404, IV FLOOR, VUDA APARTMENTS OPP: RYWADA WATER SUPPLY, MURALINAGAR VISAKHAPATNAM Andhra Pradesh - 530007</t>
  </si>
  <si>
    <t xml:space="preserve">Prashil &amp; Associates (Ca Prashil Fofaria)</t>
  </si>
  <si>
    <t xml:space="preserve">caprashil@yahoo.com</t>
  </si>
  <si>
    <t xml:space="preserve">9824519683, 9824014775/265-2353658,</t>
  </si>
  <si>
    <t xml:space="preserve">Opal - 2, 203, BPC Rd, Opp. State Bank Of India, Ajit Nagar Society, Akota, Vadodara, Gujarat 390020</t>
  </si>
  <si>
    <t xml:space="preserve">Itcs-Group</t>
  </si>
  <si>
    <t xml:space="preserve">Candice Yan</t>
  </si>
  <si>
    <t xml:space="preserve">candice.yan@itcs-group.com</t>
  </si>
  <si>
    <t xml:space="preserve">F11, 3rd Floor, Manek Mahal, 90 Veer Nariman Road, Churchgate, Mumbai 400020</t>
  </si>
  <si>
    <t xml:space="preserve">Kumaran</t>
  </si>
  <si>
    <t xml:space="preserve">Pushparaj Jayaraman</t>
  </si>
  <si>
    <t xml:space="preserve">pushparaj.jayaraman@kumaran.com</t>
  </si>
  <si>
    <t xml:space="preserve">715-A, 7th floor, Suite # 731, Spencer Plaza, Mount Road, Anna Salai, Chennai – 600002, India.</t>
  </si>
  <si>
    <t xml:space="preserve">Mayo Medical Center</t>
  </si>
  <si>
    <t xml:space="preserve">mayo_medical@yahoo.com</t>
  </si>
  <si>
    <t xml:space="preserve">0522 230 2269</t>
  </si>
  <si>
    <t xml:space="preserve">Vikaskhand 2, Vikas Khand, Gomti Nagar, Lucknow, Uttar Pradesh 226010</t>
  </si>
  <si>
    <t xml:space="preserve">Navigator System Private Limited</t>
  </si>
  <si>
    <t xml:space="preserve">hrconsultants@navsoft.in</t>
  </si>
  <si>
    <t xml:space="preserve">080 2530 7537/33) 40259595</t>
  </si>
  <si>
    <t xml:space="preserve">37/27, Meanae Avenue Road, Meanae Avenue Road, Bengaluru, Karnataka 560042</t>
  </si>
  <si>
    <t xml:space="preserve">Open Window Tech</t>
  </si>
  <si>
    <t xml:space="preserve">hr@openwindowtech.com</t>
  </si>
  <si>
    <t xml:space="preserve">0891 - 6888999</t>
  </si>
  <si>
    <t xml:space="preserve">Plot No. 805 Sector 69, IMT, Haryana 121004</t>
  </si>
  <si>
    <t xml:space="preserve">Prata It Solutions (India) Pvt Ltd</t>
  </si>
  <si>
    <t xml:space="preserve">S Kumar</t>
  </si>
  <si>
    <t xml:space="preserve">s.kumar@pratahr.com</t>
  </si>
  <si>
    <t xml:space="preserve">Patigadda, Begumpet, Hyderabad, Telangana 500003</t>
  </si>
  <si>
    <t xml:space="preserve">Itcsm</t>
  </si>
  <si>
    <t xml:space="preserve">Jasir</t>
  </si>
  <si>
    <t xml:space="preserve">jasir@itcsm.com</t>
  </si>
  <si>
    <t xml:space="preserve">UMK Tower, Jubilee Road, Malappuram, Kerala 676505</t>
  </si>
  <si>
    <t xml:space="preserve">Kumarorganic</t>
  </si>
  <si>
    <t xml:space="preserve">Krc Hr</t>
  </si>
  <si>
    <t xml:space="preserve">krc.hr@kumarorganic.net</t>
  </si>
  <si>
    <t xml:space="preserve">819/C, 13th Cross, 7th Block,. Near JSS College Circle, Jayanagar,. Bangalore, Karnataka, India. – 560082</t>
  </si>
  <si>
    <t xml:space="preserve">Mayur Public School</t>
  </si>
  <si>
    <t xml:space="preserve">mpsipcareer@gmail.com</t>
  </si>
  <si>
    <t xml:space="preserve">011 2247 7676</t>
  </si>
  <si>
    <t xml:space="preserve">I.P.Extension, Saraswati Marg, behind Mother Dairy Plant, Mandawali, New Delhi, Delhi 110092</t>
  </si>
  <si>
    <t xml:space="preserve">Navinnovative Branding Pvt Ltd</t>
  </si>
  <si>
    <t xml:space="preserve">Naveen@Navinnovative.com</t>
  </si>
  <si>
    <t xml:space="preserve">#1806 Manjeera Majestic Homes Dharmareddy Colony, K P H B Phase 1, Kukatpally, Hyderabad, Telangana 500072</t>
  </si>
  <si>
    <t xml:space="preserve">Open World Insurance Broking Ltd.</t>
  </si>
  <si>
    <t xml:space="preserve">Hemanth</t>
  </si>
  <si>
    <t xml:space="preserve">hr@openworldmoney.com</t>
  </si>
  <si>
    <t xml:space="preserve">1402, Oberoi Woods, Mohan Gokhale Road Goregaon Mumbai Maharastra - 400063</t>
  </si>
  <si>
    <t xml:space="preserve">Pratap Narayan Tiwari</t>
  </si>
  <si>
    <t xml:space="preserve">prataptiwari</t>
  </si>
  <si>
    <t xml:space="preserve">prataptiwari72@gmail.com</t>
  </si>
  <si>
    <t xml:space="preserve">V26G+F6C, Purani Basti, Jharsuguda, Odisha 768201</t>
  </si>
  <si>
    <t xml:space="preserve">Itcube</t>
  </si>
  <si>
    <t xml:space="preserve">hrbpo@itcube.net</t>
  </si>
  <si>
    <t xml:space="preserve">7th Floor, COMMERCIAL COMPLEX, Building, Bund Garden Rd, Pune, Maharashtra 411001</t>
  </si>
  <si>
    <t xml:space="preserve">Kunstocom</t>
  </si>
  <si>
    <t xml:space="preserve">D Singh</t>
  </si>
  <si>
    <t xml:space="preserve">dsingh@kunstocom.com</t>
  </si>
  <si>
    <t xml:space="preserve">Factory (Unit - I) &amp; Corporate Office: C-47, Phase-2, Noida- 201305, (Adj. New Delhi), India</t>
  </si>
  <si>
    <t xml:space="preserve">Maz System</t>
  </si>
  <si>
    <t xml:space="preserve">Shikha</t>
  </si>
  <si>
    <t xml:space="preserve">shikha@mazsystems.com</t>
  </si>
  <si>
    <t xml:space="preserve">098218 20699</t>
  </si>
  <si>
    <t xml:space="preserve">The Corenthum 173, 7th floor, Tower A, Sector 62, Noida, Uttar Pradesh 201301</t>
  </si>
  <si>
    <t xml:space="preserve">Navionics Technologies Pvt. Ltd.</t>
  </si>
  <si>
    <t xml:space="preserve">Aiduri</t>
  </si>
  <si>
    <t xml:space="preserve">aiduri@navionics.com</t>
  </si>
  <si>
    <t xml:space="preserve">Laxmi Cyber City Ln, Laxmi Cyber City, Whitefields, HITEC City, Hyderabad, Telangana 500081</t>
  </si>
  <si>
    <t xml:space="preserve">Openbillingsystem</t>
  </si>
  <si>
    <t xml:space="preserve">naveen@openbillingsystem.com</t>
  </si>
  <si>
    <t xml:space="preserve">8th APPB Lane, HUDA Techno Enclave, HITEC City, Kondapur, Telangana 500081</t>
  </si>
  <si>
    <t xml:space="preserve">Pratap Technologies</t>
  </si>
  <si>
    <t xml:space="preserve">Devinder Singh</t>
  </si>
  <si>
    <t xml:space="preserve">devendra.singh@pratap.co.in</t>
  </si>
  <si>
    <t xml:space="preserve">12, Business Centre, Sayaji Gunj, Opposite Suraj Piaza Building, Sayaji Gunj, Vadodara, Gujarat 390005</t>
  </si>
  <si>
    <t xml:space="preserve">Itcwelcomgroup</t>
  </si>
  <si>
    <t xml:space="preserve">P Nandan</t>
  </si>
  <si>
    <t xml:space="preserve">p.nandan@itcwelcomgroup.in</t>
  </si>
  <si>
    <t xml:space="preserve">10, Cathedral Road, Chennai, Tamil Nadu 600 086, India</t>
  </si>
  <si>
    <t xml:space="preserve">Kuoni</t>
  </si>
  <si>
    <t xml:space="preserve">Vfshrservices</t>
  </si>
  <si>
    <t xml:space="preserve">vfshrservices@in.kuoni.com
 kdmhrservices@in.kuoni.com</t>
  </si>
  <si>
    <t xml:space="preserve">8th Floor, Tower A, Urmi Estate 95, Ganpatrao Kadam Marg, Lower Parel (W) Mumbai MH 400013 IN</t>
  </si>
  <si>
    <t xml:space="preserve">Mazars India Llp</t>
  </si>
  <si>
    <t xml:space="preserve">hr@mazars.co.in</t>
  </si>
  <si>
    <t xml:space="preserve">011 4368 4444,
 0124 481 4444
 9819478748</t>
  </si>
  <si>
    <t xml:space="preserve">IInd Floor Plot No.421 Sector 18, Phase IV, Udyog Vihar, Gurugram, Haryana 122016</t>
  </si>
  <si>
    <t xml:space="preserve">Navisite India Private Limited</t>
  </si>
  <si>
    <t xml:space="preserve">Schopra</t>
  </si>
  <si>
    <t xml:space="preserve">schopra@navisite.com</t>
  </si>
  <si>
    <t xml:space="preserve">BPTP Centra One, 12th floor, Sector 61, Ghata, Haryana 122102</t>
  </si>
  <si>
    <t xml:space="preserve">Openstream Technologies India Private Limited</t>
  </si>
  <si>
    <t xml:space="preserve">Ajai</t>
  </si>
  <si>
    <t xml:space="preserve">ajai@openstream.com</t>
  </si>
  <si>
    <t xml:space="preserve">No.25, S.V.Arcade, South End Main Road , 9th Block, Jayanagar, Bengaluru, Karnataka 560069</t>
  </si>
  <si>
    <t xml:space="preserve">Pratik Enterprises</t>
  </si>
  <si>
    <t xml:space="preserve">harimotwani@rediffmail.com</t>
  </si>
  <si>
    <t xml:space="preserve">C-143-144 Shantikunj Society No-2, Manjalpur, Manjalpur, Vadodara, Gujarat 390011</t>
  </si>
  <si>
    <t xml:space="preserve">Iteanztechnologies</t>
  </si>
  <si>
    <t xml:space="preserve">Sujith</t>
  </si>
  <si>
    <t xml:space="preserve">sujith@iteanztechnologies.com</t>
  </si>
  <si>
    <t xml:space="preserve">No 48, Hosur Rd, Kudlu Gate, Madiwala, 1st Stage, Signal, Bengaluru, Karnataka 560068</t>
  </si>
  <si>
    <t xml:space="preserve">Kurakulas</t>
  </si>
  <si>
    <t xml:space="preserve">hr@kurakulas.in</t>
  </si>
  <si>
    <t xml:space="preserve">Flat No-302, 3Rd Floor Classic Avenue Near Ameerpet Dental Hospital Hyderabad Hyderabad - 500016 Telangana</t>
  </si>
  <si>
    <t xml:space="preserve">Mazenetsolution</t>
  </si>
  <si>
    <t xml:space="preserve">hr@mazenetsolution.com</t>
  </si>
  <si>
    <t xml:space="preserve">07397 723 052</t>
  </si>
  <si>
    <t xml:space="preserve">Padhmalaya towers, 12E, 1st Floor, 10th St, Gandhipuram, Tamil Nadu 641012</t>
  </si>
  <si>
    <t xml:space="preserve">Navitas Consulting Private Limited</t>
  </si>
  <si>
    <t xml:space="preserve">Nivin</t>
  </si>
  <si>
    <t xml:space="preserve">nivin.kokkat@quadwave.com</t>
  </si>
  <si>
    <t xml:space="preserve">124, Janpath Rd, Janpath, Connaught Place, New Delhi, Delhi 110001</t>
  </si>
  <si>
    <t xml:space="preserve">Opentext</t>
  </si>
  <si>
    <t xml:space="preserve">Jraman</t>
  </si>
  <si>
    <t xml:space="preserve">havala@opentext.com</t>
  </si>
  <si>
    <t xml:space="preserve">Unit No. 301, 3rd Floor, Building No. 14 Raheja Mindspace IT Park, HITEC City, Madhapur, Telangana 500081</t>
  </si>
  <si>
    <t xml:space="preserve">Pravahya Consulting Private Limited</t>
  </si>
  <si>
    <t xml:space="preserve">Ramesh Mopidevi</t>
  </si>
  <si>
    <t xml:space="preserve">ramesh.mopidevi@pravahya.com</t>
  </si>
  <si>
    <t xml:space="preserve">1147,Sri Ranga Complex, 24th Main, 22nd Cross Rd, Sector 2, HSR Layout, Bengaluru, Karnataka 560102</t>
  </si>
  <si>
    <t xml:space="preserve">Itechsolutions</t>
  </si>
  <si>
    <t xml:space="preserve">Nithya Agarwal</t>
  </si>
  <si>
    <t xml:space="preserve">nithya.agarwal@itechsolutions.us</t>
  </si>
  <si>
    <t xml:space="preserve">S.No 47, Plot No. 64, Flat 11, 2nd Floor, Mangalam Chambers, Building No 1,Paud Road, Erandawane, Kothrud, Pune, Maharashtra 411038</t>
  </si>
  <si>
    <t xml:space="preserve">Kusters</t>
  </si>
  <si>
    <t xml:space="preserve">Sarita More</t>
  </si>
  <si>
    <t xml:space="preserve">sarita.more@kusters.in</t>
  </si>
  <si>
    <t xml:space="preserve">Building, Unit No. 904, 9th Floor, D Wing,Times Square, Andheri - Kurla Rd, Marol, Andheri East, Mumbai, Maharashtra 400059</t>
  </si>
  <si>
    <t xml:space="preserve">Mb9Inc</t>
  </si>
  <si>
    <t xml:space="preserve">Janees</t>
  </si>
  <si>
    <t xml:space="preserve">janees@mb9inc.com</t>
  </si>
  <si>
    <t xml:space="preserve">096321 07511</t>
  </si>
  <si>
    <t xml:space="preserve">3rd Floor, 302, AECS Layout Main Rd, AECS Layout - A Block, AECS Layout, Brookefield, Bengaluru, Karnataka 560037</t>
  </si>
  <si>
    <t xml:space="preserve">Navitha And Associates</t>
  </si>
  <si>
    <t xml:space="preserve">Navitha K</t>
  </si>
  <si>
    <t xml:space="preserve">navitha.k@gmail.com</t>
  </si>
  <si>
    <t xml:space="preserve">Hyderabad
 Telangana
 500082</t>
  </si>
  <si>
    <t xml:space="preserve">Openview Technologies Private Limited</t>
  </si>
  <si>
    <t xml:space="preserve">hradmin@ovtlindia.com</t>
  </si>
  <si>
    <t xml:space="preserve">Prabhat House, 2, Law College Road, Off, Damle Rd, Next to Indsearch, Erandwane, Pune, Maharashtra 411004</t>
  </si>
  <si>
    <t xml:space="preserve">Praxis Interactive Services Pvt Ltd</t>
  </si>
  <si>
    <t xml:space="preserve">Seema Kataria</t>
  </si>
  <si>
    <t xml:space="preserve">Seema.Kataria@praxistechnologies.net</t>
  </si>
  <si>
    <t xml:space="preserve">Multi-Storied Building, 607 &amp; 608, AC SEEPZ - SEZ, Andheri East, Mumbai, Maharashtra 400096</t>
  </si>
  <si>
    <t xml:space="preserve">Itechus</t>
  </si>
  <si>
    <t xml:space="preserve">Efrazier</t>
  </si>
  <si>
    <t xml:space="preserve">efrazier@itechus.net</t>
  </si>
  <si>
    <t xml:space="preserve">Plot. 1-10-74/A, OM Chambers, 3rd Floor Dwarakadas Colony, Begumpet, Hyderabad, Telangana 500016</t>
  </si>
  <si>
    <t xml:space="preserve">Kutumbh Care Pvt Ltd (Reliance Jio)</t>
  </si>
  <si>
    <t xml:space="preserve">akhileshkumar@kutumbhcare.com</t>
  </si>
  <si>
    <t xml:space="preserve">B154, B Block, Sector 63, Noida, Uttar Pradesh 201301</t>
  </si>
  <si>
    <t xml:space="preserve">Mbecl</t>
  </si>
  <si>
    <t xml:space="preserve">Kumari Lilam</t>
  </si>
  <si>
    <t xml:space="preserve">hr@mbecl.co.in</t>
  </si>
  <si>
    <t xml:space="preserve">033 3014 1111</t>
  </si>
  <si>
    <t xml:space="preserve">Kamarbari Road, AA II, Newtown, Chakpachuria, West Bengal 700135</t>
  </si>
  <si>
    <t xml:space="preserve">Navjot Educaitonal (Niit Kharadi)</t>
  </si>
  <si>
    <t xml:space="preserve">niitkharadi@gmail.com</t>
  </si>
  <si>
    <t xml:space="preserve">9011336699 , +91-9011336688</t>
  </si>
  <si>
    <t xml:space="preserve">Downtown Rd, Ashoka Nagar, Kharadi, Pune, Maharashtra 411014</t>
  </si>
  <si>
    <t xml:space="preserve">Operation Launcher</t>
  </si>
  <si>
    <t xml:space="preserve">Kasim</t>
  </si>
  <si>
    <t xml:space="preserve">hr@operationlauncher.com</t>
  </si>
  <si>
    <t xml:space="preserve">A-45, First Floor, Main, Mathura Rd, Mohan Cooperative Industrial Estate, New Delhi, Delhi 110044</t>
  </si>
  <si>
    <t xml:space="preserve">Prayag Consulting Pvt Ltd</t>
  </si>
  <si>
    <t xml:space="preserve">Prakash Rai</t>
  </si>
  <si>
    <t xml:space="preserve">prakash.rai@prayag.com</t>
  </si>
  <si>
    <t xml:space="preserve">45/B,2nd Floor,Front Wing, 1st Main J.P.Nagar 3rd Phase Bangalore, Karnataka - 560078</t>
  </si>
  <si>
    <t xml:space="preserve">Itelligencegroup</t>
  </si>
  <si>
    <t xml:space="preserve">Abhijeetsingh Rathod</t>
  </si>
  <si>
    <t xml:space="preserve">AbhijeetSingh.Rathod@itelligencegroup.com</t>
  </si>
  <si>
    <t xml:space="preserve">1st floor, Ameya One, Golf Course Rd, DLF-V, Sector 42, Gurugram, Haryana 122002</t>
  </si>
  <si>
    <t xml:space="preserve">Kvasu</t>
  </si>
  <si>
    <t xml:space="preserve">Jaya Vardhanan</t>
  </si>
  <si>
    <t xml:space="preserve">jayavardhanan@kvasu.ac.in</t>
  </si>
  <si>
    <t xml:space="preserve">Office. EPABX / FAX. Residence ... Pookode, Lakkidi P.O.,Wayanand-673576 Kerala</t>
  </si>
  <si>
    <t xml:space="preserve">Mbitindia</t>
  </si>
  <si>
    <t xml:space="preserve">hr@mbitindia.com</t>
  </si>
  <si>
    <t xml:space="preserve">099719 88824</t>
  </si>
  <si>
    <t xml:space="preserve">167/16, Pocket 5, Pratap Nagar, Mayur Vihar, New Delhi, Delhi 110091</t>
  </si>
  <si>
    <t xml:space="preserve">Navsar Power Services</t>
  </si>
  <si>
    <t xml:space="preserve">info@navsar.in</t>
  </si>
  <si>
    <t xml:space="preserve">S-1, 2nd Floor, Peacock Apartments,, 1 &amp; 2, Bharathi Nagar 2nd Street, Chandrasekar Nagar Extension, Thoraipakkam, Chennai, Tamil Nadu 600097</t>
  </si>
  <si>
    <t xml:space="preserve">Operative Media India Private Limited</t>
  </si>
  <si>
    <t xml:space="preserve">Agorthy Gorthy</t>
  </si>
  <si>
    <t xml:space="preserve">agorthy@operative.com</t>
  </si>
  <si>
    <t xml:space="preserve">Bannerghatta Main Rd, Lakkasandra, Laljinagar, Bannerughatta, Bengaluru, Karnataka 560029</t>
  </si>
  <si>
    <t xml:space="preserve">Prayas Technology</t>
  </si>
  <si>
    <t xml:space="preserve">Soumya</t>
  </si>
  <si>
    <t xml:space="preserve">hr@prayastechnology.com</t>
  </si>
  <si>
    <t xml:space="preserve">Naya Bazaar, Cuttack, Odisha - 753010</t>
  </si>
  <si>
    <t xml:space="preserve">Itglobalconsulting</t>
  </si>
  <si>
    <t xml:space="preserve">Parul</t>
  </si>
  <si>
    <t xml:space="preserve">parul@itglobalconsulting.com</t>
  </si>
  <si>
    <t xml:space="preserve">201, Third Floor, Okhla Phase III, Okhla Industrial Estate, New Delhi, Delhi 110020</t>
  </si>
  <si>
    <t xml:space="preserve">Kvb Mail</t>
  </si>
  <si>
    <t xml:space="preserve">Customer Support</t>
  </si>
  <si>
    <t xml:space="preserve">customersupport@kvbmail.com</t>
  </si>
  <si>
    <t xml:space="preserve">The Karur Vysya Bank Ltd, Central Office, No. 20, Erode Road, Vadivel Nagar, L.N.S., Karur - 639002</t>
  </si>
  <si>
    <t xml:space="preserve">Mbl Infrastructure</t>
  </si>
  <si>
    <t xml:space="preserve">Shantanu Roy</t>
  </si>
  <si>
    <t xml:space="preserve">hr@mblinfra.com</t>
  </si>
  <si>
    <t xml:space="preserve">33-3341 1800
 011 4859 3300</t>
  </si>
  <si>
    <t xml:space="preserve">Suite # 308, 3rd Floor, Plot No. 5,Jasola Vihar, District Commercial Centre, Jasola, New Delhi, Delhi 110025</t>
  </si>
  <si>
    <t xml:space="preserve">Navsemi Technologies Private Limited</t>
  </si>
  <si>
    <t xml:space="preserve">Prema Latha</t>
  </si>
  <si>
    <t xml:space="preserve">prema.latha@navsemi.com</t>
  </si>
  <si>
    <t xml:space="preserve">91-80-4181-2666</t>
  </si>
  <si>
    <t xml:space="preserve">Oppo Mu Ltd</t>
  </si>
  <si>
    <t xml:space="preserve">Mayuri Maswekar</t>
  </si>
  <si>
    <t xml:space="preserve">hr@oppomu.in</t>
  </si>
  <si>
    <t xml:space="preserve">A37, 2nd Floor, Sector 4, Noida, Uttar Pradesh 201301</t>
  </si>
  <si>
    <t xml:space="preserve">Prayog Tech Center</t>
  </si>
  <si>
    <t xml:space="preserve">hr@prayoglabs.com</t>
  </si>
  <si>
    <t xml:space="preserve">Plot No 1, NH65, Jal Vayu Vihar, Kukatpally, Hyderabad, Telangana - 500072</t>
  </si>
  <si>
    <t xml:space="preserve">Itgrids</t>
  </si>
  <si>
    <t xml:space="preserve">Suresh Vemuru</t>
  </si>
  <si>
    <t xml:space="preserve">suresh.vemuru@itgrids.com</t>
  </si>
  <si>
    <t xml:space="preserve">Madhapur, Telangana 500081</t>
  </si>
  <si>
    <t xml:space="preserve">Kvk Energy &amp; Infrastructure Pvt. Ltd</t>
  </si>
  <si>
    <t xml:space="preserve">careers@kvkenergy.com.</t>
  </si>
  <si>
    <t xml:space="preserve">40 66225800</t>
  </si>
  <si>
    <t xml:space="preserve">6-3-1109/A/1, 3rd floor, Navabharath Chambers, Raj Bhavan Rd, Somajiguda, Hyderabad, Telangana 500082</t>
  </si>
  <si>
    <t xml:space="preserve">Mbs</t>
  </si>
  <si>
    <t xml:space="preserve">Ehsan Ellahi</t>
  </si>
  <si>
    <t xml:space="preserve">Ehsan.Ellahi@mbs.ae</t>
  </si>
  <si>
    <t xml:space="preserve">A-108A, A Block, Sector 58, Noida, Uttar Pradesh 201301</t>
  </si>
  <si>
    <t xml:space="preserve">Navsoft</t>
  </si>
  <si>
    <t xml:space="preserve">humanresources@navsoft.in</t>
  </si>
  <si>
    <t xml:space="preserve">728C+V5F, Gathwari, Rajasthan 303120</t>
  </si>
  <si>
    <t xml:space="preserve">Opsveda Asia Private Limited</t>
  </si>
  <si>
    <t xml:space="preserve">Ratheesh</t>
  </si>
  <si>
    <t xml:space="preserve">ratheesh@opsveda.com</t>
  </si>
  <si>
    <t xml:space="preserve">Golden Enclave, HAL Old Airport Rd, Murgesh Pallya, Bengaluru, Karnataka 560017</t>
  </si>
  <si>
    <t xml:space="preserve">Prdcinfotech</t>
  </si>
  <si>
    <t xml:space="preserve">Neeta</t>
  </si>
  <si>
    <t xml:space="preserve">neeta@prdcinfotech.com</t>
  </si>
  <si>
    <t xml:space="preserve">5, 11th Cross Rd, West of Chord Road 2nd Stage, Nagapura, Bengaluru, Karnataka 560086</t>
  </si>
  <si>
    <t xml:space="preserve">Itgurussoftware</t>
  </si>
  <si>
    <t xml:space="preserve">hr@itgurussoftware.com</t>
  </si>
  <si>
    <t xml:space="preserve">Krishna Heights, 5th Floor, 100 Feet Rd, Ayyappa Society, Madhapur, Telangana 500081</t>
  </si>
  <si>
    <t xml:space="preserve">Kvpcorp</t>
  </si>
  <si>
    <t xml:space="preserve">Sweta Singh</t>
  </si>
  <si>
    <t xml:space="preserve">sweta.singh@kvpcorp.com</t>
  </si>
  <si>
    <t xml:space="preserve">L 140, 3rd / 4th Floor, 5th Main Rd, Sector 6, HSR Layout, Bengaluru, Karnataka 560102</t>
  </si>
  <si>
    <t xml:space="preserve">Mbwa.Org.In</t>
  </si>
  <si>
    <t xml:space="preserve">principal@mbwa.org.in</t>
  </si>
  <si>
    <t xml:space="preserve">033 2287 3613</t>
  </si>
  <si>
    <t xml:space="preserve">17A, Darga Rd, Beniapukur, Kolkata, West Bengal 700017</t>
  </si>
  <si>
    <t xml:space="preserve">Navyamail</t>
  </si>
  <si>
    <t xml:space="preserve">Rajya</t>
  </si>
  <si>
    <t xml:space="preserve">hr@navyamail.com</t>
  </si>
  <si>
    <t xml:space="preserve">NavDisha, STEP Building, BVB College of Engineering &amp; Technology,Vidyanagar Hubli KA IN 580031</t>
  </si>
  <si>
    <t xml:space="preserve">Opt It Technologies India Private Limited</t>
  </si>
  <si>
    <t xml:space="preserve">hr@optit.in</t>
  </si>
  <si>
    <t xml:space="preserve">#252, KGS Premier 2nd and 3rd Floor, 46th Cross Rd, 8th Block, Jayanagar, Bengaluru, Karnataka 560070</t>
  </si>
  <si>
    <t xml:space="preserve">Precisionit</t>
  </si>
  <si>
    <t xml:space="preserve">Viswanathan Jayachandran</t>
  </si>
  <si>
    <t xml:space="preserve">viswanathan.jayachandran@precisionit.co.in</t>
  </si>
  <si>
    <t xml:space="preserve">109, Hemkunt Chambers, 1st Floor, 89, Nehru Place, New Delhi, Delhi 110019</t>
  </si>
  <si>
    <t xml:space="preserve">Itidata</t>
  </si>
  <si>
    <t xml:space="preserve">Nmohana Sundaram</t>
  </si>
  <si>
    <t xml:space="preserve">nmohanasundaram@itidata.com</t>
  </si>
  <si>
    <t xml:space="preserve">Hyderabad, Phase 2, HITEC City, Hyderabad, Telangana 500081</t>
  </si>
  <si>
    <t xml:space="preserve">Kvul</t>
  </si>
  <si>
    <t xml:space="preserve">Salunkhe</t>
  </si>
  <si>
    <t xml:space="preserve">salunkhe@kvul.in</t>
  </si>
  <si>
    <t xml:space="preserve">Kailash Vahan Udyog Limited, Alandi-Markal Rd, Dhanore village, Khed taluka, Maharashtra 412105</t>
  </si>
  <si>
    <t xml:space="preserve">Mcarbon</t>
  </si>
  <si>
    <t xml:space="preserve">Hr@mcarbon.com</t>
  </si>
  <si>
    <t xml:space="preserve">0120 450 2400</t>
  </si>
  <si>
    <t xml:space="preserve">ETT Tower 1501 &amp; 1502, Tower-1,5th Floor, Express Trade Tower -2, Plot No. B, Sector 132, Noida, Uttar Pradesh 201301</t>
  </si>
  <si>
    <t xml:space="preserve">Navyug Times</t>
  </si>
  <si>
    <t xml:space="preserve">news.nytindia@gmail.com</t>
  </si>
  <si>
    <t xml:space="preserve">PT Gera Center, 3 - Ground Floor, Dhole Patil Rd, Pune, Maharashtra 411001</t>
  </si>
  <si>
    <t xml:space="preserve">Opti Risk India Private Limited</t>
  </si>
  <si>
    <t xml:space="preserve">Padmakumar</t>
  </si>
  <si>
    <t xml:space="preserve">bpadmakumar@optiriskindia.com</t>
  </si>
  <si>
    <t xml:space="preserve">No 12, Ground Floor, 25th Cross Street,Thiruvalluvar Nagar, Thiruvanmiyur, Chennai, Tamil Nadu - 600041</t>
  </si>
  <si>
    <t xml:space="preserve">Predulesys India Limited</t>
  </si>
  <si>
    <t xml:space="preserve">lavanya_s@preludesys.com</t>
  </si>
  <si>
    <t xml:space="preserve">Old No. D-12, New No. 3/A3, 1st Cross Street, Siruseri SIPCOT IT Park, Chennai, Tamil Nadu 603103</t>
  </si>
  <si>
    <t xml:space="preserve">Itie</t>
  </si>
  <si>
    <t xml:space="preserve">info@itie.in</t>
  </si>
  <si>
    <t xml:space="preserve">#2 A V Towers, Habsiguda. City: Hyderabad · Street: A-502, Sky High Building, Malad(w). City: Mumbai · Street: 177/2</t>
  </si>
  <si>
    <t xml:space="preserve">Kw</t>
  </si>
  <si>
    <t xml:space="preserve">Renato Salazar</t>
  </si>
  <si>
    <t xml:space="preserve">Renato.Salazar@kw.ey.com</t>
  </si>
  <si>
    <t xml:space="preserve">B-97, Sector 63, Noida, Uttar Pradesh 201301</t>
  </si>
  <si>
    <t xml:space="preserve">Mccreade</t>
  </si>
  <si>
    <t xml:space="preserve">creade@mccreade.com</t>
  </si>
  <si>
    <t xml:space="preserve">080 2664 1530</t>
  </si>
  <si>
    <t xml:space="preserve">Outer Ring Rd, near Shell, 1st Phase, JP Nagar VI Phase, Bengaluru, Karnataka 560078</t>
  </si>
  <si>
    <t xml:space="preserve">Nawaengineers</t>
  </si>
  <si>
    <t xml:space="preserve">hr@nawaengineers.com</t>
  </si>
  <si>
    <t xml:space="preserve">"NAWAHOUSE", House No.8-2-334/3&amp;4, Road No.5, Banjara Hills, Hyderabad, Telangana 500034</t>
  </si>
  <si>
    <t xml:space="preserve">Optidesigns</t>
  </si>
  <si>
    <t xml:space="preserve">Adinarayana Peela</t>
  </si>
  <si>
    <t xml:space="preserve">info@optidesigns.in</t>
  </si>
  <si>
    <t xml:space="preserve">Road No:1 MIG No 5, Kukatpally Housing Board Colony, Kukatpally, Hyderabad, Telangana 500072</t>
  </si>
  <si>
    <t xml:space="preserve">Preet Tractors</t>
  </si>
  <si>
    <t xml:space="preserve">hr@preet.co</t>
  </si>
  <si>
    <t xml:space="preserve">Swarn Jayanti Park, Sector 10, Rohini, Delhi, 110085</t>
  </si>
  <si>
    <t xml:space="preserve">Kwix Global Solutions</t>
  </si>
  <si>
    <t xml:space="preserve">hr@kwixglobal.com</t>
  </si>
  <si>
    <t xml:space="preserve">7th and 8th Level, Building No. H04, Avance Business Hub, Phoenix SEZ, Gachibowli, Telangana 500081</t>
  </si>
  <si>
    <t xml:space="preserve">Mckinsey</t>
  </si>
  <si>
    <t xml:space="preserve">Raji Savarimuthu</t>
  </si>
  <si>
    <t xml:space="preserve">raji_savarimuthu@mckinsey.com</t>
  </si>
  <si>
    <t xml:space="preserve">0124 661 1000</t>
  </si>
  <si>
    <t xml:space="preserve">Plot No 4, CH Baktawar Singh Rd, Echelon, Institutional Area, Sector 32, Gurugram, Haryana 122001</t>
  </si>
  <si>
    <t xml:space="preserve">Naxatra Animation Private Limited</t>
  </si>
  <si>
    <t xml:space="preserve">hr@koustuvgroup.ac.in</t>
  </si>
  <si>
    <t xml:space="preserve">11- 3rd Floor, Aradhana Colony, Sector 13 R K Puram, New Delhi, Delhi 110022</t>
  </si>
  <si>
    <t xml:space="preserve">Optima Power Solutions India Private Limited</t>
  </si>
  <si>
    <t xml:space="preserve">Arvind S</t>
  </si>
  <si>
    <t xml:space="preserve">arvind.patil@optimapower.com</t>
  </si>
  <si>
    <t xml:space="preserve">#938-A, C Cross, 16th Main, Begur Rd, Mico Layout, Hongasandra, Bengaluru, Karnataka 560068</t>
  </si>
  <si>
    <t xml:space="preserve">Preipolar Engineering Pvt Ltd</t>
  </si>
  <si>
    <t xml:space="preserve">info@preipolar.com</t>
  </si>
  <si>
    <t xml:space="preserve">Unnamed Road,, Tamil Nadu 602106</t>
  </si>
  <si>
    <t xml:space="preserve">Itreesoft</t>
  </si>
  <si>
    <t xml:space="preserve">dpraveen@itreesoft.com</t>
  </si>
  <si>
    <t xml:space="preserve">PLOT NO 4, SURVEY NO 129, FLAT NO 103, VENKATADRI NIVAS, NANDAMURI NAGAR, HYDERNAGAR HYDERABAD TELANGANA INDIA 500072</t>
  </si>
  <si>
    <t xml:space="preserve">Kwt2K</t>
  </si>
  <si>
    <t xml:space="preserve">info@kwt2k.com</t>
  </si>
  <si>
    <t xml:space="preserve">646, G/F, Saheed Bhagat Singh Apartment, PKT-3, Sector 14 Dwarka, Dwarka, Delhi, 110075</t>
  </si>
  <si>
    <t xml:space="preserve">Mcubesolutions</t>
  </si>
  <si>
    <t xml:space="preserve">Mansoor</t>
  </si>
  <si>
    <t xml:space="preserve">mansoor@mcubesolutions.co.in</t>
  </si>
  <si>
    <t xml:space="preserve">Office 2, Drego House, Dr Ambedkar Rd, Bandra West, Mumbai, Maharashtra 400050</t>
  </si>
  <si>
    <t xml:space="preserve">Nayakstutorials</t>
  </si>
  <si>
    <t xml:space="preserve">hr@nayakstutorials.com</t>
  </si>
  <si>
    <t xml:space="preserve">42, Rao Chatur Bhuj Marg, Kapas Hera Extension, Kapas Hera Estate, New Delhi, Delhi 110037</t>
  </si>
  <si>
    <t xml:space="preserve">Premia Medicare</t>
  </si>
  <si>
    <t xml:space="preserve">Ritesh Bijoria</t>
  </si>
  <si>
    <t xml:space="preserve">ritesh.bijoria@premiamedicare.com</t>
  </si>
  <si>
    <t xml:space="preserve">B1, Block B, Greenwood City, Sector 45, Gurugram, Haryana 122001</t>
  </si>
  <si>
    <t xml:space="preserve">Itrix It Solutions Pvt Ltd .</t>
  </si>
  <si>
    <t xml:space="preserve">bsingh@itexitrix.biz</t>
  </si>
  <si>
    <t xml:space="preserve">097320 03010</t>
  </si>
  <si>
    <t xml:space="preserve">Block No: 404, Sai Siddharth Building Ekta Nagari, Riverside Rd, Anand Nagar, Pune, Maharashtra 411051</t>
  </si>
  <si>
    <t xml:space="preserve">Kxs-Intl</t>
  </si>
  <si>
    <t xml:space="preserve">Mahender B</t>
  </si>
  <si>
    <t xml:space="preserve">Mahender.b@kxs-intl.com</t>
  </si>
  <si>
    <t xml:space="preserve">Building No, 9A, DLF Cyber City, DLF Phase 2, Sector 24, Gurugram, Haryana 122002</t>
  </si>
  <si>
    <t xml:space="preserve">Mdindia</t>
  </si>
  <si>
    <t xml:space="preserve">B Ghosh</t>
  </si>
  <si>
    <t xml:space="preserve">hr@mdindia.com</t>
  </si>
  <si>
    <t xml:space="preserve">011 2875 7061</t>
  </si>
  <si>
    <t xml:space="preserve">Plot No.18/13, Ground Floor, WEA, Ganga Plaza, Pusa Lane, Karol Bagh, New Delhi, Delhi 110005</t>
  </si>
  <si>
    <t xml:space="preserve">Nayati Healthcare And Research Pvt Ltd</t>
  </si>
  <si>
    <t xml:space="preserve">Nishant Jha</t>
  </si>
  <si>
    <t xml:space="preserve">nishant.jha@nayatihealthcare.com</t>
  </si>
  <si>
    <t xml:space="preserve">A5, Sec-4, Amaltash Marg, Block A, Sector 4, Noida, Uttar Pradesh 201301</t>
  </si>
  <si>
    <t xml:space="preserve">Optime Info Services Pvt Ltd</t>
  </si>
  <si>
    <t xml:space="preserve">Vikas</t>
  </si>
  <si>
    <t xml:space="preserve">vikas@optimeservices.com</t>
  </si>
  <si>
    <t xml:space="preserve">5th block, 6, 20th Main Rd, 4th Block, Manjunath Nagar, Rajajinagar, Bengaluru, Karnataka 560010</t>
  </si>
  <si>
    <t xml:space="preserve">Premier Inn India Private Limited</t>
  </si>
  <si>
    <t xml:space="preserve">admin.newdelhishalimarbagh@premierinn.in</t>
  </si>
  <si>
    <t xml:space="preserve">Caspia Hotels Delhi,District Centre Crossing, Opp. Galaxy Toyota OuterRingRd,Haider Pur,Shalimar Bagh Delhi North West Delhi - 110088</t>
  </si>
  <si>
    <t xml:space="preserve">Itrusttech</t>
  </si>
  <si>
    <t xml:space="preserve">S. Ravi</t>
  </si>
  <si>
    <t xml:space="preserve">sravi@itrusttech.com</t>
  </si>
  <si>
    <t xml:space="preserve">RIGHT VOWS SOLUTIONS LLP,Door No.55/1631,2nd Floor Parakkottu Towers, Club Road,7th cross R oad Eranakulam Ernakulam KL 682020 IN</t>
  </si>
  <si>
    <t xml:space="preserve">Kyrostechnologies</t>
  </si>
  <si>
    <t xml:space="preserve">hr@kyrostechnologies.com</t>
  </si>
  <si>
    <t xml:space="preserve">28, 32, Kasturba Nagar 3rd Cross St, Kasturba Nagar, Adyar, Chennai, Tamil Nadu 600020</t>
  </si>
  <si>
    <t xml:space="preserve">Mdrf</t>
  </si>
  <si>
    <t xml:space="preserve">Nirmalelangovan</t>
  </si>
  <si>
    <t xml:space="preserve">nirmalelangovan@mdrf.in</t>
  </si>
  <si>
    <t xml:space="preserve">4th Floor, Statesman House, Barakhamba Road, Connaught Place, New Delhi, Delhi 110001</t>
  </si>
  <si>
    <t xml:space="preserve">Nazara Technologies Pvt Ltd</t>
  </si>
  <si>
    <t xml:space="preserve">hr@nazara.com</t>
  </si>
  <si>
    <t xml:space="preserve">022 4033 0800</t>
  </si>
  <si>
    <t xml:space="preserve">3, 51-57, Nariman Point, Mumbai, Maharashtra 400021</t>
  </si>
  <si>
    <t xml:space="preserve">Optimflex Consulting Pvt.Ltd</t>
  </si>
  <si>
    <t xml:space="preserve">Priyanka Manglam</t>
  </si>
  <si>
    <t xml:space="preserve">hr@optimflex.com</t>
  </si>
  <si>
    <t xml:space="preserve">B-185, ANSAL TOWN,200 FT, RAJGARH BY PASS ROAD, Alwar, Rajasthan, INDIA - 301001</t>
  </si>
  <si>
    <t xml:space="preserve">Premier Research Group Ltd</t>
  </si>
  <si>
    <t xml:space="preserve">Keith Fine</t>
  </si>
  <si>
    <t xml:space="preserve">Keith.Fine@premier-research.com</t>
  </si>
  <si>
    <t xml:space="preserve">WeWork Salarpuria Magnificia, Bengaluru, Karnataka 560016</t>
  </si>
  <si>
    <t xml:space="preserve">Its</t>
  </si>
  <si>
    <t xml:space="preserve">Oaher</t>
  </si>
  <si>
    <t xml:space="preserve">oaher@ITS.JNJ.COM</t>
  </si>
  <si>
    <t xml:space="preserve">Indianshoppre Pvt Ltd : #218/190, Outer Ring Road, Agara, Sector 1, H.S.R. Layout, Bengaluru - 560102, Karnataka, India</t>
  </si>
  <si>
    <t xml:space="preserve">L &amp; T Holding</t>
  </si>
  <si>
    <t xml:space="preserve">Krunal Desai</t>
  </si>
  <si>
    <t xml:space="preserve">KrunalDesai@ltfinance.com'</t>
  </si>
  <si>
    <t xml:space="preserve">Brindavan, Plot no. 177,CST Road, Kalina,Santacruz (East),Mumbai - 400 098, Maharashtra, India</t>
  </si>
  <si>
    <t xml:space="preserve">Meandering Vacations Pvt Ltd.</t>
  </si>
  <si>
    <t xml:space="preserve">hr@mevac.travel</t>
  </si>
  <si>
    <t xml:space="preserve">022 41283838</t>
  </si>
  <si>
    <t xml:space="preserve">111, Lodha Supremus II, Wagle Estate Rd, near New Passport Office, Thane, Maharashtra 400604</t>
  </si>
  <si>
    <t xml:space="preserve">Ncbs</t>
  </si>
  <si>
    <t xml:space="preserve">Rekhav</t>
  </si>
  <si>
    <t xml:space="preserve">rekhav@ncbs.res.in</t>
  </si>
  <si>
    <t xml:space="preserve">80 2366 6001</t>
  </si>
  <si>
    <t xml:space="preserve">Rajiv Gandhi Nagar, Kodigehalli, Bengaluru, Karnataka 560065</t>
  </si>
  <si>
    <t xml:space="preserve">Optimist Technologies</t>
  </si>
  <si>
    <t xml:space="preserve">Jitendra</t>
  </si>
  <si>
    <t xml:space="preserve">jitendra@optimizt.com</t>
  </si>
  <si>
    <t xml:space="preserve">Dayanand Colony, Sector 6, Gurugram, Haryana 122001</t>
  </si>
  <si>
    <t xml:space="preserve">Premier Transport Limited</t>
  </si>
  <si>
    <t xml:space="preserve">hr@ptlindia.com</t>
  </si>
  <si>
    <t xml:space="preserve">1008, Lodha Supremus, I Think, Kanjurmarg East, Mumbai, Maharashtra 400042</t>
  </si>
  <si>
    <t xml:space="preserve">Itsculptors Business Systems</t>
  </si>
  <si>
    <t xml:space="preserve">harinisha@itSculptors.com</t>
  </si>
  <si>
    <t xml:space="preserve">044 - 43513326</t>
  </si>
  <si>
    <t xml:space="preserve">Jagadambal Colony, Sripuram, Durgapuram, Royapettah, Chennai, Tamil Nadu 600004</t>
  </si>
  <si>
    <t xml:space="preserve">L&amp; T Sargent &amp; Lundy Limited</t>
  </si>
  <si>
    <t xml:space="preserve">Sheba Mathew</t>
  </si>
  <si>
    <t xml:space="preserve">Sheba.mathews@lntsnl.com</t>
  </si>
  <si>
    <t xml:space="preserve">265-245 6000/6001</t>
  </si>
  <si>
    <t xml:space="preserve">L&amp;T- Knowledge City, L&amp;T Service Rd, Madhavpura, Vadodara, Gujarat 390019</t>
  </si>
  <si>
    <t xml:space="preserve">Mechartes</t>
  </si>
  <si>
    <t xml:space="preserve">deepak@mechartes.com</t>
  </si>
  <si>
    <t xml:space="preserve">0120 454 0208</t>
  </si>
  <si>
    <t xml:space="preserve">D-57, Sector 6, Noida, Uttar Pradesh 201301</t>
  </si>
  <si>
    <t xml:space="preserve">Nccltd</t>
  </si>
  <si>
    <t xml:space="preserve">ho.hr@nccltd.in</t>
  </si>
  <si>
    <t xml:space="preserve">98318 07703</t>
  </si>
  <si>
    <t xml:space="preserve">11,12 J, Civil Colony, BK Dutt Colony, New Delhi, Delhi 110003</t>
  </si>
  <si>
    <t xml:space="preserve">Optimum Solutions</t>
  </si>
  <si>
    <t xml:space="preserve">Carla</t>
  </si>
  <si>
    <t xml:space="preserve">Carla@theoptimum.net</t>
  </si>
  <si>
    <t xml:space="preserve">Level 2, Elegance Tower, Mathura Road, Jasola, New Delhi, Delhi 110025</t>
  </si>
  <si>
    <t xml:space="preserve">Premium Flooring Systems Fze</t>
  </si>
  <si>
    <t xml:space="preserve">accounts@premiumflooringuae.com</t>
  </si>
  <si>
    <t xml:space="preserve">Ras al Khaimah - United Arab Emirates</t>
  </si>
  <si>
    <t xml:space="preserve">Itsl</t>
  </si>
  <si>
    <t xml:space="preserve">hr@itsl.in</t>
  </si>
  <si>
    <t xml:space="preserve">Khilonewala House A-2, Hauz Khas, New Delhi, Delhi 110016</t>
  </si>
  <si>
    <t xml:space="preserve">L&amp;T Constructions Infrastructure</t>
  </si>
  <si>
    <t xml:space="preserve">Abhinav Sehgal</t>
  </si>
  <si>
    <t xml:space="preserve">ABHINAVSEHGAL@lntecc.com</t>
  </si>
  <si>
    <t xml:space="preserve">Larsen &amp; Toubro Limited
 L&amp;T House, Ballard Estate
 P. O. Box: 278,
 Mumbai 400 001
 India</t>
  </si>
  <si>
    <t xml:space="preserve">Mechelonic</t>
  </si>
  <si>
    <t xml:space="preserve">Pk Kutty</t>
  </si>
  <si>
    <t xml:space="preserve">pkkutty@mechelonic.in</t>
  </si>
  <si>
    <t xml:space="preserve">011 2610 3052</t>
  </si>
  <si>
    <t xml:space="preserve">209, Ansal Chamber-II, 6, Bhikaji Cama Place, Bhikaji Cama Place, New Delhi, Delhi 110066</t>
  </si>
  <si>
    <t xml:space="preserve">Ncentric Technologies India Pvt Ltd</t>
  </si>
  <si>
    <t xml:space="preserve">hr@ncentrictech.com</t>
  </si>
  <si>
    <t xml:space="preserve">94133 03746</t>
  </si>
  <si>
    <t xml:space="preserve">4VQQ+RPG, Chaupanki, Rajasthan 301018</t>
  </si>
  <si>
    <t xml:space="preserve">Optimuspharma</t>
  </si>
  <si>
    <t xml:space="preserve">Janardhan</t>
  </si>
  <si>
    <t xml:space="preserve">hr@optimuspharma.com</t>
  </si>
  <si>
    <t xml:space="preserve">Block F1 Block F 1 Phase 1 Johar Town, Lahore, Punjab, Pakistan</t>
  </si>
  <si>
    <t xml:space="preserve">Premiumdrilling</t>
  </si>
  <si>
    <t xml:space="preserve">Jc Hong</t>
  </si>
  <si>
    <t xml:space="preserve">jchong@premiumdrilling.com</t>
  </si>
  <si>
    <t xml:space="preserve">PREMIUM DRILLING TOOLS LTD., United Kingdom</t>
  </si>
  <si>
    <t xml:space="preserve">Ittblazers</t>
  </si>
  <si>
    <t xml:space="preserve">manu@ittblazers.com</t>
  </si>
  <si>
    <t xml:space="preserve">817/A, 27th Cross Rd, Banashankari Stage II, Banashankari, Bengaluru, Karnataka 560070</t>
  </si>
  <si>
    <t xml:space="preserve">L&amp;T Technology Services Ltd.</t>
  </si>
  <si>
    <t xml:space="preserve">Amit Khosla</t>
  </si>
  <si>
    <t xml:space="preserve">Hr@lnties.com</t>
  </si>
  <si>
    <t xml:space="preserve">080-30842101</t>
  </si>
  <si>
    <t xml:space="preserve">8H3W+93Q, Choti Baradari Part 1, Chhoti Barandari II, Jalandhar, Punjab 144022</t>
  </si>
  <si>
    <t xml:space="preserve">Mechknowsoft</t>
  </si>
  <si>
    <t xml:space="preserve">Adarsh</t>
  </si>
  <si>
    <t xml:space="preserve">hr@mechknowsoft.com</t>
  </si>
  <si>
    <t xml:space="preserve">040 4221 2346</t>
  </si>
  <si>
    <t xml:space="preserve">Hitech City Rd, Sri Sai Nagar, Madhapur, Telangana 500081</t>
  </si>
  <si>
    <t xml:space="preserve">Ncl Alltek Seccolor Ltd</t>
  </si>
  <si>
    <t xml:space="preserve">Deeparani</t>
  </si>
  <si>
    <t xml:space="preserve">deeparani@nclalltek.com</t>
  </si>
  <si>
    <t xml:space="preserve">04040475770
 0413303746</t>
  </si>
  <si>
    <t xml:space="preserve">4VIQQ+RPG, Chaupanki, Rajasthan 301018</t>
  </si>
  <si>
    <t xml:space="preserve">Option Town</t>
  </si>
  <si>
    <t xml:space="preserve">hr@optiontown.com</t>
  </si>
  <si>
    <t xml:space="preserve">011-49374909 +91 9868719235</t>
  </si>
  <si>
    <t xml:space="preserve">Aggarwal City Mall, Saint Nagar Delhi, Rani Bagh, Pitam Pura, Delhi, 110034</t>
  </si>
  <si>
    <t xml:space="preserve">Presidency Kid Leather Ltd</t>
  </si>
  <si>
    <t xml:space="preserve">Syed Iqbal</t>
  </si>
  <si>
    <t xml:space="preserve">sia@pklindia.com</t>
  </si>
  <si>
    <t xml:space="preserve">476, Kilpauk Garden Road, Kilpauk, Kilpauk, Chennai, Tamil Nadu 600010</t>
  </si>
  <si>
    <t xml:space="preserve">Itvantage</t>
  </si>
  <si>
    <t xml:space="preserve">Raj</t>
  </si>
  <si>
    <t xml:space="preserve">raj@itvantage.co.uk</t>
  </si>
  <si>
    <t xml:space="preserve">502 RUSHABH TOWERJAKERIA BUNDER CROSS ROAD SEWRI (W) MUMBAI MH 400015 IN</t>
  </si>
  <si>
    <t xml:space="preserve">L-3Com</t>
  </si>
  <si>
    <t xml:space="preserve">Amitabh Ghosal</t>
  </si>
  <si>
    <t xml:space="preserve">amitabh.ghosal@l-3com.com</t>
  </si>
  <si>
    <t xml:space="preserve">UNIT 01 LEVEL 02 BLOCK B NO65/2BAGMANE LAUREL BAGMANE TECH PARKC V RAMAN NAGAR BANGALORE656KN</t>
  </si>
  <si>
    <t xml:space="preserve">Meco It Services</t>
  </si>
  <si>
    <t xml:space="preserve">hr@macoinfotech.com</t>
  </si>
  <si>
    <t xml:space="preserve">5X85+PCW, CQAW Quarters, South Civil Lines, Jabalpur, Madhya Pradesh 482001</t>
  </si>
  <si>
    <t xml:space="preserve">Ncn Technologies</t>
  </si>
  <si>
    <t xml:space="preserve">Basavaraj</t>
  </si>
  <si>
    <t xml:space="preserve">basavaraj@ncntechnologies.com</t>
  </si>
  <si>
    <t xml:space="preserve">9448121880
 99860 52757</t>
  </si>
  <si>
    <t xml:space="preserve">B106, I T I Rd, Ancillary Estate, Devasandra Industrial Estate, Mahadevapura, Bengaluru, Karnataka 560048</t>
  </si>
  <si>
    <t xml:space="preserve">Optionmatrix Infotech Private Limited</t>
  </si>
  <si>
    <t xml:space="preserve">rk@optionm.net</t>
  </si>
  <si>
    <t xml:space="preserve">Unit 3A / 101, Wework Krishe Emerald, Kondapur, Main Road, Laxmi Cyber City, Whitefields, Kondapur, Hyderabad, Telangana 500081</t>
  </si>
  <si>
    <t xml:space="preserve">Presidio Information Risk Management</t>
  </si>
  <si>
    <t xml:space="preserve">Kedard</t>
  </si>
  <si>
    <t xml:space="preserve">kedard@presidio.co.in</t>
  </si>
  <si>
    <t xml:space="preserve">DSK Rohit, Apte Rd, Shivajinagar, Pune, Maharashtra 411004</t>
  </si>
  <si>
    <t xml:space="preserve">Itwautomotive</t>
  </si>
  <si>
    <t xml:space="preserve">Promod</t>
  </si>
  <si>
    <t xml:space="preserve">promodpc@itwautomotive.in</t>
  </si>
  <si>
    <t xml:space="preserve">Level 1, Lotus Plaza, No. 732/1, Mehrauli Gurgaon Road, Sector 14, Gurugram, Haryana, 122001 India</t>
  </si>
  <si>
    <t xml:space="preserve">L7Software</t>
  </si>
  <si>
    <t xml:space="preserve">Akshata Sonawana</t>
  </si>
  <si>
    <t xml:space="preserve">akshata.sonawane@l7software.com</t>
  </si>
  <si>
    <t xml:space="preserve">5B-157, Akshay Mittal Industrial Estate, Marol, Andheri, Mumbai, Maharashtra 400059</t>
  </si>
  <si>
    <t xml:space="preserve">Medall</t>
  </si>
  <si>
    <t xml:space="preserve">hr@medall.in</t>
  </si>
  <si>
    <t xml:space="preserve">75501 77777
  098101 25503</t>
  </si>
  <si>
    <t xml:space="preserve">Main Market Marg, Block 13, Press Colony, Subhash Nagar, New Delhi, Delhi 110027</t>
  </si>
  <si>
    <t xml:space="preserve">Nco (Veldos)Vbpo India Pvt Ltd</t>
  </si>
  <si>
    <t xml:space="preserve">Vishal Ghodke</t>
  </si>
  <si>
    <t xml:space="preserve">vishal.ghodke@radiusgs.com</t>
  </si>
  <si>
    <t xml:space="preserve">3369 0000</t>
  </si>
  <si>
    <t xml:space="preserve">501&amp;601,A Wing,Supreme Business Park, Supreme City Behind Lake Castle, Hiranandani Gardens, Powai Mumbai Mumbai City MH 400076</t>
  </si>
  <si>
    <t xml:space="preserve">Optionsdevelopers</t>
  </si>
  <si>
    <t xml:space="preserve">Leena Vishwasrao</t>
  </si>
  <si>
    <t xml:space="preserve">leena.vishwasrao@optionsdevelopers.com</t>
  </si>
  <si>
    <t xml:space="preserve">145 Arvind Villa, Vile Parle West, Mumbai, Maharashtra 400056</t>
  </si>
  <si>
    <t xml:space="preserve">Prestine Technologies Pvt Ltd</t>
  </si>
  <si>
    <t xml:space="preserve">hr@prestine.in</t>
  </si>
  <si>
    <t xml:space="preserve">#3/4, 2nd floor, 8th Main Rd, CHBS Layout, Stage 2, Vijayanagar, Bengaluru, Karnataka 560040</t>
  </si>
  <si>
    <t xml:space="preserve">Itys</t>
  </si>
  <si>
    <t xml:space="preserve">Sufiyab</t>
  </si>
  <si>
    <t xml:space="preserve">sufiyab@itys.com</t>
  </si>
  <si>
    <t xml:space="preserve">I.T. Solutions India Private Limited D-88/5, Okhla Industrial Area, Okhla Phase I, New Delhi -110020.</t>
  </si>
  <si>
    <t xml:space="preserve">Laazi</t>
  </si>
  <si>
    <t xml:space="preserve">Manikanta Shetty</t>
  </si>
  <si>
    <t xml:space="preserve">manikanta.shetty@laazi.com</t>
  </si>
  <si>
    <t xml:space="preserve">3 126/B/34 Laxmi Nagar Lane No 3 Sr Nagar Hyderabad Hyderabad</t>
  </si>
  <si>
    <t xml:space="preserve">Medanta-Medicity Hospital</t>
  </si>
  <si>
    <t xml:space="preserve">info@themedicityrudrapur.com</t>
  </si>
  <si>
    <t xml:space="preserve">7045045865
 0124 414 1414</t>
  </si>
  <si>
    <t xml:space="preserve">CH Baktawar Singh Rd, Medicity, Islampur Colony, Sector 38, Gurugram, Haryana 122001</t>
  </si>
  <si>
    <t xml:space="preserve">NCR corporation</t>
  </si>
  <si>
    <t xml:space="preserve">APAC.HRCentral@ncr.com</t>
  </si>
  <si>
    <t xml:space="preserve">New Delhi Office - ll, Bhavbhuti Marg, New Delhi, Delhi 110002</t>
  </si>
  <si>
    <t xml:space="preserve">Optirise Software Pvt. Ltd</t>
  </si>
  <si>
    <t xml:space="preserve">Digesh Sahu</t>
  </si>
  <si>
    <t xml:space="preserve">digesh.sahu@optirise.in</t>
  </si>
  <si>
    <t xml:space="preserve">Unit No 509/510/512A/512B, 5th Floor, Gamma Block, Sigma Soft Tech Park,7 Whitefield Main Road, Whitefield, Bengaluru, Karnataka 560066</t>
  </si>
  <si>
    <t xml:space="preserve">Pretoriahigh</t>
  </si>
  <si>
    <t xml:space="preserve">info@pretoriahigh.com</t>
  </si>
  <si>
    <t xml:space="preserve">949 Park St, Arcadia, Pretoria, 0083, South Africa</t>
  </si>
  <si>
    <t xml:space="preserve">Ivangel</t>
  </si>
  <si>
    <t xml:space="preserve">Mousumi Guhathakurta</t>
  </si>
  <si>
    <t xml:space="preserve">mousumi.guhathakurta@ivangel.in</t>
  </si>
  <si>
    <t xml:space="preserve">92 C, Alipur Rd, Alipore, Kolkata, West Bengal 700027</t>
  </si>
  <si>
    <t xml:space="preserve">Labib Mobinets Pvt Ltd</t>
  </si>
  <si>
    <t xml:space="preserve">hr-india@mobinets.com</t>
  </si>
  <si>
    <t xml:space="preserve">Unit no 1102-03, 11th Floor, Tower C, Unitech Cyber Park, Sector 39, Gurugram</t>
  </si>
  <si>
    <t xml:space="preserve">Medeor Hospital</t>
  </si>
  <si>
    <t xml:space="preserve">info@medeor.in</t>
  </si>
  <si>
    <t xml:space="preserve">011 4122 2222</t>
  </si>
  <si>
    <t xml:space="preserve">B-33-34, Block B, Qutab Institutional Area, New Delhi, Delhi 110016</t>
  </si>
  <si>
    <t xml:space="preserve">NCR Corporation India Pvt Ltd</t>
  </si>
  <si>
    <t xml:space="preserve">Zara</t>
  </si>
  <si>
    <t xml:space="preserve">ncr@service-now.com</t>
  </si>
  <si>
    <t xml:space="preserve">2nd Floor B Block Gdrej IT Park Mumbai-400079</t>
  </si>
  <si>
    <t xml:space="preserve">Optizm Consulting Pvt Ltd</t>
  </si>
  <si>
    <t xml:space="preserve">Pankaj</t>
  </si>
  <si>
    <t xml:space="preserve">pankaj.jha@optizm.com</t>
  </si>
  <si>
    <t xml:space="preserve">204, 2nd floor, Turning Point-1, Viman Nagar, Pune, Maharashtra 411014</t>
  </si>
  <si>
    <t xml:space="preserve">Preva Syste Private Limited</t>
  </si>
  <si>
    <t xml:space="preserve">vijay@prevasyste.com</t>
  </si>
  <si>
    <t xml:space="preserve">130, 2nd Floor, Dr Rajkumar Rd, 1st Block, Prakash Nagar, Rajajinagar, Bengaluru, Karnataka 560010</t>
  </si>
  <si>
    <t xml:space="preserve">Ivbank</t>
  </si>
  <si>
    <t xml:space="preserve">Ragasia L</t>
  </si>
  <si>
    <t xml:space="preserve">Chritinamaryragasia.louisdouray@lvbank.in</t>
  </si>
  <si>
    <t xml:space="preserve">BANK OF INDIA SECTOR V Branch is PLOT NO - Y6 BLOCK - EPSECTOR-V BIDHANNAGAR.</t>
  </si>
  <si>
    <t xml:space="preserve">Ladera Technologies Pvt Ltd</t>
  </si>
  <si>
    <t xml:space="preserve">hr@laderatechnologies.com</t>
  </si>
  <si>
    <t xml:space="preserve">044 40652662</t>
  </si>
  <si>
    <t xml:space="preserve">Tamarai Tech Park Level 5, Thiru Vi Ka Industrial Estate, Inner Ring Road, Guindy, Chennai, Tamil Nadu 600032</t>
  </si>
  <si>
    <t xml:space="preserve">Medharbour Family Clinic</t>
  </si>
  <si>
    <t xml:space="preserve">Hr@medharbour.com</t>
  </si>
  <si>
    <t xml:space="preserve">096500 30500</t>
  </si>
  <si>
    <t xml:space="preserve">Plot No, 222, Sector 51, Gurugram, Haryana 122003</t>
  </si>
  <si>
    <t xml:space="preserve">Ncs Pte Ltd</t>
  </si>
  <si>
    <t xml:space="preserve">Vijay Kant</t>
  </si>
  <si>
    <t xml:space="preserve">Hr@ncs.com.sg</t>
  </si>
  <si>
    <t xml:space="preserve">12 Benoi Pl, Singapore 629932</t>
  </si>
  <si>
    <t xml:space="preserve">Optra Systems</t>
  </si>
  <si>
    <t xml:space="preserve">hr@optrasystems.com</t>
  </si>
  <si>
    <t xml:space="preserve">Dnyanesh Building, 1179/3, Modern College Road, Shivaji Nagar, Pune, Maharashtra 411005</t>
  </si>
  <si>
    <t xml:space="preserve">Pricewater House Coopers Service Delivery Center Pvt Ltd</t>
  </si>
  <si>
    <t xml:space="preserve">Deepak Gs</t>
  </si>
  <si>
    <t xml:space="preserve">deepak.gs@pwc.com</t>
  </si>
  <si>
    <t xml:space="preserve">Pine Valley 4th Floor, Village, Intermediate Ring Rd, Embassy Golf Links Business Park, Challaghatta, Bengaluru, Karnataka 560071</t>
  </si>
  <si>
    <t xml:space="preserve">Iviewtech</t>
  </si>
  <si>
    <t xml:space="preserve">info@iviewtech.co.in</t>
  </si>
  <si>
    <t xml:space="preserve">153, Avanashi road, Coimbatore Central, Coimbatore - 641018</t>
  </si>
  <si>
    <t xml:space="preserve">Lakewater</t>
  </si>
  <si>
    <t xml:space="preserve">meera@lakewater.in</t>
  </si>
  <si>
    <t xml:space="preserve">Martin Burn Business Park, 604, BP- 3, Sector V, Bidhannagar, Kolkata, West Bengal 700091</t>
  </si>
  <si>
    <t xml:space="preserve">Medi Infotech</t>
  </si>
  <si>
    <t xml:space="preserve">hr@mediinfotech.com</t>
  </si>
  <si>
    <t xml:space="preserve">044-24464785
 011 2729 7352</t>
  </si>
  <si>
    <t xml:space="preserve">37, Csc-7, Pocket-f3, D D A Market, Sector 16, Rohini, Rohini, Delhi, 110085</t>
  </si>
  <si>
    <t xml:space="preserve">Ndimensionz Solutions Pvt Ltd</t>
  </si>
  <si>
    <t xml:space="preserve">Shaniya</t>
  </si>
  <si>
    <t xml:space="preserve">shaniya@ndimensionz.com</t>
  </si>
  <si>
    <t xml:space="preserve">0484 668 9999</t>
  </si>
  <si>
    <t xml:space="preserve">O503 &amp; O504, 5th Floor, A Wing, SCK01, Smartcity, Infopark P.O, Kochi, Kerala 682042</t>
  </si>
  <si>
    <t xml:space="preserve">Optus Enterprise Solutions Pvt. Ltd</t>
  </si>
  <si>
    <t xml:space="preserve">Mohd Mujaheed</t>
  </si>
  <si>
    <t xml:space="preserve">mohd.mujaheed@optus.net.in</t>
  </si>
  <si>
    <t xml:space="preserve">8-3-222/1/D, Yousufguda Road, Madhura Nagar, Hyderabad, Telangana 500873</t>
  </si>
  <si>
    <t xml:space="preserve">Pricewater House Coopers Services Delivery Center Kolkata Pvt Ltd</t>
  </si>
  <si>
    <t xml:space="preserve">Sujata Ray</t>
  </si>
  <si>
    <t xml:space="preserve">bipasha.mukherjee@xa.pwc.com</t>
  </si>
  <si>
    <t xml:space="preserve">57,Electronics Complex, Plot Nos 56 &amp; 57, Street Number 13, DN Block, Sector V, Bidhannagar, Kolkata, West Bengal 700091</t>
  </si>
  <si>
    <t xml:space="preserve">Ivis</t>
  </si>
  <si>
    <t xml:space="preserve">Murali Rachapoc</t>
  </si>
  <si>
    <t xml:space="preserve">murali@ivis.net</t>
  </si>
  <si>
    <t xml:space="preserve">Ozone Complex, 4th Floor, Punjagutta Main Road, Hyderabad, Telangana 500082</t>
  </si>
  <si>
    <t xml:space="preserve">Lakshith</t>
  </si>
  <si>
    <t xml:space="preserve">accounts@lakshith.com</t>
  </si>
  <si>
    <t xml:space="preserve">NO.15, LAKSHMANAN STREET, MAHALINGAPURAM,Chennai,Tamil Nadu,INDIA,600034</t>
  </si>
  <si>
    <t xml:space="preserve">Mediaagility</t>
  </si>
  <si>
    <t xml:space="preserve">Shweta Gupta</t>
  </si>
  <si>
    <t xml:space="preserve">shweta.gupta@mediaagility.com</t>
  </si>
  <si>
    <t xml:space="preserve">0124 438 3630</t>
  </si>
  <si>
    <t xml:space="preserve">SCO 43, Old Judicial Complex Civil Lines Rd, Sector 15, Gurugram, Haryana 122001</t>
  </si>
  <si>
    <t xml:space="preserve">Ndot Technologies Private Limited</t>
  </si>
  <si>
    <t xml:space="preserve">Venkaatesh</t>
  </si>
  <si>
    <t xml:space="preserve">venkaatesh.s.v@ndot.in</t>
  </si>
  <si>
    <t xml:space="preserve">Tidel Park, Module No. 405 4th Floor North Block Elcot SEZ, Coimbatore IT Park Rd, Coimbatore, Tamil Nadu 641014</t>
  </si>
  <si>
    <t xml:space="preserve">Opulent Auto Care Private Limited</t>
  </si>
  <si>
    <t xml:space="preserve">Bhagee</t>
  </si>
  <si>
    <t xml:space="preserve">bhagee@opulentindia.com</t>
  </si>
  <si>
    <t xml:space="preserve">21/11, Cit Colony, 2nd Main Road, 5th Cross St, Mylapore, Chennai, Tamil Nadu 600004</t>
  </si>
  <si>
    <t xml:space="preserve">Pricewaterhousecoopers Pvt. Ltd.</t>
  </si>
  <si>
    <t xml:space="preserve">Sanganag Goudashaww</t>
  </si>
  <si>
    <t xml:space="preserve">sanganagoudadhaww@in.pwc.com</t>
  </si>
  <si>
    <t xml:space="preserve">Building No.8, Tower C, DLF Cyber City, DLF Phase 2, Sector 24, Gurugram, Haryana 122002</t>
  </si>
  <si>
    <t xml:space="preserve">Ivistasolutions</t>
  </si>
  <si>
    <t xml:space="preserve">Arun Iyer</t>
  </si>
  <si>
    <t xml:space="preserve">arun.Iyer@ivistasolutions.com</t>
  </si>
  <si>
    <t xml:space="preserve">Unit No.3, No.161, 2nd floor, 4th Main, Between 7th &amp; 8th Cross, Chamarajpet, Bangalore - 560 018, Karnataka</t>
  </si>
  <si>
    <t xml:space="preserve">Lakshyaism</t>
  </si>
  <si>
    <t xml:space="preserve">Ranjith</t>
  </si>
  <si>
    <t xml:space="preserve">ranjith@lakshyaism.com</t>
  </si>
  <si>
    <t xml:space="preserve">B 1/27 Ground Floor, Hauz Khaz, New Delhi, Delhi 110016</t>
  </si>
  <si>
    <t xml:space="preserve">Mediamax</t>
  </si>
  <si>
    <t xml:space="preserve">info@mediamax.co.in</t>
  </si>
  <si>
    <t xml:space="preserve">098108 39860</t>
  </si>
  <si>
    <t xml:space="preserve">Gopala Tower, B-3, Chamber No.4, 25, Rajendra Place, New Delhi, Delhi 110008</t>
  </si>
  <si>
    <t xml:space="preserve">Nds Infotech Limited</t>
  </si>
  <si>
    <t xml:space="preserve">hr@ndsglobal.com</t>
  </si>
  <si>
    <t xml:space="preserve">022 4129 3100</t>
  </si>
  <si>
    <t xml:space="preserve">8th Floor, MBC Park,, Ghodbunder Road,, near Hypercity, Thane, Maharashtra 400615</t>
  </si>
  <si>
    <t xml:space="preserve">Opus Software Solutions / Electra Card Services</t>
  </si>
  <si>
    <t xml:space="preserve">Sanket Sonawane</t>
  </si>
  <si>
    <t xml:space="preserve">Hr@opusconsulting.com</t>
  </si>
  <si>
    <t xml:space="preserve">Building No: 04, Commerzone, Samrat Ashoka Path, Off Airport Road, Yerwada, Pune, Maharashtra 411006</t>
  </si>
  <si>
    <t xml:space="preserve">Pricol Ltd</t>
  </si>
  <si>
    <t xml:space="preserve">Vadivel Kasiraj</t>
  </si>
  <si>
    <t xml:space="preserve">vadivel.kasiraj@pricol.co.in</t>
  </si>
  <si>
    <t xml:space="preserve">Plot 120, Sector 8, Imt Manesar, Gurugram, Haryana 122051</t>
  </si>
  <si>
    <t xml:space="preserve">Ivitesse</t>
  </si>
  <si>
    <t xml:space="preserve">Pooja Thakur</t>
  </si>
  <si>
    <t xml:space="preserve">pooja.thakur@ivitesse.com</t>
  </si>
  <si>
    <t xml:space="preserve">IT Park, TOWER-1, 201-204, Magarpatta, Hadapsar, Pune, Maharashtra 411028</t>
  </si>
  <si>
    <t xml:space="preserve">Lalpathlabs</t>
  </si>
  <si>
    <t xml:space="preserve">Abhipsa Barik</t>
  </si>
  <si>
    <t xml:space="preserve">Abhipsa.Barik@lalpathlabs.com</t>
  </si>
  <si>
    <t xml:space="preserve">12th Floor, Tower B, SAS Tower, Medicity, Sector-38, Gurgaon-122001, Haryana</t>
  </si>
  <si>
    <t xml:space="preserve">Mediaocean</t>
  </si>
  <si>
    <t xml:space="preserve">Vidhij</t>
  </si>
  <si>
    <t xml:space="preserve">vidhij@mediaocean.com</t>
  </si>
  <si>
    <t xml:space="preserve">020 6712 2222</t>
  </si>
  <si>
    <t xml:space="preserve">Cummins India Office Campus, Tower B 3rd Floor, Survey No.21, Balewadi High St, Balewadi, Pune, Maharashtra 411045</t>
  </si>
  <si>
    <t xml:space="preserve">Ndtv</t>
  </si>
  <si>
    <t xml:space="preserve">Tania B</t>
  </si>
  <si>
    <t xml:space="preserve">TaniaB@ndtv.com</t>
  </si>
  <si>
    <t xml:space="preserve">Archana Complex, Block B, Greater Kailash I, Greater Kailash 1, New Delhi, Delhi 110048</t>
  </si>
  <si>
    <t xml:space="preserve">Orane Consulting Pvt Ltd</t>
  </si>
  <si>
    <t xml:space="preserve">Riya Gupta</t>
  </si>
  <si>
    <t xml:space="preserve">hr@oraneconsulting.com</t>
  </si>
  <si>
    <t xml:space="preserve">C 56/A5, Second Floor, Shree Manglam College Building, C Block, Phase 2, Industrial Area, Sector 62, Noida, Uttar Pradesh 201301</t>
  </si>
  <si>
    <t xml:space="preserve">Pricol Travel Limited</t>
  </si>
  <si>
    <t xml:space="preserve">Anitajayakar</t>
  </si>
  <si>
    <t xml:space="preserve">anitajayakar@pricoltravel.com</t>
  </si>
  <si>
    <t xml:space="preserve">13th Floor, Hemkunt Chambers, 1314, 89, Nehru Place, New Delhi, Delhi 110019</t>
  </si>
  <si>
    <t xml:space="preserve">Ivrinfra</t>
  </si>
  <si>
    <t xml:space="preserve">Ashok Reddy</t>
  </si>
  <si>
    <t xml:space="preserve">ashokreddy@ivrinfra.com
 ravidharak@ivrinfra.com
 maddela@ivrinfra.com</t>
  </si>
  <si>
    <t xml:space="preserve">Suyojana, C.H.S., Koregaon Park, Pune - 411 001</t>
  </si>
  <si>
    <t xml:space="preserve">Lamartiniere</t>
  </si>
  <si>
    <t xml:space="preserve">Secretary Official</t>
  </si>
  <si>
    <t xml:space="preserve">secretary@lamartiniere.co</t>
  </si>
  <si>
    <t xml:space="preserve">La Martiniere Rd, Martin Purva, Lucknow, Uttar Pradesh 226001</t>
  </si>
  <si>
    <t xml:space="preserve">Mediaonetv</t>
  </si>
  <si>
    <t xml:space="preserve">Shakkirjameel</t>
  </si>
  <si>
    <t xml:space="preserve">shakkirjameel@mediaonetv.in</t>
  </si>
  <si>
    <t xml:space="preserve">1783-84, Pratap St, Chuna Mandi, Paharganj, New Delhi, Delhi 110055</t>
  </si>
  <si>
    <t xml:space="preserve">Nebula Computers Private Ltd</t>
  </si>
  <si>
    <t xml:space="preserve">Pramila</t>
  </si>
  <si>
    <t xml:space="preserve">pramila@nebula.co.in</t>
  </si>
  <si>
    <t xml:space="preserve">079 2745 4435</t>
  </si>
  <si>
    <t xml:space="preserve">A-37, Karmachari Nagar Part 2, Ghatlodiya, Ghatlodiya, Ahmedabad, Gujarat 380061</t>
  </si>
  <si>
    <t xml:space="preserve">Orange Business Service Pvt Ltd</t>
  </si>
  <si>
    <t xml:space="preserve">askhr.helpdesksupport@orange.com</t>
  </si>
  <si>
    <t xml:space="preserve">Infinity Tower 8, Tower B, DLF Cyber City, DLF Phase 2, Sector 25, Gurugram, Haryana 122001</t>
  </si>
  <si>
    <t xml:space="preserve">Ivsupport</t>
  </si>
  <si>
    <t xml:space="preserve">priya.b@ivsupport.com</t>
  </si>
  <si>
    <t xml:space="preserve">OLYMPIA TECH PARK, ALTIUS BUILDING LEVEL 2 NO.1, SIDCO INDUSTRIAL ESTATE, GUINDY CHENNAI Chennai TN 600032 IN</t>
  </si>
  <si>
    <t xml:space="preserve">Lambda-Cro</t>
  </si>
  <si>
    <t xml:space="preserve">hr@lambda-cro.com</t>
  </si>
  <si>
    <t xml:space="preserve">Plot No. 38, Survey no. 388, Sarkhej - Gandhinagar Hwy, near Silver Oak Club, Gota, Ahmedabad, Gujarat 382481</t>
  </si>
  <si>
    <t xml:space="preserve">Mediassistindia</t>
  </si>
  <si>
    <t xml:space="preserve">Suchitab</t>
  </si>
  <si>
    <t xml:space="preserve">suchitab@mediassistindia.com</t>
  </si>
  <si>
    <t xml:space="preserve">1800 425 9449</t>
  </si>
  <si>
    <t xml:space="preserve">TEJ Building, #8 B, 2nd Floor Next to Times of India, Bahadur Shah Zafar Marg, New Delhi, Delhi 110002</t>
  </si>
  <si>
    <t xml:space="preserve">Nebula Solutions Limited(Formally Pbsc Spectacular Solutions Limited)</t>
  </si>
  <si>
    <t xml:space="preserve">hr@nebulasoultions.in</t>
  </si>
  <si>
    <t xml:space="preserve">044 2829 0881</t>
  </si>
  <si>
    <t xml:space="preserve">Room No: 215, 2nd Floor, Door No:684 to 690, Anna Salai, (Old Anand Theatre Premises) Seethakathi Business Center, Tamil Nadu 600006</t>
  </si>
  <si>
    <t xml:space="preserve">Orange Business Services Pvt. Ltd</t>
  </si>
  <si>
    <t xml:space="preserve">Prasad Pawaskar</t>
  </si>
  <si>
    <t xml:space="preserve">hr@orange.com</t>
  </si>
  <si>
    <t xml:space="preserve">2, DLF Cyber City Rd, DLF Cyber City, DLF Phase 2, Sector 24, Gurugram, Haryana 122022</t>
  </si>
  <si>
    <t xml:space="preserve">Ivtlinfoview</t>
  </si>
  <si>
    <t xml:space="preserve">Suman Thangaswamy</t>
  </si>
  <si>
    <t xml:space="preserve">suman.thangaswamy@ivtlinfoview.com</t>
  </si>
  <si>
    <t xml:space="preserve">83/3 twin towers, Karur Bypass Rd, Annamalai Nagar, Woraiyur, Tiruchirappalli, Tamil Nadu 620018</t>
  </si>
  <si>
    <t xml:space="preserve">Lampsoftware</t>
  </si>
  <si>
    <t xml:space="preserve">Kulkarni</t>
  </si>
  <si>
    <t xml:space="preserve">kulkarni@lampsoftware.in</t>
  </si>
  <si>
    <t xml:space="preserve">#70, 6th Phase., J. P. Nagar, Bengaluru, Karnataka 560078</t>
  </si>
  <si>
    <t xml:space="preserve">Mediatech India Pvt Ltd</t>
  </si>
  <si>
    <t xml:space="preserve">hr@letspie.com</t>
  </si>
  <si>
    <t xml:space="preserve">022 2631 2222</t>
  </si>
  <si>
    <t xml:space="preserve">B-13, Laxmi Industrial Estate, New Link Road, Andheri(W), Azad Nagar, Mumbai - 400053</t>
  </si>
  <si>
    <t xml:space="preserve">Necx Pvt. Ltd</t>
  </si>
  <si>
    <t xml:space="preserve">admin.hyd@necx.in</t>
  </si>
  <si>
    <t xml:space="preserve">040 6721 2121</t>
  </si>
  <si>
    <t xml:space="preserve">5-A/4, Rd Number 1, beside Times of India, IDA, Nacharam, Hyderabad, Telangana 500076</t>
  </si>
  <si>
    <t xml:space="preserve">Orange Integration</t>
  </si>
  <si>
    <t xml:space="preserve">orangeintegration@gmail.com</t>
  </si>
  <si>
    <t xml:space="preserve">098 84 073793/044-27450002</t>
  </si>
  <si>
    <t xml:space="preserve">7, 1st Main Road, Keshavardhini Nagar, Periya Kolathuvancheri, 1st Main Rd, Keshavardhini Nagar, Periya Kolathuvancheri, Iyyappanthangal, Chennai, Tamil Nadu 600056</t>
  </si>
  <si>
    <t xml:space="preserve">Ivtree It Solutions</t>
  </si>
  <si>
    <t xml:space="preserve">Soham</t>
  </si>
  <si>
    <t xml:space="preserve">soham.kar@ivtree.com</t>
  </si>
  <si>
    <t xml:space="preserve">7899134877/080-49557080</t>
  </si>
  <si>
    <t xml:space="preserve">#309C, Beta Tower, Sigma Soft Tech Park, 7 Whitefield Main Road, Varthur, Bengaluru, 560066</t>
  </si>
  <si>
    <t xml:space="preserve">Lancesoft</t>
  </si>
  <si>
    <t xml:space="preserve">ShikhaG@LanceSoft.com</t>
  </si>
  <si>
    <t xml:space="preserve">Neil Rao Towers, EPIP, Whitefield 4th Floor, Rao Tower, Bengaluru, Karnataka 560066</t>
  </si>
  <si>
    <t xml:space="preserve">Mediaworldwide Limited</t>
  </si>
  <si>
    <t xml:space="preserve">hr@mediaworldwide.in</t>
  </si>
  <si>
    <t xml:space="preserve">022 4200 1000</t>
  </si>
  <si>
    <t xml:space="preserve">5th Floor, Tech Web Centre,
 Link Road, Oshiwara,
 Mumbai – 400 102, India</t>
  </si>
  <si>
    <t xml:space="preserve">Neel Auto Pvt Ltd</t>
  </si>
  <si>
    <t xml:space="preserve">hrd.napltvs@jbm-group.com</t>
  </si>
  <si>
    <t xml:space="preserve">99992 62373</t>
  </si>
  <si>
    <t xml:space="preserve">XCXG+C4H, Rudrapur, Uttarakhand 263153</t>
  </si>
  <si>
    <t xml:space="preserve">Orange Lab Design Studios India Private Limited</t>
  </si>
  <si>
    <t xml:space="preserve">Lingu</t>
  </si>
  <si>
    <t xml:space="preserve">lingu@orangelab.in</t>
  </si>
  <si>
    <t xml:space="preserve">131, Panchali Amman Koil Street, Mangali Nagar, Arumbakkam, Chennai, Tamil Nadu 600106</t>
  </si>
  <si>
    <t xml:space="preserve">Ivycomptech</t>
  </si>
  <si>
    <t xml:space="preserve">Satyakim</t>
  </si>
  <si>
    <t xml:space="preserve">satyakim@ivycomptech.com</t>
  </si>
  <si>
    <t xml:space="preserve">5th Floor, "B" Block, Divyasree Omega, Hitech City Road, Kondapur, Hyderabad, Telangana 500081</t>
  </si>
  <si>
    <t xml:space="preserve">Lanco Infratech</t>
  </si>
  <si>
    <t xml:space="preserve">Ramesh B</t>
  </si>
  <si>
    <t xml:space="preserve">ramesh.b@lancogroup.com</t>
  </si>
  <si>
    <t xml:space="preserve">5FRM+WVW, Ban, Himachal Pradesh 176058</t>
  </si>
  <si>
    <t xml:space="preserve">Medical Research Foundation</t>
  </si>
  <si>
    <t xml:space="preserve">hr@snmail.org</t>
  </si>
  <si>
    <t xml:space="preserve">D-288/10, Veer Savarkar Block, Block D, Laxmi Nagar, Delhi, 110092</t>
  </si>
  <si>
    <t xml:space="preserve">Neel Software Private Limited</t>
  </si>
  <si>
    <t xml:space="preserve">hr@neelsoftware.com</t>
  </si>
  <si>
    <t xml:space="preserve">020 2711 2600</t>
  </si>
  <si>
    <t xml:space="preserve">Unit 17, Electronic Sadan-3, Bhosari, M I D C, Bhosari, Pune, Maharashtra 411026</t>
  </si>
  <si>
    <t xml:space="preserve">Orangecounty</t>
  </si>
  <si>
    <t xml:space="preserve">Anurina Mukerjee</t>
  </si>
  <si>
    <t xml:space="preserve">anurina.mukerjee@orangecounty.in</t>
  </si>
  <si>
    <t xml:space="preserve">Ahinsa Khand 1, Indirapuram
 Ghaziabad, Uttar Pradesh 201014</t>
  </si>
  <si>
    <t xml:space="preserve">Iwaco</t>
  </si>
  <si>
    <t xml:space="preserve">A Khaouja</t>
  </si>
  <si>
    <t xml:space="preserve">a.khaouja@iwaco.ma</t>
  </si>
  <si>
    <t xml:space="preserve">328 lotissement Lina, Route 1029، Casablanca 20190, Morocco</t>
  </si>
  <si>
    <t xml:space="preserve">Lancogroup</t>
  </si>
  <si>
    <t xml:space="preserve">Madhu</t>
  </si>
  <si>
    <t xml:space="preserve">madhu@lancogroup.com</t>
  </si>
  <si>
    <t xml:space="preserve">WVW, Ban, Himachal Pradesh 176058</t>
  </si>
  <si>
    <t xml:space="preserve">Medicheck Lab</t>
  </si>
  <si>
    <t xml:space="preserve">Dr Shilpa Deshpande</t>
  </si>
  <si>
    <t xml:space="preserve">dr.shilpadeshpande@gmail.com</t>
  </si>
  <si>
    <t xml:space="preserve">022 2562 5600</t>
  </si>
  <si>
    <t xml:space="preserve">Shop no 4 and, 5, MG Road, Mulund, Mulund West, Mumbai, Maharashtra 400080</t>
  </si>
  <si>
    <t xml:space="preserve">Neelkanth Digital Infonet Private Limited</t>
  </si>
  <si>
    <t xml:space="preserve">hr@neelkanthinfonet.com</t>
  </si>
  <si>
    <t xml:space="preserve">823/1, NAC Rd, Sector 13, Chandigarh, Haryana 160101</t>
  </si>
  <si>
    <t xml:space="preserve">Orangeivy</t>
  </si>
  <si>
    <t xml:space="preserve">info@orangeivy.com</t>
  </si>
  <si>
    <t xml:space="preserve">Shernaz Villa, Shernaz Villa Road, Ground Floor, 7B, Rd Number 7, Nilanjali Society, Kalyani Nagar, Pune, Maharashtra 411006</t>
  </si>
  <si>
    <t xml:space="preserve">Iwarelogic</t>
  </si>
  <si>
    <t xml:space="preserve">verification@iwarelogic.com</t>
  </si>
  <si>
    <t xml:space="preserve">17, Baner Rd, Baner, Pune, Maharashtra 411045</t>
  </si>
  <si>
    <t xml:space="preserve">Landmarkgroup</t>
  </si>
  <si>
    <t xml:space="preserve">Suja Ayyub</t>
  </si>
  <si>
    <t xml:space="preserve">Hr@landmarkgroup.in</t>
  </si>
  <si>
    <t xml:space="preserve">Landmark Group Landmark Tower, Dubai Marina, P.O.Box 25030.</t>
  </si>
  <si>
    <t xml:space="preserve">Medinacom</t>
  </si>
  <si>
    <t xml:space="preserve">hr@medinacom.ma</t>
  </si>
  <si>
    <t xml:space="preserve">60 3-2711 1863</t>
  </si>
  <si>
    <t xml:space="preserve">Level 10, Menara Milenium, Jalan Damanlela, 50490 Kuala Lumpur, Federal Territory of Kuala Lumpur, Malaysia</t>
  </si>
  <si>
    <t xml:space="preserve">Neelsys India Pvt Ltd</t>
  </si>
  <si>
    <t xml:space="preserve">Mahendranath Rayagadha</t>
  </si>
  <si>
    <t xml:space="preserve">hr@neelsys.com</t>
  </si>
  <si>
    <t xml:space="preserve">Landsberger Str. 150, 80687 München, Germany</t>
  </si>
  <si>
    <t xml:space="preserve">Orangemantra</t>
  </si>
  <si>
    <t xml:space="preserve">Mansi</t>
  </si>
  <si>
    <t xml:space="preserve">mansi@orangemantra.com</t>
  </si>
  <si>
    <t xml:space="preserve">Tower A, Spaze iTech Park, 650, 6th floor, Sohna - Gurgaon Rd, Sector 49, Gurugram, Haryana 122018</t>
  </si>
  <si>
    <t xml:space="preserve">Iwavesyste</t>
  </si>
  <si>
    <t xml:space="preserve">Mahesh</t>
  </si>
  <si>
    <t xml:space="preserve">mahesh@iwavesyste.com</t>
  </si>
  <si>
    <t xml:space="preserve">No. 7/B, 29th Main, BTM Layout 2nd Stage, Bengaluru, Karnataka 560076</t>
  </si>
  <si>
    <t xml:space="preserve">Landmarkit</t>
  </si>
  <si>
    <t xml:space="preserve">Hr@landmarkit.co.in</t>
  </si>
  <si>
    <t xml:space="preserve">Krishe Sapphire, 6th Floor, Mega Hills, Madhapur, Hyderabad, Telangana 500081</t>
  </si>
  <si>
    <t xml:space="preserve">Medinova Diagnostic Services Pvt Ltd.</t>
  </si>
  <si>
    <t xml:space="preserve">hr.kol@medinovaindia.com</t>
  </si>
  <si>
    <t xml:space="preserve">084440 00500</t>
  </si>
  <si>
    <t xml:space="preserve">Stadium, 1, Sarat Chatterjee Ave, Opp:, Rabindra Sarobar, Kalighat, Kolkata, West Bengal 700029</t>
  </si>
  <si>
    <t xml:space="preserve">Neev Information Technologies Pvt Ltd</t>
  </si>
  <si>
    <t xml:space="preserve">Soujanya</t>
  </si>
  <si>
    <t xml:space="preserve">soujanya@neevtech.com</t>
  </si>
  <si>
    <t xml:space="preserve">The Estate, No 121, 6th Floor, Dickensen Road, Bengaluru, Karnataka 560042</t>
  </si>
  <si>
    <t xml:space="preserve">Orasol Infotech Agra</t>
  </si>
  <si>
    <t xml:space="preserve">Supriya</t>
  </si>
  <si>
    <t xml:space="preserve">hr@orasolinfotech.com</t>
  </si>
  <si>
    <t xml:space="preserve">Block No.22, S-11, G &amp; F floor, Shoe Market, Sanjay Palace, Sanjay Place, Civil Lines, Agra, Uttar Pradesh 282002</t>
  </si>
  <si>
    <t xml:space="preserve">Iwizsolutions</t>
  </si>
  <si>
    <t xml:space="preserve">Salomi</t>
  </si>
  <si>
    <t xml:space="preserve">salomi@iwizsolutions.com</t>
  </si>
  <si>
    <t xml:space="preserve">New no:15, Old no:10, 3rd Floor, MMH Complex, Nadesan Street, Above Hotel Kumara Bhavan, (Near Mambalam Railway Station), T, Chennai, Tamil Nadu.</t>
  </si>
  <si>
    <t xml:space="preserve">Lantrasoft</t>
  </si>
  <si>
    <t xml:space="preserve">Varna</t>
  </si>
  <si>
    <t xml:space="preserve">varna.kc@lantrasoft.com</t>
  </si>
  <si>
    <t xml:space="preserve">JnM Building, 1000, Avinashi Rd, Uppilipalayam, Coimbatore, Tamil Nadu 641018</t>
  </si>
  <si>
    <t xml:space="preserve">Medixx Diagnostics</t>
  </si>
  <si>
    <t xml:space="preserve">medixxdiagnostics@gmail.com</t>
  </si>
  <si>
    <t xml:space="preserve">093111 63100</t>
  </si>
  <si>
    <t xml:space="preserve">C-4, opp. BHARAT SWEET, Rana Pratap Bagh, Ashok Vihar, Delhi, 110007</t>
  </si>
  <si>
    <t xml:space="preserve">Neev Infrastructure Pvt Ltd</t>
  </si>
  <si>
    <t xml:space="preserve">Rutuja Kadam</t>
  </si>
  <si>
    <t xml:space="preserve">rutuja.kadam@neev.co.in</t>
  </si>
  <si>
    <t xml:space="preserve">101, Sunder Apartments, Nesbit Road, Circle, Mazgaon, Mumbai, Maharashtra 400010</t>
  </si>
  <si>
    <t xml:space="preserve">Orbifold Solutions</t>
  </si>
  <si>
    <t xml:space="preserve">Arul Selvan</t>
  </si>
  <si>
    <t xml:space="preserve">arul@orbifold.com</t>
  </si>
  <si>
    <t xml:space="preserve">221,MGECHBS Layout,New BEL Road, Bengaluru, Karnataka 560054</t>
  </si>
  <si>
    <t xml:space="preserve">Iycon</t>
  </si>
  <si>
    <t xml:space="preserve">Krupa Joshi</t>
  </si>
  <si>
    <t xml:space="preserve">krupa.joshi@iycon.com</t>
  </si>
  <si>
    <t xml:space="preserve">Ground Floor, Ama House, near Strand Cinema, Colaba, Mumbai, Maharashtra 400005</t>
  </si>
  <si>
    <t xml:space="preserve">Lanwinit</t>
  </si>
  <si>
    <t xml:space="preserve">V Pusadkar</t>
  </si>
  <si>
    <t xml:space="preserve">v.pusadkar@lanwinit.com</t>
  </si>
  <si>
    <t xml:space="preserve">1st Floor, Abhogi Apartment,, Khare Town,, Dharampeth, Nagpur, Maharashtra 440010</t>
  </si>
  <si>
    <t xml:space="preserve">Medma Health Care</t>
  </si>
  <si>
    <t xml:space="preserve">Geeta</t>
  </si>
  <si>
    <t xml:space="preserve">hr@medma.net</t>
  </si>
  <si>
    <t xml:space="preserve">088003 43154</t>
  </si>
  <si>
    <t xml:space="preserve">A 16 Shkuntala Gandhee Complex Main, Sunday Market Rd, Aya Nagar, New Delhi, Delhi 110047</t>
  </si>
  <si>
    <t xml:space="preserve">Neevschools</t>
  </si>
  <si>
    <t xml:space="preserve">Paulami Chakraborty</t>
  </si>
  <si>
    <t xml:space="preserve">paulami.chakraborty@neevschools.com</t>
  </si>
  <si>
    <t xml:space="preserve">No 421, 100 Feet Road, 17th Main Road, Koramangala 4 Block, Bengaluru, Karnataka 560034</t>
  </si>
  <si>
    <t xml:space="preserve">Orbimed Advisors India Private Limited</t>
  </si>
  <si>
    <t xml:space="preserve">hr@OrbiMed.com</t>
  </si>
  <si>
    <t xml:space="preserve">601 Lexington Ave 54th floor, New York, NY 10022, United States</t>
  </si>
  <si>
    <t xml:space="preserve">Iyogi</t>
  </si>
  <si>
    <t xml:space="preserve">Priyanka Jain3</t>
  </si>
  <si>
    <t xml:space="preserve">priyanka.jain3@iyogi.com</t>
  </si>
  <si>
    <t xml:space="preserve">B-38 C/3,, Sector 57 Road, Sector 57, Noida, Uttar Pradesh 201307</t>
  </si>
  <si>
    <t xml:space="preserve">Lanxess</t>
  </si>
  <si>
    <t xml:space="preserve">Vishnu Malankar</t>
  </si>
  <si>
    <t xml:space="preserve">Vishnu.Malankar@lanxess.com</t>
  </si>
  <si>
    <t xml:space="preserve">Plot No. 748/2/A, 748/3 &amp; 748/4/B, Jhagadia Industrial Estate, GIDC Jhagadia, Bharuch, Gujarat 393110</t>
  </si>
  <si>
    <t xml:space="preserve">Medreich</t>
  </si>
  <si>
    <t xml:space="preserve">Hr@medreich.com</t>
  </si>
  <si>
    <t xml:space="preserve">097400 00628</t>
  </si>
  <si>
    <t xml:space="preserve">No 4/3, Avalahalli, Anjanpura Post, Off, Kanakapura Rd, Bengaluru, Karnataka 560062</t>
  </si>
  <si>
    <t xml:space="preserve">Neeyamo Enterprise Solutions Private Limited</t>
  </si>
  <si>
    <t xml:space="preserve">Rahul Pawar</t>
  </si>
  <si>
    <t xml:space="preserve">rahul.pawar@neeyamo.com</t>
  </si>
  <si>
    <t xml:space="preserve">2nd Floor, Elcot IT, Ring Road, Ilandhikulam, Madurai, Tamil Nadu 625020</t>
  </si>
  <si>
    <t xml:space="preserve">Orbit Innovations Pvt Ltd</t>
  </si>
  <si>
    <t xml:space="preserve">lakshmi@orbitinnovations.com</t>
  </si>
  <si>
    <t xml:space="preserve">hdfc bank,no 9, Sr center, 5th floor, narada gana sabha india, Sriman Srinivasa Rd, Alwarpet, Chennai, Tamil Nadu 600018</t>
  </si>
  <si>
    <t xml:space="preserve">Iyogi Technical Services Pvt Ltd</t>
  </si>
  <si>
    <t xml:space="preserve">Kapil</t>
  </si>
  <si>
    <t xml:space="preserve">kapiloberoi@gmail.com</t>
  </si>
  <si>
    <t xml:space="preserve">Dlf Building Number-6, Tower-C, Near Cyber City, DLF City Phase 3-122010</t>
  </si>
  <si>
    <t xml:space="preserve">Lapi Zone Line</t>
  </si>
  <si>
    <t xml:space="preserve">hra@lapizonline.com</t>
  </si>
  <si>
    <t xml:space="preserve">044-42901300</t>
  </si>
  <si>
    <t xml:space="preserve">S.C.O 82 Sector 34 -A ,Cabin no .6, Chandigarh 160022</t>
  </si>
  <si>
    <t xml:space="preserve">Medsave Innavdeep</t>
  </si>
  <si>
    <t xml:space="preserve">neha@medsave.innavdeep@medsave.in</t>
  </si>
  <si>
    <t xml:space="preserve">F-701A, Lado Sarai, Mehrauli, New Delhi, Delhi 110030</t>
  </si>
  <si>
    <t xml:space="preserve">Nekkanti S.R.V.V.S. Narayana Co Company Secretaries</t>
  </si>
  <si>
    <t xml:space="preserve">Nekkanti</t>
  </si>
  <si>
    <t xml:space="preserve">nekkanti@nekkanti.in</t>
  </si>
  <si>
    <t xml:space="preserve">Plot No.29, Gafoor Nagar, near Sunrise Coliving, Madhapur, Telangana 500081</t>
  </si>
  <si>
    <t xml:space="preserve">Orbit Tech Sol</t>
  </si>
  <si>
    <t xml:space="preserve">Hemangi</t>
  </si>
  <si>
    <t xml:space="preserve">hr.pune@orbitindia.net</t>
  </si>
  <si>
    <t xml:space="preserve">A-8 FIEE, Block A, Okhla Phase II, Okhla Industrial Estate, New Delhi, Delhi 110020</t>
  </si>
  <si>
    <t xml:space="preserve">Iyristech</t>
  </si>
  <si>
    <t xml:space="preserve">OffIcial</t>
  </si>
  <si>
    <t xml:space="preserve">info@iyristech.com</t>
  </si>
  <si>
    <t xml:space="preserve">Building Number-6, Tower-C, Near Cyber City, DLF City Phase 3-122010</t>
  </si>
  <si>
    <t xml:space="preserve">Lares</t>
  </si>
  <si>
    <t xml:space="preserve">hr@lares.co.in</t>
  </si>
  <si>
    <t xml:space="preserve">B-60, B Block, Sector 2, Noida, Uttar Pradesh 201301</t>
  </si>
  <si>
    <t xml:space="preserve">Medsynaptic</t>
  </si>
  <si>
    <t xml:space="preserve">hr@medsynaptic.com</t>
  </si>
  <si>
    <t xml:space="preserve">020 2565 0411</t>
  </si>
  <si>
    <t xml:space="preserve">5th Floor, Mantri Galleria, Off, Senapati Bapat Rd, near Homi Bhabha Hospital, Model Colony, Shivajinagar, Pune, Maharashtra 411016</t>
  </si>
  <si>
    <t xml:space="preserve">Nelco Ltd.</t>
  </si>
  <si>
    <t xml:space="preserve">Jayanth</t>
  </si>
  <si>
    <t xml:space="preserve">hr@nelco.in</t>
  </si>
  <si>
    <t xml:space="preserve">22 6739 9100/67399342-HR Direct</t>
  </si>
  <si>
    <t xml:space="preserve">53, Nicholson Rd, Kashmere Gate, New Delhi, Delhi 110006</t>
  </si>
  <si>
    <t xml:space="preserve">Orcapod Consulting Pvt Ltd</t>
  </si>
  <si>
    <t xml:space="preserve">Nisha Malhotra</t>
  </si>
  <si>
    <t xml:space="preserve">nisha.malhotra@orcapodservices.com</t>
  </si>
  <si>
    <t xml:space="preserve">453 – 454, 4th Floor, JMD Megapolis, Sohna Rd, Sector 48, Gurugram, Haryana 122001</t>
  </si>
  <si>
    <t xml:space="preserve">Iyuga Consulting Services Pvt. Ltd.</t>
  </si>
  <si>
    <t xml:space="preserve">Rajith</t>
  </si>
  <si>
    <t xml:space="preserve">rajith.akula@iyuga.co.in</t>
  </si>
  <si>
    <t xml:space="preserve">FLAT NO 2, GEET GOVIND APARTMENTS, KOHINOOR COLONY SAHAKARNAGAR II, PUNE MH 411009 IN</t>
  </si>
  <si>
    <t xml:space="preserve">Larsentoubro</t>
  </si>
  <si>
    <t xml:space="preserve">Sheetal Nimbalkar</t>
  </si>
  <si>
    <t xml:space="preserve">SHEETAL.nimbalkar@larsentoubro.com</t>
  </si>
  <si>
    <t xml:space="preserve">No. 3, Giaspura Rd, Industrial Area C, Dhandari Kalan, Ludhiana, Punjab 141014</t>
  </si>
  <si>
    <t xml:space="preserve">Medusind Solutions</t>
  </si>
  <si>
    <t xml:space="preserve">Manisha Desai</t>
  </si>
  <si>
    <t xml:space="preserve">manisha.desai@medusind.com</t>
  </si>
  <si>
    <t xml:space="preserve">079 4008 0210</t>
  </si>
  <si>
    <t xml:space="preserve">Corporate Rd, Makarba, Ahmedabad, Gujarat 380015</t>
  </si>
  <si>
    <t xml:space="preserve">Nelito System Ltd</t>
  </si>
  <si>
    <t xml:space="preserve">Suman Majumdar</t>
  </si>
  <si>
    <t xml:space="preserve">hr@nelito.com</t>
  </si>
  <si>
    <t xml:space="preserve">Phase V, Udyog Vihar, Sector 19, Gurugram, Haryana 122008</t>
  </si>
  <si>
    <t xml:space="preserve">Orchid Healthcare</t>
  </si>
  <si>
    <t xml:space="preserve">hrikkt@orchidpharma.com</t>
  </si>
  <si>
    <t xml:space="preserve">2226+QCF, Sriperumbudur, Tamil Nadu 602117</t>
  </si>
  <si>
    <t xml:space="preserve">Izontechnosoft</t>
  </si>
  <si>
    <t xml:space="preserve">Aita Rajput</t>
  </si>
  <si>
    <t xml:space="preserve">aita.rajput@izontechnosoft.co.in</t>
  </si>
  <si>
    <t xml:space="preserve">GEET GOVIND APARTMENTS, KOHINOOR COLONY SAHAKARNAGAR II, PUNE MH 411009 IN</t>
  </si>
  <si>
    <t xml:space="preserve">Laser &amp; Toubro Infotech</t>
  </si>
  <si>
    <t xml:space="preserve">Shivanee Kelkar</t>
  </si>
  <si>
    <t xml:space="preserve">Shivanee.Kelkar@lntinfotech.com</t>
  </si>
  <si>
    <t xml:space="preserve">L&amp;T Technology Center Gate No 5, Saki Vihar Road Powai, Mumbai, 400072 India</t>
  </si>
  <si>
    <t xml:space="preserve">Medwizindia</t>
  </si>
  <si>
    <t xml:space="preserve">Mamta Jain</t>
  </si>
  <si>
    <t xml:space="preserve">drmamtajain@medwizindia.com</t>
  </si>
  <si>
    <t xml:space="preserve">022 2870 0500</t>
  </si>
  <si>
    <t xml:space="preserve">1, Ground Floor, B Wing, Western Edge II,, Off Western Express Highway, Near Magathane Telephone exchange,, Near Metro Mall, Borivali East., Mumbai, Maharashtra 400066</t>
  </si>
  <si>
    <t xml:space="preserve">Nenosystems Consulting Services Private Limited</t>
  </si>
  <si>
    <t xml:space="preserve">hr@nenosystems.com</t>
  </si>
  <si>
    <t xml:space="preserve">0731-4200790</t>
  </si>
  <si>
    <t xml:space="preserve">Crystal IT Park, SEZ, STP-1, 5th Floor, Ring Road, Indore, Madhya Pradesh 452001</t>
  </si>
  <si>
    <t xml:space="preserve">Orcus Media Services Pvt Ltd</t>
  </si>
  <si>
    <t xml:space="preserve">Printhr</t>
  </si>
  <si>
    <t xml:space="preserve">printhr@sakshi.com</t>
  </si>
  <si>
    <t xml:space="preserve">Flat No.403, Pacific Tower, Jayaprakah Nagar Yellareddyguda Hyderabad Telanagana - 500073</t>
  </si>
  <si>
    <t xml:space="preserve">J P Aviation Pvt Ltd</t>
  </si>
  <si>
    <t xml:space="preserve">admin@jpaviationservices.net</t>
  </si>
  <si>
    <t xml:space="preserve">Hawkers Corner, P.O. Agartala P.S. West Kotwali, Sadar Agartala West Tripura TR 799001 IN</t>
  </si>
  <si>
    <t xml:space="preserve">Lastech</t>
  </si>
  <si>
    <t xml:space="preserve">info@lastech.com</t>
  </si>
  <si>
    <t xml:space="preserve">30, Wallahjah Rd, Chepauk, Triplicane, Chennai, Tamil Nadu 600002</t>
  </si>
  <si>
    <t xml:space="preserve">Medybizpharma</t>
  </si>
  <si>
    <t xml:space="preserve">Deepak Gopal</t>
  </si>
  <si>
    <t xml:space="preserve">Hr@medybizpharma.com</t>
  </si>
  <si>
    <t xml:space="preserve">Shakarpur Extension, Shakarpur Khas, New Delhi, Delhi 110092</t>
  </si>
  <si>
    <t xml:space="preserve">Neo Hospital</t>
  </si>
  <si>
    <t xml:space="preserve">hr@neohospital.com</t>
  </si>
  <si>
    <t xml:space="preserve">D-170A, D Block, Sector 50, Noida, Uttar Pradesh 201301</t>
  </si>
  <si>
    <t xml:space="preserve">Orga Syste India Private Limited</t>
  </si>
  <si>
    <t xml:space="preserve">Rajdip Mukherjee</t>
  </si>
  <si>
    <t xml:space="preserve">hr@redknee.com</t>
  </si>
  <si>
    <t xml:space="preserve">D-35, DSIDC Packaging Complex, Kirti Nagar Industrial Area, New Delhi, Delhi 110015</t>
  </si>
  <si>
    <t xml:space="preserve">J. W. Marriot Hotel</t>
  </si>
  <si>
    <t xml:space="preserve">cy.maacy.executive.assistant@courtyard.com</t>
  </si>
  <si>
    <t xml:space="preserve">Plot no: 6, Sector 35-B, Dakshin Marg, 160035 Chandīgarh, India</t>
  </si>
  <si>
    <t xml:space="preserve">Lasys</t>
  </si>
  <si>
    <t xml:space="preserve">Aishwarya</t>
  </si>
  <si>
    <t xml:space="preserve">Hr@lasys.com</t>
  </si>
  <si>
    <t xml:space="preserve">KPHB 5 TH PHASE, HIG-1,, Kukatpally Housing Board Colony, Kukatpally, Hyderabad, Telangana 500072</t>
  </si>
  <si>
    <t xml:space="preserve">Meenajewellers</t>
  </si>
  <si>
    <t xml:space="preserve">hr@meenajewellers.com</t>
  </si>
  <si>
    <t xml:space="preserve">098108 44800</t>
  </si>
  <si>
    <t xml:space="preserve">Showroom No 130, Chopla Mandir, Ghaziabad, Uttar Pradesh 201001</t>
  </si>
  <si>
    <t xml:space="preserve">Neo Soft Technologies</t>
  </si>
  <si>
    <t xml:space="preserve">Simran Singh</t>
  </si>
  <si>
    <t xml:space="preserve">simran.singh@wwindia.com</t>
  </si>
  <si>
    <t xml:space="preserve">022-40500600</t>
  </si>
  <si>
    <t xml:space="preserve">76A, J&amp;K Block, IIIrd Floor, Laxmi Nagar, Delhi, 110092</t>
  </si>
  <si>
    <t xml:space="preserve">Organisation For Economic Co-Operation And Development</t>
  </si>
  <si>
    <t xml:space="preserve">Katia Ruiz</t>
  </si>
  <si>
    <t xml:space="preserve">Katia.RUIZ@oecd.org</t>
  </si>
  <si>
    <t xml:space="preserve">2 Rue André Pascal, 75016 Paris, France</t>
  </si>
  <si>
    <t xml:space="preserve">Jaarvis</t>
  </si>
  <si>
    <t xml:space="preserve">Mansi Srivastava</t>
  </si>
  <si>
    <t xml:space="preserve">mansi.srivastava@jaarvis.com</t>
  </si>
  <si>
    <t xml:space="preserve">11, Rajiv Gandhi IT Expy, Sholinaganallur, Chennai, Tamil Nadu 600119</t>
  </si>
  <si>
    <t xml:space="preserve">Latrobe</t>
  </si>
  <si>
    <t xml:space="preserve">M Perri</t>
  </si>
  <si>
    <t xml:space="preserve">M.Perri@latrobe.edu.au</t>
  </si>
  <si>
    <t xml:space="preserve">471 Benetook Avenue, Mildura VIC 3500</t>
  </si>
  <si>
    <t xml:space="preserve">Mega Electricals</t>
  </si>
  <si>
    <t xml:space="preserve">mail@megaelectricals.com</t>
  </si>
  <si>
    <t xml:space="preserve">080-23320321</t>
  </si>
  <si>
    <t xml:space="preserve">6, A- Block Mkt.-3, Vasant Marg, Block A, Vasant Vihar, New Delhi, Delhi 110057</t>
  </si>
  <si>
    <t xml:space="preserve">Neo Source Technology Pvt. Ltd.</t>
  </si>
  <si>
    <t xml:space="preserve">Sudeep Rn</t>
  </si>
  <si>
    <t xml:space="preserve">hr@neoinfotech.com</t>
  </si>
  <si>
    <t xml:space="preserve">J1/29 LG, Khidki ext.,Malviya naga, New Delhi, Delhi 110017</t>
  </si>
  <si>
    <t xml:space="preserve">Orient Electric</t>
  </si>
  <si>
    <t xml:space="preserve">Mirza</t>
  </si>
  <si>
    <t xml:space="preserve">azeem.afzal@orientelectric.com</t>
  </si>
  <si>
    <t xml:space="preserve">240, Okhla Industrial Estate Phase 3 Rd, Okhla Phase III, Okhla Industrial Estate, New Delhi, Delhi 110020</t>
  </si>
  <si>
    <t xml:space="preserve">Jabong .Com, Jade E Services</t>
  </si>
  <si>
    <t xml:space="preserve">Amit Khatri</t>
  </si>
  <si>
    <t xml:space="preserve">amit.khatri@jabong.com</t>
  </si>
  <si>
    <t xml:space="preserve">81302-98917</t>
  </si>
  <si>
    <t xml:space="preserve">F3M9+6CC, Sector 18, Sarhol, Haryana 122022</t>
  </si>
  <si>
    <t xml:space="preserve">Lattice Bridge Infotech Pvt. Ltd</t>
  </si>
  <si>
    <t xml:space="preserve">Infotech official</t>
  </si>
  <si>
    <t xml:space="preserve">ssn@lbinfotech.com</t>
  </si>
  <si>
    <t xml:space="preserve">44 24986842</t>
  </si>
  <si>
    <t xml:space="preserve">103-B, BawaRoad, 4th Street, Abhiramapuram, Alwarpet, Chennai, Tamil Nadu 600018</t>
  </si>
  <si>
    <t xml:space="preserve">Mega Energy Solutions</t>
  </si>
  <si>
    <t xml:space="preserve">hr@megaenergysolution.in</t>
  </si>
  <si>
    <t xml:space="preserve">020-64108048
 091686 21112</t>
  </si>
  <si>
    <t xml:space="preserve">D III/2, MIDC, Mehta Hospital Building, Mumbai Pune Road,, MIDC, Chinchwad, Pimpri-Chinchwad, Maharashtra 411019</t>
  </si>
  <si>
    <t xml:space="preserve">Neo Structo Construction Limited</t>
  </si>
  <si>
    <t xml:space="preserve">Shyamlal Varma</t>
  </si>
  <si>
    <t xml:space="preserve">hr@bilfinger.com</t>
  </si>
  <si>
    <t xml:space="preserve">Sachin Apparel Park SEZ., Sachin, Surat, Gujarat 394235</t>
  </si>
  <si>
    <t xml:space="preserve">Orient Express Logistics (Skynet Worldwide Express)</t>
  </si>
  <si>
    <t xml:space="preserve">Mohsen</t>
  </si>
  <si>
    <t xml:space="preserve">hr@skynet.bh</t>
  </si>
  <si>
    <t xml:space="preserve">Stree No. 7 L-323, 1st Floor, National Highway 8, Mahipalpur Village, Mahipalpur, Delhi 110037</t>
  </si>
  <si>
    <t xml:space="preserve">Jadeglobal</t>
  </si>
  <si>
    <t xml:space="preserve">Pooja Rajguru</t>
  </si>
  <si>
    <t xml:space="preserve">pooja.rajguru@jadeglobal.com</t>
  </si>
  <si>
    <t xml:space="preserve">A-42/6, Sector 62, Noida, Uttar Pradesh 201309</t>
  </si>
  <si>
    <t xml:space="preserve">Launchcg</t>
  </si>
  <si>
    <t xml:space="preserve">R Cherukuri</t>
  </si>
  <si>
    <t xml:space="preserve">RCherukuri@LaunchCG.com</t>
  </si>
  <si>
    <t xml:space="preserve">Plot No:-B-19 , Street No:- 35, Mayur Vihar, Humbran Road, Ludhiana, Punjab 141004</t>
  </si>
  <si>
    <t xml:space="preserve">Megalon Econcepts India Pvt. Ltd.,</t>
  </si>
  <si>
    <t xml:space="preserve">deepak.j@megalongroup.in.</t>
  </si>
  <si>
    <t xml:space="preserve">80 301 04 000</t>
  </si>
  <si>
    <t xml:space="preserve">Geethanjali, #693, 3rd Floor, 15th Cross,, Outer Ring Rd, 2nd Phase, J. P. Nagar, Bengaluru, Karnataka 560078</t>
  </si>
  <si>
    <t xml:space="preserve">Neobytes Software Solutions Private Limited</t>
  </si>
  <si>
    <t xml:space="preserve">Thejaswini Kulkarni</t>
  </si>
  <si>
    <t xml:space="preserve">thejaswini.kulkarni@neobytes.com</t>
  </si>
  <si>
    <t xml:space="preserve">1st Main Rd, Sarakki Industrial Layout, 3rd Phase, J. P. Nagar, Bengaluru, Karnataka 560078</t>
  </si>
  <si>
    <t xml:space="preserve">Orient Technologies</t>
  </si>
  <si>
    <t xml:space="preserve">Rachanadakhave</t>
  </si>
  <si>
    <t xml:space="preserve">rachanadakhave@orientindia.net</t>
  </si>
  <si>
    <t xml:space="preserve">FIEE Complex, Ma Anandmayee Marg, Block A, Okhla Phase II, Okhla Industrial Estate, New Delhi, Delhi 110020</t>
  </si>
  <si>
    <t xml:space="preserve">Jagran Prakashan Limited</t>
  </si>
  <si>
    <t xml:space="preserve">time@nda.jagran.com</t>
  </si>
  <si>
    <t xml:space="preserve">Jagran Building, 2, Sarvodaya Nagar, Kanpur - 208005 Uttar Pradesh</t>
  </si>
  <si>
    <t xml:space="preserve">Lauren Information Technologies Pvt Ltd</t>
  </si>
  <si>
    <t xml:space="preserve">hrd@lauren.co.in</t>
  </si>
  <si>
    <t xml:space="preserve">Citi Bank, Jains Arcade, 3rd Floor, near, Link Rd, Khar, Mumbai, Maharashtra 400052</t>
  </si>
  <si>
    <t xml:space="preserve">Megasoft Solutions India Pvt. Ltd.</t>
  </si>
  <si>
    <t xml:space="preserve">Diwasha Gupta</t>
  </si>
  <si>
    <t xml:space="preserve">Diwasha.Gupta@megasoftsol.com</t>
  </si>
  <si>
    <t xml:space="preserve">011 4606 7710</t>
  </si>
  <si>
    <t xml:space="preserve">475, Phase V, Udyog Vihar, Sector 19, Gurugram, Haryana 122016</t>
  </si>
  <si>
    <t xml:space="preserve">Neogrowth Credit Pvt Ltd</t>
  </si>
  <si>
    <t xml:space="preserve">Aditya Nakshane</t>
  </si>
  <si>
    <t xml:space="preserve">hr@neogrowth.in</t>
  </si>
  <si>
    <t xml:space="preserve">NeoGrowth Credit Pvt. Ltd. 3rd Floor Plot No 7-B Pusa Road Rajendra Park, New Delhi, 110060</t>
  </si>
  <si>
    <t xml:space="preserve">Orient Technologies Pvt Ltd.</t>
  </si>
  <si>
    <t xml:space="preserve">Supriyaa</t>
  </si>
  <si>
    <t xml:space="preserve">supriyaahire@orientindia.net</t>
  </si>
  <si>
    <t xml:space="preserve">b 183, Okhla I, Pocket C, Okhla I, Okhla Industrial Estate, New Delhi, Delhi 110020</t>
  </si>
  <si>
    <t xml:space="preserve">Jagran Public School</t>
  </si>
  <si>
    <t xml:space="preserve">Noida Official</t>
  </si>
  <si>
    <t xml:space="preserve">jpsnoida2006@gmail.com</t>
  </si>
  <si>
    <t xml:space="preserve">D 33/B Dadri Main Road Near Jalvayu Towers, Block A, Sector 47, Noida, Uttar Pradesh 201303</t>
  </si>
  <si>
    <t xml:space="preserve">Laurusis</t>
  </si>
  <si>
    <t xml:space="preserve">Sandhya Sunkara</t>
  </si>
  <si>
    <t xml:space="preserve">Sandhya.Sunkara@laurusis.com</t>
  </si>
  <si>
    <t xml:space="preserve">Gobind Pura Colony, Sangrur, Punjab 148001</t>
  </si>
  <si>
    <t xml:space="preserve">Megaspaceit</t>
  </si>
  <si>
    <t xml:space="preserve">srikanth@megaspaceit.com</t>
  </si>
  <si>
    <t xml:space="preserve">090596 04480</t>
  </si>
  <si>
    <t xml:space="preserve">Siri Nilayam Apartments, Jyothi Nagar, Gayatri Nagar, Allapur, Ameerpet, Hyderabad, Telangana 500016</t>
  </si>
  <si>
    <t xml:space="preserve">Neoinvensys Solutions Pvt. Ltd.</t>
  </si>
  <si>
    <t xml:space="preserve">gaurav@neoinvensys.com</t>
  </si>
  <si>
    <t xml:space="preserve">120-4232660</t>
  </si>
  <si>
    <t xml:space="preserve">SPS Plaza, Plot No M1, 1st Floor, Bishanpura Village, Sector 58, Noida, Uttar Pradesh 201301</t>
  </si>
  <si>
    <t xml:space="preserve">Oriental College Of Technology</t>
  </si>
  <si>
    <t xml:space="preserve">oistbpl@oriental.ac.in</t>
  </si>
  <si>
    <t xml:space="preserve">Thakral Nagar, Gopal Nagar, Bhopal, Madhya Pradesh 462022</t>
  </si>
  <si>
    <t xml:space="preserve">Jagrannewmedia</t>
  </si>
  <si>
    <t xml:space="preserve">Sneha Pandey</t>
  </si>
  <si>
    <t xml:space="preserve">sneha.pandey@jagrannewmedia.com</t>
  </si>
  <si>
    <t xml:space="preserve">1st Floor, Plot No. 9,11, near Modi Mill, Okhla Phase III, Okhla Industrial Estate, New Delhi, Delhi 110020</t>
  </si>
  <si>
    <t xml:space="preserve">Lauruslabs</t>
  </si>
  <si>
    <t xml:space="preserve">hr.vs01@lauruslabs.com</t>
  </si>
  <si>
    <t xml:space="preserve">2nd Floor, Serene Chambers,, Road Number 5,, SBI Executive Enclave, Banjara Hills, Hyderabad, Telangana 500034</t>
  </si>
  <si>
    <t xml:space="preserve">Megasys India Private Limited</t>
  </si>
  <si>
    <t xml:space="preserve">hr@megasysindia.com</t>
  </si>
  <si>
    <t xml:space="preserve">28291950
 022 2829 1262</t>
  </si>
  <si>
    <t xml:space="preserve">4VHG+FH4, Seepz, Andheri East, Mumbai, Maharashtra 400096</t>
  </si>
  <si>
    <t xml:space="preserve">Neomorph Technologies Private Limited</t>
  </si>
  <si>
    <t xml:space="preserve">hr@neo-elite.com</t>
  </si>
  <si>
    <t xml:space="preserve">102,Level-1, Pentagon P-4 Magarpatta City,Hadapsar Pune Maharastra - 411013</t>
  </si>
  <si>
    <t xml:space="preserve">Oriental Cuisines Pvt Ltd</t>
  </si>
  <si>
    <t xml:space="preserve">John</t>
  </si>
  <si>
    <t xml:space="preserve">hr@orientalcuisines.in</t>
  </si>
  <si>
    <t xml:space="preserve">No.2/141, 15, Mount Rd Lane 1, next to IDBI Bank, Saidapet, Chennai, Tamil Nadu 600015</t>
  </si>
  <si>
    <t xml:space="preserve">Jahnavi Gurjer</t>
  </si>
  <si>
    <t xml:space="preserve">JAHNAVI</t>
  </si>
  <si>
    <t xml:space="preserve">jahnavi.gurjer@timken.com</t>
  </si>
  <si>
    <t xml:space="preserve">080-41362201</t>
  </si>
  <si>
    <t xml:space="preserve">No.59/122 Embassy Habitat, Block No-08,Flat No-813 Palace Road, Bangalore Bangalore KA 560052 IN , Bengaluru Karnataka, INDIA</t>
  </si>
  <si>
    <t xml:space="preserve">Lawallies</t>
  </si>
  <si>
    <t xml:space="preserve">Skhaladkar</t>
  </si>
  <si>
    <t xml:space="preserve">skhaladkar@lawallies.com</t>
  </si>
  <si>
    <t xml:space="preserve">104,MANTOSH APARTMENTS 42 LAXMI PARK RAJENDRANAGAR PUNE Pune MH 411030 IN</t>
  </si>
  <si>
    <t xml:space="preserve">MEGNEIL TECH PVT LTD</t>
  </si>
  <si>
    <t xml:space="preserve">Pandu</t>
  </si>
  <si>
    <t xml:space="preserve">pandu@megneil.com</t>
  </si>
  <si>
    <t xml:space="preserve">80 2540 5049</t>
  </si>
  <si>
    <t xml:space="preserve">NO.25/7, GROUND FLOOR SRI KOTE ASHIRWAD TOWERS OUTER RING ROAD POST, Doddanekundi, Marathahalli, Bengaluru, Karnataka 560037</t>
  </si>
  <si>
    <t xml:space="preserve">Neopharma</t>
  </si>
  <si>
    <t xml:space="preserve">Venkatar</t>
  </si>
  <si>
    <t xml:space="preserve">venkatar@neopharma.ae</t>
  </si>
  <si>
    <t xml:space="preserve">Main Gate, Icad 1, Near Delma Mall - Abu Dhabi - United Arab Emirates</t>
  </si>
  <si>
    <t xml:space="preserve">Oriental Software Pvt Ltd</t>
  </si>
  <si>
    <t xml:space="preserve">info@oriental-software.com</t>
  </si>
  <si>
    <t xml:space="preserve">43/1, Richmond Rd, Ashok Nagar, Bengaluru, Karnataka 560025</t>
  </si>
  <si>
    <t xml:space="preserve">Jaihindtv</t>
  </si>
  <si>
    <t xml:space="preserve">hrd@jaihindtv.in</t>
  </si>
  <si>
    <t xml:space="preserve">JAIHIND TV, THE FORTH GATE TOWER, III RD FLOOR, P T USHA ROAD, CALICUT- 673 032.</t>
  </si>
  <si>
    <t xml:space="preserve">Lawspades</t>
  </si>
  <si>
    <t xml:space="preserve">hrd@lawspades.com</t>
  </si>
  <si>
    <t xml:space="preserve">H 2, BALKRISHNA 142/5, JAI PRAKASH ROAD, ANDHERI WEST MUMBAI Mumbai City MH 400053 IN</t>
  </si>
  <si>
    <t xml:space="preserve">Mehtaandsanghavi</t>
  </si>
  <si>
    <t xml:space="preserve">Info</t>
  </si>
  <si>
    <t xml:space="preserve">info@mehtaandsanghavi.com</t>
  </si>
  <si>
    <t xml:space="preserve">080 4580 4466</t>
  </si>
  <si>
    <t xml:space="preserve">21-C, Canning St, Murgighata, B.B.D. Bagh, Kolkata, West Bengal 700001</t>
  </si>
  <si>
    <t xml:space="preserve">Neory Technologies Private Limited</t>
  </si>
  <si>
    <t xml:space="preserve">Vinutha</t>
  </si>
  <si>
    <t xml:space="preserve">vinutha@sangroups.com</t>
  </si>
  <si>
    <t xml:space="preserve">No. 713,Jinka Avenue, Dr.Modi Hospital Road, Mahalaxmipuram, Bengaluru, Karnataka 560086</t>
  </si>
  <si>
    <t xml:space="preserve">Oriental Structural Engineers Private Limited</t>
  </si>
  <si>
    <t xml:space="preserve">Rohit Mathur</t>
  </si>
  <si>
    <t xml:space="preserve">rohitmathur@orientalindia.com</t>
  </si>
  <si>
    <t xml:space="preserve">OSE Commercial Block, Asset 5B, Aerocity, Hospitality District, IGI Airport, New Delhi, Delhi 110037</t>
  </si>
  <si>
    <t xml:space="preserve">Jainhydraulics</t>
  </si>
  <si>
    <t xml:space="preserve">hr1@jainhydraulics.com</t>
  </si>
  <si>
    <t xml:space="preserve">235 Hillside Ave Ste B Williston Park, NY, 11596-2213 United States</t>
  </si>
  <si>
    <t xml:space="preserve">Laxaiavanti</t>
  </si>
  <si>
    <t xml:space="preserve">Radhakrishna Mahorkar</t>
  </si>
  <si>
    <t xml:space="preserve">radhakrishna.mahorkar@laxaiavanti.com</t>
  </si>
  <si>
    <t xml:space="preserve">3rd floor, Block-A, Phoenix Primea, near ICICI bank, Financial District, Gachibowli, Telangana 500032</t>
  </si>
  <si>
    <t xml:space="preserve">Meksolindia</t>
  </si>
  <si>
    <t xml:space="preserve">praveen@meksolindia.com</t>
  </si>
  <si>
    <t xml:space="preserve">99006 00913</t>
  </si>
  <si>
    <t xml:space="preserve">152/Y, 15th Main Rd, 3rd Block, Rajajinagar, Bengaluru, Karnataka 560010</t>
  </si>
  <si>
    <t xml:space="preserve">Neosym Industry Limited (Formerly The Indian Smelting And Refining Company Limited)</t>
  </si>
  <si>
    <t xml:space="preserve">hr.pune@neosym.com</t>
  </si>
  <si>
    <t xml:space="preserve">GAT No. 199, L &amp; T Phata Sanaswadi Taluka Shirur, Dist - Pune 412208, beside John Deere company, Maharashtra 412208</t>
  </si>
  <si>
    <t xml:space="preserve">Orientblackswan</t>
  </si>
  <si>
    <t xml:space="preserve">co.hr@orientblackswan.com</t>
  </si>
  <si>
    <t xml:space="preserve">Ramji Bhai, The Indian Mercantile Chamber, R Kamani Rd, Ballard Estate, Fort, Mumbai, Maharashtra 400001</t>
  </si>
  <si>
    <t xml:space="preserve">Jainit</t>
  </si>
  <si>
    <t xml:space="preserve">info@jainit.co.in</t>
  </si>
  <si>
    <t xml:space="preserve">Ravinder Nagar Colony, Bareilly, Uttar Pradesh 243001</t>
  </si>
  <si>
    <t xml:space="preserve">Laxvel</t>
  </si>
  <si>
    <t xml:space="preserve">Gopal</t>
  </si>
  <si>
    <t xml:space="preserve">gopal@laxvel.com</t>
  </si>
  <si>
    <t xml:space="preserve">14/3, S P Road Entrance, Opposite-Balaji Complex, S P Road, Bengaluru, Karnataka 560002</t>
  </si>
  <si>
    <t xml:space="preserve">Meltek Infosystems Ltd</t>
  </si>
  <si>
    <t xml:space="preserve">hr@metlekinfosystems.com</t>
  </si>
  <si>
    <t xml:space="preserve">020-66320108</t>
  </si>
  <si>
    <t xml:space="preserve">B-47, Ground Floor, Sector 64, Noida, Uttar Pradesh 201301</t>
  </si>
  <si>
    <t xml:space="preserve">Neova Solutions Pvt. Ltd.</t>
  </si>
  <si>
    <t xml:space="preserve">hr@neovasolutions.com</t>
  </si>
  <si>
    <t xml:space="preserve">020 2689 9991</t>
  </si>
  <si>
    <t xml:space="preserve">P3-603, Pentagon Tower, Slip Rd to Tower-3/4, Magarpatta, Hadapsar, Pune, Maharashtra 411028</t>
  </si>
  <si>
    <t xml:space="preserve">Origin Infosys Pvt Ltd</t>
  </si>
  <si>
    <t xml:space="preserve">hr@originits.com</t>
  </si>
  <si>
    <t xml:space="preserve">2/3, 1st Nehru Nagar, Adayar, Adayar, Chennai, Tamil Nadu 600020</t>
  </si>
  <si>
    <t xml:space="preserve">Jains</t>
  </si>
  <si>
    <t xml:space="preserve">plasticpark@jains.com</t>
  </si>
  <si>
    <t xml:space="preserve">158 Sundaresan Street, Off Dharga Road, Zamin Pallavaram, Chennai-600043</t>
  </si>
  <si>
    <t xml:space="preserve">Layamweb</t>
  </si>
  <si>
    <t xml:space="preserve">J Sunita</t>
  </si>
  <si>
    <t xml:space="preserve">j.sunita@layamweb.com</t>
  </si>
  <si>
    <t xml:space="preserve">New No. 13/1, 5th cross street, Indra Nagar, Adyar CHENNAI TN 600020 IN</t>
  </si>
  <si>
    <t xml:space="preserve">Menigmainfosystem</t>
  </si>
  <si>
    <t xml:space="preserve">Jyothy</t>
  </si>
  <si>
    <t xml:space="preserve">jyothy@menigmainfosystem.com</t>
  </si>
  <si>
    <t xml:space="preserve">090363 91827</t>
  </si>
  <si>
    <t xml:space="preserve">#98, 2nd floor, Bhima jyothi LIC colony, Mahatma Gandhi Nagar, Basaveshwar Nagar, Bengaluru, Karnataka 560079</t>
  </si>
  <si>
    <t xml:space="preserve">Neptune Infosolutions Pvt. Ltd</t>
  </si>
  <si>
    <t xml:space="preserve">Gaurang</t>
  </si>
  <si>
    <t xml:space="preserve">gaurang@neptuneinfo.com</t>
  </si>
  <si>
    <t xml:space="preserve">B /215, Raj Ratan Industrial Estate, BJ Patel Road, Liberty Garden, Kanchpada, Malad West, Mumbai, Maharashtra 400064</t>
  </si>
  <si>
    <t xml:space="preserve">Origin Itfs Private Limited</t>
  </si>
  <si>
    <t xml:space="preserve">hr@originitfs.com</t>
  </si>
  <si>
    <t xml:space="preserve">Type II/1, Dr.V.S.I Estate, Rajiv Gandhi Salai, Thiruvanmiyur, next to NIFT, Chennai, Tamil Nadu 600041</t>
  </si>
  <si>
    <t xml:space="preserve">Jakson</t>
  </si>
  <si>
    <t xml:space="preserve">Sudhir Soni</t>
  </si>
  <si>
    <t xml:space="preserve">sudhir.soni@jakson.com</t>
  </si>
  <si>
    <t xml:space="preserve">Saket Colony, Ajabpur Kalan, Dehradun, Uttarakhand 248001</t>
  </si>
  <si>
    <t xml:space="preserve">Lazersolutions</t>
  </si>
  <si>
    <t xml:space="preserve">Sunil Joshi</t>
  </si>
  <si>
    <t xml:space="preserve">sunil.joshi@lazersolutions.com</t>
  </si>
  <si>
    <t xml:space="preserve">Khasra Number 172-174, Village – Katha, Baddi, Himachal Pradesh 173205</t>
  </si>
  <si>
    <t xml:space="preserve">Menlo-Technologies</t>
  </si>
  <si>
    <t xml:space="preserve">hr@menlo-technologies.com</t>
  </si>
  <si>
    <t xml:space="preserve">40 8736 8100</t>
  </si>
  <si>
    <t xml:space="preserve">4th Floor, B wing, Purva Summit, Whitefields, HITEC City, Hyderabad, Telangana 500081</t>
  </si>
  <si>
    <t xml:space="preserve">Neptunegroup</t>
  </si>
  <si>
    <t xml:space="preserve">Chetana Anchan</t>
  </si>
  <si>
    <t xml:space="preserve">Hr@neptunegroup.in</t>
  </si>
  <si>
    <t xml:space="preserve">14 Holywell Row, London EC2A 4JB, United Kingdom</t>
  </si>
  <si>
    <t xml:space="preserve">Originindia</t>
  </si>
  <si>
    <t xml:space="preserve">Archana Yadav</t>
  </si>
  <si>
    <t xml:space="preserve">archana.yadav@originindia.in</t>
  </si>
  <si>
    <t xml:space="preserve">shop 8/298 Mill Point Rd, South Perth WA 6151, Australia</t>
  </si>
  <si>
    <t xml:space="preserve">Jalindia</t>
  </si>
  <si>
    <t xml:space="preserve">Vinay Pathak</t>
  </si>
  <si>
    <t xml:space="preserve">vinay.pathak@jalindia.co.in</t>
  </si>
  <si>
    <t xml:space="preserve">Shop No, 407-408, Himalaya Marg, 35C, Sector 35, Chandigarh, 160035</t>
  </si>
  <si>
    <t xml:space="preserve">Lc</t>
  </si>
  <si>
    <t xml:space="preserve">lcwhrd@lc.jkmail.com</t>
  </si>
  <si>
    <t xml:space="preserve">0/42, WEST PUNJABI BAGH New Delhi, INDIA 110026</t>
  </si>
  <si>
    <t xml:space="preserve">Mentor Graphics India Pvt Ltd</t>
  </si>
  <si>
    <t xml:space="preserve">AskHR_India@mentor.com</t>
  </si>
  <si>
    <t xml:space="preserve">0120 430 4500</t>
  </si>
  <si>
    <t xml:space="preserve">7A, Mentor Graphics, 2, Sector 142, Noida, Uttar Pradesh 201305</t>
  </si>
  <si>
    <t xml:space="preserve">Nerolac</t>
  </si>
  <si>
    <t xml:space="preserve">Vinayak Potdar</t>
  </si>
  <si>
    <t xml:space="preserve">Hr@NEROLAC.COM</t>
  </si>
  <si>
    <t xml:space="preserve">B-10/16, Block B, Rajouri Garden, New Delhi, Delhi 110027</t>
  </si>
  <si>
    <t xml:space="preserve">Orion Edutech Private Limited</t>
  </si>
  <si>
    <t xml:space="preserve">hr@orionedutech.com</t>
  </si>
  <si>
    <t xml:space="preserve">Orion House, 28 Chinarpark Kolkata, 700157 India</t>
  </si>
  <si>
    <t xml:space="preserve">Jamboreeindia</t>
  </si>
  <si>
    <t xml:space="preserve">Ashima</t>
  </si>
  <si>
    <t xml:space="preserve">ashima@jamboreeindia.com</t>
  </si>
  <si>
    <t xml:space="preserve">SCO-99-100 3rd Floor, above Sindhi Pastry Shop, 17B, Chandigarh, 160017</t>
  </si>
  <si>
    <t xml:space="preserve">Ldnddninstitutewqrld</t>
  </si>
  <si>
    <t xml:space="preserve">Richard</t>
  </si>
  <si>
    <t xml:space="preserve">richard@ldnddninstitutewqrld.com</t>
  </si>
  <si>
    <t xml:space="preserve">F-230, Ladosari Nagar, Ladosari Nagar, Lado Sarai Extension, Lado Sarai, New Delhi, Delhi 110030</t>
  </si>
  <si>
    <t xml:space="preserve">Mentoriscorp</t>
  </si>
  <si>
    <t xml:space="preserve">saravanan@mentoriscorp.com</t>
  </si>
  <si>
    <t xml:space="preserve">Chennai
 TS 140, Block 2 &amp; 9, IVth Floor,
 Elnet Software City,
 Rajiv Gandhi Salai, OMR,
 Taramani, Chennai - 600 113.</t>
  </si>
  <si>
    <t xml:space="preserve">Nerv Technologies</t>
  </si>
  <si>
    <t xml:space="preserve">A Kaveri</t>
  </si>
  <si>
    <t xml:space="preserve">akaveri@nervtechs.com</t>
  </si>
  <si>
    <t xml:space="preserve">040-23228026</t>
  </si>
  <si>
    <t xml:space="preserve">809 Wellington St N Unit 2, Kitchener, ON N2H 5L6, Canada</t>
  </si>
  <si>
    <t xml:space="preserve">Orion Inbound Private Limited</t>
  </si>
  <si>
    <t xml:space="preserve">George</t>
  </si>
  <si>
    <t xml:space="preserve">george@oriontravels.com</t>
  </si>
  <si>
    <t xml:space="preserve">Siddam Setty Complex, Unit No. 304, 3rd Floor, Koramangala Industrial Layout, 5th Block, Bengaluru, Karnataka 560095</t>
  </si>
  <si>
    <t xml:space="preserve">Jamcracker</t>
  </si>
  <si>
    <t xml:space="preserve">Dnaik</t>
  </si>
  <si>
    <t xml:space="preserve">dnaik@jamcracker.com</t>
  </si>
  <si>
    <t xml:space="preserve">Sri Nanjundeshwara Edifice, 224, Bannerghatta Main Rd, Arekere, Bengaluru, Karnataka 560076</t>
  </si>
  <si>
    <t xml:space="preserve">Ldrp</t>
  </si>
  <si>
    <t xml:space="preserve">info@ldrp.ac.in</t>
  </si>
  <si>
    <t xml:space="preserve">KH, 5, Rd No. 5, Sector 15, Gandhinagar, Gujarat 382016</t>
  </si>
  <si>
    <t xml:space="preserve">Meprasoft</t>
  </si>
  <si>
    <t xml:space="preserve">Keerthi</t>
  </si>
  <si>
    <t xml:space="preserve">keerthi@meprasoft.com</t>
  </si>
  <si>
    <t xml:space="preserve">044 4201 4567</t>
  </si>
  <si>
    <t xml:space="preserve">T1,HIG Flats, Kotturpuram,, Chennai, Tamil Nadu 600085</t>
  </si>
  <si>
    <t xml:space="preserve">Ness Technologies India Pvt Ltd</t>
  </si>
  <si>
    <t xml:space="preserve">Kavitha Murthy</t>
  </si>
  <si>
    <t xml:space="preserve">Kavitha.Murthy@ness.com</t>
  </si>
  <si>
    <t xml:space="preserve">Unit 1 &amp; 2, 2nd Floor, Building No-5 &amp; 6, Serene properties, SEZ, Mindspace, Airoli, Navi Mumbai, Maharashtra 400708</t>
  </si>
  <si>
    <t xml:space="preserve">Orioninc</t>
  </si>
  <si>
    <t xml:space="preserve">Kuldeep</t>
  </si>
  <si>
    <t xml:space="preserve">kuldeep@orioninc.com</t>
  </si>
  <si>
    <t xml:space="preserve">503, Powai Plaza,
 Hiranandani Gardens, Powai,
 Mumbai – 400 076, India</t>
  </si>
  <si>
    <t xml:space="preserve">Jana Small Finance Bank</t>
  </si>
  <si>
    <t xml:space="preserve">hc-one@janabank.com</t>
  </si>
  <si>
    <t xml:space="preserve">The Fairway Business Park, First Floor, Survey No.10/1, 11/2 &amp; 12/2B, Off Domlur, Koramangala Inner Ring Road, Next to EGL Business Park Challaghatta, Bengaluru - 560071</t>
  </si>
  <si>
    <t xml:space="preserve">Leaap International</t>
  </si>
  <si>
    <t xml:space="preserve">Leap official</t>
  </si>
  <si>
    <t xml:space="preserve">vadivelan@leaap.com</t>
  </si>
  <si>
    <t xml:space="preserve">44 42222115/9940101327</t>
  </si>
  <si>
    <t xml:space="preserve">Room no. 308, 3rd floor, US Complex, Jasola, New Delhi, Delhi 110076</t>
  </si>
  <si>
    <t xml:space="preserve">Meradoctor</t>
  </si>
  <si>
    <t xml:space="preserve">Nikhil</t>
  </si>
  <si>
    <t xml:space="preserve">hr@meradoctor.co</t>
  </si>
  <si>
    <t xml:space="preserve">022 6133 6133</t>
  </si>
  <si>
    <t xml:space="preserve">17, 3rd Floor, "Raj Mahal", 84 Veer Nariman Road, Churchgate, Mumbai, Maharashtra 400020</t>
  </si>
  <si>
    <t xml:space="preserve">Nestech Consulting Private Limited</t>
  </si>
  <si>
    <t xml:space="preserve">rajesh@nestechglobal.com</t>
  </si>
  <si>
    <t xml:space="preserve">422 224 4018</t>
  </si>
  <si>
    <t xml:space="preserve">Shop No. 1054/18 2nd Floor Avinashi Road Gowtham Centre Annex, Anna Silai, P N Palayam, Tamil Nadu 641018</t>
  </si>
  <si>
    <t xml:space="preserve">Orovia Software Private Limited</t>
  </si>
  <si>
    <t xml:space="preserve">Eswaraiah</t>
  </si>
  <si>
    <t xml:space="preserve">Hr@orovia.com</t>
  </si>
  <si>
    <t xml:space="preserve">#286/48, Indira Towers, 3rd Floor, 8th Main, 11th Cross, Wilson Garden, Bengaluru, Karnataka 560027</t>
  </si>
  <si>
    <t xml:space="preserve">Janaadhar</t>
  </si>
  <si>
    <t xml:space="preserve">Navya Keerthi</t>
  </si>
  <si>
    <t xml:space="preserve">navya.keerthi@janaadhar.com</t>
  </si>
  <si>
    <t xml:space="preserve">"Hotel Conrad"; Level 2, 25/3, Kensington Rd; Someshwarpura, Bengaluru; Karnataka 560008</t>
  </si>
  <si>
    <t xml:space="preserve">Leadgen</t>
  </si>
  <si>
    <t xml:space="preserve">Satish K</t>
  </si>
  <si>
    <t xml:space="preserve">satish.k@leadgen.in</t>
  </si>
  <si>
    <t xml:space="preserve">153, Chirag Dilli, New, Chirag Delhi, Delhi - 110017
 District Chirag Delhi, district Chiragh Delhi Village, district Ina, district Rk Ashram Marg, district South Delhi</t>
  </si>
  <si>
    <t xml:space="preserve">Mercator</t>
  </si>
  <si>
    <t xml:space="preserve">Mercator@mercator.in</t>
  </si>
  <si>
    <t xml:space="preserve">107-B,Pal Mohan Plaza, Desh Bandhu Gupta Rd, Block 57, Karol Bagh, New Delhi, Delhi 110005</t>
  </si>
  <si>
    <t xml:space="preserve">Nestle</t>
  </si>
  <si>
    <t xml:space="preserve">Olga Miranda</t>
  </si>
  <si>
    <t xml:space="preserve">Hr@in.nestle.com</t>
  </si>
  <si>
    <t xml:space="preserve">100/101, World Trade Centre, Barakhamba Lane, New Delhi, Delhi 110001</t>
  </si>
  <si>
    <t xml:space="preserve">Orpine Inc</t>
  </si>
  <si>
    <t xml:space="preserve">Santosh Shah</t>
  </si>
  <si>
    <t xml:space="preserve">sshah@orpine.com</t>
  </si>
  <si>
    <t xml:space="preserve">5865 North Point Pkwy #250, Alpharetta, GA 30022, United States</t>
  </si>
  <si>
    <t xml:space="preserve">Daimler</t>
  </si>
  <si>
    <t xml:space="preserve">Rathna Sanjeev Kumar</t>
  </si>
  <si>
    <t xml:space="preserve">hr@daimler.com</t>
  </si>
  <si>
    <t xml:space="preserve">6th Floor, Jasola District Center, Jasola Vihar, New Delhi, Delhi 110025</t>
  </si>
  <si>
    <t xml:space="preserve">Janaagraha</t>
  </si>
  <si>
    <t xml:space="preserve">work@janaagraha.org</t>
  </si>
  <si>
    <t xml:space="preserve">19/4, "Sair Bagh" Building, 3rd Floor, Cunningham Rd, Bengaluru, Karnataka 560052</t>
  </si>
  <si>
    <t xml:space="preserve">Leadinfo</t>
  </si>
  <si>
    <t xml:space="preserve">praveen@leadinfo.in</t>
  </si>
  <si>
    <t xml:space="preserve">Rivium Quadrant 141, 2909 LC Capelle aan den IJssel, Netherlands</t>
  </si>
  <si>
    <t xml:space="preserve">Mercedes Benz - School</t>
  </si>
  <si>
    <t xml:space="preserve">Sanjay Gaikwad</t>
  </si>
  <si>
    <t xml:space="preserve">sanjay.gaikwad@mbis.org</t>
  </si>
  <si>
    <t xml:space="preserve">P-26, MIDC, Hinjewadi Phase 1 Rd, Phase 1, Hinjewadi Rajiv Gandhi Infotech Park, Hinjawadi, Pune, Maharashtra 411057</t>
  </si>
  <si>
    <t xml:space="preserve">Nestor Pharmaceuticals Ltd</t>
  </si>
  <si>
    <t xml:space="preserve">Harish</t>
  </si>
  <si>
    <t xml:space="preserve">harish@nestorpharmaceuticals.com</t>
  </si>
  <si>
    <t xml:space="preserve">BUILDING-2, G-1, 24, Barakhamba Rd, New Delhi, Delhi 110001</t>
  </si>
  <si>
    <t xml:space="preserve">Oryx Engineering Solutions Llc</t>
  </si>
  <si>
    <t xml:space="preserve">arunpai</t>
  </si>
  <si>
    <t xml:space="preserve">arunpai1977@gmail.com</t>
  </si>
  <si>
    <t xml:space="preserve">P.O.Box 23912، Rashid St, Ad-Daẖirah ZONE 75, Qatar</t>
  </si>
  <si>
    <t xml:space="preserve">Dalmia Biz Pvt Ltd</t>
  </si>
  <si>
    <t xml:space="preserve">Neha Chauhan</t>
  </si>
  <si>
    <t xml:space="preserve">neha.chauhan@dalmiabiz.com</t>
  </si>
  <si>
    <t xml:space="preserve">2nd Floor, Indraprakash Building, 21, Barakhamba Road, New Delhi, Delhi 110001</t>
  </si>
  <si>
    <t xml:space="preserve">Jananitours</t>
  </si>
  <si>
    <t xml:space="preserve">Hariprasad</t>
  </si>
  <si>
    <t xml:space="preserve">hariprasad@jananitours.com</t>
  </si>
  <si>
    <t xml:space="preserve">#L-170,171, 'Janani,' 6th Sector, Outer Ring Rd, HSR Layout, Bengaluru, Karnataka 560102</t>
  </si>
  <si>
    <t xml:space="preserve">Leapbridge</t>
  </si>
  <si>
    <t xml:space="preserve">enquiry@leapbridge.com</t>
  </si>
  <si>
    <t xml:space="preserve">Dadar West, Mumbai — 400028</t>
  </si>
  <si>
    <t xml:space="preserve">Mercuryminds Technologies Pvt Ltd</t>
  </si>
  <si>
    <t xml:space="preserve">Abhishk Chandra Kumar</t>
  </si>
  <si>
    <t xml:space="preserve">hr@mercuryminds.com</t>
  </si>
  <si>
    <t xml:space="preserve">44-42136491</t>
  </si>
  <si>
    <t xml:space="preserve">No.14/21, Desigar Street, Landmark: Backside of Police Station, Opp: MGR Primary School, Vadapalani, Chennai, Tamil Nadu 600026</t>
  </si>
  <si>
    <t xml:space="preserve">Net Access</t>
  </si>
  <si>
    <t xml:space="preserve">Tara</t>
  </si>
  <si>
    <t xml:space="preserve">hr@ho.netaccess-india.com</t>
  </si>
  <si>
    <t xml:space="preserve">Computer Tour &amp; Travel, Gaon, Johri, Malsi, Dehradun, Uttarakhand 248014</t>
  </si>
  <si>
    <t xml:space="preserve">Osc Services Private Limited.</t>
  </si>
  <si>
    <t xml:space="preserve">Rajesh Sharma</t>
  </si>
  <si>
    <t xml:space="preserve">hr@oscesl.com</t>
  </si>
  <si>
    <t xml:space="preserve">329, Lilleria Richmond Towers, Tulshi Dham Rd, Maninagar Society, GIDC Industrial Area, Manjalpur, Vadodara, Gujarat 390010</t>
  </si>
  <si>
    <t xml:space="preserve">Damc Osoft</t>
  </si>
  <si>
    <t xml:space="preserve">Ancila Dheera</t>
  </si>
  <si>
    <t xml:space="preserve">hr@damcosoft.com</t>
  </si>
  <si>
    <t xml:space="preserve">Site 13-A, Rajiv Gandhi, IT Park Rd, Chandigarh, 160101</t>
  </si>
  <si>
    <t xml:space="preserve">Janavi</t>
  </si>
  <si>
    <t xml:space="preserve">hr@janavi.com</t>
  </si>
  <si>
    <t xml:space="preserve">Store 206, The Chanakya, Yashwant Place Commercial Complex, Chanakyapuri, New Delhi, Delhi 110021</t>
  </si>
  <si>
    <t xml:space="preserve">Lear Corporation</t>
  </si>
  <si>
    <t xml:space="preserve">Manish Sinha</t>
  </si>
  <si>
    <t xml:space="preserve">manish.sinha@lear.com</t>
  </si>
  <si>
    <t xml:space="preserve">Plot 8, Sector 2, Setor 8 A, SIDKUl, Haridwar, Uttarakhand 249403</t>
  </si>
  <si>
    <t xml:space="preserve">Meridium</t>
  </si>
  <si>
    <t xml:space="preserve">S Rajesh</t>
  </si>
  <si>
    <t xml:space="preserve">hr@meridium.com</t>
  </si>
  <si>
    <t xml:space="preserve">011 4754 8545</t>
  </si>
  <si>
    <t xml:space="preserve">1st Floor, House no 4, Block C1, West Enclave, Pitam Pura, Delhi, 110034</t>
  </si>
  <si>
    <t xml:space="preserve">Net App India Pvt Ltd.</t>
  </si>
  <si>
    <t xml:space="preserve">hr@netapp.com</t>
  </si>
  <si>
    <t xml:space="preserve">080 4184 3000</t>
  </si>
  <si>
    <t xml:space="preserve">8th Floor, IFCI Tower, Nehru Place, New Delhi, Delhi</t>
  </si>
  <si>
    <t xml:space="preserve">Osg India Private Limited</t>
  </si>
  <si>
    <t xml:space="preserve">Hr@osg-india.com</t>
  </si>
  <si>
    <t xml:space="preserve">PLOT NO. 06, Sector 8, IMT Manesar, Gurugram, Haryana 122051</t>
  </si>
  <si>
    <t xml:space="preserve">Damco Solutions</t>
  </si>
  <si>
    <t xml:space="preserve">Muneshs</t>
  </si>
  <si>
    <t xml:space="preserve">muneshs@damcogroup.com</t>
  </si>
  <si>
    <t xml:space="preserve">0129-4191000</t>
  </si>
  <si>
    <t xml:space="preserve">C-111, C Block, Sector 63, Noida, Uttar Pradesh 201301</t>
  </si>
  <si>
    <t xml:space="preserve">Jantakhoj</t>
  </si>
  <si>
    <t xml:space="preserve">Tarun</t>
  </si>
  <si>
    <t xml:space="preserve">tarun@jantakhoj.com</t>
  </si>
  <si>
    <t xml:space="preserve">Padmavati Plaza, Plot no 26, ground, Sindhi Colony, Secunderabad, Telangana 500003</t>
  </si>
  <si>
    <t xml:space="preserve">Lear.Com</t>
  </si>
  <si>
    <t xml:space="preserve">Tushar Walekar</t>
  </si>
  <si>
    <t xml:space="preserve">tushar.walekar@lear.com</t>
  </si>
  <si>
    <t xml:space="preserve">21557 Telegraph Road Southfield, MI 48033 United States</t>
  </si>
  <si>
    <t xml:space="preserve">Merillife</t>
  </si>
  <si>
    <t xml:space="preserve">Avinash Pawar
 Vruti Kariya</t>
  </si>
  <si>
    <t xml:space="preserve">Avinash.Pawar@merillife.com
 vruti.kariya@merillife.in</t>
  </si>
  <si>
    <t xml:space="preserve">10, Chanakyapuri Rd, Vishwas City 1, Chanakyapuri, Ahmedabad, Gujarat 380061</t>
  </si>
  <si>
    <t xml:space="preserve">Net Avenue Tech</t>
  </si>
  <si>
    <t xml:space="preserve">askhr@natl.in</t>
  </si>
  <si>
    <t xml:space="preserve">9962196000/66040620-044</t>
  </si>
  <si>
    <t xml:space="preserve">Anna Salai, Little Mount, Guindy, Chennai, Tamil Nadu 600032</t>
  </si>
  <si>
    <t xml:space="preserve">Osi Consulting Private Limited</t>
  </si>
  <si>
    <t xml:space="preserve">Pooja Sharma</t>
  </si>
  <si>
    <t xml:space="preserve">Hr@osius.com</t>
  </si>
  <si>
    <t xml:space="preserve">Plot # 37, L&amp;T Infocity Lane,
 HITEC City Phase 2, Madhapur,
 Hyderabad, Telangana, India – 500081</t>
  </si>
  <si>
    <t xml:space="preserve">Danfoss</t>
  </si>
  <si>
    <t xml:space="preserve">Barnabas</t>
  </si>
  <si>
    <t xml:space="preserve">barnabas@danfoss.com</t>
  </si>
  <si>
    <t xml:space="preserve">J4C6+V84, Delhi Milk Sscheme Colony, Mayapuri Industrial Area Phase I, Mayapuri, New Delhi, Delhi 110064</t>
  </si>
  <si>
    <t xml:space="preserve">Janus Aviation Pvt Ltd</t>
  </si>
  <si>
    <t xml:space="preserve">Manima Barua</t>
  </si>
  <si>
    <t xml:space="preserve">manima.baruah@janusaviation.com</t>
  </si>
  <si>
    <t xml:space="preserve">E-43/1, Pocket D, Okhla Phase II, Okhla Industrial Estate, New Delhi, Delhi 110020</t>
  </si>
  <si>
    <t xml:space="preserve">Learninglinksindia</t>
  </si>
  <si>
    <t xml:space="preserve">Agnes Nathan</t>
  </si>
  <si>
    <t xml:space="preserve">agnes.nathan@learninglinksindia.org</t>
  </si>
  <si>
    <t xml:space="preserve">Allied House,Plot No 5 &amp; 6, B-7, Vasant Kunj, New Delhi, Delhi 110070</t>
  </si>
  <si>
    <t xml:space="preserve">Meritgroup</t>
  </si>
  <si>
    <t xml:space="preserve">Keith Cleur</t>
  </si>
  <si>
    <t xml:space="preserve">keith.cleur@meritgroup.co.uk</t>
  </si>
  <si>
    <t xml:space="preserve">SP-52, 3rd St, Ambattur Industrial Estate, Chennai, Tamil Nadu 600058</t>
  </si>
  <si>
    <t xml:space="preserve">Net Business Solutions Ltd</t>
  </si>
  <si>
    <t xml:space="preserve">Narendra Unchade</t>
  </si>
  <si>
    <t xml:space="preserve">narendra.unchade@in.nbssap.com</t>
  </si>
  <si>
    <t xml:space="preserve">C-23, C Block, Sector 2, Noida, Uttar Pradesh 201301</t>
  </si>
  <si>
    <t xml:space="preserve">Osi Syste Pvt Ltd</t>
  </si>
  <si>
    <t xml:space="preserve">Aripalli</t>
  </si>
  <si>
    <t xml:space="preserve">hr@osi-syste.com</t>
  </si>
  <si>
    <t xml:space="preserve">12525 Chadaron Avenue
 Hawthorne, CA 90250</t>
  </si>
  <si>
    <t xml:space="preserve">Danlawinc</t>
  </si>
  <si>
    <t xml:space="preserve">Krishnach</t>
  </si>
  <si>
    <t xml:space="preserve">hr@danlawinc.com</t>
  </si>
  <si>
    <t xml:space="preserve">1, Prim Park, Primrose Rd, Richmond Town, Bengaluru, Karnataka 560025</t>
  </si>
  <si>
    <t xml:space="preserve">Jardencs</t>
  </si>
  <si>
    <t xml:space="preserve">B Shah</t>
  </si>
  <si>
    <t xml:space="preserve">bshah@jardencs.com</t>
  </si>
  <si>
    <t xml:space="preserve">Saki Vihar Rd, Near Kamani Oil Mill, Ansa Industrial Estate, Chandivali, Andheri East, Mumbai, Maharashtra 400072</t>
  </si>
  <si>
    <t xml:space="preserve">Learningtreechennai</t>
  </si>
  <si>
    <t xml:space="preserve">mail@learningtreechennai.com</t>
  </si>
  <si>
    <t xml:space="preserve">9B, 14th Cross Street, Shastri Nagar, Adyar, Chennai 600020</t>
  </si>
  <si>
    <t xml:space="preserve">Merittrac</t>
  </si>
  <si>
    <t xml:space="preserve">Saikiran</t>
  </si>
  <si>
    <t xml:space="preserve">hr@merittrac.com</t>
  </si>
  <si>
    <t xml:space="preserve">011 4055 5000</t>
  </si>
  <si>
    <t xml:space="preserve">Ground, 256, Okhla Industrial Estate Phase 3 Rd, Opposite to Post Office, Okhla Industrial Estate, Phase-3, New Delhi, Delhi 110020</t>
  </si>
  <si>
    <t xml:space="preserve">Net Connect Global Pvt Ltd.</t>
  </si>
  <si>
    <t xml:space="preserve">hr@netconnectglobal.com</t>
  </si>
  <si>
    <t xml:space="preserve">Smartworks,Maple Corporate Tower B, 1st floor, Plot No. 1 &amp; 2, Sector 125, Noida, Uttar Pradesh 201301</t>
  </si>
  <si>
    <t xml:space="preserve">Osians - Connoisseurs Of Art Private Limited</t>
  </si>
  <si>
    <t xml:space="preserve">hr@osianama.com</t>
  </si>
  <si>
    <t xml:space="preserve">G-2B Nariman Bhavan Nariman Point Mumbai, 400021 India</t>
  </si>
  <si>
    <t xml:space="preserve">Danskeit</t>
  </si>
  <si>
    <t xml:space="preserve">Joss</t>
  </si>
  <si>
    <t xml:space="preserve">joss@danskeit.co.in</t>
  </si>
  <si>
    <t xml:space="preserve">7th and 8th Floor, Campus 5B, Plot B, RMZ Ecoworld, SEZ Campus, Outer Ring Road, Bengaluru, Karnataka 560103</t>
  </si>
  <si>
    <t xml:space="preserve">Jashindia</t>
  </si>
  <si>
    <t xml:space="preserve">Ashok Jain</t>
  </si>
  <si>
    <t xml:space="preserve">ashokjain@jashindia.com</t>
  </si>
  <si>
    <t xml:space="preserve">31, Sanwer Rd Industrial Area, Sector C, Sanwer Road Industrial Area, Indore, Madhya Pradesh 452015</t>
  </si>
  <si>
    <t xml:space="preserve">Lehri Solutions Pvt Ltd</t>
  </si>
  <si>
    <t xml:space="preserve">Ikveer Singh</t>
  </si>
  <si>
    <t xml:space="preserve">ikveer.singh@xeamventures.com</t>
  </si>
  <si>
    <t xml:space="preserve">S.C.O. (COMM) # 107, SECOND FLOOR, Phase 10, Sahibzada Ajit Singh Nagar, Punjab 160055</t>
  </si>
  <si>
    <t xml:space="preserve">Merrillcorp</t>
  </si>
  <si>
    <t xml:space="preserve">Saranya Loganathan</t>
  </si>
  <si>
    <t xml:space="preserve">Hr@merrillcorp.com</t>
  </si>
  <si>
    <t xml:space="preserve">044 4397 1000</t>
  </si>
  <si>
    <t xml:space="preserve">115, Jawaharlal Nehru Rd, Guindy Industrial Estate, SIDCO Industrial Estate, Guindy, Chennai, Tamil Nadu 600032</t>
  </si>
  <si>
    <t xml:space="preserve">Net Connect Private Limited</t>
  </si>
  <si>
    <t xml:space="preserve">Lata</t>
  </si>
  <si>
    <t xml:space="preserve">lata.c@netconnectglobal.com</t>
  </si>
  <si>
    <t xml:space="preserve">125 A, Qutab Plaza, Dlf, Dlf, Gurugram, Haryana 122015</t>
  </si>
  <si>
    <t xml:space="preserve">Osinfoteck</t>
  </si>
  <si>
    <t xml:space="preserve">Sowmya</t>
  </si>
  <si>
    <t xml:space="preserve">sowmya@osinfoteck.com</t>
  </si>
  <si>
    <t xml:space="preserve">Unit no.74, Hanuman Nagar,, Road No.28, Wagle Estate, Thane West, Thane, Maharashtra 400604</t>
  </si>
  <si>
    <t xml:space="preserve">Darve Thopte Associate</t>
  </si>
  <si>
    <t xml:space="preserve">Ameyadarve</t>
  </si>
  <si>
    <t xml:space="preserve">ameyadarve@gmail.com</t>
  </si>
  <si>
    <t xml:space="preserve">SR NO 694/1 UDAY CHOWK, BEHIND PCMC HOSPITAL, Gavhanevasti, Bhosari, Pune, Maharashtra 411039</t>
  </si>
  <si>
    <t xml:space="preserve">Jaslok Hospital And Research Centre</t>
  </si>
  <si>
    <t xml:space="preserve">Jaslokhos Patil</t>
  </si>
  <si>
    <t xml:space="preserve">info@jaslokhospital.net</t>
  </si>
  <si>
    <t xml:space="preserve">15, Pedder Rd, IT Colony, Tardeo, Mumbai, Maharashtra 400026</t>
  </si>
  <si>
    <t xml:space="preserve">Leighton Contractors India Pvt Ltd.</t>
  </si>
  <si>
    <t xml:space="preserve">sunil.kumar@leighton.co.in</t>
  </si>
  <si>
    <t xml:space="preserve">2nd Floor, Unit No. 205 Pioneer Square, Golf Course Ext Rd, Sector 62, Gurugram, Haryana 122001</t>
  </si>
  <si>
    <t xml:space="preserve">Merrionit</t>
  </si>
  <si>
    <t xml:space="preserve">Devendar</t>
  </si>
  <si>
    <t xml:space="preserve">hr@merrionit.com</t>
  </si>
  <si>
    <t xml:space="preserve">040 4004 0560</t>
  </si>
  <si>
    <t xml:space="preserve">CFH3+W66, Punjagutta Officers Colony, Punjagutta, Hyderabad, Telangana 500082</t>
  </si>
  <si>
    <t xml:space="preserve">Net Employment Services</t>
  </si>
  <si>
    <t xml:space="preserve">hr@jaro.in</t>
  </si>
  <si>
    <t xml:space="preserve">1st Floor, Brijwasi Building, Opp. Udhyog Bhavan, Sonawala Road, Goregaon East, Mumbai, Maharashtra 400063</t>
  </si>
  <si>
    <t xml:space="preserve">Osl Exclusive Pvt Ltd , Kolkata</t>
  </si>
  <si>
    <t xml:space="preserve">debashis baral</t>
  </si>
  <si>
    <t xml:space="preserve">debashis.baral@oslgroup.in</t>
  </si>
  <si>
    <t xml:space="preserve">9163732555-Debashish</t>
  </si>
  <si>
    <t xml:space="preserve">Budge Budge Trunk Rd, Govindapur, Benepukur, Kolkata, West Bengal 700143</t>
  </si>
  <si>
    <t xml:space="preserve">Dashrath Prasad Fertilizers Pvt.Ltd</t>
  </si>
  <si>
    <t xml:space="preserve">dpfadmnoff@gmail.com</t>
  </si>
  <si>
    <t xml:space="preserve">JNV Internal Road, Andhra Pradesh 521110</t>
  </si>
  <si>
    <t xml:space="preserve">Jasmin-Infotech</t>
  </si>
  <si>
    <t xml:space="preserve">Srinivasan H</t>
  </si>
  <si>
    <t xml:space="preserve">srinivasan.h@jasmin-infotech.com</t>
  </si>
  <si>
    <t xml:space="preserve">119, Velachery - Tambaram Main Rd, Ganesh Avenue, Rose Avenue, Pallikaranai ; Chennai</t>
  </si>
  <si>
    <t xml:space="preserve">Lekhawireless</t>
  </si>
  <si>
    <t xml:space="preserve">Roopa Bc</t>
  </si>
  <si>
    <t xml:space="preserve">roopa.bc@lekhawireless.com</t>
  </si>
  <si>
    <t xml:space="preserve">Roshni Chambers, Marenahalli, 2nd Phase, J. P. Nagar, Bengaluru, Karnataka 560078</t>
  </si>
  <si>
    <t xml:space="preserve">Mertroplis</t>
  </si>
  <si>
    <t xml:space="preserve">Geeta Pote</t>
  </si>
  <si>
    <t xml:space="preserve">geeta.pote@metropolisindia.com</t>
  </si>
  <si>
    <t xml:space="preserve">Suite 3, Floor 8, Bldg. 3, Mindspace SEZ, Airoli,, Navi Mumbai, Maharashtra 400708</t>
  </si>
  <si>
    <t xml:space="preserve">Osource India Private Limited</t>
  </si>
  <si>
    <t xml:space="preserve">Vishwas Ugale</t>
  </si>
  <si>
    <t xml:space="preserve">hr@osourceindia.com</t>
  </si>
  <si>
    <t xml:space="preserve">Unit No. 4, 5th Floor, B Wing, Phoenix House, High Street Phoenix,
 462 S.B. Marg, Lower Parel (w) Mumbai - 400 013. INDIA</t>
  </si>
  <si>
    <t xml:space="preserve">Data Core Technologies</t>
  </si>
  <si>
    <t xml:space="preserve">chinna.r@alpconsulting.in</t>
  </si>
  <si>
    <t xml:space="preserve">080-30917515</t>
  </si>
  <si>
    <t xml:space="preserve">No., 3, 12th Main Rd, Vasanth Nagar, Bengaluru, Karnataka 560052</t>
  </si>
  <si>
    <t xml:space="preserve">Jawaharlal College Of Engineering And Technology</t>
  </si>
  <si>
    <t xml:space="preserve">jcetncerc@gmail.com</t>
  </si>
  <si>
    <t xml:space="preserve">Jawahar Gardens,Lakkidi, Mangalam, Ottapalam, Kerala 679301</t>
  </si>
  <si>
    <t xml:space="preserve">Lemon Technologies Private Limited</t>
  </si>
  <si>
    <t xml:space="preserve">hr@lemontechnologies.net</t>
  </si>
  <si>
    <t xml:space="preserve">91 261) 3999601</t>
  </si>
  <si>
    <t xml:space="preserve">G/2-5, Lemon House, Gems &amp; Jewellery Park Gujarat Hira Bourse, Pal, Hazira Rd, Ichchhapor, Surat, Gujarat 394510</t>
  </si>
  <si>
    <t xml:space="preserve">Meru</t>
  </si>
  <si>
    <t xml:space="preserve">Seshadri</t>
  </si>
  <si>
    <t xml:space="preserve">seshadri@meru.co.in</t>
  </si>
  <si>
    <t xml:space="preserve">4422 4422
 80 4052 0000
 124 4723960</t>
  </si>
  <si>
    <t xml:space="preserve">Address I: 431, Lower Ground Floor, Udyog Vihar Phase-Iii, Gurgaon, Sector 20, Gurugram, Haryana 122 001
 Address II: 2nd Floor, KMJ Arena, Outer Ring Road, Anand Nagar, Marathahalli, Bangalore 560 037</t>
  </si>
  <si>
    <t xml:space="preserve">Net Magnus Solutions India Pvt Ltd</t>
  </si>
  <si>
    <t xml:space="preserve">nmsiexternal@netmagnus.com</t>
  </si>
  <si>
    <t xml:space="preserve">Cathedral Rd, Ellaiamman Colony, Teynampet, Chennai, Tamil Nadu 600086</t>
  </si>
  <si>
    <t xml:space="preserve">Osr Infra Pvt Ltd</t>
  </si>
  <si>
    <t xml:space="preserve">hr@osrinfra.com</t>
  </si>
  <si>
    <t xml:space="preserve">3rd Floor, Ventureast Plaza, Plot Nos. 40 &amp; 41, Rd Number 2, Financial District, Nanakaramguda, Telangana 500032</t>
  </si>
  <si>
    <t xml:space="preserve">Data Cube Solutions</t>
  </si>
  <si>
    <t xml:space="preserve">hr@tcubes.com</t>
  </si>
  <si>
    <t xml:space="preserve">674-6623-851</t>
  </si>
  <si>
    <t xml:space="preserve">Ayisha Complex, NH 213, Perintalmanna, Kerala 679322</t>
  </si>
  <si>
    <t xml:space="preserve">Jayanthcommunication</t>
  </si>
  <si>
    <t xml:space="preserve">jayanthcommunication@yahoo.in</t>
  </si>
  <si>
    <t xml:space="preserve">22, 1st Cross, Bashyam Nagar, Near-Sai Baba Kalyana Mantapa, Srirampuram, Bengaluru, Karnataka 560021</t>
  </si>
  <si>
    <t xml:space="preserve">Lemon Tree Hotels</t>
  </si>
  <si>
    <t xml:space="preserve">Ranjith Halan</t>
  </si>
  <si>
    <t xml:space="preserve">ranjith.halan@lemontreehotels.com</t>
  </si>
  <si>
    <t xml:space="preserve">80 44232323</t>
  </si>
  <si>
    <t xml:space="preserve">Asset No. 6, Aerocity Hospitality District, IGI Airport New Delhi, 110037, India</t>
  </si>
  <si>
    <t xml:space="preserve">Mesiniaga</t>
  </si>
  <si>
    <t xml:space="preserve">Zariah</t>
  </si>
  <si>
    <t xml:space="preserve">Zariah@mesiniaga.com.my</t>
  </si>
  <si>
    <t xml:space="preserve">(603) 5635 8828</t>
  </si>
  <si>
    <t xml:space="preserve">1A, Jalan SS16/1, 47500 Subang Jaya, Selangor, Malaysia.</t>
  </si>
  <si>
    <t xml:space="preserve">Net Smartz Infotech</t>
  </si>
  <si>
    <t xml:space="preserve">Renu Gautam</t>
  </si>
  <si>
    <t xml:space="preserve">hr@netsmartz.net</t>
  </si>
  <si>
    <t xml:space="preserve">920-921 JMD Megapolis, Sohna Road, Sector 48, Gurugram, Haryana 122004</t>
  </si>
  <si>
    <t xml:space="preserve">Osscube</t>
  </si>
  <si>
    <t xml:space="preserve">Sachin Khuana</t>
  </si>
  <si>
    <t xml:space="preserve">hr@osscube.com</t>
  </si>
  <si>
    <t xml:space="preserve">Noida Noida A-42/6 Sector-62 Noida, UP, Ghaziabad, Uttar Pradesh, India</t>
  </si>
  <si>
    <t xml:space="preserve">Data River Infotech Pvt Ltd</t>
  </si>
  <si>
    <t xml:space="preserve">Prabhakareel</t>
  </si>
  <si>
    <t xml:space="preserve">prabhakarrel@gmail.com</t>
  </si>
  <si>
    <t xml:space="preserve">LAT NO B, KHASRA NO 16/19,THIRD FLOOR,GALI NO 4 SWAROOP NAGAR EXT DELHI 110042 DELHI East Delhi - 110042</t>
  </si>
  <si>
    <t xml:space="preserve">Jayaolutions</t>
  </si>
  <si>
    <t xml:space="preserve">hr@jayaolutions.com</t>
  </si>
  <si>
    <t xml:space="preserve">No 15, 1st A Main Road, Yelahanka New Town, Bangalore - 560064</t>
  </si>
  <si>
    <t xml:space="preserve">Leon Softwrae Pvt Ltd</t>
  </si>
  <si>
    <t xml:space="preserve">hr@leonsoftwaresolutions.com</t>
  </si>
  <si>
    <t xml:space="preserve">040-64613325</t>
  </si>
  <si>
    <t xml:space="preserve">SCO-14, 1st floor, Cabin, No.3, Madhya Marg, Sector 26, Chandigarh, 160019</t>
  </si>
  <si>
    <t xml:space="preserve">Mestech Services Pvt Ltd</t>
  </si>
  <si>
    <t xml:space="preserve">hr@mestechservices.com</t>
  </si>
  <si>
    <t xml:space="preserve">020-67151800</t>
  </si>
  <si>
    <t xml:space="preserve">134, 4/4, Baner - Balewadi Rd, Balewadi Phata, Baner, Pune, Maharashtra 411045</t>
  </si>
  <si>
    <t xml:space="preserve">Net Solutions</t>
  </si>
  <si>
    <t xml:space="preserve">info@netsolutionsindia.com hr@netsolutionsindia.com</t>
  </si>
  <si>
    <t xml:space="preserve">54B, NU Block, Near Arya Samaj Mandir, Pitampura, Delhi, 110088</t>
  </si>
  <si>
    <t xml:space="preserve">Oswal Castings Private Limited</t>
  </si>
  <si>
    <t xml:space="preserve">personnel@oswalcastings.co.in</t>
  </si>
  <si>
    <t xml:space="preserve">21, Sector 25, Faridabad, Haryana 121004</t>
  </si>
  <si>
    <t xml:space="preserve">Data Soft</t>
  </si>
  <si>
    <t xml:space="preserve">Blossomnandi</t>
  </si>
  <si>
    <t xml:space="preserve">blossomnandi@datasoft.co.in</t>
  </si>
  <si>
    <t xml:space="preserve">DDA Market, Hargobind Enclave, Delhi, 110092</t>
  </si>
  <si>
    <t xml:space="preserve">Jbbodamail</t>
  </si>
  <si>
    <t xml:space="preserve">personnelmumbai@jbbodamail.com</t>
  </si>
  <si>
    <t xml:space="preserve">Spaze Edge Tower 1, Malibu Town, Sector 47, Gurugram, Haryana 122018</t>
  </si>
  <si>
    <t xml:space="preserve">Leosys</t>
  </si>
  <si>
    <t xml:space="preserve">hr@leosys.net</t>
  </si>
  <si>
    <t xml:space="preserve">Sakkamma Chikkanna Tower 1, 3rd Floor, Opp. Maheshwaramma temple, B Chikkanna Layout, Mahadevapura, Bengaluru, 560048</t>
  </si>
  <si>
    <t xml:space="preserve">Metafrique</t>
  </si>
  <si>
    <t xml:space="preserve">erp@metafrique.net</t>
  </si>
  <si>
    <t xml:space="preserve">Unit 1146 -48, JMD Megapolis, Gurgaon – Sohna Road, Sector – 48, Gurugram, 122002</t>
  </si>
  <si>
    <t xml:space="preserve">Net2Source</t>
  </si>
  <si>
    <t xml:space="preserve">Georgina</t>
  </si>
  <si>
    <t xml:space="preserve">Hr@net2source.com</t>
  </si>
  <si>
    <t xml:space="preserve">104, Sector 63 Rd, A Block, Sector 63, Noida, Uttar Pradesh 201301</t>
  </si>
  <si>
    <t xml:space="preserve">Oswal Textiles Ltd</t>
  </si>
  <si>
    <t xml:space="preserve">babasaheb kale</t>
  </si>
  <si>
    <t xml:space="preserve">hr@fmhammerle.com</t>
  </si>
  <si>
    <t xml:space="preserve">0231-66149934</t>
  </si>
  <si>
    <t xml:space="preserve">B10, Natraj Puram, Kamla Nagar, Agra-282004, Uttar Pradesh, India</t>
  </si>
  <si>
    <t xml:space="preserve">Data Software Research Company Pvt Ltd.</t>
  </si>
  <si>
    <t xml:space="preserve">krishna@dsrc.co.in</t>
  </si>
  <si>
    <t xml:space="preserve">44) 28524847 / As per Verification policy giving verbal verification but 01st mail req with Service letter</t>
  </si>
  <si>
    <t xml:space="preserve">6, SMITH ROAD, MADRAS-26, Chennai Tamil Nadu - 600002</t>
  </si>
  <si>
    <t xml:space="preserve">Jbfmail</t>
  </si>
  <si>
    <t xml:space="preserve">Pn Thakore</t>
  </si>
  <si>
    <t xml:space="preserve">pn_thakore@jbfmail.com</t>
  </si>
  <si>
    <t xml:space="preserve">Plot No 11 &amp; 215 to 231 Sarigam GIDC Indl Area</t>
  </si>
  <si>
    <t xml:space="preserve">Leptonsoftware</t>
  </si>
  <si>
    <t xml:space="preserve">Amit Dhankhar</t>
  </si>
  <si>
    <t xml:space="preserve">amit.dhankhar@leptonsoftware.com</t>
  </si>
  <si>
    <t xml:space="preserve">570, Rao Gajraj Singh Marg, Phase V, Udyog Vihar, Sector 19, Gurugram, Haryana 122016</t>
  </si>
  <si>
    <t xml:space="preserve">Metaitechnologies</t>
  </si>
  <si>
    <t xml:space="preserve">Hr@metaitechnologies.com</t>
  </si>
  <si>
    <t xml:space="preserve">80 4908 7000</t>
  </si>
  <si>
    <t xml:space="preserve"># 6, 23rd A Main, Marenahalli, 2nd Phase, JP Nagar, Bengaluru, Karnataka 560078</t>
  </si>
  <si>
    <t xml:space="preserve">Net4Site Consulting India Pvt Ltd</t>
  </si>
  <si>
    <t xml:space="preserve">Sujatha B</t>
  </si>
  <si>
    <t xml:space="preserve">hr@net4site.net</t>
  </si>
  <si>
    <t xml:space="preserve">No-2, Old Mahabalipuram Road, Thoraipakkam, Sakthi Nagar, Thoraipakkam, Tamil Nadu 600097</t>
  </si>
  <si>
    <t xml:space="preserve">Otis Elevator Company</t>
  </si>
  <si>
    <t xml:space="preserve">mangesh.adarkar</t>
  </si>
  <si>
    <t xml:space="preserve">mangesh.adarkar@otis.com</t>
  </si>
  <si>
    <t xml:space="preserve">20-66837000</t>
  </si>
  <si>
    <t xml:space="preserve">Shop No - 4, 3rd Floor, Church Complex,
 Main Road, Ranchi - 834001,
 Jharkhand</t>
  </si>
  <si>
    <t xml:space="preserve">Data Template Infotech Pvt Ltd</t>
  </si>
  <si>
    <t xml:space="preserve">hr@datatemplate.com</t>
  </si>
  <si>
    <t xml:space="preserve">Hosur Rd, Industrial Layout, Begur, Bengaluru, Karnataka 560068</t>
  </si>
  <si>
    <t xml:space="preserve">Jbgroupservices</t>
  </si>
  <si>
    <t xml:space="preserve">Jbhyd</t>
  </si>
  <si>
    <t xml:space="preserve">jbhyd@jbgroupservices.com</t>
  </si>
  <si>
    <t xml:space="preserve">SCF 20, Industrial Area, Industrial Area Mohali Phase 9, Sahibzada Ajit Singh Nagar, Punjab 160062</t>
  </si>
  <si>
    <t xml:space="preserve">Leratechnologies</t>
  </si>
  <si>
    <t xml:space="preserve">Phani K</t>
  </si>
  <si>
    <t xml:space="preserve">Hr@leratechnologies.com</t>
  </si>
  <si>
    <t xml:space="preserve">6-A, 6th Floor, Bizness Square, Opp. Hitex Charminar arch, Whitefields, HITEC City, Hyderabad, Telangana 500081</t>
  </si>
  <si>
    <t xml:space="preserve">Metalogic Systems Pvt. Ltd.</t>
  </si>
  <si>
    <t xml:space="preserve">Trisha Ghosh</t>
  </si>
  <si>
    <t xml:space="preserve">hr@metalogicsystems.com</t>
  </si>
  <si>
    <t xml:space="preserve">033) 2357 8991 – 94 (4 lines)</t>
  </si>
  <si>
    <t xml:space="preserve">1, 1, BF Block, Sector V, Bidhannagar, Kolkata, West Bengal 700064</t>
  </si>
  <si>
    <t xml:space="preserve">Netaccess-India</t>
  </si>
  <si>
    <t xml:space="preserve">hr@netaccess-india.com</t>
  </si>
  <si>
    <t xml:space="preserve">6th Floor, Parry House, 600 001, Parry's Corner, George Town, Chennai, Tamil Nadu 600001</t>
  </si>
  <si>
    <t xml:space="preserve">Our-Tech-Team</t>
  </si>
  <si>
    <t xml:space="preserve">Vanithasivaranjani</t>
  </si>
  <si>
    <t xml:space="preserve">hr@our-tech-team.com</t>
  </si>
  <si>
    <t xml:space="preserve">UK</t>
  </si>
  <si>
    <t xml:space="preserve">Data Tracks Services Limited</t>
  </si>
  <si>
    <t xml:space="preserve">hr@datatracks.com evangeline.t@datatracks.com</t>
  </si>
  <si>
    <t xml:space="preserve">044-30089000</t>
  </si>
  <si>
    <t xml:space="preserve">Ramanujan IT City, 7th floor, Hardy Towers, SH 49A, Tharamani, Chennai, Tamil Nadu 600113</t>
  </si>
  <si>
    <t xml:space="preserve">Jbs Enterprise Private Limited</t>
  </si>
  <si>
    <t xml:space="preserve">hr@jbsepl.com</t>
  </si>
  <si>
    <t xml:space="preserve">022 2544 1210</t>
  </si>
  <si>
    <t xml:space="preserve">JBS ENTERPRISES, KUNDIO, Toka Nagla, Himachal Pradesh 173025</t>
  </si>
  <si>
    <t xml:space="preserve">Lesconcierges</t>
  </si>
  <si>
    <t xml:space="preserve">Sumathi</t>
  </si>
  <si>
    <t xml:space="preserve">sumathi@lesconcierges.co.in</t>
  </si>
  <si>
    <t xml:space="preserve">No 83, 3rd Floor, 7th Cross, 4th B Block,
 Koramangala, Bangalore. 560034 Karnataka, India</t>
  </si>
  <si>
    <t xml:space="preserve">Metalsa</t>
  </si>
  <si>
    <t xml:space="preserve">Saurabh Prasad</t>
  </si>
  <si>
    <t xml:space="preserve">saurabh.prasad@metalsa.com</t>
  </si>
  <si>
    <t xml:space="preserve">Plot NO. 195 TO 284 &amp; 384,Adityapur-Saraikela road, Saraikela, Jharkhand 833220</t>
  </si>
  <si>
    <t xml:space="preserve">Netadaptive</t>
  </si>
  <si>
    <t xml:space="preserve">dantus@netadaptive.com</t>
  </si>
  <si>
    <t xml:space="preserve">A2/403, Atharva Ganaga, Pashan Sus Road, Pune, Maharashtra 411021</t>
  </si>
  <si>
    <t xml:space="preserve">Outline Syste Private Limited</t>
  </si>
  <si>
    <t xml:space="preserve">Nishantp</t>
  </si>
  <si>
    <t xml:space="preserve">hr@outlinesysteindia.com</t>
  </si>
  <si>
    <t xml:space="preserve">41, SCO 27, Madhya Marg, Sector 26, Chandigarh, 160019</t>
  </si>
  <si>
    <t xml:space="preserve">Datacomp Web Technologies</t>
  </si>
  <si>
    <t xml:space="preserve">Ruchis</t>
  </si>
  <si>
    <t xml:space="preserve">ruchis@insuremagic.com</t>
  </si>
  <si>
    <t xml:space="preserve">6183 8000</t>
  </si>
  <si>
    <t xml:space="preserve">2nd Floor, Techniplex II Jn. Veer Sarvarkar Flyover, S.V. Road, Goregaon West, Mumbai, Maharashtra 400062</t>
  </si>
  <si>
    <t xml:space="preserve">Jcb</t>
  </si>
  <si>
    <t xml:space="preserve">Ved Prakash</t>
  </si>
  <si>
    <t xml:space="preserve">Ved.PRAKASH@jcb.com</t>
  </si>
  <si>
    <t xml:space="preserve">B-1 / I-1, 2nd Floor, Mohan Co-operative Industrial Estate, Mathura Road New Delhi DL 110044 IN</t>
  </si>
  <si>
    <t xml:space="preserve">Metaminds Software Solutions</t>
  </si>
  <si>
    <t xml:space="preserve">hrd@mmgs.com</t>
  </si>
  <si>
    <t xml:space="preserve">40-40061000
 0124 402 7819</t>
  </si>
  <si>
    <t xml:space="preserve">C356+9R4, Sector 50, Gurugram, Haryana 122018</t>
  </si>
  <si>
    <t xml:space="preserve">Netaji Subhas Chandra Bose Cancer Hospital</t>
  </si>
  <si>
    <t xml:space="preserve">hr@nscri.in</t>
  </si>
  <si>
    <t xml:space="preserve">9874210007/9874210003</t>
  </si>
  <si>
    <t xml:space="preserve">3081, Nayabad Ave, New Garia, Pancha Sayar, Kolkata, West Bengal 700094</t>
  </si>
  <si>
    <t xml:space="preserve">Outlook Publishing India Private Limited</t>
  </si>
  <si>
    <t xml:space="preserve">Sasidharan</t>
  </si>
  <si>
    <t xml:space="preserve">murali@outlookindia.com</t>
  </si>
  <si>
    <t xml:space="preserve">7th Floor, Windsor Building, Near University, Kalina Santacruz (East), Mumbai, Maharashtra 400098</t>
  </si>
  <si>
    <t xml:space="preserve">Jcbl</t>
  </si>
  <si>
    <t xml:space="preserve">Navpreet Singh</t>
  </si>
  <si>
    <t xml:space="preserve">navpreet_singh@jcbl.com</t>
  </si>
  <si>
    <t xml:space="preserve">Plant. Ambala-Chandigarh Road, Lalru 140501, District Mohali, Punjab, India ; Head Office. Plot No. 580, Phase 9, Industrial Area, Sector 66, Mohali, Punjab</t>
  </si>
  <si>
    <t xml:space="preserve">Letse Software &amp; Services Pvt. Ltd.</t>
  </si>
  <si>
    <t xml:space="preserve">hr@letse.com</t>
  </si>
  <si>
    <t xml:space="preserve">033-66374949</t>
  </si>
  <si>
    <t xml:space="preserve">Room No. 801, RDB Boulevard, 8th Floor, Plot K-1,, Sector V, Block EP &amp; GP, Salt Lake City, Kolkata, West Bengal 700091</t>
  </si>
  <si>
    <t xml:space="preserve">Metamorfs</t>
  </si>
  <si>
    <t xml:space="preserve">info@metamorfs.com</t>
  </si>
  <si>
    <t xml:space="preserve">097390 11602</t>
  </si>
  <si>
    <t xml:space="preserve">MetaMorf B-003, Fern Saroj, 7th "A" Cross L.B. Shastri Nagar, Bengaluru, Karnataka 560017</t>
  </si>
  <si>
    <t xml:space="preserve">Netambit Infosource &amp; E-Services Private Limited</t>
  </si>
  <si>
    <t xml:space="preserve">Saloni Srivastava</t>
  </si>
  <si>
    <t xml:space="preserve">saloni.srivastava@authnumber.com</t>
  </si>
  <si>
    <t xml:space="preserve">A-110, First Floor, A Block, Sector 5, Noida, Uttar Pradesh 201301</t>
  </si>
  <si>
    <t xml:space="preserve">Outrance Technologies</t>
  </si>
  <si>
    <t xml:space="preserve">hr@outrancetechnologies.com</t>
  </si>
  <si>
    <t xml:space="preserve">5/23, Main road, Kanthasamy Nagar Exten, Opp. Sarojini Varadappan School, Poonamallee, Chennai-600056, Tamil Nadu, India</t>
  </si>
  <si>
    <t xml:space="preserve">Jcdc</t>
  </si>
  <si>
    <t xml:space="preserve">Madan Deodhar</t>
  </si>
  <si>
    <t xml:space="preserve">madan.deodhar@jcdc.co.in</t>
  </si>
  <si>
    <t xml:space="preserve">Jehangir Hospital Premises 32, Sassoon Road, Pune 411 001; Linq Labs, Taboot Street, Camp, Pune 411001, Maharashtra, India</t>
  </si>
  <si>
    <t xml:space="preserve">Levergent</t>
  </si>
  <si>
    <t xml:space="preserve">Jayashree Sivakumar</t>
  </si>
  <si>
    <t xml:space="preserve">jayashree.sivakumar@levergent.com</t>
  </si>
  <si>
    <t xml:space="preserve">New No 65, 2nd Floor 1st Ave, Jawaharlal Nehru Rd, Ashok Nagar, Chennai, Tamil Nadu 600083</t>
  </si>
  <si>
    <t xml:space="preserve">Metanoiasolutions</t>
  </si>
  <si>
    <t xml:space="preserve">Maheeja</t>
  </si>
  <si>
    <t xml:space="preserve">hr@metanoiasolutions.net</t>
  </si>
  <si>
    <t xml:space="preserve">Plot No, # 40, Image Gardens Rd, Cyber Hills Colony, VIP Hills, Jaihind Enclave, Madhapur, Telangana 500081</t>
  </si>
  <si>
    <t xml:space="preserve">Netbiz Syste Private Limited</t>
  </si>
  <si>
    <t xml:space="preserve">Sharad</t>
  </si>
  <si>
    <t xml:space="preserve">Sharad@netbiz.in</t>
  </si>
  <si>
    <t xml:space="preserve">10th Floor, Tower 1, Seawoods Grand central Sector 40 Seawoods Railway Station Nerul Node, Navi Mumbai, Maharashtra 400706</t>
  </si>
  <si>
    <t xml:space="preserve">Outrich Integrated Services Private Limited</t>
  </si>
  <si>
    <t xml:space="preserve">hr@outreachfirst.com</t>
  </si>
  <si>
    <t xml:space="preserve">D-172, Kabir Marg, Banipark, Sen Colony, Gopalbari, Jaipur, Rajasthan 302016</t>
  </si>
  <si>
    <t xml:space="preserve">Jconnect</t>
  </si>
  <si>
    <t xml:space="preserve">Harshita</t>
  </si>
  <si>
    <t xml:space="preserve">Harshita@jconnect.in
 usha@jconnect.in</t>
  </si>
  <si>
    <t xml:space="preserve">G7, First Floor, Sector 63, Noida, Uttar Pradesh 201301</t>
  </si>
  <si>
    <t xml:space="preserve">Levi</t>
  </si>
  <si>
    <t xml:space="preserve">V Vijay</t>
  </si>
  <si>
    <t xml:space="preserve">VVijay@LEVI.com</t>
  </si>
  <si>
    <t xml:space="preserve">326, 1st E Cross Rd, 3rd Block, St Thomas Town, HRBR Layout, Kalyan Nagar, Bengaluru, Karnataka 560084</t>
  </si>
  <si>
    <t xml:space="preserve">Metasoftsolutions</t>
  </si>
  <si>
    <t xml:space="preserve">praveen@metasoftsolutions.com</t>
  </si>
  <si>
    <t xml:space="preserve">Plot No: 12, Hi-tech City, Silicon Valley, Madhapur, Hyderabad, Telangana 500081</t>
  </si>
  <si>
    <t xml:space="preserve">Netcarrots Loyalty Services</t>
  </si>
  <si>
    <t xml:space="preserve">Nishu Jaiswal</t>
  </si>
  <si>
    <t xml:space="preserve">hr@netcarrots.net nalini.maheshwari@netcarrots.net</t>
  </si>
  <si>
    <t xml:space="preserve">B-128, Udhyog Marg, B Block, Harola, Sector 5, Noida, Uttar Pradesh 201301</t>
  </si>
  <si>
    <t xml:space="preserve">Outsource Infotech Services Private Limited</t>
  </si>
  <si>
    <t xml:space="preserve">shiva@outsourceinfotech.com</t>
  </si>
  <si>
    <t xml:space="preserve">#16/A, 2nd Cross Rd, Chikka Nanjunda Reddy Layout, Babusapalya, Horamavu Banaswadi, Kalyan Nagar, Bengaluru, Karnataka 560043</t>
  </si>
  <si>
    <t xml:space="preserve">Jd Software</t>
  </si>
  <si>
    <t xml:space="preserve">Jaya Prakash</t>
  </si>
  <si>
    <t xml:space="preserve">jayaprakash.p@jdsoft.in</t>
  </si>
  <si>
    <t xml:space="preserve">044-71812300</t>
  </si>
  <si>
    <t xml:space="preserve">#157/4, Vandalur, to, Kelambakkam Main Rd, Kolapakkam, Chennai, Tamil Nadu 600127</t>
  </si>
  <si>
    <t xml:space="preserve">Levonsyste</t>
  </si>
  <si>
    <t xml:space="preserve">narmada@levonsyste.com</t>
  </si>
  <si>
    <t xml:space="preserve">FLAT NO A NO 3 AALI NAADAN PLOT JAIN NAGAR EXTENTI CHROMEPET ,Chennai,Tamil Nadu,India,600044</t>
  </si>
  <si>
    <t xml:space="preserve">Metasyssoftware</t>
  </si>
  <si>
    <t xml:space="preserve">hrd@metasyssoftware.com</t>
  </si>
  <si>
    <t xml:space="preserve">022 4254 5151</t>
  </si>
  <si>
    <t xml:space="preserve">Unit No. 18, 2nd Floor, Techniplex I, Off., Veer Savarkar Flyover, Goregaon West, Mumbai, Maharashtra 400062</t>
  </si>
  <si>
    <t xml:space="preserve">Netcomm It Solutions Pvt. Ltd</t>
  </si>
  <si>
    <t xml:space="preserve">hr@netcommitsolutions.com</t>
  </si>
  <si>
    <t xml:space="preserve">CFVF+87M, Indian Airlines Colony, Patigadda, Begumpet, Hyderabad, Telangana 500016</t>
  </si>
  <si>
    <t xml:space="preserve">Outworks Solution Private Limited</t>
  </si>
  <si>
    <t xml:space="preserve">Mohit Trivedi</t>
  </si>
  <si>
    <t xml:space="preserve">mohit.trivedi@outworx.com</t>
  </si>
  <si>
    <t xml:space="preserve">H-195, Lohia Rd, H Block, Sector 63, Noida, Uttar Pradesh 201301</t>
  </si>
  <si>
    <t xml:space="preserve">Jda</t>
  </si>
  <si>
    <t xml:space="preserve">Disha Indudhar</t>
  </si>
  <si>
    <t xml:space="preserve">Disha.Indudhar@jda.com</t>
  </si>
  <si>
    <t xml:space="preserve">SCO-41, Ladowali Rd, opp. DAC Complex, PUDA Complex, Mohyal Nagar, Jalandhar, Punjab 144001</t>
  </si>
  <si>
    <t xml:space="preserve">Lexi Pvt Ltd</t>
  </si>
  <si>
    <t xml:space="preserve">nisha@lexipens.com</t>
  </si>
  <si>
    <t xml:space="preserve">022 26733700</t>
  </si>
  <si>
    <t xml:space="preserve">B -33, Lexi Centre, 6th Floor, New Link Rd, Andheri West, Mumbai, Maharashtra 400053</t>
  </si>
  <si>
    <t xml:space="preserve">Methode Electronics India Private Limited</t>
  </si>
  <si>
    <t xml:space="preserve">Vshashank</t>
  </si>
  <si>
    <t xml:space="preserve">vshashank@methode.com</t>
  </si>
  <si>
    <t xml:space="preserve">80 4350 0700</t>
  </si>
  <si>
    <t xml:space="preserve">17, 2nd Main Rd, Electronics City Phase 1, Electronic City, Bengaluru, Karnataka 560100</t>
  </si>
  <si>
    <t xml:space="preserve">Netcore Solutions</t>
  </si>
  <si>
    <t xml:space="preserve">hr@netcore.co.in</t>
  </si>
  <si>
    <t xml:space="preserve">1st Floor, Himalaya Kasturba Gandhi Marg, Hyderabad House, New Delhi, Delhi 110001</t>
  </si>
  <si>
    <t xml:space="preserve">Overnite Express Limited</t>
  </si>
  <si>
    <t xml:space="preserve">hr@mum.overnite-mail.com</t>
  </si>
  <si>
    <t xml:space="preserve">UGF 18, Tulsi Manglam Complex, Ghodia Bazar, Nadiad, Gujarat 387001</t>
  </si>
  <si>
    <t xml:space="preserve">Jdsu</t>
  </si>
  <si>
    <t xml:space="preserve">Jenny Chen</t>
  </si>
  <si>
    <t xml:space="preserve">hr@jdsu.com</t>
  </si>
  <si>
    <t xml:space="preserve">One TEK Park, Suite 220: 9999 Hamilton Boulevard: Breinigsville, PA 18031</t>
  </si>
  <si>
    <t xml:space="preserve">Lexisnexis</t>
  </si>
  <si>
    <t xml:space="preserve">Meenakshi Gaur</t>
  </si>
  <si>
    <t xml:space="preserve">meenakshi.gaur@lexisnexis.com</t>
  </si>
  <si>
    <t xml:space="preserve">Floor, Tower B, Building, LexisNexis 14th, 10, DLF Phase 2, Gurugram, Haryana 122002</t>
  </si>
  <si>
    <t xml:space="preserve">Methodexsyste</t>
  </si>
  <si>
    <t xml:space="preserve">Romie Bhardwaj</t>
  </si>
  <si>
    <t xml:space="preserve">hr@methodexsyste.com</t>
  </si>
  <si>
    <t xml:space="preserve">607-608, Meghdoot, 94, Nehru Place, New Delhi - 110019</t>
  </si>
  <si>
    <t xml:space="preserve">Netcracker Technology Solutions India Pvt Ltd</t>
  </si>
  <si>
    <t xml:space="preserve">Savithri Ghadiyaram</t>
  </si>
  <si>
    <t xml:space="preserve">hr@NetCracker.com</t>
  </si>
  <si>
    <t xml:space="preserve">Third floor, Tower C, Panchshil Tech Park One, Loop Rd, Shastrinagar, Yerawada, Pune, Maharashtra 411006</t>
  </si>
  <si>
    <t xml:space="preserve">Ovi Engineering</t>
  </si>
  <si>
    <t xml:space="preserve">hr@shreeelectricals.com</t>
  </si>
  <si>
    <t xml:space="preserve">Sr.No.253/1,Plot No.4, Tirumala Industrial Estate, Phase 2, Hinjewadi Rajiv Gandhi Infotech Park, Hinjawadi, Pune, Maharashtra 411057</t>
  </si>
  <si>
    <t xml:space="preserve">Jdsu India Pvt Ltd.</t>
  </si>
  <si>
    <t xml:space="preserve">Zulekha Nellari</t>
  </si>
  <si>
    <t xml:space="preserve">zulekha.nellari@viavisolutions.com</t>
  </si>
  <si>
    <t xml:space="preserve">020 6727 2300</t>
  </si>
  <si>
    <t xml:space="preserve">Infotech Center Third Floor, 14/2, Old Delhi Gurgaon Road, Gurgaon Sector 21, Gurgaon - 122016</t>
  </si>
  <si>
    <t xml:space="preserve">Lexmark</t>
  </si>
  <si>
    <t xml:space="preserve">Debjanig</t>
  </si>
  <si>
    <t xml:space="preserve">debjanig@lexmark.com</t>
  </si>
  <si>
    <t xml:space="preserve">Landmark Infonet Pvt Ltd A-11, C R Park New Delhi-110019</t>
  </si>
  <si>
    <t xml:space="preserve">Metlife India Insurance Co. Ltd</t>
  </si>
  <si>
    <t xml:space="preserve">Mohan Murthy</t>
  </si>
  <si>
    <t xml:space="preserve">mmurthy@metlife.com</t>
  </si>
  <si>
    <t xml:space="preserve">Manager – Facilites &amp; Admin</t>
  </si>
  <si>
    <t xml:space="preserve">Netedge Computing Solutions Private Limited</t>
  </si>
  <si>
    <t xml:space="preserve">neha@netedgecomputing.com</t>
  </si>
  <si>
    <t xml:space="preserve">56/39, Noida Rd, Block B, Sector 55, Noida, Uttar Pradesh 201309</t>
  </si>
  <si>
    <t xml:space="preserve">Owe Global Solutions</t>
  </si>
  <si>
    <t xml:space="preserve">mohanraaj n</t>
  </si>
  <si>
    <t xml:space="preserve">mohanraaj.n@owegs.com</t>
  </si>
  <si>
    <t xml:space="preserve">044-42138701</t>
  </si>
  <si>
    <t xml:space="preserve">110/1, 4th Floor, Arcade Centre Mahatma Gandhi Road Nungambakkam, Chennai-600034, Tamil Nadu, India</t>
  </si>
  <si>
    <t xml:space="preserve">Jeevandeep Pathology Laboratory</t>
  </si>
  <si>
    <t xml:space="preserve">Shahdr Gautam</t>
  </si>
  <si>
    <t xml:space="preserve">gautamshahdr@gmail.com</t>
  </si>
  <si>
    <t xml:space="preserve">Jeevandeep Pathology Laboratory 1 Orchid Mall 1st Floor, Thaltej Shilaj Road, Nr Goverdhan Party Plot, Thaltej, 380054 - Ahmedabad</t>
  </si>
  <si>
    <t xml:space="preserve">Lexplosion</t>
  </si>
  <si>
    <t xml:space="preserve">Raman Murarka</t>
  </si>
  <si>
    <t xml:space="preserve">Hr@lexplosion.in</t>
  </si>
  <si>
    <t xml:space="preserve">Infinity Benchmark, Floor 6, Office# 1, Plot# G1, Block - EP &amp; GP, Sector V, Bidhannagar, Kolkata, West Bengal 700091</t>
  </si>
  <si>
    <t xml:space="preserve">Metmox</t>
  </si>
  <si>
    <t xml:space="preserve">Hr@metmox.com</t>
  </si>
  <si>
    <t xml:space="preserve">3rd floor, Quadrant 3, Cyber towers, Hitech City Rd, Patrika Nagar, HITEC City, Hyderabad, Telangana 500081</t>
  </si>
  <si>
    <t xml:space="preserve">Netenrich Technologies Pvt Ltd</t>
  </si>
  <si>
    <t xml:space="preserve">Hr@netenrich.com</t>
  </si>
  <si>
    <t xml:space="preserve">1st Floor, South Wing Purvankara – Purva Summit Building, Survey #8, White Field Rd, Kondapur, Telangana 500084</t>
  </si>
  <si>
    <t xml:space="preserve">Owens Corning India Ltd.</t>
  </si>
  <si>
    <t xml:space="preserve">shilpika jain</t>
  </si>
  <si>
    <t xml:space="preserve">shilpika.jain@owenscorning.com</t>
  </si>
  <si>
    <t xml:space="preserve">7th Floor, ALPHA, Hiranandani Garden,
  Powai, Mumbai - 400076, India</t>
  </si>
  <si>
    <t xml:space="preserve">Jeevantechnologies</t>
  </si>
  <si>
    <t xml:space="preserve">Ashwini@jeevantechnologies.com</t>
  </si>
  <si>
    <t xml:space="preserve">9th Floor, Gee Gee Crystals, # 91 Dr.Radhakrishnan Salai, Mylapore, Chennai, Tamil Nadu 600004</t>
  </si>
  <si>
    <t xml:space="preserve">Lexprocess</t>
  </si>
  <si>
    <t xml:space="preserve">vkj@lexprocess.in</t>
  </si>
  <si>
    <t xml:space="preserve">523, PROGRESSIVE POINTLALPUR RAIPURRaipur, India, 492015.</t>
  </si>
  <si>
    <t xml:space="preserve">Metric Stream</t>
  </si>
  <si>
    <t xml:space="preserve">exemployee.verification@metricstream.com</t>
  </si>
  <si>
    <t xml:space="preserve">080-4049-6399
 80 4049 6600</t>
  </si>
  <si>
    <t xml:space="preserve">23 &amp; 24, 4th B, AMR Tech Park Internal Rd, Hongasandra, Bengaluru, Karnataka 560068</t>
  </si>
  <si>
    <t xml:space="preserve">Netguru Lyd</t>
  </si>
  <si>
    <t xml:space="preserve">Jayadev Sharma</t>
  </si>
  <si>
    <t xml:space="preserve">hr@ramssofttech.com</t>
  </si>
  <si>
    <t xml:space="preserve">033-23573575</t>
  </si>
  <si>
    <t xml:space="preserve">Street Number 30, GP Block, Sector V, Bidhannagar, Kolkata, West Bengal 700091</t>
  </si>
  <si>
    <t xml:space="preserve">Oxcytech System</t>
  </si>
  <si>
    <t xml:space="preserve">hr@oxcytech.com</t>
  </si>
  <si>
    <t xml:space="preserve">Office No 28 First Floor Amol Sagar State Poona College Road, Hidayatulla Rd, Agarwal Colony, Camp, Pune, Maharashtra 411001</t>
  </si>
  <si>
    <t xml:space="preserve">Jef Shoji Trade Corp.</t>
  </si>
  <si>
    <t xml:space="preserve">Sarita Fernandes</t>
  </si>
  <si>
    <t xml:space="preserve">sarita.fernandes@faircongrp.com</t>
  </si>
  <si>
    <t xml:space="preserve">705/706, A Wing, Kanakia Wall Street, Andheri Kurla Road, Chakala, Andheri East, Mumbai,INDIA 400059</t>
  </si>
  <si>
    <t xml:space="preserve">Lgcns</t>
  </si>
  <si>
    <t xml:space="preserve">Manju Kumar</t>
  </si>
  <si>
    <t xml:space="preserve">Hr@lgcns.com</t>
  </si>
  <si>
    <t xml:space="preserve">5th Floor,Wegmans Business Park,It Tower 1,Plot No 3,Sector Knowledge Park Iii,Surajpur Kasna Road Greater Noida Gautam Buddha Nagar Up 201308 In.</t>
  </si>
  <si>
    <t xml:space="preserve">Metricuberesearch</t>
  </si>
  <si>
    <t xml:space="preserve">Kaushik Roy</t>
  </si>
  <si>
    <t xml:space="preserve">hr@metricuberesearch.com</t>
  </si>
  <si>
    <t xml:space="preserve">C-86, C Block, Sector 10, Noida, Uttar Pradesh 201301</t>
  </si>
  <si>
    <t xml:space="preserve">Nethawk Networks India Private Limited</t>
  </si>
  <si>
    <t xml:space="preserve">Kalyani Paane</t>
  </si>
  <si>
    <t xml:space="preserve">hr@expo.com</t>
  </si>
  <si>
    <t xml:space="preserve">604, Tower S-4, Cyber City, Magarpatta City, Hadapsar Pune Pune Maharastra - 411013</t>
  </si>
  <si>
    <t xml:space="preserve">Oxfam</t>
  </si>
  <si>
    <t xml:space="preserve">Prabhat</t>
  </si>
  <si>
    <t xml:space="preserve">Hr@oxfam.org.uk</t>
  </si>
  <si>
    <t xml:space="preserve">30/SB, Block-B, New Alipore, Kolkata - 53, West Bengal</t>
  </si>
  <si>
    <t xml:space="preserve">Jehangirhospital</t>
  </si>
  <si>
    <t xml:space="preserve">Poonam Aidala</t>
  </si>
  <si>
    <t xml:space="preserve">poonam.aidale@jehangirhospital.com</t>
  </si>
  <si>
    <t xml:space="preserve">32, Sassoon Road, Pune, Maharashtra, India</t>
  </si>
  <si>
    <t xml:space="preserve">Lge</t>
  </si>
  <si>
    <t xml:space="preserve">Parul Kumar</t>
  </si>
  <si>
    <t xml:space="preserve">parul.kumar@lge.com</t>
  </si>
  <si>
    <t xml:space="preserve">Plot No. 5,Surajpur – Kasna, Udyog Vihar Road, Greater Noida 201805, Uttar Pradesh</t>
  </si>
  <si>
    <t xml:space="preserve">Metro Wholesale</t>
  </si>
  <si>
    <t xml:space="preserve">Mamtha Savanth</t>
  </si>
  <si>
    <t xml:space="preserve">hr@metro.co.in</t>
  </si>
  <si>
    <t xml:space="preserve">83779 07273</t>
  </si>
  <si>
    <t xml:space="preserve">Ground Floor, Metro Station Seelampur, Parsvnath mall, Near seelampur, New Delhi, Delhi 110053</t>
  </si>
  <si>
    <t xml:space="preserve">Nethu Soft Pvt. Ltd.</t>
  </si>
  <si>
    <t xml:space="preserve">Himabindu K</t>
  </si>
  <si>
    <t xml:space="preserve">himabindu.k@nethusoft.com</t>
  </si>
  <si>
    <t xml:space="preserve">Bhaskar Empire, 5th Floor, Survey No. 14 Opp: DHFLVC Towers, Kondapur Main Road, Kothaguda, Telangana 500084</t>
  </si>
  <si>
    <t xml:space="preserve">Oxfam India</t>
  </si>
  <si>
    <t xml:space="preserve">astha</t>
  </si>
  <si>
    <t xml:space="preserve">hr@oxfarmindia.org</t>
  </si>
  <si>
    <t xml:space="preserve">11 4653 8000</t>
  </si>
  <si>
    <t xml:space="preserve">New MDBP Building, National Small Industries Corporation, 4th Floor, 411 &amp; 412, Okhla Industrial Estate, New Delhi, Delhi 110020</t>
  </si>
  <si>
    <t xml:space="preserve">Jeksonvision</t>
  </si>
  <si>
    <t xml:space="preserve">Paulami Chatterjee</t>
  </si>
  <si>
    <t xml:space="preserve">paulami.chatterjee@jeksonvision.com</t>
  </si>
  <si>
    <t xml:space="preserve">Block no 5-6, Abhishree Corporate Park, Ambli - Bopal Road, Ahmedabad, Gujarat 380058</t>
  </si>
  <si>
    <t xml:space="preserve">Lglsi</t>
  </si>
  <si>
    <t xml:space="preserve">Monika Sukhija</t>
  </si>
  <si>
    <t xml:space="preserve">Monika.Sukhija@lglsi.com</t>
  </si>
  <si>
    <t xml:space="preserve">Delhi 110027, NEW DELHI, RAJOURI GARDEN, S-46, II FLOOR, JANATA MARKET</t>
  </si>
  <si>
    <t xml:space="preserve">Metroapi</t>
  </si>
  <si>
    <t xml:space="preserve">hr@metroapi.com</t>
  </si>
  <si>
    <t xml:space="preserve">040 2381 3969</t>
  </si>
  <si>
    <t xml:space="preserve">Bhanu Enclave, No 302, above Hero Showroom, Sundar Nagar, Erragadda, Hyderabad, Telangana 500038</t>
  </si>
  <si>
    <t xml:space="preserve">Netiapps Softwares</t>
  </si>
  <si>
    <t xml:space="preserve">Manoj P</t>
  </si>
  <si>
    <t xml:space="preserve">manoj.p@netiapps.com</t>
  </si>
  <si>
    <t xml:space="preserve">9845313999/80 41733406 / 91 80 41733608</t>
  </si>
  <si>
    <t xml:space="preserve">Shivalaya Complex, 839, Ground Floor and First Floor, 9th Main Rd, HRBR Layout 1st Block, Kalyan Nagar, Bengaluru, Karnataka 560043</t>
  </si>
  <si>
    <t xml:space="preserve">Oxfamindia.Org</t>
  </si>
  <si>
    <t xml:space="preserve">ritu@oxfamindia.org</t>
  </si>
  <si>
    <t xml:space="preserve">Unit. No. 411 &amp; 412, NSIC New MDBP Building, 4th Floor, Okhla Industrial Estate, New Delhi-110020</t>
  </si>
  <si>
    <t xml:space="preserve">Jeppiaarinstitute</t>
  </si>
  <si>
    <t xml:space="preserve">office@jeppiaarinstitute.org</t>
  </si>
  <si>
    <t xml:space="preserve">Kunnam Sunguvarchatram, Sriperumbudur, Tamil Nadu 631604</t>
  </si>
  <si>
    <t xml:space="preserve">Liberuim Global Resources Private Limited</t>
  </si>
  <si>
    <t xml:space="preserve">Uday Shankar</t>
  </si>
  <si>
    <t xml:space="preserve">uday.shankar@esselgroup.liberiumglobal.com</t>
  </si>
  <si>
    <t xml:space="preserve">18th Floor, A-Wing, Marathon Futurex, NM Joshi Marg, Lower Parel, Mumbai, Maharashtra 400013</t>
  </si>
  <si>
    <t xml:space="preserve">Metropolis Healthcare Limited</t>
  </si>
  <si>
    <t xml:space="preserve">Piyush Upadhyay</t>
  </si>
  <si>
    <t xml:space="preserve">piyushupadhyay.n@metropolisindia.com</t>
  </si>
  <si>
    <t xml:space="preserve">No B, 170, Sector 51, Noida, Uttar Pradesh 201301</t>
  </si>
  <si>
    <t xml:space="preserve">Netlab India Pvt Ltd</t>
  </si>
  <si>
    <t xml:space="preserve">career@netlabindia.com</t>
  </si>
  <si>
    <t xml:space="preserve">22-66814141/ 40564141.</t>
  </si>
  <si>
    <t xml:space="preserve">C-66/2, Okhla Phase II, Okhla Industrial Estate, New Delhi, Delhi 110020</t>
  </si>
  <si>
    <t xml:space="preserve">Oxigen Services Pvt Ltd</t>
  </si>
  <si>
    <t xml:space="preserve">sameeksha sharma</t>
  </si>
  <si>
    <t xml:space="preserve">hr@mioxigen.com</t>
  </si>
  <si>
    <t xml:space="preserve">0124-7161100</t>
  </si>
  <si>
    <t xml:space="preserve">8th Floor, c/o COOFFIZ, Magnum Towers, Golf Course Extension, Sector 58, Gurugram, 122011, Haryana, India</t>
  </si>
  <si>
    <t xml:space="preserve">Jeremiahtechnologies</t>
  </si>
  <si>
    <t xml:space="preserve">Soji</t>
  </si>
  <si>
    <t xml:space="preserve">soji@jeremiahtechnologies.com</t>
  </si>
  <si>
    <t xml:space="preserve">VADAKKUMCHERY BUILDING NEDUMBASSERY P O KAPRASSERY ALUVA Ernakulam KL 683585 IN</t>
  </si>
  <si>
    <t xml:space="preserve">Lic Insurance Corporation Of India</t>
  </si>
  <si>
    <t xml:space="preserve">Dipesh</t>
  </si>
  <si>
    <t xml:space="preserve">dipesh.investments@gmail.com</t>
  </si>
  <si>
    <t xml:space="preserve">5th Floor, West Wing, Yogakshema, Jeevan Bhima Marg, Nariman Point, Mumbai 400021, Maharashtra, India</t>
  </si>
  <si>
    <t xml:space="preserve">Metro-Services</t>
  </si>
  <si>
    <t xml:space="preserve">Nitin Palankar</t>
  </si>
  <si>
    <t xml:space="preserve">hr@metro-services.in</t>
  </si>
  <si>
    <t xml:space="preserve">3rd &amp; 6th floor, Wing 2, Cluster D
 EON Tech Park, Kharadi
 Pune, India: 411014</t>
  </si>
  <si>
    <t xml:space="preserve">Netlink Software Private Limited</t>
  </si>
  <si>
    <t xml:space="preserve">humanresources@netlink.com</t>
  </si>
  <si>
    <t xml:space="preserve">South TT Nagar, Bhopal, Madhya Pradesh 462003</t>
  </si>
  <si>
    <t xml:space="preserve">Oxlgroup</t>
  </si>
  <si>
    <t xml:space="preserve">Assistantmanager@oxlgroup.com</t>
  </si>
  <si>
    <t xml:space="preserve">Ground Floor, Tower 3A, DLF Corporate Park
 DLF City, Phase 3
 122002 Gurgaon, Delhi
 India</t>
  </si>
  <si>
    <t xml:space="preserve">Jet Airways India Limited</t>
  </si>
  <si>
    <t xml:space="preserve">ppradeep@jetairways.com khushboo.khurana@jetairways.com Sara.Jabeen@jetairways.com</t>
  </si>
  <si>
    <t xml:space="preserve">MQ9P+6JW, Sahibzada Ajit Singh Nagar, Punjab 160004</t>
  </si>
  <si>
    <t xml:space="preserve">Lichousing</t>
  </si>
  <si>
    <t xml:space="preserve">Ujwala Nayak</t>
  </si>
  <si>
    <t xml:space="preserve">ujwala.nayak@lichousing.com</t>
  </si>
  <si>
    <t xml:space="preserve">Bombay Life Building, 2nd Floor, 45/47, Veer Nariman Road, Fort, Mumbai-400 001</t>
  </si>
  <si>
    <t xml:space="preserve">Metso</t>
  </si>
  <si>
    <t xml:space="preserve">Manjeet Deswal</t>
  </si>
  <si>
    <t xml:space="preserve">manjeet.deswal@metso.com</t>
  </si>
  <si>
    <t xml:space="preserve">97283 32890</t>
  </si>
  <si>
    <t xml:space="preserve">1, Delhi Rd, Dariyao Nagar, Rohtak, Haryana 124021</t>
  </si>
  <si>
    <t xml:space="preserve">Netmagic It Services Pvt Ltd</t>
  </si>
  <si>
    <t xml:space="preserve">Rahul@netmagicsolutions.com</t>
  </si>
  <si>
    <t xml:space="preserve">24, Okhla Industrial Estate Phase 3 Rd, Okhla Phase III, Okhla Industrial Estate, New Delhi, Delhi 110020</t>
  </si>
  <si>
    <t xml:space="preserve">Oxynetworks</t>
  </si>
  <si>
    <t xml:space="preserve">Vallururamana</t>
  </si>
  <si>
    <t xml:space="preserve">vallururamana@oxynetworks.com</t>
  </si>
  <si>
    <t xml:space="preserve">7-34/1, Satya Nagar Colony, Kothapet, Hyderabad, Telangana 500060</t>
  </si>
  <si>
    <t xml:space="preserve">Jetprivilege</t>
  </si>
  <si>
    <t xml:space="preserve">Ketan Phanse</t>
  </si>
  <si>
    <t xml:space="preserve">Ketan.Phanse@jetprivilege.com</t>
  </si>
  <si>
    <t xml:space="preserve">A WING, 2ND FLOOR, TIMES SQUARE,ANDHERI KURLA ROAD,ANDHERI EASTMAHARASHTRA598MH</t>
  </si>
  <si>
    <t xml:space="preserve">Life Care Diagnostic Center</t>
  </si>
  <si>
    <t xml:space="preserve">Life Care</t>
  </si>
  <si>
    <t xml:space="preserve">lifecarelabhm@gmail.com</t>
  </si>
  <si>
    <t xml:space="preserve">2nd Floor, 45/47, Veer Nariman Road, Fort, Mumbai-400 001</t>
  </si>
  <si>
    <t xml:space="preserve">Mettl</t>
  </si>
  <si>
    <t xml:space="preserve">Arun Prakash</t>
  </si>
  <si>
    <t xml:space="preserve">8aron.prakash@mettl.com</t>
  </si>
  <si>
    <t xml:space="preserve">95551 14444</t>
  </si>
  <si>
    <t xml:space="preserve">Good Earth Business Bay, 7th &amp; 8th Floor, Sector 58, Gurugram, Haryana 122011</t>
  </si>
  <si>
    <t xml:space="preserve">Netmaster</t>
  </si>
  <si>
    <t xml:space="preserve">Vish</t>
  </si>
  <si>
    <t xml:space="preserve">vish@netmastersindia.com</t>
  </si>
  <si>
    <t xml:space="preserve">6, Jalan SS 24/2, Taman Megah, 47301 Petaling Jaya, Selangor, Malaysia</t>
  </si>
  <si>
    <t xml:space="preserve">OYO Hotel and Homes Private Limited</t>
  </si>
  <si>
    <t xml:space="preserve">nipun</t>
  </si>
  <si>
    <t xml:space="preserve">background.verification@oyorooms.com</t>
  </si>
  <si>
    <t xml:space="preserve">Golf Course Ext Rd, Sector 69, Gurugram, Haryana, India</t>
  </si>
  <si>
    <t xml:space="preserve">Jetsetgo Aviation Services Pvt. Ltd</t>
  </si>
  <si>
    <t xml:space="preserve">Alexan</t>
  </si>
  <si>
    <t xml:space="preserve">Lourdes.alexander@jetsetgo.in</t>
  </si>
  <si>
    <t xml:space="preserve">E14, 19, Block E, Vasant Vihar, New Delhi, Delhi 110057</t>
  </si>
  <si>
    <t xml:space="preserve">Life Kare</t>
  </si>
  <si>
    <t xml:space="preserve">lifekarehospital01@gmail.com</t>
  </si>
  <si>
    <t xml:space="preserve">3, Fatehgarh Churian Rd, Nirankari Colony, Amritsar, Punjab 143001</t>
  </si>
  <si>
    <t xml:space="preserve">Meyer</t>
  </si>
  <si>
    <t xml:space="preserve">Jathappar</t>
  </si>
  <si>
    <t xml:space="preserve">jathappar@meyer.co.in</t>
  </si>
  <si>
    <t xml:space="preserve">011 4121 7100</t>
  </si>
  <si>
    <t xml:space="preserve">30, Ground Floor, Link Rd, Block A, Lajpat Nagar III, Lajpat Nagar, New Delhi, Delhi 110024</t>
  </si>
  <si>
    <t xml:space="preserve">Netmetric Infosolutions Pvt Ltd</t>
  </si>
  <si>
    <t xml:space="preserve">Arrahmaan</t>
  </si>
  <si>
    <t xml:space="preserve">arrahmaan@netmetric-solutions.com</t>
  </si>
  <si>
    <t xml:space="preserve">Ozonebio</t>
  </si>
  <si>
    <t xml:space="preserve">hr@ozonebio.com</t>
  </si>
  <si>
    <t xml:space="preserve">109, HSIIDC Internal Rd, Parmeshwari Colony, Sector 31, Faridabad, Haryana 121003</t>
  </si>
  <si>
    <t xml:space="preserve">Jfe-Shoji</t>
  </si>
  <si>
    <t xml:space="preserve">Otsuka</t>
  </si>
  <si>
    <t xml:space="preserve">otsuka@jfe-shoji.co.in</t>
  </si>
  <si>
    <t xml:space="preserve">603, Tower-A, Signature Towers, South City-1,, Gurgaon, 122002</t>
  </si>
  <si>
    <t xml:space="preserve">Life Line Hospital, Kamptee</t>
  </si>
  <si>
    <t xml:space="preserve">lifelinehospital007@gmail.com</t>
  </si>
  <si>
    <t xml:space="preserve">Kalamna Rd, New Colony, Kamptee, Maharashtra, India 441001</t>
  </si>
  <si>
    <t xml:space="preserve">Mforcewt</t>
  </si>
  <si>
    <t xml:space="preserve">ao@mforcewt.com</t>
  </si>
  <si>
    <t xml:space="preserve">81256 68577</t>
  </si>
  <si>
    <t xml:space="preserve">Vijay Nagar Colony, Telangana, India</t>
  </si>
  <si>
    <t xml:space="preserve">Netscribes (India) Pvt. Ltd.</t>
  </si>
  <si>
    <t xml:space="preserve">Reema Kataria</t>
  </si>
  <si>
    <t xml:space="preserve">reema.kataria@netscribes.com</t>
  </si>
  <si>
    <t xml:space="preserve">806, 8th Floor, Unitech Cyber Park, Tower B, Sector 39, Gurugram, Haryana 122001</t>
  </si>
  <si>
    <t xml:space="preserve">P Aggarwal And Associate</t>
  </si>
  <si>
    <t xml:space="preserve">Abhishek Khanna</t>
  </si>
  <si>
    <t xml:space="preserve">caabhishek.khanna@gmail.com</t>
  </si>
  <si>
    <t xml:space="preserve">19/3, 19/3, Hailey Ln, Imperial, New Delhi, Delhi 110001</t>
  </si>
  <si>
    <t xml:space="preserve">Jghdelhi</t>
  </si>
  <si>
    <t xml:space="preserve">hr@jghdelhi.net</t>
  </si>
  <si>
    <t xml:space="preserve">Jaipur Golden Hospital. Address - 2, Institutional Area, Sector -III, Rohini, Delhi-110085.</t>
  </si>
  <si>
    <t xml:space="preserve">Lifecare Diagnostic And Research Centre Pvt Ltd</t>
  </si>
  <si>
    <t xml:space="preserve">hr@lifecarediagnostics.com</t>
  </si>
  <si>
    <t xml:space="preserve">1 &amp; 2 Anandghan Commercial Complex, 1st Floor,Parihar Chowk, opposite ITI, Aundh, Pune, Maharashtra 411007</t>
  </si>
  <si>
    <t xml:space="preserve">Mgageindia</t>
  </si>
  <si>
    <t xml:space="preserve">Jmerlin</t>
  </si>
  <si>
    <t xml:space="preserve">hr@mGageindia.com</t>
  </si>
  <si>
    <t xml:space="preserve">22 40556161</t>
  </si>
  <si>
    <t xml:space="preserve">A Wing, 3rd Floor, Prism Towers,
 Mind Space, Malad (W),
 Mumbai-400064 India</t>
  </si>
  <si>
    <t xml:space="preserve">Netset Software Private Limited</t>
  </si>
  <si>
    <t xml:space="preserve">hr@netsetsoftware.com</t>
  </si>
  <si>
    <t xml:space="preserve">d199 phase, 8-B, Industrial Area, Sector 74, Sahibzada Ajit Singh Nagar, Punjab 160071</t>
  </si>
  <si>
    <t xml:space="preserve">P K Ores Private Limited</t>
  </si>
  <si>
    <t xml:space="preserve">D Panda</t>
  </si>
  <si>
    <t xml:space="preserve">dpanda@pkoresindia.com</t>
  </si>
  <si>
    <t xml:space="preserve"># 454, Saheed Nagar, Sparsh Hospital Rd, Bhubaneswar, Odisha 751007</t>
  </si>
  <si>
    <t xml:space="preserve">Jhass Agro Industries/Jhass Ibt Life Sciences Pvt Ltd</t>
  </si>
  <si>
    <t xml:space="preserve">jhassibt@yahoo.co.in</t>
  </si>
  <si>
    <t xml:space="preserve">PLOT NO. 170, D.NO. 5-5-35/134 PRASHANTHI NAGAR I.E, KUKATPALLY HYDERABAD TG 500072 IN</t>
  </si>
  <si>
    <t xml:space="preserve">Lifecareh</t>
  </si>
  <si>
    <t xml:space="preserve">Sanjiv Roy</t>
  </si>
  <si>
    <t xml:space="preserve">sanjivroy@lifecareh.com</t>
  </si>
  <si>
    <t xml:space="preserve">Central Marketing Office, Chennai. HLL Bhavan, #26/4, Tambaram-Velachery Main Road, Pallikaranai, Chennai-600 100</t>
  </si>
  <si>
    <t xml:space="preserve">Mgi</t>
  </si>
  <si>
    <t xml:space="preserve">hr@mgi.ac.in</t>
  </si>
  <si>
    <t xml:space="preserve">A-1240, 2nd Floor Opp-Bank of Baroda, GD Colony, Mayur Vihar Phase III, Delhi, 110096</t>
  </si>
  <si>
    <t xml:space="preserve">Netsoftpro</t>
  </si>
  <si>
    <t xml:space="preserve">Shamnath</t>
  </si>
  <si>
    <t xml:space="preserve">r.shamnath@netsoftpro.net</t>
  </si>
  <si>
    <t xml:space="preserve">39/76-C, II Floor, Bharati Building, Mahakavi G Rd, Karikkamuri, Kochi, Kerala 682011</t>
  </si>
  <si>
    <t xml:space="preserve">P K Sundramaniam Ca</t>
  </si>
  <si>
    <t xml:space="preserve">Veeru</t>
  </si>
  <si>
    <t xml:space="preserve">veeru_callb@yahoo.co.in</t>
  </si>
  <si>
    <t xml:space="preserve">1010, 1st Floor, 26th Main Rd, above Union Bank of India, 4th T Block East, Jayanagar, Bengaluru, Karnataka 560041</t>
  </si>
  <si>
    <t xml:space="preserve">Jhpl</t>
  </si>
  <si>
    <t xml:space="preserve">info@jhpl.org</t>
  </si>
  <si>
    <t xml:space="preserve">D-19, NIZAMUDDIN EAST NEW DELHI DL 000000 IN</t>
  </si>
  <si>
    <t xml:space="preserve">Lifecarehll</t>
  </si>
  <si>
    <t xml:space="preserve">Manoj Daya</t>
  </si>
  <si>
    <t xml:space="preserve">manojdaya@lifecarehll.com</t>
  </si>
  <si>
    <t xml:space="preserve">Lifecare Centre, near Eye Mobile Unit Zonal Hospital, Dharamshala, Himachal Pradesh</t>
  </si>
  <si>
    <t xml:space="preserve">Netsysinfotech</t>
  </si>
  <si>
    <t xml:space="preserve">hr@netsysinfo.com</t>
  </si>
  <si>
    <t xml:space="preserve">No. 21/13, SSR Mall, Radio Market, Mount Road, Wallers Rd, Chintadripet, Chennai, Tamil Nadu 600002</t>
  </si>
  <si>
    <t xml:space="preserve">P. N. Gadgil Jewellers Private Limited</t>
  </si>
  <si>
    <t xml:space="preserve">Parag Butala</t>
  </si>
  <si>
    <t xml:space="preserve">parag.butala@pngadgil.com</t>
  </si>
  <si>
    <t xml:space="preserve">694 Narayan Peth, PNG House Kunte Chowk, Laxmi Road Pune, 411030 India</t>
  </si>
  <si>
    <t xml:space="preserve">Jhsoftech</t>
  </si>
  <si>
    <t xml:space="preserve">swathi@jhsoftech.com</t>
  </si>
  <si>
    <t xml:space="preserve">301,3rd floor,# 301, Pavani Anusuya Towers, opposite Huda Complex Road, Tarnaka, Secunderabad, 500017</t>
  </si>
  <si>
    <t xml:space="preserve">Lifecell</t>
  </si>
  <si>
    <t xml:space="preserve">Vinitakumari N</t>
  </si>
  <si>
    <t xml:space="preserve">vinitakumari.n@lifecell.in</t>
  </si>
  <si>
    <t xml:space="preserve">M-16, 1st Floor, Lajpat Nagar 2, Delhi - 110024, Near Jal Vihar Gol Chakkar</t>
  </si>
  <si>
    <t xml:space="preserve">M-Hance</t>
  </si>
  <si>
    <t xml:space="preserve">HR@m-hance.com</t>
  </si>
  <si>
    <t xml:space="preserve">GR58+V95, Gurha Slathia, Ideal Colony, Kothrud, Pune, Maharashtra 411038</t>
  </si>
  <si>
    <t xml:space="preserve">Nettpositive Business Analytics.</t>
  </si>
  <si>
    <t xml:space="preserve">Sweta Sinha</t>
  </si>
  <si>
    <t xml:space="preserve">sweta.sinha@nettpositive.com</t>
  </si>
  <si>
    <t xml:space="preserve">A Wing, 5th Floor, ‘Maruthi Infotech Centre’, Koramangala Inner Ring Road, Amar Jyothi Layout, Bengaluru, Karnataka 560071</t>
  </si>
  <si>
    <t xml:space="preserve">P.I. Softek Limited</t>
  </si>
  <si>
    <t xml:space="preserve">info@pisoftek.com</t>
  </si>
  <si>
    <t xml:space="preserve">C 56A / 28, C Block, Phase 2, Industrial Area, Sector 62, Noida, Uttar Pradesh 201301</t>
  </si>
  <si>
    <t xml:space="preserve">Jindal Intelecom Ltd</t>
  </si>
  <si>
    <t xml:space="preserve">hr-mn@intellicomcenters.com</t>
  </si>
  <si>
    <t xml:space="preserve">28, Shivaji Marg New Delhi DL 110015 IN</t>
  </si>
  <si>
    <t xml:space="preserve">Lifeline Systech Solutions Private Limited. (Formerly, Smiles Entrust Technologies Private</t>
  </si>
  <si>
    <t xml:space="preserve">narendra@lifeline-sys.com</t>
  </si>
  <si>
    <t xml:space="preserve">020 3020 0700</t>
  </si>
  <si>
    <t xml:space="preserve">Level 3 Mrugank Building Rajpath Maharashtra, Paud Rd, Shikshaknagar, Ramkrishna Paramhans Nagar, Kothrud, Pune, Maharashtra 411038</t>
  </si>
  <si>
    <t xml:space="preserve">Mholdings</t>
  </si>
  <si>
    <t xml:space="preserve">indu@mholdings.com</t>
  </si>
  <si>
    <t xml:space="preserve">86 New Rd, London E4 9SY, United Kingdom</t>
  </si>
  <si>
    <t xml:space="preserve">Netweb Software Pvt Ltd</t>
  </si>
  <si>
    <t xml:space="preserve">Sheetal Sahasrabudhe</t>
  </si>
  <si>
    <t xml:space="preserve">sheetal.sahasrabudhe@netweb.biz</t>
  </si>
  <si>
    <t xml:space="preserve">NetWeb Aspire, Vasna - Bhayli Main Rd, Nr. Bright School, Bhayli, Vadodara, Gujarat 391410</t>
  </si>
  <si>
    <t xml:space="preserve">P2G Tech</t>
  </si>
  <si>
    <t xml:space="preserve">Hari</t>
  </si>
  <si>
    <t xml:space="preserve">info@p2gtech.com</t>
  </si>
  <si>
    <t xml:space="preserve">23, 45, Brindavan St, Gokulam Colony, Ramakrishnapuram, West Mambalam, Chennai, Tamil Nadu 600033</t>
  </si>
  <si>
    <t xml:space="preserve">Jindal Stainlesslimited</t>
  </si>
  <si>
    <t xml:space="preserve">Abhishek Sharma</t>
  </si>
  <si>
    <t xml:space="preserve">abhishek.sharma@jslhsr.com</t>
  </si>
  <si>
    <t xml:space="preserve">01662-222471</t>
  </si>
  <si>
    <t xml:space="preserve">New Delhi. Jindal Centre 12, Bhikaji Cama Place, New Delhi, India - 110066</t>
  </si>
  <si>
    <t xml:space="preserve">Lifelinehospitals</t>
  </si>
  <si>
    <t xml:space="preserve">hr@lifelinehospitals.com</t>
  </si>
  <si>
    <t xml:space="preserve">Dr Maheshwari Complex Gill Road Opposite Telegraph Office Gill Road, Ludhiana, Punjab - 141003</t>
  </si>
  <si>
    <t xml:space="preserve">Mhsforgirls Edu</t>
  </si>
  <si>
    <t xml:space="preserve">contact@mhsforgirls.edu.in</t>
  </si>
  <si>
    <t xml:space="preserve">033 2287 5326</t>
  </si>
  <si>
    <t xml:space="preserve">78, Syed Amir Ali Ave, Beck Bagan, Ballygunge, Kolkata, West Bengal 700019</t>
  </si>
  <si>
    <t xml:space="preserve">Netwin Infosolutions Pvt Ltd</t>
  </si>
  <si>
    <t xml:space="preserve">hr@netwinindia.net</t>
  </si>
  <si>
    <t xml:space="preserve">IT-29/5,IT Park , Opposite Siemens, MIDC Ambad, Nashik, Maharashtra 422010</t>
  </si>
  <si>
    <t xml:space="preserve">P3 Voith Aerospace Pvt Ltd</t>
  </si>
  <si>
    <t xml:space="preserve">PVI_HR@p3voith.com</t>
  </si>
  <si>
    <t xml:space="preserve">PLOT NO 4 AND 4A, XYLEM BUILDING,5A, 5TH FLOOR, WHITEFIELD ROAD,MAHADEVPURA,Bangalore,Karnataka,INDIA,560048</t>
  </si>
  <si>
    <t xml:space="preserve">Jindal Steel And Power Limited</t>
  </si>
  <si>
    <t xml:space="preserve">arun.dahiya@jindalsteel.com</t>
  </si>
  <si>
    <t xml:space="preserve">Raipur. 13 K. M. Stone, G.E. Road, Mandir Hasaud, · Raigarh. Kharsia Road,Raigarh -496001</t>
  </si>
  <si>
    <t xml:space="preserve">Liferay India Pvt Ltd</t>
  </si>
  <si>
    <t xml:space="preserve">belita.menezes@liferay.com</t>
  </si>
  <si>
    <t xml:space="preserve">080-45445445/41532222</t>
  </si>
  <si>
    <t xml:space="preserve">Green Glen Layout, Bellandur, Bengaluru, Karnataka 560103</t>
  </si>
  <si>
    <t xml:space="preserve">Mic</t>
  </si>
  <si>
    <t xml:space="preserve">Sailajav</t>
  </si>
  <si>
    <t xml:space="preserve">sailajav@mic.co.in</t>
  </si>
  <si>
    <t xml:space="preserve">90136 10457</t>
  </si>
  <si>
    <t xml:space="preserve">MIC INSTITUTE A-630 HANUMAN MANDIR ROAD, GD Colony, Mayur Vihar Phase III, EAST, Delhi 110096</t>
  </si>
  <si>
    <t xml:space="preserve">Network Ace Pvt Ltd</t>
  </si>
  <si>
    <t xml:space="preserve">hr@networkace.in</t>
  </si>
  <si>
    <t xml:space="preserve">8889935005, 9644023435/731-4001805</t>
  </si>
  <si>
    <t xml:space="preserve">C-165, Industrial Area, Phase-1, Naraina</t>
  </si>
  <si>
    <t xml:space="preserve">P3Group Consulting</t>
  </si>
  <si>
    <t xml:space="preserve">p3i_ind_hr@p3.com</t>
  </si>
  <si>
    <t xml:space="preserve">080-66906000</t>
  </si>
  <si>
    <t xml:space="preserve">P3 group GmbH
 Heilbronner Str. 86
 70191 Stuttgart
 Germany</t>
  </si>
  <si>
    <t xml:space="preserve">Jindalrealty</t>
  </si>
  <si>
    <t xml:space="preserve">Rajeev Saxena</t>
  </si>
  <si>
    <t xml:space="preserve">rajeev.saxena@jindalrealty.com</t>
  </si>
  <si>
    <t xml:space="preserve">Sector 35, Sonipat, Haryana 131029</t>
  </si>
  <si>
    <t xml:space="preserve">Lifesensemed</t>
  </si>
  <si>
    <t xml:space="preserve">Saravana S</t>
  </si>
  <si>
    <t xml:space="preserve">saravana.s@lifesensemed.com</t>
  </si>
  <si>
    <t xml:space="preserve">#314 THIRD FLOOR C BLOCK MILLENIUM HABITAT APARTMENT,KUNDALAHALLI,K.R PURAM BANGALORE KARNATAKA INDIA 560037</t>
  </si>
  <si>
    <t xml:space="preserve">Michael Page</t>
  </si>
  <si>
    <t xml:space="preserve">Ankit Agarwala</t>
  </si>
  <si>
    <t xml:space="preserve">hr@michaelpage.co.in</t>
  </si>
  <si>
    <t xml:space="preserve">0122 42363369
 0124 452 5500</t>
  </si>
  <si>
    <t xml:space="preserve">Building 8, Tower A, 1st floor, DLF Cyber City, DLF Phase 2, Sector 24, Gurugram, Haryana 122002</t>
  </si>
  <si>
    <t xml:space="preserve">Network Airline Services</t>
  </si>
  <si>
    <t xml:space="preserve">poonam@network-airline.in</t>
  </si>
  <si>
    <t xml:space="preserve">A2, Windsor Place, Faraday Rd, Manor Royal, Crawley RH10 9TF, United Kingdom</t>
  </si>
  <si>
    <t xml:space="preserve">Pa Consulting Group</t>
  </si>
  <si>
    <t xml:space="preserve">Shagun Singh</t>
  </si>
  <si>
    <t xml:space="preserve">Shagun.Singh@PACONSULTING.COM</t>
  </si>
  <si>
    <t xml:space="preserve">Gold Nest, 4A &amp; 4B, Wind Tunnel Rd, Murgesh Pallya, Bengaluru, Karnataka 560001</t>
  </si>
  <si>
    <t xml:space="preserve">Jindalsaw</t>
  </si>
  <si>
    <t xml:space="preserve">Op Sharma</t>
  </si>
  <si>
    <t xml:space="preserve">op.sharma@jindalsaw.com</t>
  </si>
  <si>
    <t xml:space="preserve">SUSHMA HOME WORK, Punjab 140603</t>
  </si>
  <si>
    <t xml:space="preserve">Lift Off Llc</t>
  </si>
  <si>
    <t xml:space="preserve">Bhaskar</t>
  </si>
  <si>
    <t xml:space="preserve">bhaskara@liftoffllc.com</t>
  </si>
  <si>
    <t xml:space="preserve">80 4098 6191</t>
  </si>
  <si>
    <t xml:space="preserve">18, 2nd Floor, 80ft. Road, 4th Block, Koramangala, Bengaluru, Karnataka 560034</t>
  </si>
  <si>
    <t xml:space="preserve">Mico Bosch</t>
  </si>
  <si>
    <t xml:space="preserve">Guruprasad</t>
  </si>
  <si>
    <t xml:space="preserve">Hr@bosch.com</t>
  </si>
  <si>
    <t xml:space="preserve">Bhagmal Complex, Captain Vijyant Thapar Marg, Naya Bans, Naya Bans Village, Sector 15, Noida, Uttar Pradesh 201301</t>
  </si>
  <si>
    <t xml:space="preserve">Network Bulls Pvt Ltd</t>
  </si>
  <si>
    <t xml:space="preserve">hr@networkbulls.in</t>
  </si>
  <si>
    <t xml:space="preserve">SCO 9-12, Old Delhi Rd, Above Vishal Mega Mart, Sector 14, Gurugram, Haryana 122001</t>
  </si>
  <si>
    <t xml:space="preserve">Pace Business Machines Pvt. Ltd</t>
  </si>
  <si>
    <t xml:space="preserve">hrd@pbmpl.com</t>
  </si>
  <si>
    <t xml:space="preserve">2158 2500</t>
  </si>
  <si>
    <t xml:space="preserve">401, Dosti Pinnacle, Rd Number 22, Wagle Industrial Estate, Thane West, Thane, Maharashtra 400604</t>
  </si>
  <si>
    <t xml:space="preserve">Jinfotech</t>
  </si>
  <si>
    <t xml:space="preserve">Smita Mohanty</t>
  </si>
  <si>
    <t xml:space="preserve">smita.mohanty@jinfotech.com</t>
  </si>
  <si>
    <t xml:space="preserve">A303, Plot no. 31 Kalka Appartment, Sector 6, Dwarka, New Delhi, Delhi 110075</t>
  </si>
  <si>
    <t xml:space="preserve">Lighthouseindia</t>
  </si>
  <si>
    <t xml:space="preserve">contact@lighthouseindia.com</t>
  </si>
  <si>
    <t xml:space="preserve">14/4 I.T. Park, Road, Ambazari, Nagpur, Maharashtra 440022</t>
  </si>
  <si>
    <t xml:space="preserve">Micro Inks Ltd.</t>
  </si>
  <si>
    <t xml:space="preserve">Varsha Dighe</t>
  </si>
  <si>
    <t xml:space="preserve">hr@microinks.com</t>
  </si>
  <si>
    <t xml:space="preserve">260-3052100
 99716 97300</t>
  </si>
  <si>
    <t xml:space="preserve">C- 13, Amaltash Marg, Block C, Sector 3, Noida, Uttar Pradesh 201301</t>
  </si>
  <si>
    <t xml:space="preserve">Network Components Pvt Ltd</t>
  </si>
  <si>
    <t xml:space="preserve">jobs@nciportal.com</t>
  </si>
  <si>
    <t xml:space="preserve">4th floor, KPCS house, Left Bhusari Colony, Bhusari Colony, Kothrud, Pune, Maharashtra 411038</t>
  </si>
  <si>
    <t xml:space="preserve">Pace Hr Innovations Private Limited</t>
  </si>
  <si>
    <t xml:space="preserve">operations@hrinnovations.co.in</t>
  </si>
  <si>
    <t xml:space="preserve">Office No-506- Swastik Disha Corporate Park, opposite Shreyas Cinema, Ghatkopar(west) Mumbai, Maharashtra 400086</t>
  </si>
  <si>
    <t xml:space="preserve">Jinsoftsolutions</t>
  </si>
  <si>
    <t xml:space="preserve">Viral Shah</t>
  </si>
  <si>
    <t xml:space="preserve">viral.shah@jinsoftsolutions.com</t>
  </si>
  <si>
    <t xml:space="preserve">Flat No.401, 4th Floor, Balaji Residency, Madhapur Guttala</t>
  </si>
  <si>
    <t xml:space="preserve">Limtexit</t>
  </si>
  <si>
    <t xml:space="preserve">Sapna Ambashta</t>
  </si>
  <si>
    <t xml:space="preserve">sapna.ambashta@limtexit.com
 hr@limtexit.com</t>
  </si>
  <si>
    <t xml:space="preserve">29/2A, ASHOK NAGAR NEAR METRO STATION TILAK NAGAR, Ashok Nagar, New Delhi, Delhi 110018</t>
  </si>
  <si>
    <t xml:space="preserve">Microchip</t>
  </si>
  <si>
    <t xml:space="preserve">Sowmya Kamath</t>
  </si>
  <si>
    <t xml:space="preserve">Sowmya.Kamath@microchip.com</t>
  </si>
  <si>
    <t xml:space="preserve">011 2644 5490</t>
  </si>
  <si>
    <t xml:space="preserve">A 102, Lajpat Nagar 4, New Delhi, Delhi 110024</t>
  </si>
  <si>
    <t xml:space="preserve">Network Fp Knowledge Solutions Pvt Ltd (Content And Digital Media</t>
  </si>
  <si>
    <t xml:space="preserve">priti@networkfp.com</t>
  </si>
  <si>
    <t xml:space="preserve">Network FP Knowledge Solutions Pvt. Ltd Unit No. 352, 3rd floor,A to Z industrial Estate, Ganapatrao Kadam Marg, Lower Parel West, Mumbai, Maharashtra 400013</t>
  </si>
  <si>
    <t xml:space="preserve">Pace Setters Business Solutions Private Limited</t>
  </si>
  <si>
    <t xml:space="preserve">hemant.kharade@pacesetters.in</t>
  </si>
  <si>
    <t xml:space="preserve">Bhandup, Rajiv Gandhi Nagar, Bhandup West, Mumbai, Maharashtra 400078</t>
  </si>
  <si>
    <t xml:space="preserve">Jisnu</t>
  </si>
  <si>
    <t xml:space="preserve">Ys Rao</t>
  </si>
  <si>
    <t xml:space="preserve">ysrao@jisnu.com</t>
  </si>
  <si>
    <t xml:space="preserve">Plot No. 8-2-120/86/9/B, 2nd Floor, Luxor Park, Road Number 2, Banjara Hills, Hyderabad, Telangana 500034</t>
  </si>
  <si>
    <t xml:space="preserve">Lincesoft</t>
  </si>
  <si>
    <t xml:space="preserve">hr@lincesoft.com</t>
  </si>
  <si>
    <t xml:space="preserve">A-9, Street Number 4, Indian Airlines Colony, Patigadda, Begumpet, Hyderabad, Telangana 500016</t>
  </si>
  <si>
    <t xml:space="preserve">Microcircle</t>
  </si>
  <si>
    <t xml:space="preserve">Khairi</t>
  </si>
  <si>
    <t xml:space="preserve">khairi@microcircle.com.my</t>
  </si>
  <si>
    <t xml:space="preserve">603-8948 5770</t>
  </si>
  <si>
    <t xml:space="preserve">65-1, Jalan Equine 9, Taman Equine, Bandar Putra Permai, Seri Kembangan, Selangor, Malaysia</t>
  </si>
  <si>
    <t xml:space="preserve">Network International / Ansr Consulting</t>
  </si>
  <si>
    <t xml:space="preserve">Rubinana</t>
  </si>
  <si>
    <t xml:space="preserve">hr@Network.ae</t>
  </si>
  <si>
    <t xml:space="preserve">3rd Floor, A wing Mountain Ash Block, H2, Bengaluru, 560045, Manayata Tech Park, Nagavara, Bengaluru, Karnataka 560045</t>
  </si>
  <si>
    <t xml:space="preserve">Pacecom Technologies Private Limited ( Shruth And Smith Holdings)</t>
  </si>
  <si>
    <t xml:space="preserve">Ashish Kumar</t>
  </si>
  <si>
    <t xml:space="preserve">akumar@pacecom.co.in</t>
  </si>
  <si>
    <t xml:space="preserve">No.609, Next to Mega Mart, 80ft Road Above Women's Trends, beside Devagowda petrol bunk, Bengaluru, Karnataka 560085</t>
  </si>
  <si>
    <t xml:space="preserve">Jivainfotech</t>
  </si>
  <si>
    <t xml:space="preserve">Sajani</t>
  </si>
  <si>
    <t xml:space="preserve">sajani@jivainfotech.com</t>
  </si>
  <si>
    <t xml:space="preserve">Mehmoodpur Jattan, Ward, Street No. 3, Bahadurgarh, Patiala, Punjab 147021</t>
  </si>
  <si>
    <t xml:space="preserve">Lincolnelectric</t>
  </si>
  <si>
    <t xml:space="preserve">Ar Narasimhan</t>
  </si>
  <si>
    <t xml:space="preserve">ar_narasimhan@lincolnelectric.com.sg</t>
  </si>
  <si>
    <t xml:space="preserve">Plot No P40, Domestic Tariff Area, Central Ave, Mahindra World City, Chengalpattu, Tamil Nadu 603004</t>
  </si>
  <si>
    <t xml:space="preserve">Microcom Solutions</t>
  </si>
  <si>
    <t xml:space="preserve">Venkat Rayavarapu</t>
  </si>
  <si>
    <t xml:space="preserve">Venkat.Rayavarapu@microexcel.com</t>
  </si>
  <si>
    <t xml:space="preserve">040-66660452</t>
  </si>
  <si>
    <t xml:space="preserve">Chaura Raghunathpur, Dharam Nikt, Sector 26, Noida, Uttar Pradesh 201301</t>
  </si>
  <si>
    <t xml:space="preserve">Network18Publishing</t>
  </si>
  <si>
    <t xml:space="preserve">Balan</t>
  </si>
  <si>
    <t xml:space="preserve">hr@network18publishing.com</t>
  </si>
  <si>
    <t xml:space="preserve">28, Pocket 5, Sector D, Vasant Kunj, New Delhi, Delhi 110070</t>
  </si>
  <si>
    <t xml:space="preserve">Pacer Automation Pvt. Ltd.</t>
  </si>
  <si>
    <t xml:space="preserve">mohan raj</t>
  </si>
  <si>
    <t xml:space="preserve">mohan.raj@pacerautomation.com</t>
  </si>
  <si>
    <t xml:space="preserve">43/24, 2nd Cross Promenade Rd, Sindhi Colony, Pulikeshi Nagar, Bengaluru, Karnataka 560005</t>
  </si>
  <si>
    <t xml:space="preserve">Deccan Pump Limited</t>
  </si>
  <si>
    <t xml:space="preserve">hr@deccanpumps.com</t>
  </si>
  <si>
    <t xml:space="preserve">Ganapathy, Prashakthi Nagar, Bharathi Nagar, Coimbatore, Tamil Nadu 641006</t>
  </si>
  <si>
    <t xml:space="preserve">Jjimpex</t>
  </si>
  <si>
    <t xml:space="preserve">Jitesh</t>
  </si>
  <si>
    <t xml:space="preserve">jitesh@jjimpex.in</t>
  </si>
  <si>
    <t xml:space="preserve">D-117,, Dr Ramlal Verma Marg, Block D, Lajpat Nagar I, Lajpat Nagar, New Delhi, Delhi 110024</t>
  </si>
  <si>
    <t xml:space="preserve">Lincolnelectric.In</t>
  </si>
  <si>
    <t xml:space="preserve">Bharathi</t>
  </si>
  <si>
    <t xml:space="preserve">bharathi@lincolnelectric.in</t>
  </si>
  <si>
    <t xml:space="preserve">Plot No P40,
 Central Avenue Domestic Tariff Area
 Mahindra World City
 Mahindra World City Post Office
 Chengalpattu, Kancheepuram District
 Tamil Nadu 603 004, India</t>
  </si>
  <si>
    <t xml:space="preserve">Microensure</t>
  </si>
  <si>
    <t xml:space="preserve">John Peter</t>
  </si>
  <si>
    <t xml:space="preserve">john.peter@microensure.com</t>
  </si>
  <si>
    <t xml:space="preserve">0124 252 6836</t>
  </si>
  <si>
    <t xml:space="preserve">Unit 05, Ground Floor, Business Tower, 122002, Suncity, Sector 54, Gurugram, Haryana 122003</t>
  </si>
  <si>
    <t xml:space="preserve">Network1Media</t>
  </si>
  <si>
    <t xml:space="preserve">Arup</t>
  </si>
  <si>
    <t xml:space="preserve">arup@network1media.com</t>
  </si>
  <si>
    <t xml:space="preserve">FC-7, Maharaja Agrasen Marg, Film City, Sector 16A, Noida, Uttar Pradesh 201301</t>
  </si>
  <si>
    <t xml:space="preserve">Pacific Medical College &amp; Hospital</t>
  </si>
  <si>
    <t xml:space="preserve">pmchhr@pacificmedical.ac.in</t>
  </si>
  <si>
    <t xml:space="preserve">Bhilon ka Bedla, N.H. 27, Pratap Pura, Girwa, Udaipur, Rajasthan 313001</t>
  </si>
  <si>
    <t xml:space="preserve">Deccani Services Pvt Ltd</t>
  </si>
  <si>
    <t xml:space="preserve">hr@deccaniservices.in</t>
  </si>
  <si>
    <t xml:space="preserve">044 22253611</t>
  </si>
  <si>
    <t xml:space="preserve">B - 44, Malcha Marg, Block B, Diplomatic Enclave, Chanakyapuri, New Delhi, Delhi 110021</t>
  </si>
  <si>
    <t xml:space="preserve">Jk Tyre</t>
  </si>
  <si>
    <t xml:space="preserve">Gunjan Tiwari</t>
  </si>
  <si>
    <t xml:space="preserve">gtiwari@jkmail.com</t>
  </si>
  <si>
    <t xml:space="preserve">Patriot House 3, Bahadur Shah Zafar Marg, New Delhi</t>
  </si>
  <si>
    <t xml:space="preserve">Linde</t>
  </si>
  <si>
    <t xml:space="preserve">Rajan Koovayil</t>
  </si>
  <si>
    <t xml:space="preserve">Rajan.Koovayil@linde.com</t>
  </si>
  <si>
    <t xml:space="preserve">9VG6+3G4, Selaqui Industrial Area, Selakui, Uttarakhand 248011</t>
  </si>
  <si>
    <t xml:space="preserve">Microgenediagnostic</t>
  </si>
  <si>
    <t xml:space="preserve">Puja Rani</t>
  </si>
  <si>
    <t xml:space="preserve">puja.rani@microgenediagnostic.com</t>
  </si>
  <si>
    <t xml:space="preserve">011 2575 3260</t>
  </si>
  <si>
    <t xml:space="preserve">Vikram Towers, 806, Rajendra Place, New Delhi, Delhi 110008</t>
  </si>
  <si>
    <t xml:space="preserve">Network4Barter Pvt. Ltd.</t>
  </si>
  <si>
    <t xml:space="preserve">Gulshan K</t>
  </si>
  <si>
    <t xml:space="preserve">gulshan.k@network4barter.com</t>
  </si>
  <si>
    <t xml:space="preserve">306 &amp; 306 A, 3rd Floor, Suncity Success Tower, Sector 65, Gurugram, Haryana 122005</t>
  </si>
  <si>
    <t xml:space="preserve">Pacific.Co.In</t>
  </si>
  <si>
    <t xml:space="preserve">Vinita Gaur</t>
  </si>
  <si>
    <t xml:space="preserve">vinita.gaur@pacific.co.in</t>
  </si>
  <si>
    <t xml:space="preserve">D-94, Sector 63 Rd, A Block, Sector 63, Noida, Uttar Pradesh 201307</t>
  </si>
  <si>
    <t xml:space="preserve">Decimalpoint Analytics</t>
  </si>
  <si>
    <t xml:space="preserve">Ajay Gupta</t>
  </si>
  <si>
    <t xml:space="preserve">Hr@decimalpointanalytics.com</t>
  </si>
  <si>
    <t xml:space="preserve">5A, B- WIng, Trade Star Building, J B Nagar, Andheri - Kurla Road, Andheri East, Mumbai, Maharashtra 400060</t>
  </si>
  <si>
    <t xml:space="preserve">Jkcement</t>
  </si>
  <si>
    <t xml:space="preserve">Harshita Gupta</t>
  </si>
  <si>
    <t xml:space="preserve">Harshita.Gupta@jkcement.com</t>
  </si>
  <si>
    <t xml:space="preserve">W3C2+55R, Haridwar, Uttarakhand 249402</t>
  </si>
  <si>
    <t xml:space="preserve">Linfox</t>
  </si>
  <si>
    <t xml:space="preserve">Abhishek Kulkarni</t>
  </si>
  <si>
    <t xml:space="preserve">Abhishek_Kulkarni@linfox.com</t>
  </si>
  <si>
    <t xml:space="preserve">Unnamed Road, Hindalpur, Uttar Pradesh 245304</t>
  </si>
  <si>
    <t xml:space="preserve">Microhouse</t>
  </si>
  <si>
    <t xml:space="preserve">Ashwin</t>
  </si>
  <si>
    <t xml:space="preserve">ashwinkumar@microhouse.biz</t>
  </si>
  <si>
    <t xml:space="preserve">011 2641 7228</t>
  </si>
  <si>
    <t xml:space="preserve">Vishal Bhawan, 95, 115/3, Nehru Place, New Delhi, Delhi 110019</t>
  </si>
  <si>
    <t xml:space="preserve">Networkers Home</t>
  </si>
  <si>
    <t xml:space="preserve">Suhas</t>
  </si>
  <si>
    <t xml:space="preserve">suhas@networkershome.com</t>
  </si>
  <si>
    <t xml:space="preserve">A-33, A Block, 2nd Floor, Sector 2, Near Noida Metro Station Sector–15, Noida, Uttar Pradesh 201301</t>
  </si>
  <si>
    <t xml:space="preserve">Pacoline Industries Private Limited</t>
  </si>
  <si>
    <t xml:space="preserve">Raju</t>
  </si>
  <si>
    <t xml:space="preserve">raju@pacoline.com</t>
  </si>
  <si>
    <t xml:space="preserve">21/1, Hadapsar Industrial Estate, Hadapsar, Next Spica, Hadapsar Industrial Estate, Pune, Maharashtra 411013</t>
  </si>
  <si>
    <t xml:space="preserve">Dedicated Health Care Services Tpa India Pvt. Ltd.</t>
  </si>
  <si>
    <t xml:space="preserve">dhs.admin@dhs-india.com</t>
  </si>
  <si>
    <t xml:space="preserve">Second Floor, Cambata Building, (Eros Cinema Building), East Wing, 42, Maharshi Karve Road,Churchgate, Mumbai, Maharashtra 400020</t>
  </si>
  <si>
    <t xml:space="preserve">Jkmail.Com</t>
  </si>
  <si>
    <t xml:space="preserve">hss@jkmail.com</t>
  </si>
  <si>
    <t xml:space="preserve">Delhi 110002</t>
  </si>
  <si>
    <t xml:space="preserve">Linkedtea</t>
  </si>
  <si>
    <t xml:space="preserve">Karikalan Kumaresan</t>
  </si>
  <si>
    <t xml:space="preserve">Karikalan.kumaresan@linkedtea.com</t>
  </si>
  <si>
    <t xml:space="preserve">4A, Council House Street, 1st Floor,,MMS Chambers, Kolkata West Bengal 700001</t>
  </si>
  <si>
    <t xml:space="preserve">Microlabs</t>
  </si>
  <si>
    <t xml:space="preserve">corporatehr@microlabs.in</t>
  </si>
  <si>
    <t xml:space="preserve">0120 276 4845</t>
  </si>
  <si>
    <t xml:space="preserve">E7, Hapur Rd, E Block, Dhanwantri Puram, Shastri Nagar, Ghaziabad, Uttar Pradesh 201001</t>
  </si>
  <si>
    <t xml:space="preserve">Netxcell Limited</t>
  </si>
  <si>
    <t xml:space="preserve">Hani Jain</t>
  </si>
  <si>
    <t xml:space="preserve">hr@netxcell.com</t>
  </si>
  <si>
    <t xml:space="preserve">Wing 1 4th Floor D-Block Cyber Gateway Hitech City Madhapur, Phase 2, HITEC City, Hyderabad, Telangana 500081</t>
  </si>
  <si>
    <t xml:space="preserve">Page Point Services India Private Limited</t>
  </si>
  <si>
    <t xml:space="preserve">Sarika Salunkhe</t>
  </si>
  <si>
    <t xml:space="preserve">Sarika.Salunkhe@digicall.in</t>
  </si>
  <si>
    <t xml:space="preserve">19/7, Maruthi Mansion, Cunningham Road, Cunningham Road, Bengaluru, Karnataka 560052</t>
  </si>
  <si>
    <t xml:space="preserve">Deek Software Solution</t>
  </si>
  <si>
    <t xml:space="preserve">hr@dssgroups.com</t>
  </si>
  <si>
    <t xml:space="preserve">3rd Floor, Sharma Market, Hoshiyarpur, Gali Number 2, Hoshiyarpur, Hoshiarpur Village, Sector 51, Noida, Uttar Pradesh 201301</t>
  </si>
  <si>
    <t xml:space="preserve">Jktech</t>
  </si>
  <si>
    <t xml:space="preserve">Prerna Vijay</t>
  </si>
  <si>
    <t xml:space="preserve">Hr@jktech.com</t>
  </si>
  <si>
    <t xml:space="preserve">F-2 &amp; F-3, Sector-3, Noida, Uttar Pradesh 201301</t>
  </si>
  <si>
    <t xml:space="preserve">Linkquestindia</t>
  </si>
  <si>
    <t xml:space="preserve">support@linkquestindia.com</t>
  </si>
  <si>
    <t xml:space="preserve">25, Block G, Sector 3, Noida, Uttar Pradesh 201301</t>
  </si>
  <si>
    <t xml:space="preserve">Microlan It Services</t>
  </si>
  <si>
    <t xml:space="preserve">Lalit Prajapati</t>
  </si>
  <si>
    <t xml:space="preserve">lalit.prajapati@microlan.in</t>
  </si>
  <si>
    <t xml:space="preserve">098700 94555</t>
  </si>
  <si>
    <t xml:space="preserve">PUNJANI INDUSTRIAL ESTATE, UNIT NO.113, 2ND FLOOR, NO.01, Pokhran Rd, opp. State Bank Of India, Khopat, Thane West, 400601</t>
  </si>
  <si>
    <t xml:space="preserve">Netzsch Technologies India Private Limited</t>
  </si>
  <si>
    <t xml:space="preserve">Praveen Chandrasekar</t>
  </si>
  <si>
    <t xml:space="preserve">praveen.chandrasekar@netzsch.com</t>
  </si>
  <si>
    <t xml:space="preserve">No.630/631, 7th Floor,Ecstasy, Nirmal City of Joy, Mulund West, Mumbai, Maharashtra 400080</t>
  </si>
  <si>
    <t xml:space="preserve">Page Solutions Pvt Ltd</t>
  </si>
  <si>
    <t xml:space="preserve">hr@pagesolutions.co.uk</t>
  </si>
  <si>
    <t xml:space="preserve">040 6457 8444</t>
  </si>
  <si>
    <t xml:space="preserve">4th Floor, B.V.L Complex No. 815, Sri Swamy Ayyappa Society, Madhapur, Telangana 500081</t>
  </si>
  <si>
    <t xml:space="preserve">Deen Dayal Upadhyay Grameen Kaushalya Yojana/Nr Management Consultants India Private Limited</t>
  </si>
  <si>
    <t xml:space="preserve">Preetiv</t>
  </si>
  <si>
    <t xml:space="preserve">preetiv@nrmcindia.co.in</t>
  </si>
  <si>
    <t xml:space="preserve">Thapar House, 124, Janpath Ln, Janpath, Connaught Place, New Delhi, Delhi 110001</t>
  </si>
  <si>
    <t xml:space="preserve">Jltgroup</t>
  </si>
  <si>
    <t xml:space="preserve">Vinod Apte</t>
  </si>
  <si>
    <t xml:space="preserve">Vinod_Apte@JLTGROUP.COM</t>
  </si>
  <si>
    <t xml:space="preserve">St Botolph Building 138 Houndsditch , London, EC3Q 7AW</t>
  </si>
  <si>
    <t xml:space="preserve">Linkware</t>
  </si>
  <si>
    <t xml:space="preserve">shanthi@linkware.in</t>
  </si>
  <si>
    <t xml:space="preserve">PENT HOUSE, "KOMAL" NO:12, JAGADEESWARAR STREET, T. NAGAR CHENNAI TN 600017 IN</t>
  </si>
  <si>
    <t xml:space="preserve">Microland Limited</t>
  </si>
  <si>
    <t xml:space="preserve">Ritesh Agarwal</t>
  </si>
  <si>
    <t xml:space="preserve">hr@microland.com</t>
  </si>
  <si>
    <t xml:space="preserve">0124 675 4000</t>
  </si>
  <si>
    <t xml:space="preserve">Ground Floor, #6 &amp; 7, Palm Court, Sector 14 20/4, opp. HUDA Park, Sukhrali, Chowk, Gurugram, Haryana 122001</t>
  </si>
  <si>
    <t xml:space="preserve">Neuland Laboratories Limited</t>
  </si>
  <si>
    <t xml:space="preserve">Datthartreya</t>
  </si>
  <si>
    <t xml:space="preserve">datthartreya@neulandlabs.com</t>
  </si>
  <si>
    <t xml:space="preserve">Survey No. 10, Plot No. 3-72, IDA Gaddapotharam Village Jinnaram Mandal, Sangareddy Dist IDA, Gaddapotharam Rd, Telangana 502325</t>
  </si>
  <si>
    <t xml:space="preserve">Paharpur Cooling Towers Ltd</t>
  </si>
  <si>
    <t xml:space="preserve">hrd@paharpur.com</t>
  </si>
  <si>
    <t xml:space="preserve">033-40133000 / 116- himadri-115</t>
  </si>
  <si>
    <t xml:space="preserve">Savli, 132, Taluka:, KV-I, G.I.D.C. Industrial Estate, Manjusar, Gujarat 391775</t>
  </si>
  <si>
    <t xml:space="preserve">Deenanath Mangeshkar Hospital</t>
  </si>
  <si>
    <t xml:space="preserve">personnel@dmhospital.org</t>
  </si>
  <si>
    <t xml:space="preserve">Deenanath Mangeshkar Hospital Road, near Mhatre Bridge, Erandwane, Pune, Maharashtra 411004</t>
  </si>
  <si>
    <t xml:space="preserve">Jm Baxi</t>
  </si>
  <si>
    <t xml:space="preserve">Recruit Official</t>
  </si>
  <si>
    <t xml:space="preserve">recruit@jmbaxi.com</t>
  </si>
  <si>
    <t xml:space="preserve">22 61192311|T: +91 22 61192300</t>
  </si>
  <si>
    <t xml:space="preserve">Godrej Coliseum, Office No. 801, 8th floor, "C" Wing, Behind Everard Nagar, Off. Somaiya Road, Sion. Mumbai - 400 022</t>
  </si>
  <si>
    <t xml:space="preserve">Lion Man Power Solutions Pvt Ltd</t>
  </si>
  <si>
    <t xml:space="preserve">Herri Sharma</t>
  </si>
  <si>
    <t xml:space="preserve">herrisharma@gmail.com</t>
  </si>
  <si>
    <t xml:space="preserve">1, Sector B Rd, Sector 2b, Harijan Basti, Sector B, Vasant Kunj, New Delhi, Delhi 110070</t>
  </si>
  <si>
    <t xml:space="preserve">Micromax Informatics Limited</t>
  </si>
  <si>
    <t xml:space="preserve">hr.ops@micromaxinfo.com</t>
  </si>
  <si>
    <t xml:space="preserve">95925 25842</t>
  </si>
  <si>
    <t xml:space="preserve">21/14, Naraina Industrial Area, Phase - 2, New Delhi, Delhi 110028</t>
  </si>
  <si>
    <t xml:space="preserve">Neulife Nutrition India Pvt Ltd</t>
  </si>
  <si>
    <t xml:space="preserve">Nikhil Puranik</t>
  </si>
  <si>
    <t xml:space="preserve">hr@neuvera.in</t>
  </si>
  <si>
    <t xml:space="preserve">022 4073 2121-Recp/02240732114</t>
  </si>
  <si>
    <t xml:space="preserve">Piramal Agastya Pvt Ltd, Innov8 Workspaces, E Wing, opp. Fire Brigade, Kamani Junction, Kurla, Mumbai, Maharashtra 400070</t>
  </si>
  <si>
    <t xml:space="preserve">Paj World Software Solutions Private Limited</t>
  </si>
  <si>
    <t xml:space="preserve">Venkataraju Gunturu</t>
  </si>
  <si>
    <t xml:space="preserve">Venkataraju.gunturu@pajworld.com</t>
  </si>
  <si>
    <t xml:space="preserve">6-3-1099/1/A, TAPAZ Buliding, 1st Floor, Raj Bhavan Rd, behind Katriya Hotel, Lumbini Classic Apartment, Somajiguda, Hyderabad, Telangana 500082</t>
  </si>
  <si>
    <t xml:space="preserve">Deepak Power Storage Enterprises</t>
  </si>
  <si>
    <t xml:space="preserve">office@deepakbatteries.com</t>
  </si>
  <si>
    <t xml:space="preserve">Indprakash Building,Office No. 803, Building No. 21, Indra Prakash, Barakhamba Rd, New Delhi, Delhi 110001</t>
  </si>
  <si>
    <t xml:space="preserve">Jmait</t>
  </si>
  <si>
    <t xml:space="preserve">divya@jmait.com</t>
  </si>
  <si>
    <t xml:space="preserve">Radaur, Haryana 135133</t>
  </si>
  <si>
    <t xml:space="preserve">Lionbridge</t>
  </si>
  <si>
    <t xml:space="preserve">Deepika Sinha</t>
  </si>
  <si>
    <t xml:space="preserve">Deepika.Sinha@lionbridge.com
 Sangeeta.Perumal@lionbridge.com</t>
  </si>
  <si>
    <t xml:space="preserve">C-75, C Block, Sector 2, Noida, Uttar Pradesh 201301</t>
  </si>
  <si>
    <t xml:space="preserve">Microsharp</t>
  </si>
  <si>
    <t xml:space="preserve">hr@microsharp.net</t>
  </si>
  <si>
    <t xml:space="preserve">092120 77820</t>
  </si>
  <si>
    <t xml:space="preserve">FA-41, A.F. Enclave,, Okhla, New Delhi, Delhi 110025</t>
  </si>
  <si>
    <t xml:space="preserve">Neumann Syste Consultancy Private Limited</t>
  </si>
  <si>
    <t xml:space="preserve">A Sanjay</t>
  </si>
  <si>
    <t xml:space="preserve">asanjay@nscpl.com</t>
  </si>
  <si>
    <t xml:space="preserve">Plot No. 12, C. S. No. 16/1-A, Opposite Minatai Thakare Vidya Mandir, Modkeshwar Nagar, Kamatwade, Nashik, Maharashtra 422008</t>
  </si>
  <si>
    <t xml:space="preserve">Palande Couriers Private Limited (Formerly Known As Sun Moon Couriers Private Limited )</t>
  </si>
  <si>
    <t xml:space="preserve">hrpune@palandecourier.com</t>
  </si>
  <si>
    <t xml:space="preserve">Gala no.3, Shiv Shakti Complex, Bhiwandi Thakur pada, Bhiwandi, Mumbai Nasik Rd, Sapna Industrial Estate, Saravali, Thane, Maharashtra 421302</t>
  </si>
  <si>
    <t xml:space="preserve">Deepalaya School</t>
  </si>
  <si>
    <t xml:space="preserve">Kuriyan</t>
  </si>
  <si>
    <t xml:space="preserve">hrd@deepalaya.org</t>
  </si>
  <si>
    <t xml:space="preserve">Kalkaji Extension, Block A 14, Govindpuri, New Delhi, Delhi 110019</t>
  </si>
  <si>
    <t xml:space="preserve">Jmhousing</t>
  </si>
  <si>
    <t xml:space="preserve">hr@jmhousing.in</t>
  </si>
  <si>
    <t xml:space="preserve">Flat No. B002, JM Florence, Sector, Tech Zone IV, Greater Noida, Uttar Pradesh 201306</t>
  </si>
  <si>
    <t xml:space="preserve">Lionbridge India Pvt Ltd.</t>
  </si>
  <si>
    <t xml:space="preserve">Gauri Ganesh</t>
  </si>
  <si>
    <t xml:space="preserve">Gauri.Ganeshan@lionbridge.com
 Monika.Bawa@lionbridge.com</t>
  </si>
  <si>
    <t xml:space="preserve">3rd floor, Reliable Tech Park, Nyu Deli, Thane - Belapur Rd, Gavate Wadi, MIDC, Airoli, Navi Mumbai, Maharashtra 400708</t>
  </si>
  <si>
    <t xml:space="preserve">Microsoft</t>
  </si>
  <si>
    <t xml:space="preserve">Sunil.P</t>
  </si>
  <si>
    <t xml:space="preserve">Hr@microsoft.com</t>
  </si>
  <si>
    <t xml:space="preserve">9886650151
 96540 25198</t>
  </si>
  <si>
    <t xml:space="preserve">B 15, j.s. Arcade, opp. Metro pillor no 65, Near Bikanerwala, Sector 18, Uttar Pradesh 201301</t>
  </si>
  <si>
    <t xml:space="preserve">New Access Technologies</t>
  </si>
  <si>
    <t xml:space="preserve">info@newaccesstechnologies.com</t>
  </si>
  <si>
    <t xml:space="preserve">WZ 2/9 Rangoli Complex, Budella, Vikaspuri, New Delhi, Delhi 110018</t>
  </si>
  <si>
    <t xml:space="preserve">Palle Technologies</t>
  </si>
  <si>
    <t xml:space="preserve">Lokesh Bc</t>
  </si>
  <si>
    <t xml:space="preserve">lokesh.bc@techpalle.com</t>
  </si>
  <si>
    <t xml:space="preserve">No 15/6, Manish Complex Above SBI Mangaammanapalya Main Road, Bommanahalli, Rajiv Gandhi Nagar, HSR Layout, Bengaluru, Karnataka 560068</t>
  </si>
  <si>
    <t xml:space="preserve">Deepraj Marine Syste (P) Ltd</t>
  </si>
  <si>
    <t xml:space="preserve">Babita Kumari</t>
  </si>
  <si>
    <t xml:space="preserve">babita.kumari@deeprajgroup.com</t>
  </si>
  <si>
    <t xml:space="preserve">Sai Sangam, Sector 15, Konkan Bhavan, Konkan Bhavan, Mumbai, Maharashtra 400614</t>
  </si>
  <si>
    <t xml:space="preserve">Jnettechnologies</t>
  </si>
  <si>
    <t xml:space="preserve">hr@jnettechnologies.com</t>
  </si>
  <si>
    <t xml:space="preserve">Raghuma Towers, Hitech City Main Road,1-89/3/4, Hyderabad, Telangana 500081</t>
  </si>
  <si>
    <t xml:space="preserve">Liquidhub</t>
  </si>
  <si>
    <t xml:space="preserve">Akasi Reddy</t>
  </si>
  <si>
    <t xml:space="preserve">akasireddy@liquidhub.com</t>
  </si>
  <si>
    <t xml:space="preserve">2nd Floor, A Block, A wing, IT 1 and IT 2 Airoli Knowledge Park, Thane Belapur Road Airoli Navi Mumbai Thane MH 400708 IN</t>
  </si>
  <si>
    <t xml:space="preserve">Microtek Inverters Pvt Ltd</t>
  </si>
  <si>
    <t xml:space="preserve">hr@microtekdirect.com</t>
  </si>
  <si>
    <t xml:space="preserve">011 7125 5500</t>
  </si>
  <si>
    <t xml:space="preserve">H-56-57, Udyog Nagar, Rohtak Rd, Delhi, 110041</t>
  </si>
  <si>
    <t xml:space="preserve">New Age Software And Solutions India Private Limited</t>
  </si>
  <si>
    <t xml:space="preserve">Yamini</t>
  </si>
  <si>
    <t xml:space="preserve">Hr@newage-global.com</t>
  </si>
  <si>
    <t xml:space="preserve">1st Main Rd, Madras Export Processing Zone, Tambaram, Chennai, Tamil Nadu 600047</t>
  </si>
  <si>
    <t xml:space="preserve">Palm Mason India Pvt Ltd</t>
  </si>
  <si>
    <t xml:space="preserve">Prem R</t>
  </si>
  <si>
    <t xml:space="preserve">prem.r@palmmason.com</t>
  </si>
  <si>
    <t xml:space="preserve">B - 17 MAHARANI BAGH NEW DELHI DELHI INDIA 110065</t>
  </si>
  <si>
    <t xml:space="preserve">Deeproot Linux</t>
  </si>
  <si>
    <t xml:space="preserve">Shivanand</t>
  </si>
  <si>
    <t xml:space="preserve">shivanand@deeproot.in</t>
  </si>
  <si>
    <t xml:space="preserve">22, 13th Cross Rd, Jayamahal Extension, Jayamahal, Bengaluru, Karnataka 560046</t>
  </si>
  <si>
    <t xml:space="preserve">Jnsil</t>
  </si>
  <si>
    <t xml:space="preserve">hra@jnsil.com</t>
  </si>
  <si>
    <t xml:space="preserve">GI-48,GT KARNAL ROAD INDUSTRIAL AREA DELHI DL 110033 IN , - , .</t>
  </si>
  <si>
    <t xml:space="preserve">Liqvid Elearning</t>
  </si>
  <si>
    <t xml:space="preserve">Neha Panwar</t>
  </si>
  <si>
    <t xml:space="preserve">neha.panwar@liqvid.com'</t>
  </si>
  <si>
    <t xml:space="preserve">0120-4039000</t>
  </si>
  <si>
    <t xml:space="preserve">F-3, Liqvid House, Sector 8, Noida, Uttar Pradesh 201301</t>
  </si>
  <si>
    <t xml:space="preserve">Midas Fintech Solutions Pvt. Ltd.</t>
  </si>
  <si>
    <t xml:space="preserve">I.P Singh</t>
  </si>
  <si>
    <t xml:space="preserve">hr@gmoil.com</t>
  </si>
  <si>
    <t xml:space="preserve">A1-107/108, Corporate park, Sector 142, Noida, Uttar Pradesh 201305</t>
  </si>
  <si>
    <t xml:space="preserve">New Age World School</t>
  </si>
  <si>
    <t xml:space="preserve">newageschoolsbangalore@gmail.com</t>
  </si>
  <si>
    <t xml:space="preserve">121, Mylappanahalli, near new RTO, Yelahanka, Bengaluru, Karnataka 560089</t>
  </si>
  <si>
    <t xml:space="preserve">Pam Ten Inc</t>
  </si>
  <si>
    <t xml:space="preserve">Uma Makam</t>
  </si>
  <si>
    <t xml:space="preserve">uma.makam@pamten.com</t>
  </si>
  <si>
    <t xml:space="preserve">2 Research Way, Princeton, NJ 08540, United States</t>
  </si>
  <si>
    <t xml:space="preserve">Jnstech</t>
  </si>
  <si>
    <t xml:space="preserve">Prajay B</t>
  </si>
  <si>
    <t xml:space="preserve">prajay.b@jnstech.net</t>
  </si>
  <si>
    <t xml:space="preserve">C-143, C Block, Sector 10, Noida, Uttar Pradesh 201301</t>
  </si>
  <si>
    <t xml:space="preserve">Listentechnologies</t>
  </si>
  <si>
    <t xml:space="preserve">Jayashree Srinivasan</t>
  </si>
  <si>
    <t xml:space="preserve">jayashree.srinivasan@listentechnologies.com</t>
  </si>
  <si>
    <t xml:space="preserve">14912 Heritage Crest Way, Bluffdale, UT 84065, United States</t>
  </si>
  <si>
    <t xml:space="preserve">Midasis</t>
  </si>
  <si>
    <t xml:space="preserve">Umapathi T</t>
  </si>
  <si>
    <t xml:space="preserve">hr@midasis.com</t>
  </si>
  <si>
    <t xml:space="preserve">Hyderabad, Telangana-500073</t>
  </si>
  <si>
    <t xml:space="preserve">New Delhi Television Limited</t>
  </si>
  <si>
    <t xml:space="preserve">Bharat C</t>
  </si>
  <si>
    <t xml:space="preserve">BharatC@ndtv.com Sprakash@ndtv.com</t>
  </si>
  <si>
    <t xml:space="preserve">207, Okhla Industrial Estate Phase 3 Rd, Okhla Phase III, Okhla Industrial Estate, New Delhi, Delhi 110020</t>
  </si>
  <si>
    <t xml:space="preserve">Pamac</t>
  </si>
  <si>
    <t xml:space="preserve">ebc@pamac.com</t>
  </si>
  <si>
    <t xml:space="preserve">A 21 , Shriram Industrial Estate,
 13, G.D. Ambekar Road,
 Wadala , Mumbai 400031,
 Maharashtra, India.</t>
  </si>
  <si>
    <t xml:space="preserve">Deewine Ship Management &amp; Marine Services Ltd.</t>
  </si>
  <si>
    <t xml:space="preserve">crew@deewineship.com</t>
  </si>
  <si>
    <t xml:space="preserve">19/21, 2nd Floor, Vireshwar Chamber, Opposite Janmabhoomi bhavan, Janmabhoomi Marg, Fort, Mumbai, Maharashtra 400001</t>
  </si>
  <si>
    <t xml:space="preserve">Jobcookies</t>
  </si>
  <si>
    <t xml:space="preserve">Barathi</t>
  </si>
  <si>
    <t xml:space="preserve">barathi@jobcookies.com</t>
  </si>
  <si>
    <t xml:space="preserve">1 st Floor, LBR TOWER, 494, Anna Salai, Chokkalingam Nagar, Teynampet, Chennai, Tamil Nadu 600006</t>
  </si>
  <si>
    <t xml:space="preserve">Listertechnologies</t>
  </si>
  <si>
    <t xml:space="preserve">HRD@listertechnologies.com</t>
  </si>
  <si>
    <t xml:space="preserve">Primary. 232 V. M. Street. Chennai, Tamil Nadu 600004, IN</t>
  </si>
  <si>
    <t xml:space="preserve">Midcom Dmcc</t>
  </si>
  <si>
    <t xml:space="preserve">hrconnect@midcom-group.com</t>
  </si>
  <si>
    <t xml:space="preserve">011 4070 3000</t>
  </si>
  <si>
    <t xml:space="preserve">Pocket F, Okhla Phase I, Okhla Industrial Estate, New Delhi, Delhi 110020</t>
  </si>
  <si>
    <t xml:space="preserve">New Era Informatique Pvt. Ltd</t>
  </si>
  <si>
    <t xml:space="preserve">Mahendra</t>
  </si>
  <si>
    <t xml:space="preserve">mahendra@newera-technologies.com</t>
  </si>
  <si>
    <t xml:space="preserve">709, Lodha Supremus, Kanjurmarg (East), Mumbai, Maharashtra 400042</t>
  </si>
  <si>
    <t xml:space="preserve">Panacea Bpo Services Pvt Ltd</t>
  </si>
  <si>
    <t xml:space="preserve">careers@panaceabpo.co.in</t>
  </si>
  <si>
    <t xml:space="preserve">020-65005814</t>
  </si>
  <si>
    <t xml:space="preserve">plot no. 26, Acharya Housing society, Warje Jakat Naka, Warje, Pune, Maharashtra 411058</t>
  </si>
  <si>
    <t xml:space="preserve">Del3</t>
  </si>
  <si>
    <t xml:space="preserve">Petronetlng</t>
  </si>
  <si>
    <t xml:space="preserve">petronetlng@del3.vsnl.net.in</t>
  </si>
  <si>
    <t xml:space="preserve">1st Floor, World Trade Centre, Babar Road, Lane, Barakhamba, New Delhi, Delhi 110001</t>
  </si>
  <si>
    <t xml:space="preserve">Jobsopportunities</t>
  </si>
  <si>
    <t xml:space="preserve">Ankur</t>
  </si>
  <si>
    <t xml:space="preserve">ankur@jobsopportunities.com</t>
  </si>
  <si>
    <t xml:space="preserve">Nia Peralta
 Hiring Manager
 InPress Design
 725 Myers Drive
 Phoenix, AZ 85012</t>
  </si>
  <si>
    <t xml:space="preserve">List-Group</t>
  </si>
  <si>
    <t xml:space="preserve">T Bansal</t>
  </si>
  <si>
    <t xml:space="preserve">t.bansal@list-group.com</t>
  </si>
  <si>
    <t xml:space="preserve">SCO 3-4, 1st Floor, Jan Marg, 17G, Sector 17-E, Chandigarh, 160017</t>
  </si>
  <si>
    <t xml:space="preserve">Middlebycelfrost</t>
  </si>
  <si>
    <t xml:space="preserve">Roshini</t>
  </si>
  <si>
    <t xml:space="preserve">hr@middlebycelfrost.com</t>
  </si>
  <si>
    <t xml:space="preserve">Flat n.o 20A,Pocket-A, Jail Rd, opp. Hari Nagar, LIG Flats, DTC Colony, Delhi, 110064</t>
  </si>
  <si>
    <t xml:space="preserve">New Era Media Corporation Chennai Pvt Ltd</t>
  </si>
  <si>
    <t xml:space="preserve">hr@newgenmedia.in</t>
  </si>
  <si>
    <t xml:space="preserve">5, Prakasam St, Gangai Karai Puram, T. Nagar, Chennai, Tamil Nadu 600017</t>
  </si>
  <si>
    <t xml:space="preserve">Panaceabiotec</t>
  </si>
  <si>
    <t xml:space="preserve">Sanjay Dwivedi</t>
  </si>
  <si>
    <t xml:space="preserve">sanjaydwivedi@panaceabiotec.com</t>
  </si>
  <si>
    <t xml:space="preserve">B-1 Extn./G-3, Mohan Co-operative Industrial Estate, Mathura Road, New Delhi - 110044</t>
  </si>
  <si>
    <t xml:space="preserve">Delcam Consulting And Technologies</t>
  </si>
  <si>
    <t xml:space="preserve">Hr@delcam.com</t>
  </si>
  <si>
    <t xml:space="preserve">1 F, 36/3-B, Business Plaza, Mundhwa Road, Koregaon Park Annex, Koregaon Park Pune Pune Maharastra - 411001</t>
  </si>
  <si>
    <t xml:space="preserve">Jobveda</t>
  </si>
  <si>
    <t xml:space="preserve">Balkan</t>
  </si>
  <si>
    <t xml:space="preserve">balkan@jobveda.com</t>
  </si>
  <si>
    <t xml:space="preserve">VEDA IIT 4th Floor, Plot No. 90, Road No 2,Banjara Hills, Hyderabad 500 034, Telangana</t>
  </si>
  <si>
    <t xml:space="preserve">Lite Bite Travel Foods</t>
  </si>
  <si>
    <t xml:space="preserve">Anuj Sharma</t>
  </si>
  <si>
    <t xml:space="preserve">anju.sharma@lbf.co.in payroll.mumbai@lbf.co.in</t>
  </si>
  <si>
    <t xml:space="preserve">2, Andheri - Kurla Rd, Vijay Nagar Colony, Chakala, Andheri East, Mumbai, Maharashtra 400099</t>
  </si>
  <si>
    <t xml:space="preserve">Midwest Granite Private Limited</t>
  </si>
  <si>
    <t xml:space="preserve">Ks Kumari</t>
  </si>
  <si>
    <t xml:space="preserve">kskumari@midwestgranite.com</t>
  </si>
  <si>
    <t xml:space="preserve">8-2-696/697, Road No-12, Carmel Point Road, Banjara Hills, Banjara Hills, Hyderabad, Telangana 500034</t>
  </si>
  <si>
    <t xml:space="preserve">New Mek Tagsolutions</t>
  </si>
  <si>
    <t xml:space="preserve">Vijay Krishnat</t>
  </si>
  <si>
    <t xml:space="preserve">hr@newmeksolutions.com</t>
  </si>
  <si>
    <t xml:space="preserve">040-23841109</t>
  </si>
  <si>
    <t xml:space="preserve">4th Street,Flat No.102/B, near Nagarjuna High School, Rajeev Nagar, Hyderabad, Telangana 500045</t>
  </si>
  <si>
    <t xml:space="preserve">Panalpina World Transport (I) Pvt. Ltd.</t>
  </si>
  <si>
    <t xml:space="preserve">Priya Varandani</t>
  </si>
  <si>
    <t xml:space="preserve">Priya.Varandani@panalpina.com</t>
  </si>
  <si>
    <t xml:space="preserve">501, 5th Floor, Suyog Fusion, Dhole Patil Rd, Pune, Maharashtra 411001</t>
  </si>
  <si>
    <t xml:space="preserve">Delex Cargo India Private Limited</t>
  </si>
  <si>
    <t xml:space="preserve">hr@delex.in</t>
  </si>
  <si>
    <t xml:space="preserve">Rangpuri, Milakpur Kohi Rangpuri, Mahipalpur, New Delhi, Delhi 110076</t>
  </si>
  <si>
    <t xml:space="preserve">Jocob Engineering</t>
  </si>
  <si>
    <t xml:space="preserve">madhavi.marathe@jacobs.com</t>
  </si>
  <si>
    <t xml:space="preserve">LLP. #7, 100 Feet Road, Rajeshwari Nagar Extn Selaiyur, Chennai – 600 073</t>
  </si>
  <si>
    <t xml:space="preserve">Littlemillenium</t>
  </si>
  <si>
    <t xml:space="preserve">enquiry@littlemillenium.com</t>
  </si>
  <si>
    <t xml:space="preserve">Miindia</t>
  </si>
  <si>
    <t xml:space="preserve">hr@miindia.com</t>
  </si>
  <si>
    <t xml:space="preserve">95280 31105</t>
  </si>
  <si>
    <t xml:space="preserve">1st Floor, 93, Mehrauli-Gurgaon Rd, opposite Metro Pillar No, Sultanpur, New Delhi, Delhi 110030</t>
  </si>
  <si>
    <t xml:space="preserve">New River Software /Broadridge</t>
  </si>
  <si>
    <t xml:space="preserve">Richa Aggarwal</t>
  </si>
  <si>
    <t xml:space="preserve">richa.aggarwal@broadridge.com</t>
  </si>
  <si>
    <t xml:space="preserve">011-66203066/66203098-Richa</t>
  </si>
  <si>
    <t xml:space="preserve">S - 454 GREATER KAILASH PART II NEW DELHI DL 110048</t>
  </si>
  <si>
    <t xml:space="preserve">Panasonic Automotive Syste Company Of America</t>
  </si>
  <si>
    <t xml:space="preserve">Prudence Har</t>
  </si>
  <si>
    <t xml:space="preserve">Prudence.Har@us.panasonic.com</t>
  </si>
  <si>
    <t xml:space="preserve">776 Highway 74 S Peachtree City, GA 30269 Peachtree City, GA 30269 United States</t>
  </si>
  <si>
    <t xml:space="preserve">Delhi Cargo Service Center Pvt Ltd</t>
  </si>
  <si>
    <t xml:space="preserve">Rajendra Bisht</t>
  </si>
  <si>
    <t xml:space="preserve">Rajendra.Bisht@cscindia.in Rakesh.Yadav@cscindia.in</t>
  </si>
  <si>
    <t xml:space="preserve">Indira Gandhi International Airport, Terminal 2B Rd, New Delhi, Delhi 110037</t>
  </si>
  <si>
    <t xml:space="preserve">Jofloindustries</t>
  </si>
  <si>
    <t xml:space="preserve">hr@jofloindustries.com</t>
  </si>
  <si>
    <t xml:space="preserve">Plot No-70, Road No 9, Ida, Mallapur, Ida, Hyderabad, Telangana 500076</t>
  </si>
  <si>
    <t xml:space="preserve">Littlemillennium</t>
  </si>
  <si>
    <t xml:space="preserve">Viman Nagar</t>
  </si>
  <si>
    <t xml:space="preserve">vimannagar@littlemillennium.com</t>
  </si>
  <si>
    <t xml:space="preserve">Milan-Infotech</t>
  </si>
  <si>
    <t xml:space="preserve">hr@milan-infotech.com</t>
  </si>
  <si>
    <t xml:space="preserve">80679 35875</t>
  </si>
  <si>
    <t xml:space="preserve">World Trade Centre, 22’nd Floor, Unit No.2201/A,, Dr Rajkumar Rd, Malleswaram, Bengaluru, Karnataka 560055</t>
  </si>
  <si>
    <t xml:space="preserve">New Technology Research Software Services Pvt. Ltd.</t>
  </si>
  <si>
    <t xml:space="preserve">Iarsander Sen</t>
  </si>
  <si>
    <t xml:space="preserve">larsandersen@ntribs.com</t>
  </si>
  <si>
    <t xml:space="preserve">Welldone Tech Park, 1008a, 10th Floor, Sector 49 Sohna Road, Gurgaon, Gurugram, Haryana 122082</t>
  </si>
  <si>
    <t xml:space="preserve">Panasonicindia</t>
  </si>
  <si>
    <t xml:space="preserve">Vivek Rajendran</t>
  </si>
  <si>
    <t xml:space="preserve">vivek.rajendran@panasonicindia.in</t>
  </si>
  <si>
    <t xml:space="preserve">12th Floor, Ambience Tower I, Ambience Island NH-8, Gurgaon, Haryana-122002, India</t>
  </si>
  <si>
    <t xml:space="preserve">Delhi Public School</t>
  </si>
  <si>
    <t xml:space="preserve">info@dpsindirapuram.com</t>
  </si>
  <si>
    <t xml:space="preserve">Mathura Rd, National Zoological Park, Sundar Nagar, New Delhi, Delhi 110003</t>
  </si>
  <si>
    <t xml:space="preserve">John Paul Slum Development Project</t>
  </si>
  <si>
    <t xml:space="preserve">jpsdpin@gmail.com</t>
  </si>
  <si>
    <t xml:space="preserve">M-39, Flat no. 1640, Maharasthra Housing Board, Yerwada, Pune, Maharashtra 411006</t>
  </si>
  <si>
    <t xml:space="preserve">Liugong</t>
  </si>
  <si>
    <t xml:space="preserve">reena@liugong.com</t>
  </si>
  <si>
    <t xml:space="preserve">No-82, Okhla Industrial Estate, Phase-III, Okhla Industrial Estate, Okhla Phase III, Okhla Industrial Estate, New Delhi, Delhi 110020</t>
  </si>
  <si>
    <t xml:space="preserve">Miles Software Solutions Pvt. Ltd.</t>
  </si>
  <si>
    <t xml:space="preserve">Akshay Hajare</t>
  </si>
  <si>
    <t xml:space="preserve">Hr@milessoft.com</t>
  </si>
  <si>
    <t xml:space="preserve">022-66518400
 +91 942131 9621</t>
  </si>
  <si>
    <t xml:space="preserve">No. 34/3, Suraksha Ace, Andheri Kurla Road Chakala, J B Nagar, Andheri East, Mumbai, Maharashtra 400059</t>
  </si>
  <si>
    <t xml:space="preserve">New World, New Zealand</t>
  </si>
  <si>
    <t xml:space="preserve">Nageendhaankhar</t>
  </si>
  <si>
    <t xml:space="preserve">nageendhankhar90@gmail.com</t>
  </si>
  <si>
    <t xml:space="preserve">110, Sant Nagar Marg, Block B, Sant Nagar, Burari, Delhi, 110084</t>
  </si>
  <si>
    <t xml:space="preserve">Pancard Club Ltd</t>
  </si>
  <si>
    <t xml:space="preserve">jayendra.jadhav</t>
  </si>
  <si>
    <t xml:space="preserve">jayendra.jadhav@panoramicworld.biz</t>
  </si>
  <si>
    <t xml:space="preserve">022 666 22666</t>
  </si>
  <si>
    <t xml:space="preserve">Avishkar Complex, Gf\65, Old Padra Rd, Vidyutnagar Colony, Nr, Vadodara, Gujarat 390007</t>
  </si>
  <si>
    <t xml:space="preserve">Delite Software Technologies Pvt. Ltd</t>
  </si>
  <si>
    <t xml:space="preserve">hr@delitesoftech.com</t>
  </si>
  <si>
    <t xml:space="preserve">2nd Floor, 64, MIG, KPHB 7th Phase Rd, Kukatpally, Hyderabad, Telangana 500072</t>
  </si>
  <si>
    <t xml:space="preserve">Johndeere</t>
  </si>
  <si>
    <t xml:space="preserve">Deoche Ananta</t>
  </si>
  <si>
    <t xml:space="preserve">DeocheAnanta@JohnDeere.com</t>
  </si>
  <si>
    <t xml:space="preserve">John Deere India Private Limited Tower 14, Cybercity, Magarpatta City, Hadapsar, Pune - 411013</t>
  </si>
  <si>
    <t xml:space="preserve">Live Connections Placements Private Limited</t>
  </si>
  <si>
    <t xml:space="preserve">Ragav</t>
  </si>
  <si>
    <t xml:space="preserve">ragav@livecjobs.com</t>
  </si>
  <si>
    <t xml:space="preserve">34/D, Nu-Tech Arcade, 1st St, Ashok Nagar, Chennai, Tamil Nadu 600083</t>
  </si>
  <si>
    <t xml:space="preserve">Milleniuystem</t>
  </si>
  <si>
    <t xml:space="preserve">Vasanti</t>
  </si>
  <si>
    <t xml:space="preserve">hr@milleniuystem.com</t>
  </si>
  <si>
    <t xml:space="preserve">011 2638 7916</t>
  </si>
  <si>
    <t xml:space="preserve">E-48/9, Pocket D, Okhla Phase II, Okhla Industrial Estate, New Delhi, Delhi 110020</t>
  </si>
  <si>
    <t xml:space="preserve">Newgen Software Technologies Limited</t>
  </si>
  <si>
    <t xml:space="preserve">Deepak Rawat</t>
  </si>
  <si>
    <t xml:space="preserve">deepak.rawat@newgen.co.in</t>
  </si>
  <si>
    <t xml:space="preserve">E-44/13, Pocket D, Phase II, Okhla Industrial Estate, New Delhi, Delhi 110020</t>
  </si>
  <si>
    <t xml:space="preserve">Pandav Electricals Private Limited</t>
  </si>
  <si>
    <t xml:space="preserve">hrd@pandavepl.com</t>
  </si>
  <si>
    <t xml:space="preserve">Street 3, Ramkrishna Nagar, Satpur Colony, Nashik, Maharashtra 422007</t>
  </si>
  <si>
    <t xml:space="preserve">Delphi - Tvs Diesel Syste Limited</t>
  </si>
  <si>
    <t xml:space="preserve">hr@delphitvs.com</t>
  </si>
  <si>
    <t xml:space="preserve">11-13, Patullos Rd, Express Estate, Thousand Lights, Chennai, Tamil Nadu 600002</t>
  </si>
  <si>
    <t xml:space="preserve">Johnkeellsbpo</t>
  </si>
  <si>
    <t xml:space="preserve">Ishwinder Chadha</t>
  </si>
  <si>
    <t xml:space="preserve">ishwinder.chadha@johnkeellsbpo.com</t>
  </si>
  <si>
    <t xml:space="preserve">421 7 Ave SW, Calgary, AB T2P 4K9, Canada</t>
  </si>
  <si>
    <t xml:space="preserve">Liventus</t>
  </si>
  <si>
    <t xml:space="preserve">Sinnas</t>
  </si>
  <si>
    <t xml:space="preserve">SInnas@liventus.com</t>
  </si>
  <si>
    <t xml:space="preserve">49, Shilpa-Vidya, 1st Floor, 1st Main Rd, 3rd Phase, J. P. Nagar, Bengaluru, Karnataka 560078</t>
  </si>
  <si>
    <t xml:space="preserve">Million Minds Management Services Limited</t>
  </si>
  <si>
    <t xml:space="preserve">hr@million-minds.com</t>
  </si>
  <si>
    <t xml:space="preserve">99991 21700</t>
  </si>
  <si>
    <t xml:space="preserve">Plot No 459 Vaishali Sector 4, opp. Ramprastha Greens, Ghaziabad, Uttar Pradesh 201012</t>
  </si>
  <si>
    <t xml:space="preserve">News 24 Broadcast India Limited</t>
  </si>
  <si>
    <t xml:space="preserve">hrnoida@bagnetwork.in</t>
  </si>
  <si>
    <t xml:space="preserve">202, Avadesh House, 3rd Floor, Near Vishal Megamart, Opposite Gurudwara, Sarkhej - Gandhinagar Hwy, Bodakdev, Ahmedabad, Gujarat 380015</t>
  </si>
  <si>
    <t xml:space="preserve">Panso Solutions Pvt Ltd</t>
  </si>
  <si>
    <t xml:space="preserve">hr@panso.in</t>
  </si>
  <si>
    <t xml:space="preserve">131/3, 2nd Floor, 1st Stage, KHB Colony, 80 ft Road, Basaveshwara Nagar, Bengaluru, Karnataka 560079</t>
  </si>
  <si>
    <t xml:space="preserve">Delphi Automotive Syste Pvt Ltd</t>
  </si>
  <si>
    <t xml:space="preserve">Pallavi Ranganath</t>
  </si>
  <si>
    <t xml:space="preserve">hr@delphi.com</t>
  </si>
  <si>
    <t xml:space="preserve">No 3 Greater Noida, Chandila, Block E, Gamma 1, Noida, Uttar Pradesh 201310</t>
  </si>
  <si>
    <t xml:space="preserve">Johnson Controls</t>
  </si>
  <si>
    <t xml:space="preserve">Vaibhav Lanke</t>
  </si>
  <si>
    <t xml:space="preserve">Vaibhav.Lanke@jci.com</t>
  </si>
  <si>
    <t xml:space="preserve">Johnson Controls
 5757 N. Green Bay Ave.
 P.O. Box 591
 Milwaukee, WI 53201</t>
  </si>
  <si>
    <t xml:space="preserve">Liveweaver</t>
  </si>
  <si>
    <t xml:space="preserve">Surender Sing</t>
  </si>
  <si>
    <t xml:space="preserve">surender.sing@liveweaver.com</t>
  </si>
  <si>
    <t xml:space="preserve">LEVEL 1, MARISOFT I MARIGOLD COMPLEX, KALYANI NAGAR PUNE Pune MH 411001 IN</t>
  </si>
  <si>
    <t xml:space="preserve">Millwardbrown</t>
  </si>
  <si>
    <t xml:space="preserve">Diana Yeo</t>
  </si>
  <si>
    <t xml:space="preserve">hr@millwardbrown.com</t>
  </si>
  <si>
    <t xml:space="preserve">0124 464 9400</t>
  </si>
  <si>
    <t xml:space="preserve">5th Floor, Sector 66 Vatika Professional Point, Golf Course Extension Road, Gurugram, Haryana 122002</t>
  </si>
  <si>
    <t xml:space="preserve">News X</t>
  </si>
  <si>
    <t xml:space="preserve">Neeraj Gupta</t>
  </si>
  <si>
    <t xml:space="preserve">neeraj.gupta1@itvnetwork.com</t>
  </si>
  <si>
    <t xml:space="preserve">B-4 Sector 3 Near Sector 16 Metro station, Noida, Uttar Pradesh 201301</t>
  </si>
  <si>
    <t xml:space="preserve">Pantaloon</t>
  </si>
  <si>
    <t xml:space="preserve">Cp Toshniwal</t>
  </si>
  <si>
    <t xml:space="preserve">cp.toshniwal@pantaloon.com</t>
  </si>
  <si>
    <t xml:space="preserve">GROUND FLOOR, SEVEN SEAS MALL SEVEN SEAS MALL, NEAR, GIPCL Cir, Fatehgunj, Vadodara, Gujarat 390002</t>
  </si>
  <si>
    <t xml:space="preserve">Delsys Automation Technologies Private Limited</t>
  </si>
  <si>
    <t xml:space="preserve">moorthy@delsys.co.in</t>
  </si>
  <si>
    <t xml:space="preserve">No.7, Nakeeran St, Otteri, Purasaiwakkam, Chennai, Tamil Nadu 600012</t>
  </si>
  <si>
    <t xml:space="preserve">Johnsonliftsltd</t>
  </si>
  <si>
    <t xml:space="preserve">Jhon</t>
  </si>
  <si>
    <t xml:space="preserve">gv@johnsonliftsltd.com</t>
  </si>
  <si>
    <t xml:space="preserve">Plot No. F, 209, Industrial Area, Sector 74, Sahibzada Ajit Singh Nagar, Punjab 160071</t>
  </si>
  <si>
    <t xml:space="preserve">Liveyoursport</t>
  </si>
  <si>
    <t xml:space="preserve">Punith</t>
  </si>
  <si>
    <t xml:space="preserve">punith@liveyoursport.com</t>
  </si>
  <si>
    <t xml:space="preserve">2nd floor, Kannambille, 820, 10th A Main Rd, Indira Nagar 1st Stage, Indiranagar, Bengaluru, Karnataka 560038</t>
  </si>
  <si>
    <t xml:space="preserve">Mimarathi</t>
  </si>
  <si>
    <t xml:space="preserve">Sakshi Sawant</t>
  </si>
  <si>
    <t xml:space="preserve">hr@mimarathi.tv</t>
  </si>
  <si>
    <t xml:space="preserve">88988 06806</t>
  </si>
  <si>
    <t xml:space="preserve">Back Gate, Murli Chawl, St. Pius X College, Near 271 Business Park, Goregaon, Mumbai, Maharashtra 400063</t>
  </si>
  <si>
    <t xml:space="preserve">Newssmart</t>
  </si>
  <si>
    <t xml:space="preserve">Paramesh</t>
  </si>
  <si>
    <t xml:space="preserve">paramesh@newssmart.in</t>
  </si>
  <si>
    <t xml:space="preserve">SH 33, Sun City Vistaar, Bareilly, Uttar Pradesh 243122</t>
  </si>
  <si>
    <t xml:space="preserve">Pantaloons Fashion &amp; Retail Ltd/Pantaloons Inorbit Mall</t>
  </si>
  <si>
    <t xml:space="preserve">manikantha.grandhi</t>
  </si>
  <si>
    <t xml:space="preserve">manikantha.grandhi@abfrl.adityabirla.com</t>
  </si>
  <si>
    <t xml:space="preserve">VADODARA MALL FIRST FLOOR, F-02B, INORBIT MALL, Subhanpura, Vadodara, Gujarat 390003</t>
  </si>
  <si>
    <t xml:space="preserve">Delta Electronics India Pvt Ltd</t>
  </si>
  <si>
    <t xml:space="preserve">Sanjay Gupta</t>
  </si>
  <si>
    <t xml:space="preserve">sanjay.gupta@deltaww.com</t>
  </si>
  <si>
    <t xml:space="preserve">H7RW+MM4, Mayur Place, Mayur Vihar, New Delhi, Delhi 110091</t>
  </si>
  <si>
    <t xml:space="preserve">Josiah Technology Pvt Ltd</t>
  </si>
  <si>
    <t xml:space="preserve">hr@josiahtechnology.com</t>
  </si>
  <si>
    <t xml:space="preserve">Plot No 838, Phase V, Udyog Vihar, Sector 19, Gurugram, Haryana 122008</t>
  </si>
  <si>
    <t xml:space="preserve">Minacs</t>
  </si>
  <si>
    <t xml:space="preserve">Divya Bharathi</t>
  </si>
  <si>
    <t xml:space="preserve">Divya.Bharathi@minacs.com</t>
  </si>
  <si>
    <t xml:space="preserve">80-4109 6000
 80-4117 9888</t>
  </si>
  <si>
    <t xml:space="preserve">Millennium Towers, 2nd, 3rd &amp; 4th Floor, Itpl Main Road, Kundalahalli, Bangalore - 560037</t>
  </si>
  <si>
    <t xml:space="preserve">Newt Global India Private Limited</t>
  </si>
  <si>
    <t xml:space="preserve">hr@newtglobal.com</t>
  </si>
  <si>
    <t xml:space="preserve">855,Tower-B2, Spaze I-Tech Park, Sohna Rd, Sector 49, Gurugram, Haryana 122002</t>
  </si>
  <si>
    <t xml:space="preserve">Panyam Cements And Mineral Industries Limited</t>
  </si>
  <si>
    <t xml:space="preserve">regoffice@panyamcements.com</t>
  </si>
  <si>
    <t xml:space="preserve">Plot No:188, Phase-II, Kamalapuri Colony, Hyderabad-500073,Telangana 500029</t>
  </si>
  <si>
    <t xml:space="preserve">Delta Power Solutions India Pvt Ltd</t>
  </si>
  <si>
    <t xml:space="preserve">Hr.attendance@deltaww.com</t>
  </si>
  <si>
    <t xml:space="preserve">2485, 2486/2487, 14th Main Rd, AECS Layout - A Block, Singasandra, Bengaluru, Karnataka 560068</t>
  </si>
  <si>
    <t xml:space="preserve">Joyalukkas</t>
  </si>
  <si>
    <t xml:space="preserve">sagar@joyalukkas.com</t>
  </si>
  <si>
    <t xml:space="preserve">Fathima Nagar, Mission Quarters
 Thrissur, Kerala
 India-680005</t>
  </si>
  <si>
    <t xml:space="preserve">Livpure</t>
  </si>
  <si>
    <t xml:space="preserve">Saurabh Sinha</t>
  </si>
  <si>
    <t xml:space="preserve">saurabh.sinha@livpure.in</t>
  </si>
  <si>
    <t xml:space="preserve">Mind Craft Software Pvt Ltd</t>
  </si>
  <si>
    <t xml:space="preserve">hrd@mindcraft.co.in</t>
  </si>
  <si>
    <t xml:space="preserve">022 4221 6200</t>
  </si>
  <si>
    <t xml:space="preserve">B, 512 A, Andheri - Kurla Rd, Chakala, Andheri East, Mumbai, Maharashtra 400059</t>
  </si>
  <si>
    <t xml:space="preserve">Nexeon Technology And Business Services Llc</t>
  </si>
  <si>
    <t xml:space="preserve">prasad@nexeon-tech.com</t>
  </si>
  <si>
    <t xml:space="preserve">4002 Chance Ln, Rosharon, TX 77583, United States</t>
  </si>
  <si>
    <t xml:space="preserve">Paradigm Creative Solutions Private Limited</t>
  </si>
  <si>
    <t xml:space="preserve">Sriniwaas</t>
  </si>
  <si>
    <t xml:space="preserve">sriniwaas@paradigmcreatives.com</t>
  </si>
  <si>
    <t xml:space="preserve">3rd Floor, 6-3-663/G/4, Innovative House, Panjagutta, Hyderabad 500082 Hyderabad TG 500082 IN</t>
  </si>
  <si>
    <t xml:space="preserve">Jpasolutions</t>
  </si>
  <si>
    <t xml:space="preserve">Krishnan</t>
  </si>
  <si>
    <t xml:space="preserve">krishnan@jpasolutions.in</t>
  </si>
  <si>
    <t xml:space="preserve"># 4, 7th Street, Taramani Link Rd, Tansi Nagar, Velachery, Chennai, Tamil Nadu 600042</t>
  </si>
  <si>
    <t xml:space="preserve">Lizomgroup</t>
  </si>
  <si>
    <t xml:space="preserve">Phanivas</t>
  </si>
  <si>
    <t xml:space="preserve">phanivas@lizomgroup.com</t>
  </si>
  <si>
    <t xml:space="preserve">Plot No. 450 A, 451, Udyog Vihar Phase V, Phase V, Udyog Vihar, Sector 19, Gurugram, Haryana 122016</t>
  </si>
  <si>
    <t xml:space="preserve">Mind Merchant Global Private Limited</t>
  </si>
  <si>
    <t xml:space="preserve">hr@mindmerchants.co.in</t>
  </si>
  <si>
    <t xml:space="preserve">0124 420 1734</t>
  </si>
  <si>
    <t xml:space="preserve">Tower B, Spaze iTech Park, Unit 864-865A, Tower B1, Gurugram, Haryana 122018</t>
  </si>
  <si>
    <t xml:space="preserve">Nexg</t>
  </si>
  <si>
    <t xml:space="preserve">hr.manager@nexg.in</t>
  </si>
  <si>
    <t xml:space="preserve">B-2/283, Sector 6 Rd, Pocket 6, Sector 6D, Rohini, New Delhi, Delhi 110085</t>
  </si>
  <si>
    <t xml:space="preserve">Paragon Worldwide Express</t>
  </si>
  <si>
    <t xml:space="preserve">bksingh</t>
  </si>
  <si>
    <t xml:space="preserve">bksingh@gmsworldwide.com</t>
  </si>
  <si>
    <t xml:space="preserve">F-139 GF, Mayapuri Industrial Area Phase II, Mayapuri, New Delhi, Delhi 110064</t>
  </si>
  <si>
    <t xml:space="preserve">Jpinfo</t>
  </si>
  <si>
    <t xml:space="preserve">hr@jpinfo.info</t>
  </si>
  <si>
    <t xml:space="preserve">4th Floor, Viraj Towers, Near WEH Metro Station, Western Express Hwy, Andheri East, Mumbai, Maharashtra 400093</t>
  </si>
  <si>
    <t xml:space="preserve">Llipl</t>
  </si>
  <si>
    <t xml:space="preserve">career@llipl.com</t>
  </si>
  <si>
    <t xml:space="preserve">Godse Nagar, Belagavi, Karnataka 590006</t>
  </si>
  <si>
    <t xml:space="preserve">Mindagroup</t>
  </si>
  <si>
    <t xml:space="preserve">anuj@mindagroup.com</t>
  </si>
  <si>
    <t xml:space="preserve">0120 459 9300</t>
  </si>
  <si>
    <t xml:space="preserve">D-6-11, D Block, Sector 59, Noida, Uttar Pradesh 201301</t>
  </si>
  <si>
    <t xml:space="preserve">Nexii It</t>
  </si>
  <si>
    <t xml:space="preserve">Priyanka Manepally</t>
  </si>
  <si>
    <t xml:space="preserve">hr@nexiilabs.com</t>
  </si>
  <si>
    <t xml:space="preserve">Quadrant 1, Level-6, Cyber Towers, HITEC City, Hyderabad, Telangana 500081</t>
  </si>
  <si>
    <t xml:space="preserve">Parallelminds</t>
  </si>
  <si>
    <t xml:space="preserve">Namita Pawar</t>
  </si>
  <si>
    <t xml:space="preserve">namita.pawar@parallelminds.in</t>
  </si>
  <si>
    <t xml:space="preserve">besides RMD, Prestige Point, Mumbai Pune Bypass Rd, AtulNagar Phase I, Aditya Garden City, Warje, Pune, Maharashtra 411058</t>
  </si>
  <si>
    <t xml:space="preserve">Jpischool</t>
  </si>
  <si>
    <t xml:space="preserve">Gl Kumawat</t>
  </si>
  <si>
    <t xml:space="preserve">glkumawat@jpischool.com</t>
  </si>
  <si>
    <t xml:space="preserve">Mahapura Rd, Narayan-Y-Block, सेज, Mahapura, Rajasthan 302026</t>
  </si>
  <si>
    <t xml:space="preserve">Lloyd Insulations India Limited</t>
  </si>
  <si>
    <t xml:space="preserve">ssr@lloydinsulations.in</t>
  </si>
  <si>
    <t xml:space="preserve">044-28303753</t>
  </si>
  <si>
    <t xml:space="preserve">Sco 393, 2nd Floor, Sector 37-d, Sector 37-d, Chandigarh, 160036</t>
  </si>
  <si>
    <t xml:space="preserve">Mindasai</t>
  </si>
  <si>
    <t xml:space="preserve">Azaruddin Mujawar</t>
  </si>
  <si>
    <t xml:space="preserve">hr@mindasai.com</t>
  </si>
  <si>
    <t xml:space="preserve">0120 472 3300</t>
  </si>
  <si>
    <t xml:space="preserve">2D/1, Udyog Kendra 2, Ecotech III, Greater Noida, Uttar Pradesh 201306</t>
  </si>
  <si>
    <t xml:space="preserve">Nexstep Infotech Private Limited</t>
  </si>
  <si>
    <t xml:space="preserve">hr_helpdesk@expenzing.com</t>
  </si>
  <si>
    <t xml:space="preserve">7th Floor, Boston House, Nexstep Infotech Pvt. Ltd Innov8, Suren Rd, Chakala, Andheri East, Mumbai, Maharashtra 400093</t>
  </si>
  <si>
    <t xml:space="preserve">Paramaount Absolut Infotech Solution Private Limited</t>
  </si>
  <si>
    <t xml:space="preserve">Pranesh</t>
  </si>
  <si>
    <t xml:space="preserve">pranesh@hotmail.com</t>
  </si>
  <si>
    <t xml:space="preserve">1545, 1st Cross, 13th Main, HAL 3rd Stage, 560008, Kodihally, Karnataka</t>
  </si>
  <si>
    <t xml:space="preserve">Jreltd</t>
  </si>
  <si>
    <t xml:space="preserve">Sukesh</t>
  </si>
  <si>
    <t xml:space="preserve">sukesh@jreltd.com</t>
  </si>
  <si>
    <t xml:space="preserve">39, Mistri Building, 635, Jagannath Shankar Seth Rd, Charni Road East, Ambewadi, Girgaon, Mumbai, Maharashtra 400002</t>
  </si>
  <si>
    <t xml:space="preserve">Lloydssolutions</t>
  </si>
  <si>
    <t xml:space="preserve">Barett Ramesh</t>
  </si>
  <si>
    <t xml:space="preserve">Hr@lloydssolutions.com</t>
  </si>
  <si>
    <t xml:space="preserve">26, Tower Pl, Jai Bheema Nagar, Sampangiram Nagar, Fanwood, Karnataka 560020</t>
  </si>
  <si>
    <t xml:space="preserve">Mindastoneridge</t>
  </si>
  <si>
    <t xml:space="preserve">hr@mindastoneridge.com</t>
  </si>
  <si>
    <t xml:space="preserve">02135 662 000</t>
  </si>
  <si>
    <t xml:space="preserve">Alandi Fata, Kurali, Maharashtra 410501</t>
  </si>
  <si>
    <t xml:space="preserve">Next Retail India Ltd.</t>
  </si>
  <si>
    <t xml:space="preserve">Richa Sawant</t>
  </si>
  <si>
    <t xml:space="preserve">richa.sawant@next.co.in</t>
  </si>
  <si>
    <t xml:space="preserve">7498218860/040 4020 0259</t>
  </si>
  <si>
    <t xml:space="preserve">F14/71, Model Town II, Delhi, 110009</t>
  </si>
  <si>
    <t xml:space="preserve">Paramatrix Technologies</t>
  </si>
  <si>
    <t xml:space="preserve">bgc@paramatrix.co.in</t>
  </si>
  <si>
    <t xml:space="preserve">4151 8700</t>
  </si>
  <si>
    <t xml:space="preserve">E102, First Floor Sanpada Railway Station Complex, Sanpada, Navi Mumbai, Maharashtra 400705</t>
  </si>
  <si>
    <t xml:space="preserve">Jsr</t>
  </si>
  <si>
    <t xml:space="preserve">Gupta</t>
  </si>
  <si>
    <t xml:space="preserve">gupta@jsr.co.in</t>
  </si>
  <si>
    <t xml:space="preserve">NH-72, HARIDWAR-ROAD, Near, Rispana Bridge, Danda Dharampur, Dehradun, Uttarakhand 248001</t>
  </si>
  <si>
    <t xml:space="preserve">Lngvysyabank</t>
  </si>
  <si>
    <t xml:space="preserve">Shwethak</t>
  </si>
  <si>
    <t xml:space="preserve">shwethak@lngvysyabank.com</t>
  </si>
  <si>
    <t xml:space="preserve">8C, Madhya Marg, Sector 8C, Sector 8, Chandigarh, 160009</t>
  </si>
  <si>
    <t xml:space="preserve">Mindcraft</t>
  </si>
  <si>
    <t xml:space="preserve">hr@mindcraft.in</t>
  </si>
  <si>
    <t xml:space="preserve">99118 82535</t>
  </si>
  <si>
    <t xml:space="preserve">C-208, 2nd Floor. Ithum Business Park, Industrial Area, Sector 62, Noida, Uttar Pradesh 201309</t>
  </si>
  <si>
    <t xml:space="preserve">Nextbytes Technologies Pvt Ltd</t>
  </si>
  <si>
    <t xml:space="preserve">Mani</t>
  </si>
  <si>
    <t xml:space="preserve">mani@nextbyte.in</t>
  </si>
  <si>
    <t xml:space="preserve">Pearls Omaxe Tower, 404, Netaji Subhash Place, Pitam Pura, Delhi, 110034</t>
  </si>
  <si>
    <t xml:space="preserve">Paramount Health Services</t>
  </si>
  <si>
    <t xml:space="preserve">Kalyani Padwal</t>
  </si>
  <si>
    <t xml:space="preserve">kalyani.padwal@paramounttpa.com</t>
  </si>
  <si>
    <t xml:space="preserve">3rd Gokulesh II R.C. Dutt Main Road, behind Standard Chartered Bank, Alkapuri, Vadodara, Gujarat 390007</t>
  </si>
  <si>
    <t xml:space="preserve">Jssresearch</t>
  </si>
  <si>
    <t xml:space="preserve">neha.sameen@jssresearch.com</t>
  </si>
  <si>
    <t xml:space="preserve">Tower 2, 1st Floor, South Wing, L&amp;T Business Park Plot no 12/4 Metro Station, Mathura Rd, near Sarai Khawja, Sector 27D, Faridabad, Haryana 121003</t>
  </si>
  <si>
    <t xml:space="preserve">Lnstant Access To A World Oflnformationl</t>
  </si>
  <si>
    <t xml:space="preserve">Rlshi Rai</t>
  </si>
  <si>
    <t xml:space="preserve">Hr@acheckglobal.in</t>
  </si>
  <si>
    <t xml:space="preserve">70 Lodi Estate
 New Delhi
 India</t>
  </si>
  <si>
    <t xml:space="preserve">Mindcrest India Pvt Ltd</t>
  </si>
  <si>
    <t xml:space="preserve">Annie Chacko | Assistant Manager, Human Resources</t>
  </si>
  <si>
    <t xml:space="preserve">hr@mindcrest.com</t>
  </si>
  <si>
    <t xml:space="preserve">020 6628 7000</t>
  </si>
  <si>
    <t xml:space="preserve">BLOCK-D, WEIKFIELD IT CITI INFO PARK, Shop No. 603/604, Nagar Rd, Wadgaon Sheri, Pune, Maharashtra 411014</t>
  </si>
  <si>
    <t xml:space="preserve">Nextgen Esolutions Pvt Ltd</t>
  </si>
  <si>
    <t xml:space="preserve">hr@nextgenesolutions.com ritumarwaha@aimil.com</t>
  </si>
  <si>
    <t xml:space="preserve">Naimex House, A-8, Mathura Rd, Mohan Cooperative Industrial Estate, New Delhi, Delhi 110044</t>
  </si>
  <si>
    <t xml:space="preserve">Paramount Process</t>
  </si>
  <si>
    <t xml:space="preserve">Rohan Patil</t>
  </si>
  <si>
    <t xml:space="preserve">admin@paramount-solutions.in</t>
  </si>
  <si>
    <t xml:space="preserve">Jsw</t>
  </si>
  <si>
    <t xml:space="preserve">Sajjan Jindhal</t>
  </si>
  <si>
    <t xml:space="preserve">sajjan.jindhal@jsw.in</t>
  </si>
  <si>
    <t xml:space="preserve">JSW Centre, Bandra Kurla Complex, Near MMRDA Grounds, Bandra East, Mumbai 400051, Maharashtra India</t>
  </si>
  <si>
    <t xml:space="preserve">Mindfiresolutions</t>
  </si>
  <si>
    <t xml:space="preserve">Bhagyashreer</t>
  </si>
  <si>
    <t xml:space="preserve">hr@mindfiresolutions.com</t>
  </si>
  <si>
    <t xml:space="preserve">6th &amp; 7th Floors, Joy One Towers, C-20/1/1A, Sector 62, Noida, Uttar Pradesh 201309</t>
  </si>
  <si>
    <t xml:space="preserve">Nextgen Visiion Technology Pvt Ltd</t>
  </si>
  <si>
    <t xml:space="preserve">hr@ndspl.com</t>
  </si>
  <si>
    <t xml:space="preserve">B-30, 2nd Floor, B Block, Sector 6, Noida, Uttar Pradesh 201301</t>
  </si>
  <si>
    <t xml:space="preserve">Paramount Search India</t>
  </si>
  <si>
    <t xml:space="preserve">Sreekanth Goda</t>
  </si>
  <si>
    <t xml:space="preserve">sreekanth@paramountsearch.in</t>
  </si>
  <si>
    <t xml:space="preserve">Jti</t>
  </si>
  <si>
    <t xml:space="preserve">Sardarimran Khan</t>
  </si>
  <si>
    <t xml:space="preserve">sardarimran.khan@jti.com</t>
  </si>
  <si>
    <t xml:space="preserve">Rue Kazem-Radjavi 8 Genève, GENÈVE, 1202 Switzerland</t>
  </si>
  <si>
    <t xml:space="preserve">Lnttechservices</t>
  </si>
  <si>
    <t xml:space="preserve">Kuntal Debnath</t>
  </si>
  <si>
    <t xml:space="preserve">Kuntal.Debnath@LntTechservices.com</t>
  </si>
  <si>
    <t xml:space="preserve">Madhavpura, Vadodara, Gujarat 390019</t>
  </si>
  <si>
    <t xml:space="preserve">Mindgate Solutions Pvt. Ltd.</t>
  </si>
  <si>
    <t xml:space="preserve">Parmeswar S</t>
  </si>
  <si>
    <t xml:space="preserve">hr@mindgate.in</t>
  </si>
  <si>
    <t xml:space="preserve">022 6196 6196</t>
  </si>
  <si>
    <t xml:space="preserve">13th &amp; 14th Floor, Damji Shamji Business Galleria, Lal Bahadur Shastri Rd, next to Huma Mall, Kanjurmarg West, Mumbai, Maharashtra 400078</t>
  </si>
  <si>
    <t xml:space="preserve">Nextsphere</t>
  </si>
  <si>
    <t xml:space="preserve">Poorna Dayala</t>
  </si>
  <si>
    <t xml:space="preserve">hr@nextsphere.com</t>
  </si>
  <si>
    <t xml:space="preserve">Bascon Futura SV IT Park, 10th Floor, 10/2, Venkatanarayana Road, T Nagar, Chennai, Tamil Nadu 600017</t>
  </si>
  <si>
    <t xml:space="preserve">Parangat Technologies</t>
  </si>
  <si>
    <t xml:space="preserve">hr@parangat.com</t>
  </si>
  <si>
    <t xml:space="preserve">A-78, Block A, Sector 4, Noida, Uttar Pradesh 201301</t>
  </si>
  <si>
    <t xml:space="preserve">Jubilant Life Sciences Limited</t>
  </si>
  <si>
    <t xml:space="preserve">Anantha</t>
  </si>
  <si>
    <t xml:space="preserve">Hr@jubl.com</t>
  </si>
  <si>
    <t xml:space="preserve">120 4361322 -Akansha</t>
  </si>
  <si>
    <t xml:space="preserve">Bhagwanpur-Sikroda Rd, Roorkee, Uttarakhand 247661</t>
  </si>
  <si>
    <t xml:space="preserve">Locus It Solutions Pvt. Ltd</t>
  </si>
  <si>
    <t xml:space="preserve">Theja.R -Manager-finance &amp; HR</t>
  </si>
  <si>
    <t xml:space="preserve">hr@locusit.com</t>
  </si>
  <si>
    <t xml:space="preserve">33, 18th Cross, E Park Rd, Malleswaram, Bengaluru, Karnataka 560003</t>
  </si>
  <si>
    <t xml:space="preserve">Mindgridtech</t>
  </si>
  <si>
    <t xml:space="preserve">Marchana</t>
  </si>
  <si>
    <t xml:space="preserve">marchana@mindgridtech.com</t>
  </si>
  <si>
    <t xml:space="preserve">Himayat Nagar Rd, Advocates Colony, Himayatnagar, Hyderabad, Telangana 500029</t>
  </si>
  <si>
    <t xml:space="preserve">Nexus Engiconsults Private Limited</t>
  </si>
  <si>
    <t xml:space="preserve">Vinaa</t>
  </si>
  <si>
    <t xml:space="preserve">hr@nex-india.com</t>
  </si>
  <si>
    <t xml:space="preserve">B35, 2nd floor, Rajat Vihar, Sector 6, Noida, Uttar Pradesh 201301</t>
  </si>
  <si>
    <t xml:space="preserve">Parazelsus India Private Limited</t>
  </si>
  <si>
    <t xml:space="preserve">hr1@parazelsus.co.in</t>
  </si>
  <si>
    <t xml:space="preserve">14th Floor, Redbrick Offices Lodha Business District, Gate, 2, Kolshet Rd, Thane, Maharashtra 400607</t>
  </si>
  <si>
    <t xml:space="preserve">Jubilantbiosys</t>
  </si>
  <si>
    <t xml:space="preserve">Pratima Kotresh</t>
  </si>
  <si>
    <t xml:space="preserve">Hr@jubilantbiosys.com</t>
  </si>
  <si>
    <t xml:space="preserve">B-34, B Block, Sector 58, Noida, Uttar Pradesh 201301</t>
  </si>
  <si>
    <t xml:space="preserve">Locuz</t>
  </si>
  <si>
    <t xml:space="preserve">Vinay Tulasi</t>
  </si>
  <si>
    <t xml:space="preserve">vinay.tulasi@locuz.com</t>
  </si>
  <si>
    <t xml:space="preserve">Mayur Greens, 4th Floor, 87-148, Marathahalli - Sarjapur Rd, 1st Block Koramangala, Bengaluru, Karnataka 560034</t>
  </si>
  <si>
    <t xml:space="preserve">Mind-Infotech</t>
  </si>
  <si>
    <t xml:space="preserve">Rajesh Singh</t>
  </si>
  <si>
    <t xml:space="preserve">Rajesh.Singh@mind-infotech.com</t>
  </si>
  <si>
    <t xml:space="preserve">0120 436 5555</t>
  </si>
  <si>
    <t xml:space="preserve">C-26, Sector 62 Rd, C Block, Phase 2, Industrial Area, Sector 62, Noida, Uttar Pradesh 201309</t>
  </si>
  <si>
    <t xml:space="preserve">Nexwave Talent Management Solutions</t>
  </si>
  <si>
    <t xml:space="preserve">Meena</t>
  </si>
  <si>
    <t xml:space="preserve">hr@nexwave.in</t>
  </si>
  <si>
    <t xml:space="preserve">040 6457 6565</t>
  </si>
  <si>
    <t xml:space="preserve">1A, First Floor, Rama Classic, Plot no: 9, Shilpi Valley, Vital Rao Nagar, Madhapur, Hyderabad, Telangana 500081</t>
  </si>
  <si>
    <t xml:space="preserve">Parekh Intergrated</t>
  </si>
  <si>
    <t xml:space="preserve">venkat.r@pispl.in</t>
  </si>
  <si>
    <t xml:space="preserve">GF-14, Silver Coin Complex, Shankheshwar Parshwanath Marg, Beside Sony Centre, Near Shrenik Park Cross Road, Akota, Ajit Nagar,, Haripura, Vadodara, Gujarat 390020</t>
  </si>
  <si>
    <t xml:space="preserve">Jubilantretail</t>
  </si>
  <si>
    <t xml:space="preserve">Dipika Rani</t>
  </si>
  <si>
    <t xml:space="preserve">Dipika_Rani@jubilantretail.com</t>
  </si>
  <si>
    <t xml:space="preserve">Suryodai Complex, 7 New No 143 Kodihalli, Old Airport Road Bangalore, 560008 India</t>
  </si>
  <si>
    <t xml:space="preserve">Lodhagroup</t>
  </si>
  <si>
    <t xml:space="preserve">Rati Dhoot</t>
  </si>
  <si>
    <t xml:space="preserve">rati.dhoot@lodhagroup.com</t>
  </si>
  <si>
    <t xml:space="preserve">India Gate EPIP, Sitapura, Jaipur, Rajasthan</t>
  </si>
  <si>
    <t xml:space="preserve">Mindlance</t>
  </si>
  <si>
    <t xml:space="preserve">Vahik</t>
  </si>
  <si>
    <t xml:space="preserve">Hr@mindlance.com</t>
  </si>
  <si>
    <t xml:space="preserve">C-101 Nr Fortis Hospital, C Block Road, Sector 63, Noida, Uttar Pradesh 201301</t>
  </si>
  <si>
    <t xml:space="preserve">Nexx Consulting</t>
  </si>
  <si>
    <t xml:space="preserve">hr@nexx.in</t>
  </si>
  <si>
    <t xml:space="preserve">5RXV+8RQ, khandelwal Cooperative Housing Society, Malad West, Mumbai, Maharashtra 400067</t>
  </si>
  <si>
    <t xml:space="preserve">Paresh Kapasi &amp; Associate</t>
  </si>
  <si>
    <t xml:space="preserve">Pareshkapasi</t>
  </si>
  <si>
    <t xml:space="preserve">pareshkapasi@hotmail.com</t>
  </si>
  <si>
    <t xml:space="preserve">5VX2+H4H, Ghanshyam Nagar, Jethava Nagar, Kandivali West, Mumbai, Maharashtra 400067</t>
  </si>
  <si>
    <t xml:space="preserve">Jubl</t>
  </si>
  <si>
    <t xml:space="preserve">Ss Bhatia</t>
  </si>
  <si>
    <t xml:space="preserve">ss_bhartia@jubl.com</t>
  </si>
  <si>
    <t xml:space="preserve">Jubilant Pharmova Limited. 1A, Sector 16A, Noida - 201 301, Uttar Pradesh, India</t>
  </si>
  <si>
    <t xml:space="preserve">Logicsoft</t>
  </si>
  <si>
    <t xml:space="preserve">Kamna</t>
  </si>
  <si>
    <t xml:space="preserve">kamna.logicsoft@gmail.com</t>
  </si>
  <si>
    <t xml:space="preserve">Punit Yash Arcade, 2nd Floor, Warje Malwadi Rd, opp. Hotel Kokan Express, Dahanukar A, Dahanukar Colony, Kothrud, Pune, Maharashtra 411038</t>
  </si>
  <si>
    <t xml:space="preserve">Mindleap</t>
  </si>
  <si>
    <t xml:space="preserve">Kaushik Nigam</t>
  </si>
  <si>
    <t xml:space="preserve">kaushik.nigam@mindleap.in</t>
  </si>
  <si>
    <t xml:space="preserve">15th Floor, Dev Corpora, Pokharan Road No.1, Eastern Express Highway,Opp: Cadburys Thane Thane MH 400606 IN</t>
  </si>
  <si>
    <t xml:space="preserve">Nfl</t>
  </si>
  <si>
    <t xml:space="preserve">Shamlal Goyal</t>
  </si>
  <si>
    <t xml:space="preserve">hr@nfl.co.in</t>
  </si>
  <si>
    <t xml:space="preserve">A-11, Distt, Block A, Sector 24, Noida, Uttar Pradesh 201301</t>
  </si>
  <si>
    <t xml:space="preserve">Parexel</t>
  </si>
  <si>
    <t xml:space="preserve">Shikha Tripathi</t>
  </si>
  <si>
    <t xml:space="preserve">Shikha.Tripathi@parexel.com</t>
  </si>
  <si>
    <t xml:space="preserve">2520 Meridian Parkway, Research Triangle Park, Suite 200, Durham, NC 27713</t>
  </si>
  <si>
    <t xml:space="preserve">Jumper</t>
  </si>
  <si>
    <t xml:space="preserve">N Dhar</t>
  </si>
  <si>
    <t xml:space="preserve">ndhar@jumper.net</t>
  </si>
  <si>
    <t xml:space="preserve">Ground Floor, Shimla Central Parking &amp; Commercial Complex, opposite Lift, Himachal Pradesh 171002</t>
  </si>
  <si>
    <t xml:space="preserve">Logicwares</t>
  </si>
  <si>
    <t xml:space="preserve">ajay@logicwares.com</t>
  </si>
  <si>
    <t xml:space="preserve">TOWER-C, Sector 49, Gurugram, Haryana 122018</t>
  </si>
  <si>
    <t xml:space="preserve">Mindlogicx</t>
  </si>
  <si>
    <t xml:space="preserve">Senthil D</t>
  </si>
  <si>
    <t xml:space="preserve">hr@mindlogicx.com</t>
  </si>
  <si>
    <t xml:space="preserve">80 4161 1762</t>
  </si>
  <si>
    <t xml:space="preserve">10/1B Graphite India Road, Hoodi, Whitefield, Bengaluru, Karnataka 560048</t>
  </si>
  <si>
    <t xml:space="preserve">Nga Hr India Private Ltd</t>
  </si>
  <si>
    <t xml:space="preserve">Jagdish Rekapally</t>
  </si>
  <si>
    <t xml:space="preserve">jagdish.rekapally@ngahr.com</t>
  </si>
  <si>
    <t xml:space="preserve">C9W4+QF4, DLF Cyber City, Indira Nagar, Gachibowli, Hyderabad, Telangana 500032</t>
  </si>
  <si>
    <t xml:space="preserve">Paricol Cargo</t>
  </si>
  <si>
    <t xml:space="preserve">hrsupport.pcs@pricol.co.in</t>
  </si>
  <si>
    <t xml:space="preserve">Pricol Logistics (A Division of Pricol Travel Ltd),
 1st Floor, CPM Towers,109, CPM Towers, Race Course,
 Coimbatore 641 018.</t>
  </si>
  <si>
    <t xml:space="preserve">Jumpstartpreprimaryschool</t>
  </si>
  <si>
    <t xml:space="preserve">Contanct</t>
  </si>
  <si>
    <t xml:space="preserve">contact@jumpstartpreprimaryschool.com</t>
  </si>
  <si>
    <t xml:space="preserve">11/7, Matoshri , Kishor B Tapadia Path, Karve Rd, next to Kalyan Jewellers, Erandwane, Pune, Maharashtra 411004</t>
  </si>
  <si>
    <t xml:space="preserve">Logiprosoftware</t>
  </si>
  <si>
    <t xml:space="preserve">Balaji Bs</t>
  </si>
  <si>
    <t xml:space="preserve">balaji.bs@logiprosoftware.com</t>
  </si>
  <si>
    <t xml:space="preserve">106/1, KODANDARAMA COMPLX,GANDHI BAZAR BASAVANAGUDI, BANGALORE KA 560004 IN</t>
  </si>
  <si>
    <t xml:space="preserve">Mindportsyste</t>
  </si>
  <si>
    <t xml:space="preserve">Rajeev</t>
  </si>
  <si>
    <t xml:space="preserve">rajeev@mindportsyste.com</t>
  </si>
  <si>
    <t xml:space="preserve">302, De Elmas Corporate Zone, Sonawala Road, Sonawala Cross Rd Number 2, Goregaon, Mumbai, Maharashtra 400063</t>
  </si>
  <si>
    <t xml:space="preserve">Nhpc</t>
  </si>
  <si>
    <t xml:space="preserve">cmd@nhpc.nic.in</t>
  </si>
  <si>
    <t xml:space="preserve">4E, Gali Number 2, Block 44Q, Beadonpura, Karol Bagh, New Delhi, Delhi 110055</t>
  </si>
  <si>
    <t xml:space="preserve">Parikshit Doiphonde And Associate</t>
  </si>
  <si>
    <t xml:space="preserve">Caparikshit Doiphode</t>
  </si>
  <si>
    <t xml:space="preserve">caparikshit@gmail.com</t>
  </si>
  <si>
    <t xml:space="preserve">203, 43, Nav Maharashtra House, Shaniwar Peth, Shaniwar Peth, Pune, Maharashtra 411030</t>
  </si>
  <si>
    <t xml:space="preserve">Jumpthrujoy</t>
  </si>
  <si>
    <t xml:space="preserve">reachus@jumpthrujoy.in</t>
  </si>
  <si>
    <t xml:space="preserve">Block G-30, Sai Vihar Residency, Sai Chowk, Pashan Sutarwadi Link Rd, Pune, Maharashtra 411021</t>
  </si>
  <si>
    <t xml:space="preserve">Logiquetechnologies</t>
  </si>
  <si>
    <t xml:space="preserve">Tushar</t>
  </si>
  <si>
    <t xml:space="preserve">tushar@logiquetechnologies.com</t>
  </si>
  <si>
    <t xml:space="preserve">Ambad-Trimurti Chowk Link Rd, Pawan Nagar, Nashik, Maharashtra 422008</t>
  </si>
  <si>
    <t xml:space="preserve">Mindqsyste</t>
  </si>
  <si>
    <t xml:space="preserve">hr@mindqsyste.com</t>
  </si>
  <si>
    <t xml:space="preserve">095029 91277</t>
  </si>
  <si>
    <t xml:space="preserve">8-3-214/7, 2nd Floor, Sanjeeva Nagar Colony (W), Above HDFC Bank, S.R.Nagar, Mothi Nagar, Vengal Rao Nagar, Ameerpet, Hyderabad, Telangana 500038</t>
  </si>
  <si>
    <t xml:space="preserve">Nibber Castings Pvt Ltd</t>
  </si>
  <si>
    <t xml:space="preserve">nisha@pritikagroup.com</t>
  </si>
  <si>
    <t xml:space="preserve">Focal Point, Said he majra, Punjab 140507</t>
  </si>
  <si>
    <t xml:space="preserve">Parinama Outsourcing Consultancy Pvt Ltd</t>
  </si>
  <si>
    <t xml:space="preserve">hr@pocpl.in</t>
  </si>
  <si>
    <t xml:space="preserve">1st Floor, No 48, 13th Main Rd, near Citibank ATM, Puttenahalli, JP Nagar 7th Phase, J. P. Nagar, Bengaluru, Karnataka 560078</t>
  </si>
  <si>
    <t xml:space="preserve">Dermaindia Private Limited</t>
  </si>
  <si>
    <t xml:space="preserve">Dermaraja</t>
  </si>
  <si>
    <t xml:space="preserve">dermaraja@hotmail.com</t>
  </si>
  <si>
    <t xml:space="preserve">Subashree Industrial Park, Plot No. 2, Venkateswara Nagar Main Road, Off, IT Corridor, Venkateswara Nagar, Perungudi, Chennai, Tamil Nadu 600096</t>
  </si>
  <si>
    <t xml:space="preserve">Juniper</t>
  </si>
  <si>
    <t xml:space="preserve">Pdodamani</t>
  </si>
  <si>
    <t xml:space="preserve">pdodamani@juniper.net</t>
  </si>
  <si>
    <t xml:space="preserve">503 &amp; 504, 5th Floor Copia Corporate Suites, Plot No.9, Non Hierarchical Commercial Centre, Jasola Vihar, New Delhi, Delhi 110044</t>
  </si>
  <si>
    <t xml:space="preserve">Logix Infrastructure</t>
  </si>
  <si>
    <t xml:space="preserve">Rajiv Nair</t>
  </si>
  <si>
    <t xml:space="preserve">rajiv.nair@logix.com</t>
  </si>
  <si>
    <t xml:space="preserve">Sector 137 Rd, Blossom County, Logix Blossom County, Sector 137, Noida, Uttar Pradesh 201305</t>
  </si>
  <si>
    <t xml:space="preserve">Mindray Medical India Pvt Ltd</t>
  </si>
  <si>
    <t xml:space="preserve">Saveen Bhutani</t>
  </si>
  <si>
    <t xml:space="preserve">saveen.bhutani@mindray.com</t>
  </si>
  <si>
    <t xml:space="preserve">0124 463 2488</t>
  </si>
  <si>
    <t xml:space="preserve">DLF Building Number #9B, DLF Cyber City, DLF Phase 3, Gurugram, Haryana 122002</t>
  </si>
  <si>
    <t xml:space="preserve">Nic</t>
  </si>
  <si>
    <t xml:space="preserve">hr@nic.in</t>
  </si>
  <si>
    <t xml:space="preserve">Shop No:C-1/19, E1 Rd, Budh Vihar Phase I, Budh Vihar, Delhi, 110086</t>
  </si>
  <si>
    <t xml:space="preserve">Parinee Realty Pvt. Ltd</t>
  </si>
  <si>
    <t xml:space="preserve">Suti Rajapurkar</t>
  </si>
  <si>
    <t xml:space="preserve">admin@parinee.com</t>
  </si>
  <si>
    <t xml:space="preserve">Parinee Crescenzo, 1st floor, A Wing, Plot No. C – 38/39,G Block, Behind M, C.A, Bandra Kurla Complex, Bandra East, Mumbai, Maharashtra 400051</t>
  </si>
  <si>
    <t xml:space="preserve">Derron It Solutions Pvt. Ltd.</t>
  </si>
  <si>
    <t xml:space="preserve">hr@derronit.com</t>
  </si>
  <si>
    <t xml:space="preserve">Plot No. 153/C H. No. 2-22-31,1 Addagutta Society, Street Number 4, Kukatpally Housing Board Colony, Kukatpally, Hyderabad, Telangana 500072</t>
  </si>
  <si>
    <t xml:space="preserve">Jupiter International Limited</t>
  </si>
  <si>
    <t xml:space="preserve">Shweta Shaw</t>
  </si>
  <si>
    <t xml:space="preserve">shweta.shaw@jil-jupiter.com</t>
  </si>
  <si>
    <t xml:space="preserve">UNNAYANAM 20A Ashutosh Chowdhury Avenue Kolkata – 700-019</t>
  </si>
  <si>
    <t xml:space="preserve">Logycli</t>
  </si>
  <si>
    <t xml:space="preserve">hr@logycli.com</t>
  </si>
  <si>
    <t xml:space="preserve">9M56+4QW, Hale Kesare, Karnataka 570003</t>
  </si>
  <si>
    <t xml:space="preserve">Mindresources</t>
  </si>
  <si>
    <t xml:space="preserve">V Rajeshkumar</t>
  </si>
  <si>
    <t xml:space="preserve">hr@mindresources.in</t>
  </si>
  <si>
    <t xml:space="preserve">1 519-895-0330</t>
  </si>
  <si>
    <t xml:space="preserve">130 Shoemaker St, Kitchener, ON N2E 3G4, Canada</t>
  </si>
  <si>
    <t xml:space="preserve">Nice Software Solutions Private Limited</t>
  </si>
  <si>
    <t xml:space="preserve">Asingh</t>
  </si>
  <si>
    <t xml:space="preserve">hr@nicesoftwaresolutions.com</t>
  </si>
  <si>
    <t xml:space="preserve">Plot No. 21, IT Park, Wing - A, Ground Floor, Gayatri Nagar, Nagpur, Maharashtra 440022</t>
  </si>
  <si>
    <t xml:space="preserve">Park Controls And Communication Limited</t>
  </si>
  <si>
    <t xml:space="preserve">ashokkr@parkcontrols.com</t>
  </si>
  <si>
    <t xml:space="preserve">kishan arcade,464,465,, 466, New Thippasandra Main Rd, Bhoomi Reddy Colony, New Tippasandra, Bengaluru, Karnataka 560075</t>
  </si>
  <si>
    <t xml:space="preserve">Desai Haribhakti</t>
  </si>
  <si>
    <t xml:space="preserve">Darshana Indulkar</t>
  </si>
  <si>
    <t xml:space="preserve">hr@dhc.co.in</t>
  </si>
  <si>
    <t xml:space="preserve">22 6672 9878</t>
  </si>
  <si>
    <t xml:space="preserve">3rd Floor 52 B, Okhla Industrial Estate Phase 3 Rd, Okhla Phase III, Okhla Industrial Estate, New Delhi, Delhi 110020</t>
  </si>
  <si>
    <t xml:space="preserve">Jupiterhospital</t>
  </si>
  <si>
    <t xml:space="preserve">hr@jupiterhospital.com</t>
  </si>
  <si>
    <t xml:space="preserve">Service Rd, Eastern Express Hwy, Next to Viviana Mall, Thane, Maharashtra 400601</t>
  </si>
  <si>
    <t xml:space="preserve">Lokeshmachines</t>
  </si>
  <si>
    <t xml:space="preserve">hrd@lokeshmachines.com</t>
  </si>
  <si>
    <t xml:space="preserve">B-29, EEIE Stage-II Balanagar Hyderabad-500 037. Telangana, India</t>
  </si>
  <si>
    <t xml:space="preserve">Mindriverit</t>
  </si>
  <si>
    <t xml:space="preserve">hr@mindriverit.com</t>
  </si>
  <si>
    <t xml:space="preserve">80665 69000</t>
  </si>
  <si>
    <t xml:space="preserve">PINE VALLEY BUILDING, 100 Feet Rd, Embassy Golf Links Business Park, Challaghatta, Bengaluru, Karnataka 560071</t>
  </si>
  <si>
    <t xml:space="preserve">Niche Software</t>
  </si>
  <si>
    <t xml:space="preserve">Ashwini Karnawat</t>
  </si>
  <si>
    <t xml:space="preserve">hr@nichelive.com</t>
  </si>
  <si>
    <t xml:space="preserve">020-41417000</t>
  </si>
  <si>
    <t xml:space="preserve">39/D, Jawaharlal Nehru Rd, Marg, Gultekadi, Pune, Maharashtra 411037</t>
  </si>
  <si>
    <t xml:space="preserve">Park Hayatt Goa Resort&amp;</t>
  </si>
  <si>
    <t xml:space="preserve">Vella Ramaswamy</t>
  </si>
  <si>
    <t xml:space="preserve">vella.ramaswamy@hyattintl.com</t>
  </si>
  <si>
    <t xml:space="preserve">Arossim Beach Rd, Cansaulim, Goa 403712</t>
  </si>
  <si>
    <t xml:space="preserve">Desicrew Service Kaup Pvt</t>
  </si>
  <si>
    <t xml:space="preserve">veena@desicrew.in</t>
  </si>
  <si>
    <t xml:space="preserve">Polippu, 17, NH17, Polipu, Karnataka 574106</t>
  </si>
  <si>
    <t xml:space="preserve">Justdial</t>
  </si>
  <si>
    <t xml:space="preserve">Priyan Kasawant</t>
  </si>
  <si>
    <t xml:space="preserve">priyankasawant@justdial.com</t>
  </si>
  <si>
    <t xml:space="preserve">#29, SRT Street, Cunningham Road, Bangalore - 560052</t>
  </si>
  <si>
    <t xml:space="preserve">Lokhandwalainfrastructure</t>
  </si>
  <si>
    <t xml:space="preserve">admin@lokhandwalainfrastructure.com</t>
  </si>
  <si>
    <t xml:space="preserve">Akanksha Heights, 18, Dainik Shivner Marg, Gandhi Nagar, Upper Worli, Worli, Mumbai, Maharashtra 400013</t>
  </si>
  <si>
    <t xml:space="preserve">Mindscape Software Team India Pvt Ltd</t>
  </si>
  <si>
    <t xml:space="preserve">hr@mcsteam.net</t>
  </si>
  <si>
    <t xml:space="preserve">80-65676719</t>
  </si>
  <si>
    <t xml:space="preserve">No-442, Koramangala, Bengaluru, Karnataka 560034</t>
  </si>
  <si>
    <t xml:space="preserve">Nichebees Technosolutions Private Limited</t>
  </si>
  <si>
    <t xml:space="preserve">John Vincent</t>
  </si>
  <si>
    <t xml:space="preserve">john.vincent@nicheBees.com</t>
  </si>
  <si>
    <t xml:space="preserve">IV Floor, Pot No 26, Jayabheri Enclave, Gachibowli, Telangana 500032</t>
  </si>
  <si>
    <t xml:space="preserve">Parmita Analyticals</t>
  </si>
  <si>
    <t xml:space="preserve">eswaran.r</t>
  </si>
  <si>
    <t xml:space="preserve">eswaran.r@parmita-solutions.com</t>
  </si>
  <si>
    <t xml:space="preserve">080-42192065</t>
  </si>
  <si>
    <t xml:space="preserve">NO. 77, 1ST CROSS, SAHAYADRI LAYOUT,,PANDURANGANAGAR, BANNERGHATTA ROAD,,Bangalore,Karnataka,INDIA,560076</t>
  </si>
  <si>
    <t xml:space="preserve">Desidea Software Technologies Pvt Ltd</t>
  </si>
  <si>
    <t xml:space="preserve">Pavan Kumar Addagalla</t>
  </si>
  <si>
    <t xml:space="preserve">pavankumar.addagalla@desidea.net</t>
  </si>
  <si>
    <t xml:space="preserve">#601 602, Cyber Gateway, Block D, Phase 2, HITEC City, Hyderabad, Telangana 500081</t>
  </si>
  <si>
    <t xml:space="preserve">Jvc Marketing India Pvt. Ltd</t>
  </si>
  <si>
    <t xml:space="preserve">Lucky</t>
  </si>
  <si>
    <t xml:space="preserve">lucky@in.jvckenwood.com</t>
  </si>
  <si>
    <t xml:space="preserve">0124-4012440</t>
  </si>
  <si>
    <t xml:space="preserve">Unit No. 502, 5th Floor, Tower-B, Millennium Plaza, Sector-27, Gurugram, Haryana 122002</t>
  </si>
  <si>
    <t xml:space="preserve">Loopmobile</t>
  </si>
  <si>
    <t xml:space="preserve">Prasad Karade</t>
  </si>
  <si>
    <t xml:space="preserve">prasad.karade@loopmobile.in</t>
  </si>
  <si>
    <t xml:space="preserve">127, Dr Dadabhai Naoroji Rd, Borabazar Precinct, Fort, Mumbai, Maharashtra 400001</t>
  </si>
  <si>
    <t xml:space="preserve">Mindshare Recruitment Consultants Pvt Ltd</t>
  </si>
  <si>
    <t xml:space="preserve">hr@mindshareconsultants.com</t>
  </si>
  <si>
    <t xml:space="preserve">022 6601 5800</t>
  </si>
  <si>
    <t xml:space="preserve">61, 2nd Floor, Juhu Supreme Centre, Gulmohar Road Number 9, JVPD Scheme, Juhu, Mumbai, Maharashtra 400049</t>
  </si>
  <si>
    <t xml:space="preserve">Nichehands Technologis Private Limited</t>
  </si>
  <si>
    <t xml:space="preserve">Srira</t>
  </si>
  <si>
    <t xml:space="preserve">srira@nichehands.com</t>
  </si>
  <si>
    <t xml:space="preserve">748, Sai Nilaya, 8th B Main Road, 21st Cross Rd, 7th Sector, HSR Layout, Bengaluru, Karnataka 560102</t>
  </si>
  <si>
    <t xml:space="preserve">Parveen Travels Pvt Ltd</t>
  </si>
  <si>
    <t xml:space="preserve">hrd@parveentravels.com</t>
  </si>
  <si>
    <t xml:space="preserve">148, AB Towers, Perambur Barracks Road, Purasawalkam, Chennai-600007, Tamil Nadu, India</t>
  </si>
  <si>
    <t xml:space="preserve">Design Desk India Private Limited</t>
  </si>
  <si>
    <t xml:space="preserve">Ramakrishnans</t>
  </si>
  <si>
    <t xml:space="preserve">ramakrishnans@ddipl.com</t>
  </si>
  <si>
    <t xml:space="preserve">Srinivasa Rd, Parthasarathi Puram, T. Nagar, Chennai, Tamil Nadu 600017</t>
  </si>
  <si>
    <t xml:space="preserve">Jvmtechno</t>
  </si>
  <si>
    <t xml:space="preserve">hr@jvmtechno.com</t>
  </si>
  <si>
    <t xml:space="preserve">H. NO-1520, SECTOR-28 FARIDABAD HARYANA FARIDABAD Faridabad HR 121002 IN</t>
  </si>
  <si>
    <t xml:space="preserve">Loreal India Pvt Ltd</t>
  </si>
  <si>
    <t xml:space="preserve">amenezes@in.loreal.com</t>
  </si>
  <si>
    <t xml:space="preserve">022-67003000, 67003400</t>
  </si>
  <si>
    <t xml:space="preserve">Barotiwala, Himachal Pradesh 174103</t>
  </si>
  <si>
    <t xml:space="preserve">MINDSPACE Human Capital Services Pvt. Ltd.</t>
  </si>
  <si>
    <t xml:space="preserve">Amith</t>
  </si>
  <si>
    <t xml:space="preserve">hr@mindspacehr.com</t>
  </si>
  <si>
    <t xml:space="preserve">022 4266 1777</t>
  </si>
  <si>
    <t xml:space="preserve">B-403, Kotia Nirman, Andheri Link Road, Andheri (W), above Mercedes Benz Showroom, Mumbai, Maharashtra 400053</t>
  </si>
  <si>
    <t xml:space="preserve">Nichepro Technologies Pvt Ltd</t>
  </si>
  <si>
    <t xml:space="preserve">Arathi P</t>
  </si>
  <si>
    <t xml:space="preserve">arathi.p@nicheprotechnologies.com</t>
  </si>
  <si>
    <t xml:space="preserve">Sumo Sapphire,, #738, 15th cross, JP Nagar Phase 6, JP Nagar, Bengaluru, Karnataka 560078</t>
  </si>
  <si>
    <t xml:space="preserve">Pasca Software Solutions Pvt.Ltd</t>
  </si>
  <si>
    <t xml:space="preserve">hr@pssglobal.com</t>
  </si>
  <si>
    <t xml:space="preserve">II Floor, Plot No:108,1-11-256/B, Phase-I, Prakash Nagar, Bagumpet-,Hyderabad, Telangana, Hyderabad, Telangana 500016</t>
  </si>
  <si>
    <t xml:space="preserve">Designmate India Pvt Ltd</t>
  </si>
  <si>
    <t xml:space="preserve">hr@designmate.com</t>
  </si>
  <si>
    <t xml:space="preserve">Horizon, Swati Society Road,, Near Darpan Circle,, Ahmedabad, Gujarat 380014</t>
  </si>
  <si>
    <t xml:space="preserve">Jvselectronics</t>
  </si>
  <si>
    <t xml:space="preserve">Anupama P</t>
  </si>
  <si>
    <t xml:space="preserve">anupama.p@jvselectronics.in</t>
  </si>
  <si>
    <t xml:space="preserve">Manchanayakanahalli, Bidadi hobli Mysore highway ,Bangalore - Mysore Road, 121, Hampapura Road, Bengaluru, Karnataka 562109</t>
  </si>
  <si>
    <t xml:space="preserve">Loretoentally</t>
  </si>
  <si>
    <t xml:space="preserve">contact@loretoentally.org</t>
  </si>
  <si>
    <t xml:space="preserve">No. 1, Convent Ln, Seal Lane, Tangra, Kolkata, West Bengal 700015</t>
  </si>
  <si>
    <t xml:space="preserve">Mindsquaretech</t>
  </si>
  <si>
    <t xml:space="preserve">hr@mindsquaretech.com</t>
  </si>
  <si>
    <t xml:space="preserve">Gopal Krishna Complex 45/3, Residency Road, Mahatma Gandhi Rd, Bengaluru, Karnataka 560025</t>
  </si>
  <si>
    <t xml:space="preserve">Nidhi Hospital</t>
  </si>
  <si>
    <t xml:space="preserve">hr@nidhihospital.org</t>
  </si>
  <si>
    <t xml:space="preserve">1st floor, Shalimar Complex, Freniben Desai Marg, above Anandnagar Post Office, near Mahalakshmi Cross Roads, Paldi, Ahmedabad, Gujarat 380007</t>
  </si>
  <si>
    <t xml:space="preserve">Pass Technologies Priavte Limited</t>
  </si>
  <si>
    <t xml:space="preserve">Manjunath</t>
  </si>
  <si>
    <t xml:space="preserve">manjunath.yellappa@pass.ch</t>
  </si>
  <si>
    <t xml:space="preserve">6th Main Road, Jayamahal Extension, Jayamahal, Bengaluru, Karnataka 560046</t>
  </si>
  <si>
    <t xml:space="preserve">Designtech Syste Ltd</t>
  </si>
  <si>
    <t xml:space="preserve">Manasi Gujrathi</t>
  </si>
  <si>
    <t xml:space="preserve">manasi.gujrathi@designtechsys.com</t>
  </si>
  <si>
    <t xml:space="preserve">428-429 Suncity Success Tower, Golf Course Ext Rd, Sector 65, Gurugram, Haryana 122005</t>
  </si>
  <si>
    <t xml:space="preserve">K Computers</t>
  </si>
  <si>
    <t xml:space="preserve">info@kcomputers.biz</t>
  </si>
  <si>
    <t xml:space="preserve">Maps of K 25 Computers Shoppee, Chandigarh Sector 20c, Chandigarh</t>
  </si>
  <si>
    <t xml:space="preserve">Loretohousekolkata</t>
  </si>
  <si>
    <t xml:space="preserve">House Kolkata</t>
  </si>
  <si>
    <t xml:space="preserve">contact@loretohousekolkata.com</t>
  </si>
  <si>
    <t xml:space="preserve">7, Sir William Jones Sarani, Park Street area, Kolkata, West Bengal 700071</t>
  </si>
  <si>
    <t xml:space="preserve">Mindssoft Technology</t>
  </si>
  <si>
    <t xml:space="preserve">N R Venkat</t>
  </si>
  <si>
    <t xml:space="preserve">nrvenkat@mindssoft.com</t>
  </si>
  <si>
    <t xml:space="preserve">452-4377199 
 4377248</t>
  </si>
  <si>
    <t xml:space="preserve">332, KK Nagar Main Rd, Managiri, KK Nagar, Tamil Nadu 625020</t>
  </si>
  <si>
    <t xml:space="preserve">Nielsen</t>
  </si>
  <si>
    <t xml:space="preserve">Ram Subramaniam</t>
  </si>
  <si>
    <t xml:space="preserve">hr@nielsen.com</t>
  </si>
  <si>
    <t xml:space="preserve">H-14 near bangali sweet cornor, 110049, Arya Basti, Block H, South Extension I, New Delhi, Delhi 110049</t>
  </si>
  <si>
    <t xml:space="preserve">Patel Roadways</t>
  </si>
  <si>
    <t xml:space="preserve">rutuja.kadam</t>
  </si>
  <si>
    <t xml:space="preserve">rutuja.kadam@patel-india.com</t>
  </si>
  <si>
    <t xml:space="preserve">48, Gazdar Bandh, North Avenue Road,
 Santacruz (West), Mumbai, India – 400 054</t>
  </si>
  <si>
    <t xml:space="preserve">Deutsche Bank</t>
  </si>
  <si>
    <t xml:space="preserve">Abhishek R Agarwal</t>
  </si>
  <si>
    <t xml:space="preserve">HRhelp@hrhelp.db.com</t>
  </si>
  <si>
    <t xml:space="preserve">Deutsche Bank AG, Ground Floor, Som Datt Towers, K-2, Sector 18, Noida, Uttar Pradesh 201301</t>
  </si>
  <si>
    <t xml:space="preserve">K D Residency</t>
  </si>
  <si>
    <t xml:space="preserve">Residency Official</t>
  </si>
  <si>
    <t xml:space="preserve">kdresidencykalyan@gmail.com</t>
  </si>
  <si>
    <t xml:space="preserve">SCO-138, Grand Trunk Rd, Jasmeet Nagar, Ambala, Haryana 133006, Grand Trunk Rd, Jasmeet Nagar, Ambala, Haryana 133006</t>
  </si>
  <si>
    <t xml:space="preserve">Lorhan It Service Pvt Ltd</t>
  </si>
  <si>
    <t xml:space="preserve">HR@LorhanIT.com</t>
  </si>
  <si>
    <t xml:space="preserve">Western Aqua, Ground Floor - Office 2 Kondapur Village, Serilingampally, Hyderabad, Telangana 500084</t>
  </si>
  <si>
    <t xml:space="preserve">Mindstix Software Labs Pvt. Ltd.</t>
  </si>
  <si>
    <t xml:space="preserve">Ankur Mehta</t>
  </si>
  <si>
    <t xml:space="preserve">hr@mindstix.com</t>
  </si>
  <si>
    <t xml:space="preserve">Amar Neptune, 704/705, Baner, Pune, Maharashtra 411045</t>
  </si>
  <si>
    <t xml:space="preserve">Pateleng</t>
  </si>
  <si>
    <t xml:space="preserve">ho@pateleng.com</t>
  </si>
  <si>
    <t xml:space="preserve">Patel Estate, Jogeshwari (W),
 Mumbai - 400 102.
 Maharashtra
 India</t>
  </si>
  <si>
    <t xml:space="preserve">Devam Syste Pvt Ltd</t>
  </si>
  <si>
    <t xml:space="preserve">PK Rawat</t>
  </si>
  <si>
    <t xml:space="preserve">hr@devayste.com</t>
  </si>
  <si>
    <t xml:space="preserve">15, Bhosari Telco Rd, MIDC, Kasarwadi, Pimpri-Chinchwad, Maharashtra 411034</t>
  </si>
  <si>
    <t xml:space="preserve">K V World School</t>
  </si>
  <si>
    <t xml:space="preserve">info@kvworldschool.org</t>
  </si>
  <si>
    <t xml:space="preserve">NS:- 30, Delta:- 3, Greater Noida, Uttar Pradesh 201308</t>
  </si>
  <si>
    <t xml:space="preserve">Lotus Valley International School</t>
  </si>
  <si>
    <t xml:space="preserve">principal@lotusvalleygurgaon.com</t>
  </si>
  <si>
    <t xml:space="preserve">Expressway, Sector 126, Noida, Uttar Pradesh 201313</t>
  </si>
  <si>
    <t xml:space="preserve">Mindtree</t>
  </si>
  <si>
    <t xml:space="preserve">Hr@mindtree.com/ Through workatleast</t>
  </si>
  <si>
    <t xml:space="preserve">Shakuntala Apartments, 302, Nehru Place, New Delhi, Delhi</t>
  </si>
  <si>
    <t xml:space="preserve">Employee Code &amp; LOA</t>
  </si>
  <si>
    <t xml:space="preserve">Niglis Pre School (Saint Ivan Anglo Indian Trust)</t>
  </si>
  <si>
    <t xml:space="preserve">Nigliamith</t>
  </si>
  <si>
    <t xml:space="preserve">nigliamith@yahoo.com</t>
  </si>
  <si>
    <t xml:space="preserve">ST. IVAN ANGLO-INDIAN TRUST Nigli’s Pre-School #2,3 &amp; 4, Opp St. Johns Church 5th Cross, Nagappa Reddy Layout Akash Nagar, A. Narayana Pura Bangalore – 560016</t>
  </si>
  <si>
    <t xml:space="preserve">Path</t>
  </si>
  <si>
    <t xml:space="preserve">K Gulati</t>
  </si>
  <si>
    <t xml:space="preserve">kgulati@path.org</t>
  </si>
  <si>
    <t xml:space="preserve">15th Floor, Dr. Gopal Das Bhawan
 28, Barakhamba Road
 Connaught Place
 New Delhi 110001, India</t>
  </si>
  <si>
    <t xml:space="preserve">Devblaze Inc</t>
  </si>
  <si>
    <t xml:space="preserve">hr@devblaze.in</t>
  </si>
  <si>
    <t xml:space="preserve">Jubilee Hills, Hyderabad, Telangana 500033</t>
  </si>
  <si>
    <t xml:space="preserve">K.D. Diagnostics Centre</t>
  </si>
  <si>
    <t xml:space="preserve">Kdsrl official</t>
  </si>
  <si>
    <t xml:space="preserve">kdsrl2018@gmail.com</t>
  </si>
  <si>
    <t xml:space="preserve">Orient Cinema Complex, 2/1-B, behind Astley Hall, Dehradun, Uttarakhand 248001</t>
  </si>
  <si>
    <t xml:space="preserve">Lotvsdiabetes</t>
  </si>
  <si>
    <t xml:space="preserve">Rupesh Kapoor</t>
  </si>
  <si>
    <t xml:space="preserve">rupeshkapoor@lotvsdiabetes.com</t>
  </si>
  <si>
    <t xml:space="preserve">1/1, Kad Road, Shipra Suncity, Indirapuram, Ghaziabad, Uttar Pradesh 201014</t>
  </si>
  <si>
    <t xml:space="preserve">Minfy Technologies Pvt Ltd</t>
  </si>
  <si>
    <t xml:space="preserve">admin@minfy.com</t>
  </si>
  <si>
    <t xml:space="preserve">1st Floor,Divine Babylon, Laxmi Cyber City, Whitefields, Kondapur, Telangana 500081</t>
  </si>
  <si>
    <t xml:space="preserve">Nihar Info Global Limited</t>
  </si>
  <si>
    <t xml:space="preserve">hr@niharinfo.com</t>
  </si>
  <si>
    <t xml:space="preserve">2nd Floor, 34, Ganesh Nagar, Sanjeevaiah Nagar, West Marredpally, Secunderabad, Telangana 500026</t>
  </si>
  <si>
    <t xml:space="preserve">Pathfinder Management Consulting India Limited</t>
  </si>
  <si>
    <t xml:space="preserve">mis@pathfinder.net.in</t>
  </si>
  <si>
    <t xml:space="preserve">World Trade Center Tower-1, 313, 3rd Floor, World Trade Centre, Kharadi, Pune, Maharashtra 411014</t>
  </si>
  <si>
    <t xml:space="preserve">Development Credit Bank</t>
  </si>
  <si>
    <t xml:space="preserve">Kudan Kamble</t>
  </si>
  <si>
    <t xml:space="preserve">kundan.kamble@dcbbank.com</t>
  </si>
  <si>
    <t xml:space="preserve">50, Desh Bandhu Gupta Rd, Block 57, Karol Bagh, New Delhi, Delhi 110005</t>
  </si>
  <si>
    <t xml:space="preserve">Kaartech</t>
  </si>
  <si>
    <t xml:space="preserve">Aarthi</t>
  </si>
  <si>
    <t xml:space="preserve">aarthi@kaartech.com</t>
  </si>
  <si>
    <t xml:space="preserve">No 136 Level 8 Shyamala Towers 8th Floor, Near Avichi School, Arcot Road, Saligramam-600093.</t>
  </si>
  <si>
    <t xml:space="preserve">Louisberger</t>
  </si>
  <si>
    <t xml:space="preserve">S Shekhawat</t>
  </si>
  <si>
    <t xml:space="preserve">sshekhawat@louisberger.com</t>
  </si>
  <si>
    <t xml:space="preserve">114/Mla Colony, Road No 12, Banjara Hills, Banjara Hills, Hyderabad, Telangana 500034</t>
  </si>
  <si>
    <t xml:space="preserve">Nihilent Technologies Pvt. Ltd</t>
  </si>
  <si>
    <t xml:space="preserve">V Roiz</t>
  </si>
  <si>
    <t xml:space="preserve">v.roiz@nihilent.com</t>
  </si>
  <si>
    <t xml:space="preserve">Weikfield IT Citi Info Park, 4th Floor, ‘D’ Block, Nagar Rd, Pune, Maharashtra 411014</t>
  </si>
  <si>
    <t xml:space="preserve">Pathfinderanalysis</t>
  </si>
  <si>
    <t xml:space="preserve">Saravanamurali</t>
  </si>
  <si>
    <t xml:space="preserve">saravanamurali@pathfinderanalysis.com</t>
  </si>
  <si>
    <t xml:space="preserve">#18 Trichy Rd Singanallur R.R.Industrial Estate, Coimbatore, Tamil Nadu 641005</t>
  </si>
  <si>
    <t xml:space="preserve">Devitpl</t>
  </si>
  <si>
    <t xml:space="preserve">Krunal Khalas</t>
  </si>
  <si>
    <t xml:space="preserve">Krunal.Khalas@devitpl.com</t>
  </si>
  <si>
    <t xml:space="preserve">B-14 , Eros apartment, Nehru Place Pedestrian Subway, Nehru Place, New Delhi, Delhi 110048</t>
  </si>
  <si>
    <t xml:space="preserve">Kaashyap Technologies Pvt Ltd</t>
  </si>
  <si>
    <t xml:space="preserve">Vasumathy</t>
  </si>
  <si>
    <t xml:space="preserve">vasumathy.v@kaashyap.com</t>
  </si>
  <si>
    <t xml:space="preserve">33/8, B.R.COMPLEX IIND FLOOR, CP Ramaswamy Iyer Rd, Alwarpet, Chennai, Tamil Nadu 600018</t>
  </si>
  <si>
    <t xml:space="preserve">Love Clinical Laboratory</t>
  </si>
  <si>
    <t xml:space="preserve">health@loveclinicallab.in</t>
  </si>
  <si>
    <t xml:space="preserve">Near PSPCL Office, Sirki Bazaar, Bathinda, Punjab 151001</t>
  </si>
  <si>
    <t xml:space="preserve">Minjar</t>
  </si>
  <si>
    <t xml:space="preserve">Abhilash Mohan</t>
  </si>
  <si>
    <t xml:space="preserve">abhilash.mohan@minjar.com</t>
  </si>
  <si>
    <t xml:space="preserve">8GH7+76F, Dhanari, Uttar Pradesh 243751</t>
  </si>
  <si>
    <t xml:space="preserve">Nihon Technology</t>
  </si>
  <si>
    <t xml:space="preserve">hr@nihontechnology.com</t>
  </si>
  <si>
    <t xml:space="preserve">44-43998000</t>
  </si>
  <si>
    <t xml:space="preserve">Elnet Software City, Module 14, 1st floor, TS 140 Block, 2&amp;9, Old Mahabalipuram Rd, Tharamani, Chennai, Tamil Nadu 600113</t>
  </si>
  <si>
    <t xml:space="preserve">Pathinfotech</t>
  </si>
  <si>
    <t xml:space="preserve">Ajay Khanna</t>
  </si>
  <si>
    <t xml:space="preserve">ajay.khanna@pathinfotech.com</t>
  </si>
  <si>
    <t xml:space="preserve">E-1, Sector 63 Rd, Opp Police Station, E Block, Sector 63, Noida, Uttar Pradesh 201301</t>
  </si>
  <si>
    <t xml:space="preserve">Devra And Associates (Engineers And Contractors)</t>
  </si>
  <si>
    <t xml:space="preserve">Murtuzamdevra</t>
  </si>
  <si>
    <t xml:space="preserve">murtuzamdevra@gmail.com</t>
  </si>
  <si>
    <t xml:space="preserve">New Chandigarh, Punjab 140901, SCO-79, 2nd Floor, Clockton High Street Omaxe Phase 1</t>
  </si>
  <si>
    <t xml:space="preserve">Kaaviansys</t>
  </si>
  <si>
    <t xml:space="preserve">Arun Saravanan</t>
  </si>
  <si>
    <t xml:space="preserve">arunsaravanan.b@kaaviansys.com</t>
  </si>
  <si>
    <t xml:space="preserve">Khivraj Complex - 3, 480 Anna Salai, Nandanam, Chennai, Tamil Nadu 600035</t>
  </si>
  <si>
    <t xml:space="preserve">Lowrycollege</t>
  </si>
  <si>
    <t xml:space="preserve">Lowrycollege Vpfa</t>
  </si>
  <si>
    <t xml:space="preserve">lowrycollege.vpfa@gmail.com</t>
  </si>
  <si>
    <t xml:space="preserve">Srinagar - Kanyakumari Hwy, Chinappa Colony, Mahadevapura, Bengaluru, Karnataka 560016</t>
  </si>
  <si>
    <t xml:space="preserve">Mintergraph</t>
  </si>
  <si>
    <t xml:space="preserve">Nivedan Singh</t>
  </si>
  <si>
    <t xml:space="preserve">nivedan.singh@mintergraph.com</t>
  </si>
  <si>
    <t xml:space="preserve">81308 47533</t>
  </si>
  <si>
    <t xml:space="preserve">A99, DDA Shed, Block A, Okhla Phase II, Okhla Industrial Estate, New Delhi, Delhi 110020</t>
  </si>
  <si>
    <t xml:space="preserve">Niit Gis Limited (Esri India)</t>
  </si>
  <si>
    <t xml:space="preserve">Rachna Sharma</t>
  </si>
  <si>
    <t xml:space="preserve">Hr@esriindia.com</t>
  </si>
  <si>
    <t xml:space="preserve">Max Towers, 10th Floor, Sector 16B, Noida, Uttar Pradesh 201301</t>
  </si>
  <si>
    <t xml:space="preserve">Patient Click Healthcare Solutions Private Limited</t>
  </si>
  <si>
    <t xml:space="preserve">rashmi@mypatientclick.com</t>
  </si>
  <si>
    <t xml:space="preserve">SF 8/21, SITARAM SUPER MARKET OPP. PRAKRUTI RESORT, CHHANI ROAD VADODARA Vadodara GJ 391740 IN</t>
  </si>
  <si>
    <t xml:space="preserve">Devyaui Ltd.</t>
  </si>
  <si>
    <t xml:space="preserve">Mukesh Saini</t>
  </si>
  <si>
    <t xml:space="preserve">Hr@dil-rjcorp.com</t>
  </si>
  <si>
    <t xml:space="preserve">011 – 4170 6720 - 725</t>
  </si>
  <si>
    <t xml:space="preserve">D-164, Ma Anandmayee Marg, Okhla I, Okhla Industrial Estate, New Delhi, Delhi 110020</t>
  </si>
  <si>
    <t xml:space="preserve">Kabeer Infotech System Pvt. Ltd.</t>
  </si>
  <si>
    <t xml:space="preserve">Anshu</t>
  </si>
  <si>
    <t xml:space="preserve">anshu@kabeerconsulting.com</t>
  </si>
  <si>
    <t xml:space="preserve">CS-19, 4th Floor Ansal Plaza, opposite Dabur, Vaishali, Ghaziabad, Uttar Pradesh 201010</t>
  </si>
  <si>
    <t xml:space="preserve">Loyaltymethods</t>
  </si>
  <si>
    <t xml:space="preserve">npabbineedi@loyaltymethods.com</t>
  </si>
  <si>
    <t xml:space="preserve">115/1, ISB Rd, Financial District, Nanakaramguda, Telangana 500032</t>
  </si>
  <si>
    <t xml:space="preserve">Miothospitals</t>
  </si>
  <si>
    <t xml:space="preserve">hr@miothospitals.com</t>
  </si>
  <si>
    <t xml:space="preserve">4/112, Mount Poonamallee Rd, Sathya Nagar, Manapakkam, Chennai, Tamil Nadu 600089</t>
  </si>
  <si>
    <t xml:space="preserve">Niit Technologies Limited</t>
  </si>
  <si>
    <t xml:space="preserve">Anshu Lalotra</t>
  </si>
  <si>
    <t xml:space="preserve">Anshu.Lalotra@niit.com Charu.Sharma@niit-tech.com</t>
  </si>
  <si>
    <t xml:space="preserve">Plot number 223, 224, Udyog Vihar Phase 1, Udyog Vihar, Sector 20, Gurugram, Haryana 122022</t>
  </si>
  <si>
    <t xml:space="preserve">Patient Service Centre</t>
  </si>
  <si>
    <t xml:space="preserve">psc.rohini24lab@gmail.com</t>
  </si>
  <si>
    <t xml:space="preserve">204, Second Floor, Saket Complex Opp. Kadam Eye Hospital, BPC road, Near, Urmi Cross Rd, Akota, Vadodara, Gujarat 390020</t>
  </si>
  <si>
    <t xml:space="preserve">Dewan Housing Finance Corporation Ltd.</t>
  </si>
  <si>
    <t xml:space="preserve">Mayuresh Naik</t>
  </si>
  <si>
    <t xml:space="preserve">Mayuresh.Naik@dhfl.com</t>
  </si>
  <si>
    <t xml:space="preserve">022-71583333
  HR</t>
  </si>
  <si>
    <t xml:space="preserve">Huda Market, Part -2, Scf-39, Saini Rd, Sector 19, Faridabad, Haryana 121002</t>
  </si>
  <si>
    <t xml:space="preserve">Kadamba Technologies Pvt Ltd</t>
  </si>
  <si>
    <t xml:space="preserve">Anoop</t>
  </si>
  <si>
    <t xml:space="preserve">anoop@kadambatech.com</t>
  </si>
  <si>
    <t xml:space="preserve">2nd Floor Citadel, 117, Dr Radha Krishnan Salai, Mylapore, Chennai:600004, Tamil Nadu 600004</t>
  </si>
  <si>
    <t xml:space="preserve">Loylty</t>
  </si>
  <si>
    <t xml:space="preserve">Heena Bawa</t>
  </si>
  <si>
    <t xml:space="preserve">heena.bawa@loylty.com</t>
  </si>
  <si>
    <t xml:space="preserve">2nd Floor, Chhibber House, Sakinaka Junction,Andheri-Kurla Road,, Andheri (East), Mumbai, Maharashtra 400072</t>
  </si>
  <si>
    <t xml:space="preserve">Miplsol</t>
  </si>
  <si>
    <t xml:space="preserve">Vinod Pawar</t>
  </si>
  <si>
    <t xml:space="preserve">vinod.pawar@miplsol.com</t>
  </si>
  <si>
    <t xml:space="preserve">NR Tower,17th Cross, 19th Main Rd, HSR Layout, Bengaluru, Karnataka 560102</t>
  </si>
  <si>
    <t xml:space="preserve">Patnat</t>
  </si>
  <si>
    <t xml:space="preserve">S Warke</t>
  </si>
  <si>
    <t xml:space="preserve">SWarke@patnat.com</t>
  </si>
  <si>
    <t xml:space="preserve">200, #106, Hillcrest Plaza Dr, Dallas, TX 75230, United States</t>
  </si>
  <si>
    <t xml:space="preserve">Dexcel Electronics Designs Private Limited</t>
  </si>
  <si>
    <t xml:space="preserve">Sharad Kumar</t>
  </si>
  <si>
    <t xml:space="preserve">hr@dexceldesigns.com</t>
  </si>
  <si>
    <t xml:space="preserve">Level 3 &amp; 4, Maruthi Towers, 138, HAL Airport Road, Kodihalli, Kodihalli, Bengaluru, Karnataka 560008</t>
  </si>
  <si>
    <t xml:space="preserve">Kailash Hospital And Heart Institute</t>
  </si>
  <si>
    <t xml:space="preserve">hr.noida@kailashhealthcare.com</t>
  </si>
  <si>
    <t xml:space="preserve">H-33, Shaheed Arjun Sardana Marg, H Block, Pocket H, Sector 27, Noida, Uttar Pradesh 201301</t>
  </si>
  <si>
    <t xml:space="preserve">Loyolablr</t>
  </si>
  <si>
    <t xml:space="preserve">Principal official</t>
  </si>
  <si>
    <t xml:space="preserve">principal@loyolablr.org</t>
  </si>
  <si>
    <t xml:space="preserve">1/2, Near Nagashettyhalli Bus Stop, Sanjay Nagar Main Road, RMV Extension Stage 2, Bengaluru, Karnataka 560094</t>
  </si>
  <si>
    <t xml:space="preserve">Mirable Health Services Private Limited</t>
  </si>
  <si>
    <t xml:space="preserve">Hr@humainhealth.com</t>
  </si>
  <si>
    <t xml:space="preserve">L166, service road, 5th Main Rd, Sector 6, HSR Layout, Bengaluru, Karnataka 560102</t>
  </si>
  <si>
    <t xml:space="preserve">Niit-Tech.Com</t>
  </si>
  <si>
    <t xml:space="preserve">Ankur Beri</t>
  </si>
  <si>
    <t xml:space="preserve">ankur.beri@niit-tech.com</t>
  </si>
  <si>
    <t xml:space="preserve">Niit Technologies, Sector Tech Zone, Plot No. TZ-2 &amp; 2A, Yamuna Expy, Greater Noida, Uttar Pradesh 201308</t>
  </si>
  <si>
    <t xml:space="preserve">Patni</t>
  </si>
  <si>
    <t xml:space="preserve">Patni_mumbai@patni.com</t>
  </si>
  <si>
    <t xml:space="preserve">Patni Knowledge Park, IT 1 / IT 2, TTC Industrial Area Thane-Belapur Road, Airoli New Mumbai - 400708. Maharashtra - India</t>
  </si>
  <si>
    <t xml:space="preserve">Dexler Information Solutions Pvt Ltd</t>
  </si>
  <si>
    <t xml:space="preserve">verifications@dexler.com</t>
  </si>
  <si>
    <t xml:space="preserve">#155, Amarjyothi HBSC Layout, 100 Feet Rd, Domlur, Bengaluru, Karnataka 560071</t>
  </si>
  <si>
    <t xml:space="preserve">Kaivalyatechno</t>
  </si>
  <si>
    <t xml:space="preserve">info@kaivalyatechno.com</t>
  </si>
  <si>
    <t xml:space="preserve">79/18, Road No. 5, Kalakhet, Mandsaur, Madhya Pradesh 458001</t>
  </si>
  <si>
    <t xml:space="preserve">Lpgconnexions</t>
  </si>
  <si>
    <t xml:space="preserve">hr@lpgconnexions.co.in</t>
  </si>
  <si>
    <t xml:space="preserve">Miraclesoft</t>
  </si>
  <si>
    <t xml:space="preserve">Drmadhavi</t>
  </si>
  <si>
    <t xml:space="preserve">drmadhavi@miraclesoft.com</t>
  </si>
  <si>
    <t xml:space="preserve">Miracle Software Sytems Hill No: 2, IT SEZ, Rushikonda, Visakhapatnam, Andhra Pradesh 530045</t>
  </si>
  <si>
    <t xml:space="preserve">Nikamgroup</t>
  </si>
  <si>
    <t xml:space="preserve">Sukhdev Singh</t>
  </si>
  <si>
    <t xml:space="preserve">sukhdev.singh@nikamgroup.in</t>
  </si>
  <si>
    <t xml:space="preserve">Udyog Bhavan, Wadala, Mumbai, Maharashtra 400031</t>
  </si>
  <si>
    <t xml:space="preserve">Patra India Bpo Services Pvt. Ltd</t>
  </si>
  <si>
    <t xml:space="preserve">Dhulipala</t>
  </si>
  <si>
    <t xml:space="preserve">sm.dhulipala@patracorp.com</t>
  </si>
  <si>
    <t xml:space="preserve">Near, Patra India BPO Services Private Limited, Grand Meridian, Railway Station Road, Fafhadih Chowk, Raipur, Chhattisgarh 49200</t>
  </si>
  <si>
    <t xml:space="preserve">Dexterity Business Analysts Private Limited</t>
  </si>
  <si>
    <t xml:space="preserve">Rathanraj</t>
  </si>
  <si>
    <t xml:space="preserve">rathanraj.s@dexterity.in</t>
  </si>
  <si>
    <t xml:space="preserve">75, 7th Cross St, S and P Garden, Nolambur, Ambattur Industrial Estate, Chennai, Tamil Nadu 600058</t>
  </si>
  <si>
    <t xml:space="preserve">Kaizan Infotech</t>
  </si>
  <si>
    <t xml:space="preserve">Kashika Trivedi</t>
  </si>
  <si>
    <t xml:space="preserve">kashika.trivedi@kaizeninfotech.com</t>
  </si>
  <si>
    <t xml:space="preserve">25476383/6388</t>
  </si>
  <si>
    <t xml:space="preserve">Office No. 102, Phase 1 Arihant Plaza Cooperative Housing Society, Ghodbunder Road, Owale Thane (West) 400615 India</t>
  </si>
  <si>
    <t xml:space="preserve">Lpu</t>
  </si>
  <si>
    <t xml:space="preserve">Rakesh Kumar1</t>
  </si>
  <si>
    <t xml:space="preserve">rakesh.kumar1@lpu.co.in</t>
  </si>
  <si>
    <t xml:space="preserve">Jalandhar - Delhi, Grand Trunk Rd, Phagwara, Punjab 144001</t>
  </si>
  <si>
    <t xml:space="preserve">Mirafra Technology Private Limited</t>
  </si>
  <si>
    <t xml:space="preserve">Venulaxmi</t>
  </si>
  <si>
    <t xml:space="preserve">venulaxmi@mirafra.com</t>
  </si>
  <si>
    <t xml:space="preserve">Akshay Tech Park, Plot No. 72 &amp; 73, 2nd Floor, EPIP Zone, Whitefield, Bengaluru, Karnataka 560066</t>
  </si>
  <si>
    <t xml:space="preserve">Nike</t>
  </si>
  <si>
    <t xml:space="preserve">Rukmini Venkat</t>
  </si>
  <si>
    <t xml:space="preserve">Rukmini.Venkat@nike.com
 Anamika.Chada@nike.com</t>
  </si>
  <si>
    <t xml:space="preserve">Shop No. G17, Ground Floor, Pacific Mall, Najafgarh Rd, Tagore Garden, New Delhi, Delhi 110018</t>
  </si>
  <si>
    <t xml:space="preserve">Patzschke Arch &amp; Urban Design.</t>
  </si>
  <si>
    <t xml:space="preserve">Darryl Fernandes.</t>
  </si>
  <si>
    <t xml:space="preserve">darryl@patzschke.in</t>
  </si>
  <si>
    <t xml:space="preserve">E-352, 1st Lane Off 31st, Januar Road, 1st Tome, Panaji, North Goa-403001, Goa, India</t>
  </si>
  <si>
    <t xml:space="preserve">Dextrotech Software Private Limited</t>
  </si>
  <si>
    <t xml:space="preserve">hr@dextrotechsoftware.co.in</t>
  </si>
  <si>
    <t xml:space="preserve">F3VJ+M85, Phase IV, Udyog Vihar, Sector 18, Gurugram, Haryana 122008</t>
  </si>
  <si>
    <t xml:space="preserve">Kaizencare</t>
  </si>
  <si>
    <t xml:space="preserve">Chumki Sinha</t>
  </si>
  <si>
    <t xml:space="preserve">chumki.sinha@kaizencare.net</t>
  </si>
  <si>
    <t xml:space="preserve">Level 5/12 Clarke St, Sunshine VIC 3020, Australia</t>
  </si>
  <si>
    <t xml:space="preserve">Lsi Research India</t>
  </si>
  <si>
    <t xml:space="preserve">Muralidhar Nayak</t>
  </si>
  <si>
    <t xml:space="preserve">murlidhar.nayak@lsi.com</t>
  </si>
  <si>
    <t xml:space="preserve">GLOBAL TECHNOLOGY PARK, BLOCK C, MARATHAHALLI OUTER RING ROAD, DEVARABEESANAHALLI,
 BANGALORE, Karnataka 560103, IN</t>
  </si>
  <si>
    <t xml:space="preserve">Mirnah</t>
  </si>
  <si>
    <t xml:space="preserve">hr@mirnah.com</t>
  </si>
  <si>
    <t xml:space="preserve">Nikhil Facility Management Services</t>
  </si>
  <si>
    <t xml:space="preserve">ncs05@nikhilconsultancy.com</t>
  </si>
  <si>
    <t xml:space="preserve">House No 21, Rd Number 13, East Punjabi Bagh, New Delhi, Delhi 110026</t>
  </si>
  <si>
    <t xml:space="preserve">Paul Mason Consulting India Private Limited</t>
  </si>
  <si>
    <t xml:space="preserve">Daisy Antony</t>
  </si>
  <si>
    <t xml:space="preserve">daisy.anthony@pmcretail.com</t>
  </si>
  <si>
    <t xml:space="preserve">Kalali Rd, Kalali, Vadodara, Gujarat 390012</t>
  </si>
  <si>
    <t xml:space="preserve">Dezign Whiz Groups, Coimbatore.</t>
  </si>
  <si>
    <t xml:space="preserve">Kaaviya</t>
  </si>
  <si>
    <t xml:space="preserve">kaaviya@dezignwhizgroups.com</t>
  </si>
  <si>
    <t xml:space="preserve">No.76, 2nd Floor, Sri Sai Building,, Vishnu Nagar,, G.N. Mills, Coimbatore, Tamil Nadu 641029</t>
  </si>
  <si>
    <t xml:space="preserve">Kaizentechnosoft</t>
  </si>
  <si>
    <t xml:space="preserve">Mariselvam</t>
  </si>
  <si>
    <t xml:space="preserve">mariselvam@kaizentechnosoft.com</t>
  </si>
  <si>
    <t xml:space="preserve">Seshachalam Street, Periyapet, Saidapet, Chennai, Tamil Nadu 600015</t>
  </si>
  <si>
    <t xml:space="preserve">Ltcis Ltindia</t>
  </si>
  <si>
    <t xml:space="preserve">Dineshudpa</t>
  </si>
  <si>
    <t xml:space="preserve">dineshudpa@ltcis.ltindia.com</t>
  </si>
  <si>
    <t xml:space="preserve">INDIA, Maharashtra 400001, MUMBAI, -, L &amp; T HOUSEBALLARD ESTATE.</t>
  </si>
  <si>
    <t xml:space="preserve">Mistech</t>
  </si>
  <si>
    <t xml:space="preserve">Sreenivas B</t>
  </si>
  <si>
    <t xml:space="preserve">hr@miystech.com</t>
  </si>
  <si>
    <t xml:space="preserve">1353A, Parvati Nagar, Nagpur, Maharashtra 440027</t>
  </si>
  <si>
    <t xml:space="preserve">Nikoindia.Com</t>
  </si>
  <si>
    <t xml:space="preserve">Seena Bhargav</t>
  </si>
  <si>
    <t xml:space="preserve">hr@nikoindia.com</t>
  </si>
  <si>
    <t xml:space="preserve">4th Floor, Landmark Building, Race Course Rd, Near Race Course Circle, Chakali Circle, Gautam Nagar, Diwalipura, Vadodara, Gujarat 390007</t>
  </si>
  <si>
    <t xml:space="preserve">Pavers Foresight</t>
  </si>
  <si>
    <t xml:space="preserve">Utsav Seth</t>
  </si>
  <si>
    <t xml:space="preserve">us@foresightsmartventures.com</t>
  </si>
  <si>
    <t xml:space="preserve">office 107 ,Golden Business Center,1st Floor, Al Maktoum Road, Port Saeed - Dubai - United Arab Emirates</t>
  </si>
  <si>
    <t xml:space="preserve">Kakahalwai</t>
  </si>
  <si>
    <t xml:space="preserve">info@kakahalwai.com</t>
  </si>
  <si>
    <t xml:space="preserve">Gugga Madi Rd, Sector 127, Sector 4, Main Bazar, Kharar, Punjab 140307</t>
  </si>
  <si>
    <t xml:space="preserve">Ltcompany</t>
  </si>
  <si>
    <t xml:space="preserve">Shiji George</t>
  </si>
  <si>
    <t xml:space="preserve">shiji.george@ltcompany.com</t>
  </si>
  <si>
    <t xml:space="preserve">Chandigarh Rd, Industrial Area Phase I, Chandigarh, 160002</t>
  </si>
  <si>
    <t xml:space="preserve">Misys</t>
  </si>
  <si>
    <t xml:space="preserve">Suri S</t>
  </si>
  <si>
    <t xml:space="preserve">Suri.S@misys.com</t>
  </si>
  <si>
    <t xml:space="preserve">80 4040 4040</t>
  </si>
  <si>
    <t xml:space="preserve">Bagmane Constellation Business Park 4th, 5th &amp; 6th Floor, North Block, Virgo Building, Outer Ring Rd, Doddanekundi, Marathahalli, Bengaluru, Karnataka 560037</t>
  </si>
  <si>
    <t xml:space="preserve">Nilgiri Infracity Pvt. Ltd.</t>
  </si>
  <si>
    <t xml:space="preserve">nilgirigroup007@gmail.com</t>
  </si>
  <si>
    <t xml:space="preserve">C27/273, C-14, Indian Press Colony, Maldahiya, Varanasi, Uttar Pradesh 221002</t>
  </si>
  <si>
    <t xml:space="preserve">Paxcel Technologies Private Limited</t>
  </si>
  <si>
    <t xml:space="preserve">Monika Tomar</t>
  </si>
  <si>
    <t xml:space="preserve">monika.tomar@paxcel.net</t>
  </si>
  <si>
    <t xml:space="preserve">Unit - 64, Hartron Complex, Electronic City, Phase IV, Sector 18, Gurugram, Haryana 122015</t>
  </si>
  <si>
    <t xml:space="preserve">Kaktusinfosolutions</t>
  </si>
  <si>
    <t xml:space="preserve">Anuradha G</t>
  </si>
  <si>
    <t xml:space="preserve">anuradha.g@kaktusinfosolutions.com</t>
  </si>
  <si>
    <t xml:space="preserve">101, Kailash Meadows, IBIS Hotel Lane, Beside of Maxcure Hospital, Madhapur, Hyderabad, Telangana 500081</t>
  </si>
  <si>
    <t xml:space="preserve">Ltfinance</t>
  </si>
  <si>
    <t xml:space="preserve">KrunalDesai@ltfinance.com</t>
  </si>
  <si>
    <t xml:space="preserve">Brindavan, CST Road, near Mercedes Showroom, Kalina, Santacruz East, Mumbai, Maharashtra 400098</t>
  </si>
  <si>
    <t xml:space="preserve">Mitosistech</t>
  </si>
  <si>
    <t xml:space="preserve">Anuradha S</t>
  </si>
  <si>
    <t xml:space="preserve">Hr@mitosistech.com</t>
  </si>
  <si>
    <t xml:space="preserve">78240 35173</t>
  </si>
  <si>
    <t xml:space="preserve">2nd floor, #75, Madambakkam Main Rd, Gokul Nagar, Madambakkam, Rajakilpakkam, Tamil Nadu 600073</t>
  </si>
  <si>
    <t xml:space="preserve">Nimble Technologies Inc</t>
  </si>
  <si>
    <t xml:space="preserve">manmohan@agilees.com</t>
  </si>
  <si>
    <t xml:space="preserve">1/32 1nd Floor, Roop Nagar, Delhi, 110007</t>
  </si>
  <si>
    <t xml:space="preserve">Paxterra Software Solutions Private Limited</t>
  </si>
  <si>
    <t xml:space="preserve">rajani@paxterrasolutions.com</t>
  </si>
  <si>
    <t xml:space="preserve">15, 4th C Crosas Rd, Tavarekere, 5th Block, Koramangala, Bengaluru, Karnataka 560034</t>
  </si>
  <si>
    <t xml:space="preserve">Kalido International Llc</t>
  </si>
  <si>
    <t xml:space="preserve">Bhageshwar Narain</t>
  </si>
  <si>
    <t xml:space="preserve">bageshwar.narain@kalido.com</t>
  </si>
  <si>
    <t xml:space="preserve">80 4054 5500</t>
  </si>
  <si>
    <t xml:space="preserve">3rd Floor, #85, ST Bed Area,, 4th Block koramangala, Bengaluru, Karnataka 560034</t>
  </si>
  <si>
    <t xml:space="preserve">Lth</t>
  </si>
  <si>
    <t xml:space="preserve">amn@lth.ltindia.com</t>
  </si>
  <si>
    <t xml:space="preserve">L&amp;T House Ballard Estate P O Box 278 Mumbai - India</t>
  </si>
  <si>
    <t xml:space="preserve">Mitsind</t>
  </si>
  <si>
    <t xml:space="preserve">hr@mitsind.com</t>
  </si>
  <si>
    <t xml:space="preserve">040 44648080</t>
  </si>
  <si>
    <t xml:space="preserve">Monarch Infotech Services Private Limited, IV Floor, KNR Gamut Square, Ayyappa Society, Madhapur, Hyderabad, 500081</t>
  </si>
  <si>
    <t xml:space="preserve">Nimbus Harbor</t>
  </si>
  <si>
    <t xml:space="preserve">admin@nimbusharbor.com</t>
  </si>
  <si>
    <t xml:space="preserve">H-305, Sushant Shopping Arcade, Sushant Lok Phase I, Gurugram, Haryana 122009</t>
  </si>
  <si>
    <t xml:space="preserve">Pay Asia Management Pvt Ltd</t>
  </si>
  <si>
    <t xml:space="preserve">giridhar.alwar</t>
  </si>
  <si>
    <t xml:space="preserve">giridhar.alwar@payasia.asia</t>
  </si>
  <si>
    <t xml:space="preserve">LEELA LANDMARK SECOND FLOOR NO.07,1ST CROSS 3RD MAIN ASHWINI LAYOUT EJIPURA BANGALORE Bangalore KA 560047 IN</t>
  </si>
  <si>
    <t xml:space="preserve">Ltinsurance</t>
  </si>
  <si>
    <t xml:space="preserve">Anuradha Hardikar</t>
  </si>
  <si>
    <t xml:space="preserve">Anuradha.Hardikar@ltinsurance.com</t>
  </si>
  <si>
    <t xml:space="preserve">Block No. II, Krishna Building, Ground Floor, 224A, AJC Bose Road, Ballygunge, Kolkata, West Bengal 700017</t>
  </si>
  <si>
    <t xml:space="preserve">Mitsit</t>
  </si>
  <si>
    <t xml:space="preserve">info@mitsit.in</t>
  </si>
  <si>
    <t xml:space="preserve">601,A Block,Prathamesh Building,Raghuvanshi mills, Senapati Bapat Marg, Lower Parel West, Mumbai, Maharashtra 400013</t>
  </si>
  <si>
    <t xml:space="preserve">Nimbus Infra Services Private Limited</t>
  </si>
  <si>
    <t xml:space="preserve">prasad@nimbusinfra.com</t>
  </si>
  <si>
    <t xml:space="preserve">F-210 , Dreams the Mall, Lal Bahadur Shastri Rd, Bhandup West, Mumbai, Maharashtra 400078</t>
  </si>
  <si>
    <t xml:space="preserve">Payoda Technologies Private Limited</t>
  </si>
  <si>
    <t xml:space="preserve">Rees E</t>
  </si>
  <si>
    <t xml:space="preserve">rees.e@payoda.com</t>
  </si>
  <si>
    <t xml:space="preserve">Module 107 &amp; 108, Phase-II 1st Floor, TICEL Bio Park, CSIR Rd, Tharamani, Chennai, Tamil Nadu 600113</t>
  </si>
  <si>
    <t xml:space="preserve">Kalkitech</t>
  </si>
  <si>
    <t xml:space="preserve">Sangita Shabdeo</t>
  </si>
  <si>
    <t xml:space="preserve">Sangita.shabdeo@kalkitech.in</t>
  </si>
  <si>
    <t xml:space="preserve">153/1, Kalkitech Road Puthuvankunnu, PO, Chowara, Kerala 683571</t>
  </si>
  <si>
    <t xml:space="preserve">Lucastvs</t>
  </si>
  <si>
    <t xml:space="preserve">Hr@lucastvs.co.in</t>
  </si>
  <si>
    <t xml:space="preserve">11&amp;13, Patullos Rd, Express Estate, Royapettah, Chennai, Tamil Nadu 600002</t>
  </si>
  <si>
    <t xml:space="preserve">Mitsubishicorp</t>
  </si>
  <si>
    <t xml:space="preserve">J Pradeep</t>
  </si>
  <si>
    <t xml:space="preserve">j.pradeep@mitsubishicorp.com</t>
  </si>
  <si>
    <t xml:space="preserve">Shop No-4, Care Of Itc Kakati Sherton Hotel, Begumpet, Begumpet, Hyderabad, Telangana 500016</t>
  </si>
  <si>
    <t xml:space="preserve">Nimbus Systems (P) Ltd/Crown 24 K</t>
  </si>
  <si>
    <t xml:space="preserve">hr@crown24k.com</t>
  </si>
  <si>
    <t xml:space="preserve">33 4004 3653/3654</t>
  </si>
  <si>
    <t xml:space="preserve">2/140, Bosepukur Purbapara, Kolkata - 700 078</t>
  </si>
  <si>
    <t xml:space="preserve">Paypal Chennai</t>
  </si>
  <si>
    <t xml:space="preserve">N Rahman</t>
  </si>
  <si>
    <t xml:space="preserve">nrahman@paypal.com</t>
  </si>
  <si>
    <t xml:space="preserve">Futura IT Park, 334, Elcot Sez, Rajiv Gandhi Salai, Chennai, Tamil Nadu 600119</t>
  </si>
  <si>
    <t xml:space="preserve">Kalpataru</t>
  </si>
  <si>
    <t xml:space="preserve">Mmohnot</t>
  </si>
  <si>
    <t xml:space="preserve">mmohnot@kalpataru.com</t>
  </si>
  <si>
    <t xml:space="preserve">Plot B24 C, Wish Town, Sector 128, Noida – 201304.</t>
  </si>
  <si>
    <t xml:space="preserve">Lucid Medical Diagnostics Pvt. Ltd.</t>
  </si>
  <si>
    <t xml:space="preserve">hrd@luciddiagnostics.com</t>
  </si>
  <si>
    <t xml:space="preserve">Plot No. 5 &amp; 6, opp. MORE Megastore, Sri Sai Nagar Colony, Kukatpally, Hyderabad, Telangana 500072</t>
  </si>
  <si>
    <t xml:space="preserve">Mitsui</t>
  </si>
  <si>
    <t xml:space="preserve">H Kohli</t>
  </si>
  <si>
    <t xml:space="preserve">hr@mitsui.com</t>
  </si>
  <si>
    <t xml:space="preserve">Salarpuria Sattva Knowledge City, Level 1, Office Unit No. 21 Orwell 2, Sy. No. 83/1, Plot No. 2, Inorbit Mall Road Raidurg Village, Hitech City, Hyderabad</t>
  </si>
  <si>
    <t xml:space="preserve">Nippon Data Syste Limited</t>
  </si>
  <si>
    <t xml:space="preserve">hr1@nippondata.com
 hr@nippondata.com</t>
  </si>
  <si>
    <t xml:space="preserve">B-14, B Block, Sector 8, Noida, Uttar Pradesh 201301</t>
  </si>
  <si>
    <t xml:space="preserve">Paysquare</t>
  </si>
  <si>
    <t xml:space="preserve">isha.oswal</t>
  </si>
  <si>
    <t xml:space="preserve">isha.oswal@paysquare.com</t>
  </si>
  <si>
    <t xml:space="preserve">020-46901100</t>
  </si>
  <si>
    <t xml:space="preserve">Landmark-Megamart, 1537, Bhakti Premium 3rd &amp; 4th floor, Old Mumbai - Pune Hwy, Dapodi, Pune, Maharashtra 411012</t>
  </si>
  <si>
    <t xml:space="preserve">Kalsinfo</t>
  </si>
  <si>
    <t xml:space="preserve">Verify Official</t>
  </si>
  <si>
    <t xml:space="preserve">verify@kalsinfo.com</t>
  </si>
  <si>
    <t xml:space="preserve">No.31, I-Floor, 7th Cross Rd, behind South Indian Bank, Malleswaram, Bengaluru, Karnataka 560003</t>
  </si>
  <si>
    <t xml:space="preserve">Lucidindia</t>
  </si>
  <si>
    <t xml:space="preserve">Shireesha</t>
  </si>
  <si>
    <t xml:space="preserve">shireesha@lucidindia.com</t>
  </si>
  <si>
    <t xml:space="preserve">3504/A, 3RD FLOOR, 14TH MAIN,HAL 2ND STAGE, INDIRANAGAR BANGALORE Bangalore KA 560038 IN</t>
  </si>
  <si>
    <t xml:space="preserve">Mitvgschools</t>
  </si>
  <si>
    <t xml:space="preserve">Principal Pandharpur</t>
  </si>
  <si>
    <t xml:space="preserve">principal.pandharpur@mitvgschools.edu.in</t>
  </si>
  <si>
    <t xml:space="preserve">At post Wakhari, Palkhital, ​Pune - Pandharpur Rd, Pandharpur, Maharashtra 413304</t>
  </si>
  <si>
    <t xml:space="preserve">Nippon Motor Corporation Private Limited</t>
  </si>
  <si>
    <t xml:space="preserve">recruitment@nippontoyota.com</t>
  </si>
  <si>
    <t xml:space="preserve">X / 314 K , NH 47 Byepass, Kochi - 682304</t>
  </si>
  <si>
    <t xml:space="preserve">Kalyani Informix Pvt. Ltd.</t>
  </si>
  <si>
    <t xml:space="preserve">Nisha Parmar</t>
  </si>
  <si>
    <t xml:space="preserve">hradmin2@kalyaniinformix.com</t>
  </si>
  <si>
    <t xml:space="preserve">9967110436 / 7738405758</t>
  </si>
  <si>
    <t xml:space="preserve">423 Kaliandas Udyog Bhavan, 419, Near Century Bazar, Prabhadevi, Mumbai, Maharashtra 400025</t>
  </si>
  <si>
    <t xml:space="preserve">Luensen</t>
  </si>
  <si>
    <t xml:space="preserve">hr@luensen.com</t>
  </si>
  <si>
    <t xml:space="preserve">Sy No:88,7th Floor, South Wing, Krishe Sapphire,Hitec City Main Road, Madhapur Village,Serilingampally Mandal,Hyderabad-500081</t>
  </si>
  <si>
    <t xml:space="preserve">Mityung</t>
  </si>
  <si>
    <t xml:space="preserve">Vidya Garbyal</t>
  </si>
  <si>
    <t xml:space="preserve">vidya.garbyal@mityung.com</t>
  </si>
  <si>
    <t xml:space="preserve">A-199, A Block, Sector 63, Noida, Uttar Pradesh 201301</t>
  </si>
  <si>
    <t xml:space="preserve">Nipro India Corporation Private Limited</t>
  </si>
  <si>
    <t xml:space="preserve">hrfactory@niproindia.com</t>
  </si>
  <si>
    <t xml:space="preserve">Plot No. E-1/1 Khandala Industrial Area PH-1, Pune - Satara Rd, Khandala, Maharashtra 412802</t>
  </si>
  <si>
    <t xml:space="preserve">Payu Payment Privated Limited</t>
  </si>
  <si>
    <t xml:space="preserve">Malbika Chatterjee</t>
  </si>
  <si>
    <t xml:space="preserve">malbika.chatterjee@payu.in</t>
  </si>
  <si>
    <t xml:space="preserve">BESTECH BUSINESS CENTER, 9th Floor, Sohna Rd, Tatvam Villas, Dhani, Sector 48, Gurugram, Haryana 122004</t>
  </si>
  <si>
    <t xml:space="preserve">Kalyanimotors</t>
  </si>
  <si>
    <t xml:space="preserve">hr.verification@kalyanimotors.com</t>
  </si>
  <si>
    <t xml:space="preserve"># 24/1, 25/1, Near Nayandahalli Signal, 100 Feet Ring Road-Mysore Road Junction, Bangalore KA 560039 IN</t>
  </si>
  <si>
    <t xml:space="preserve">Lufthansa</t>
  </si>
  <si>
    <t xml:space="preserve">Jeetendra Mohan</t>
  </si>
  <si>
    <t xml:space="preserve">jeetendra.mohan@dlh.de</t>
  </si>
  <si>
    <t xml:space="preserve">Bamta-Kandrour Rd, Tihri, Himachal Pradesh 174004</t>
  </si>
  <si>
    <t xml:space="preserve">Mizpah Publishing Services Private Limited</t>
  </si>
  <si>
    <t xml:space="preserve">hr@mizpahipublishing.com</t>
  </si>
  <si>
    <t xml:space="preserve">044 24492511</t>
  </si>
  <si>
    <t xml:space="preserve">6, 1st, East Coast Rd, VGP Layout, Cholamandal Artists Village, Injambakkam, Chennai, Tamil Nadu 600115</t>
  </si>
  <si>
    <t xml:space="preserve">Nipun Net Solutions Pvt Ltd</t>
  </si>
  <si>
    <t xml:space="preserve">aravind.y@nipun.net</t>
  </si>
  <si>
    <t xml:space="preserve">SBH Officers Colony, Mega Hills, Madhapur, Telangana 500081</t>
  </si>
  <si>
    <t xml:space="preserve">Pb Syste India Pvt Ltd</t>
  </si>
  <si>
    <t xml:space="preserve">hrd@pbsyste.com</t>
  </si>
  <si>
    <t xml:space="preserve">Sai Nag Complex, D. No. 40-1-52/5, PB Systems, 2nd Floor, MG Rd, Acharya Ranga Nagar, Benz Circle, Vijayawada, Andhra Pradesh 520010</t>
  </si>
  <si>
    <t xml:space="preserve">Kamal Model Sr. Sec. School</t>
  </si>
  <si>
    <t xml:space="preserve">kmsvis.2011@gmail.com</t>
  </si>
  <si>
    <t xml:space="preserve">Metro pillar no, 746, K-1-Ext, near Nawada &amp; Dwarka Mor Metro, K1-Extension, Block M, Mohan Garden, Uttam Nagar, New Delhi, Delhi 110059</t>
  </si>
  <si>
    <t xml:space="preserve">Lukup</t>
  </si>
  <si>
    <t xml:space="preserve">Stanley</t>
  </si>
  <si>
    <t xml:space="preserve">stanley@lukup.com</t>
  </si>
  <si>
    <t xml:space="preserve">Mizuho-Cb</t>
  </si>
  <si>
    <t xml:space="preserve">Nimish Vora</t>
  </si>
  <si>
    <t xml:space="preserve">nimish.vora@mizuho-cb.com</t>
  </si>
  <si>
    <t xml:space="preserve">4-207, 1st Cross Rd, Sudhama Nagar, Bengaluru, Karnataka 560027</t>
  </si>
  <si>
    <t xml:space="preserve">Nipunasolutions</t>
  </si>
  <si>
    <t xml:space="preserve">priya@nipunasolutions.com</t>
  </si>
  <si>
    <t xml:space="preserve">Flat No 303, 3rd Floor,Sarala Apartments,Beside Axis Bank, Rd, SR Nagar Main Rd, Sanjeeva Reddy Nagar, Hyderabad, Telangana 500038</t>
  </si>
  <si>
    <t xml:space="preserve">Pb Systems</t>
  </si>
  <si>
    <t xml:space="preserve">harshakumar.nadella</t>
  </si>
  <si>
    <t xml:space="preserve">harshakumar.nadella@pbsystems.com</t>
  </si>
  <si>
    <t xml:space="preserve">040-65294024</t>
  </si>
  <si>
    <t xml:space="preserve">NO.11, IIND FLOOR"ROSY TOWERS" NO.7,NUNGAMBAKKAM HIGH ROAD CHENNAI 600 034. TN 600034 IN</t>
  </si>
  <si>
    <t xml:space="preserve">Kamaschachter</t>
  </si>
  <si>
    <t xml:space="preserve">Pradeep Kurup</t>
  </si>
  <si>
    <t xml:space="preserve">pradeep.kurup@kamaschachter.com</t>
  </si>
  <si>
    <t xml:space="preserve">601/604,Multi-Storied Building,Non Ac Zone, Seepz Road,MIDC, Andheri East, Mumbai, Maharashtra 400096</t>
  </si>
  <si>
    <t xml:space="preserve">Lumata Digital India Pvt Ltd</t>
  </si>
  <si>
    <t xml:space="preserve">Megha Mittal</t>
  </si>
  <si>
    <t xml:space="preserve">Hr@lumatadigital.com</t>
  </si>
  <si>
    <t xml:space="preserve">Plot A, Unit 171, 7th Floor, Tower A, The Corenthum, 41, Sector 62, Noida, Uttar Pradesh 201301</t>
  </si>
  <si>
    <t xml:space="preserve">Mjunction</t>
  </si>
  <si>
    <t xml:space="preserve">Kankana Brohmo</t>
  </si>
  <si>
    <t xml:space="preserve">kankana.brohmo@mjunction</t>
  </si>
  <si>
    <t xml:space="preserve">P M Tower 9th Floor, No:37, Greams Rd, Thousand Lights
  Chennai, Tamil Nadu 600006</t>
  </si>
  <si>
    <t xml:space="preserve">Nirantara Community Services</t>
  </si>
  <si>
    <t xml:space="preserve">hr@nirantara.co.in</t>
  </si>
  <si>
    <t xml:space="preserve">8/19, 2nd Floor, 1st Main, 8th Cross, Ganesha Block, Near Mahalakshmi Layout Bus-Stand, Mahalakshmi Layout, Post, Nandini Layout, Bengaluru, Karnataka 560096</t>
  </si>
  <si>
    <t xml:space="preserve">Pbworld</t>
  </si>
  <si>
    <t xml:space="preserve">Tillu Rajeev</t>
  </si>
  <si>
    <t xml:space="preserve">tillu.rajeev@pbworld.com</t>
  </si>
  <si>
    <t xml:space="preserve">1 Penn Plaza New York, NY 10119 United States</t>
  </si>
  <si>
    <t xml:space="preserve">Kamdhenu Limited</t>
  </si>
  <si>
    <t xml:space="preserve">hr@kamdhenulimited.com</t>
  </si>
  <si>
    <t xml:space="preserve">2nd Floor, Tower-A, Building No. 9, DLF Cyber City Phase-III, Gurgaon - 122 002</t>
  </si>
  <si>
    <t xml:space="preserve">Lumen21</t>
  </si>
  <si>
    <t xml:space="preserve">Omkar Shetkar</t>
  </si>
  <si>
    <t xml:space="preserve">Omkar.Shetkar@Lumen21.com</t>
  </si>
  <si>
    <t xml:space="preserve">322, 3RD FLOOR, CHAWLA COMPLEX,PLOT NO 38, SECTOR 15,CBD BELAPUR600MH</t>
  </si>
  <si>
    <t xml:space="preserve">Mlogica</t>
  </si>
  <si>
    <t xml:space="preserve">Stela Mary</t>
  </si>
  <si>
    <t xml:space="preserve">stella.mary@mlogica.com</t>
  </si>
  <si>
    <t xml:space="preserve">7045696762
 +912066212800</t>
  </si>
  <si>
    <t xml:space="preserve">5th Floor, Gulmohar Center Point, 34/A/5, Off Nagar Road
 Vadgaon Sheri, Pune, Maharashtra 411014</t>
  </si>
  <si>
    <t xml:space="preserve">Nirma Limited</t>
  </si>
  <si>
    <t xml:space="preserve">hr_kalatalav@nirma.co.in</t>
  </si>
  <si>
    <t xml:space="preserve">Shop No, 79, Shradhanand Marg, Chabdi Bazar, Shardhanand Market, Shah Ganj, Chandni Chowk, New Delhi, Delhi 110006</t>
  </si>
  <si>
    <t xml:space="preserve">Pc In World</t>
  </si>
  <si>
    <t xml:space="preserve">sridhar@pcinworld.com</t>
  </si>
  <si>
    <t xml:space="preserve">CTS 138 Opp Akshay Co.Ho Society, Kondivita Village Andheri East, Andheri East, Mumbai - 400059 (Vrindavan Garden)
 District Andheri East</t>
  </si>
  <si>
    <t xml:space="preserve">Kampsax</t>
  </si>
  <si>
    <t xml:space="preserve">india@kampsax.co.in</t>
  </si>
  <si>
    <t xml:space="preserve">Parallelvej 2 Kongens Lyngby, 2800 Denmark</t>
  </si>
  <si>
    <t xml:space="preserve">Lumeris</t>
  </si>
  <si>
    <t xml:space="preserve">Mariar</t>
  </si>
  <si>
    <t xml:space="preserve">mariar@lumeris.com</t>
  </si>
  <si>
    <t xml:space="preserve">NO. 301, SRI SAI BLOCK, ADITYA ARCADE H. NO.: 1-8-678/20, AZAMABAD HYDERABAD Hyderabad Telangana - 500020 India</t>
  </si>
  <si>
    <t xml:space="preserve">Mmdl</t>
  </si>
  <si>
    <t xml:space="preserve">hrm@mmdl.motherson.com</t>
  </si>
  <si>
    <t xml:space="preserve">Sector 4, Imt Manesar, Gurugram, Haryana 122052</t>
  </si>
  <si>
    <t xml:space="preserve">Nirmal Bang Securities Pvt. Ltd.</t>
  </si>
  <si>
    <t xml:space="preserve">Varsha Rohra</t>
  </si>
  <si>
    <t xml:space="preserve">varsha.rohra@nirmalbang.com</t>
  </si>
  <si>
    <t xml:space="preserve">C 17 second floor, near kotak bank, Sector 3, Noida, Uttar Pradesh 201301</t>
  </si>
  <si>
    <t xml:space="preserve">Pc Solution Private Limited</t>
  </si>
  <si>
    <t xml:space="preserve">HR_Desk@e-pspl.com</t>
  </si>
  <si>
    <t xml:space="preserve">A-72-73, FIEE Complex,
 Okhla Industrial Area, Phase -II,
 New Delhi - 110020. India</t>
  </si>
  <si>
    <t xml:space="preserve">Kamvijobs</t>
  </si>
  <si>
    <t xml:space="preserve">Manpreet Kaur</t>
  </si>
  <si>
    <t xml:space="preserve">manpreet.kaur@kamvijobs.com</t>
  </si>
  <si>
    <t xml:space="preserve">B 1/637, 3rd Floor, Janakpuri, Delhi - 110058 (Near Metro Pillar 563)</t>
  </si>
  <si>
    <t xml:space="preserve">Lumindesignstudio</t>
  </si>
  <si>
    <t xml:space="preserve">info@lumindesignstudio.com</t>
  </si>
  <si>
    <t xml:space="preserve">LUMIN DESIGN STUDIO PRIVATE LIMITED IS H. NO. 6-3-906/B, SECOND FLOOR SOMAJIGUDA HYDERABAD TELANGANA INDIA 500082. DIRECTORS OF ...</t>
  </si>
  <si>
    <t xml:space="preserve">Mmf</t>
  </si>
  <si>
    <t xml:space="preserve">Divya Dutt</t>
  </si>
  <si>
    <t xml:space="preserve">hr@mmf.com</t>
  </si>
  <si>
    <t xml:space="preserve">2nd Floor, A 195, Defence Colony, New Delhi, Delhi 110024</t>
  </si>
  <si>
    <t xml:space="preserve">Nirmal Computers (Nirmal Datacomm)</t>
  </si>
  <si>
    <t xml:space="preserve">Dhiresh Upadhayay</t>
  </si>
  <si>
    <t xml:space="preserve">hr@nirmaldatacomm.com</t>
  </si>
  <si>
    <t xml:space="preserve">A2/143, Pocket 2, Sector 16A, Rohini, Delhi - 110089</t>
  </si>
  <si>
    <t xml:space="preserve">Pc Solutions Private Limited</t>
  </si>
  <si>
    <t xml:space="preserve">HR_Desk01@e-pspl.com</t>
  </si>
  <si>
    <t xml:space="preserve">A-83OKHLA PHASE-2 New Delhi, South Delhi, INDIA</t>
  </si>
  <si>
    <t xml:space="preserve">Kandalatravel</t>
  </si>
  <si>
    <t xml:space="preserve">Rishika</t>
  </si>
  <si>
    <t xml:space="preserve">rishika@kandalatravel.com</t>
  </si>
  <si>
    <t xml:space="preserve">6-3-1090/102, 1st Floor Olbee Business Center, Raj Bhavan Rd, Somajiguda, Hyderabad, Telangana 500082</t>
  </si>
  <si>
    <t xml:space="preserve">Luminosoft</t>
  </si>
  <si>
    <t xml:space="preserve">hr@luminosoft.net</t>
  </si>
  <si>
    <t xml:space="preserve">13/6A, 3rd St, Thangal karai, Kumaran Colony, Vadapalani, Chennai, Tamil Nadu 600026</t>
  </si>
  <si>
    <t xml:space="preserve">Mminfosystems</t>
  </si>
  <si>
    <t xml:space="preserve">Rajeshhanda</t>
  </si>
  <si>
    <t xml:space="preserve">rajeshhanda@mminfosystems.com</t>
  </si>
  <si>
    <t xml:space="preserve">Spaze ITech Park, Unit No -1044, Tower B2, 10th Floor, Sohna Rd, Block S, Uppal Southend, Sector 49, Gurugram, Haryana 122018</t>
  </si>
  <si>
    <t xml:space="preserve">Niryuha Consulting Service</t>
  </si>
  <si>
    <t xml:space="preserve">vijay@niryuha.com</t>
  </si>
  <si>
    <t xml:space="preserve">No.23, Second Floor, Canal bank Road, East CIT Nagar, Chennai, Tamil Nadu 600028</t>
  </si>
  <si>
    <t xml:space="preserve">Pca Motors Pvt. Ltd</t>
  </si>
  <si>
    <t xml:space="preserve">sujan.mukherjee</t>
  </si>
  <si>
    <t xml:space="preserve">sujan.mukherjee@psa-avtec.com</t>
  </si>
  <si>
    <t xml:space="preserve">X7J3+65G, PTK nagar, Thiruvanmiyur, Chennai, Tamil Nadu 600096</t>
  </si>
  <si>
    <t xml:space="preserve">Kandarp</t>
  </si>
  <si>
    <t xml:space="preserve">hrd@kandarp.net</t>
  </si>
  <si>
    <t xml:space="preserve">C-69, C Block, Sector 2, Noida, Uttar Pradesh 201301</t>
  </si>
  <si>
    <t xml:space="preserve">Luminousindia</t>
  </si>
  <si>
    <t xml:space="preserve">Mumbai</t>
  </si>
  <si>
    <t xml:space="preserve">bsimumbai@luminousindia.com</t>
  </si>
  <si>
    <t xml:space="preserve">Plot No. 150, Sector 44, Gurgaon, Haryana</t>
  </si>
  <si>
    <t xml:space="preserve">Mnrsolutions</t>
  </si>
  <si>
    <t xml:space="preserve">rohit@mnrsolutions.in</t>
  </si>
  <si>
    <t xml:space="preserve">Sector 65, Noida, Uttar Pradesh 201301</t>
  </si>
  <si>
    <t xml:space="preserve">Nisa Industrial Services Private Limited</t>
  </si>
  <si>
    <t xml:space="preserve">hr@nisaeye.com</t>
  </si>
  <si>
    <t xml:space="preserve">1 Mangal Bhandar, 13Th, TPS Rd, Khar West, Mumbai, Maharashtra 400052</t>
  </si>
  <si>
    <t xml:space="preserve">Pcpoint</t>
  </si>
  <si>
    <t xml:space="preserve">rajesh@pcpoint.org</t>
  </si>
  <si>
    <t xml:space="preserve">203/204, JALARAM TERRACE, Nr-KADIWALA SCHOOL,, CIVIL CROSSING, RING ROAD., Surat, Gujarat 395002</t>
  </si>
  <si>
    <t xml:space="preserve">Kangaroo Kids</t>
  </si>
  <si>
    <t xml:space="preserve">info@kangarookidsnoida.com</t>
  </si>
  <si>
    <t xml:space="preserve">Victoria plaza, 3rd floor Unit 3-B and 5th floor 501 A and 502 B, S V Road, Santacruz West, Mumbai - 400054</t>
  </si>
  <si>
    <t xml:space="preserve">Lumitix Solutions Private Limited</t>
  </si>
  <si>
    <t xml:space="preserve">hr@lumitix.com</t>
  </si>
  <si>
    <t xml:space="preserve">McDonald's Restaurant, 1st Floor,No. 188, ITPL Main Road, AECS Layout, Land Mark :, Brookefield, Bengaluru, Karnataka 560037</t>
  </si>
  <si>
    <t xml:space="preserve">Mobi Serve Private Limited</t>
  </si>
  <si>
    <t xml:space="preserve">HR@vuliv.com</t>
  </si>
  <si>
    <t xml:space="preserve">21, Block 21, Tilak Nagar, New Delhi, Delhi 110018</t>
  </si>
  <si>
    <t xml:space="preserve">Nisc Export Services India Pvt. Ltd</t>
  </si>
  <si>
    <t xml:space="preserve">hr.nes@nes.co.in</t>
  </si>
  <si>
    <t xml:space="preserve">Plot No: 95/1, Phase -2, IDA, Cherlapally, B N Reddy Nagar, Cherlapalli, Secunderabad, Telangana 501301</t>
  </si>
  <si>
    <t xml:space="preserve">Pcs Technology</t>
  </si>
  <si>
    <t xml:space="preserve">Shrinivas Gawade</t>
  </si>
  <si>
    <t xml:space="preserve">shrinivas.gawade@pcstech.com</t>
  </si>
  <si>
    <t xml:space="preserve">82/6/1, Solar Park,
 Shop no.6,
 Pune-Alandi Road, Dattanagar,
 Dighi, Pune - 411015
 Maharashtra. India.</t>
  </si>
  <si>
    <t xml:space="preserve">Kanhupanda</t>
  </si>
  <si>
    <t xml:space="preserve">info@kanhupanda.com</t>
  </si>
  <si>
    <t xml:space="preserve">Utkal Hospital C/3, Neeladri Vihar, Chandrasekharpur, Bhubaneswar, Odisha 751021</t>
  </si>
  <si>
    <t xml:space="preserve">Lunettasoftware</t>
  </si>
  <si>
    <t xml:space="preserve">dilip@lunettasoftware.com</t>
  </si>
  <si>
    <t xml:space="preserve">306, 3rd Floor, Kuber Complex, Link Rd, Veer Desai Industrial Estate, Andheri West, Mumbai, Maharashtra 400102</t>
  </si>
  <si>
    <t xml:space="preserve">Mobicule</t>
  </si>
  <si>
    <t xml:space="preserve">Sunil Bahl</t>
  </si>
  <si>
    <t xml:space="preserve">hr@mobicule.com</t>
  </si>
  <si>
    <t xml:space="preserve">Greendesks, 404- 95- Vishal Building,, Nehru Pl Market Rd, Nehru Place, New Delhi, Delhi 110019</t>
  </si>
  <si>
    <t xml:space="preserve">Nisham Developer Private Limited</t>
  </si>
  <si>
    <t xml:space="preserve">nishamdevelopers@gmail.com</t>
  </si>
  <si>
    <t xml:space="preserve">2, Gajanan Heights, Opposite Sindhi High School, Old Pandit Colony, Police Staff Colony, Nashik, Maharashtra 422002</t>
  </si>
  <si>
    <t xml:space="preserve">Pcs Technology Ltd</t>
  </si>
  <si>
    <t xml:space="preserve">Nitinp Tcs</t>
  </si>
  <si>
    <t xml:space="preserve">nitinp.tcs@tatamotors.com</t>
  </si>
  <si>
    <t xml:space="preserve">82/6/1, Solar Park, Shop no.6 Pune-Alandi Road, Dattanagar, Dighi Pune Pune MH 411015 IN</t>
  </si>
  <si>
    <t xml:space="preserve">Kankei Marketing</t>
  </si>
  <si>
    <t xml:space="preserve">hr@kankei.com</t>
  </si>
  <si>
    <t xml:space="preserve">32/34, Suren Rd, Gundavali, Andheri East, Mumbai, Maharashtra 400093</t>
  </si>
  <si>
    <t xml:space="preserve">Lupin</t>
  </si>
  <si>
    <t xml:space="preserve">Vishal Kulkarni</t>
  </si>
  <si>
    <t xml:space="preserve">vishalkulkarni1@lupin.com</t>
  </si>
  <si>
    <t xml:space="preserve">Lupin Limited, 3rd Floor, Kalpataru Inspire, Off. Western Expressway Highway, Santacruz (East), Mumbai 400 055, India.</t>
  </si>
  <si>
    <t xml:space="preserve">Mobikasa Private Limited</t>
  </si>
  <si>
    <t xml:space="preserve">Prateek</t>
  </si>
  <si>
    <t xml:space="preserve">PRATEEK@MOBIKASA.COM,hr@mobikasa.com</t>
  </si>
  <si>
    <t xml:space="preserve">Plot 354, 100 Feet Rd, Ghitorni, New Delhi, Delhi 110030</t>
  </si>
  <si>
    <t xml:space="preserve">Nisum India</t>
  </si>
  <si>
    <t xml:space="preserve">hr@nisum.com</t>
  </si>
  <si>
    <t xml:space="preserve">Plot No: # 16 &amp; 29, Survey No: # 54, Kondapur, Serilingampalle (M), Telangana 500084</t>
  </si>
  <si>
    <t xml:space="preserve">Pcura Consulting Pvt Ltd</t>
  </si>
  <si>
    <t xml:space="preserve">Mandar</t>
  </si>
  <si>
    <t xml:space="preserve">mandar.patkar@pcura.com</t>
  </si>
  <si>
    <t xml:space="preserve">XG94+HHW, Papreddy Palya, 2nd Stage, Naagarabhaavi, Bengaluru, Karnataka 560072</t>
  </si>
  <si>
    <t xml:space="preserve">Kanoriachem</t>
  </si>
  <si>
    <t xml:space="preserve">Ank</t>
  </si>
  <si>
    <t xml:space="preserve">ank@kanoriachem.com</t>
  </si>
  <si>
    <t xml:space="preserve">2nd floor, Indra Prakash Building, CP, Barakhamba Rd, Barakhamba, New Delhi, Delhi 110001</t>
  </si>
  <si>
    <t xml:space="preserve">Lupinpharma</t>
  </si>
  <si>
    <t xml:space="preserve">Harish Narula</t>
  </si>
  <si>
    <t xml:space="preserve">harishnarula@lupinpharma.com</t>
  </si>
  <si>
    <t xml:space="preserve">Plot No. 108, 1st Floor, Pir Baba Rd, Industrial Area Phase 1, Panchkula, Haryana 134113</t>
  </si>
  <si>
    <t xml:space="preserve">Mobikontech</t>
  </si>
  <si>
    <t xml:space="preserve">hr@mobikontech.com</t>
  </si>
  <si>
    <t xml:space="preserve">4th Floor, Town Square, above Dorabjees Supermarket, Mhada Colony, Viman Nagar, Pune, Maharashtra 411014</t>
  </si>
  <si>
    <t xml:space="preserve">Niteo Technologies</t>
  </si>
  <si>
    <t xml:space="preserve">Padma Thyagarajan</t>
  </si>
  <si>
    <t xml:space="preserve">padma.thyagarajan@necam.com</t>
  </si>
  <si>
    <t xml:space="preserve">BASCON FUTURA SV", 4th Floor, Old No: 56/L, New No: 10/1, Venkatnarayana Road, Thyagraya Nagar, Chennai, 600017</t>
  </si>
  <si>
    <t xml:space="preserve">Peacock Advertising India Privaet Limited</t>
  </si>
  <si>
    <t xml:space="preserve">Basavaraju</t>
  </si>
  <si>
    <t xml:space="preserve">admin@peacockgroup.in</t>
  </si>
  <si>
    <t xml:space="preserve">Dr No 158 &amp; 159, 3rd Main, 7th cross, Chamrajpet, Bengaluru, Karnataka 560018</t>
  </si>
  <si>
    <t xml:space="preserve">Kanrad</t>
  </si>
  <si>
    <t xml:space="preserve">jagadish@kanrad.com</t>
  </si>
  <si>
    <t xml:space="preserve">29, 29th Main Rd, Abbaappa Layout, Stage 2, BTM 2nd Stage, Bengaluru, Karnataka 560076</t>
  </si>
  <si>
    <t xml:space="preserve">Luxoroffice</t>
  </si>
  <si>
    <t xml:space="preserve">R Yadav</t>
  </si>
  <si>
    <t xml:space="preserve">hr@luxoroffice.com</t>
  </si>
  <si>
    <t xml:space="preserve">A-40,Hosiery Complex, Phase-Ll Extention, Noida 201305, India</t>
  </si>
  <si>
    <t xml:space="preserve">Mobilecom</t>
  </si>
  <si>
    <t xml:space="preserve">contact@mobilecom.in</t>
  </si>
  <si>
    <t xml:space="preserve">plot no 758, 2nd Floor, Udyog Vihar Phase V, Sector 19, Gurugram, Haryana 122016</t>
  </si>
  <si>
    <t xml:space="preserve">Nitin Castings</t>
  </si>
  <si>
    <t xml:space="preserve">hr@nitincastings.com</t>
  </si>
  <si>
    <t xml:space="preserve">22- 25985900/ 9867573771</t>
  </si>
  <si>
    <t xml:space="preserve">Plot No-66,Gali No-6,East Sarurpur Industrial Area Sohna Road, Faridabad.Pincode-, Pincode-121005, Faridabad, Haryana 121005</t>
  </si>
  <si>
    <t xml:space="preserve">Pearl Technologies</t>
  </si>
  <si>
    <t xml:space="preserve">rupesh.s</t>
  </si>
  <si>
    <t xml:space="preserve">rupesh.s@pearltechnologies.com</t>
  </si>
  <si>
    <t xml:space="preserve">80-60505052</t>
  </si>
  <si>
    <t xml:space="preserve">13297 Seneca St, Savannah, NY 13146, USA</t>
  </si>
  <si>
    <t xml:space="preserve">Kapardhi Soft</t>
  </si>
  <si>
    <t xml:space="preserve">Sowmya Official</t>
  </si>
  <si>
    <t xml:space="preserve">sowmya.behera@kapardhi.com</t>
  </si>
  <si>
    <t xml:space="preserve">040-40268560</t>
  </si>
  <si>
    <t xml:space="preserve">#2-52/88, Sai Teja Enclave, Level 5, Indira Nagar, Survey No. 124, Gachibowli, Hyderabad, Telangana 500032</t>
  </si>
  <si>
    <t xml:space="preserve">Luxury Quotient India Pvt. Ltd.</t>
  </si>
  <si>
    <t xml:space="preserve">Mohit Malik</t>
  </si>
  <si>
    <t xml:space="preserve">mohit.malik@luxuryquotient.net</t>
  </si>
  <si>
    <t xml:space="preserve">9899632500-Deepak kumar-Director</t>
  </si>
  <si>
    <t xml:space="preserve">KHASRA NO. 401, BASEMENT SHOPS (B 9,10,11,12) CHOWDHARY MARKET, VILLAGE GHITORNI NEW DELHI South Delhi DL 110030 IN</t>
  </si>
  <si>
    <t xml:space="preserve">Mobilyinfotech</t>
  </si>
  <si>
    <t xml:space="preserve">B Suchetha</t>
  </si>
  <si>
    <t xml:space="preserve">b.suchetha.mit@mobilyinfotech.com</t>
  </si>
  <si>
    <t xml:space="preserve">Block 2C, 1st Floor, Whitefield Main Rd, Whitefield, Bengaluru, Karnataka 560066</t>
  </si>
  <si>
    <t xml:space="preserve">Nitin M Zawar And Associate Chartered Accountant</t>
  </si>
  <si>
    <t xml:space="preserve">Nitinmzawar</t>
  </si>
  <si>
    <t xml:space="preserve">nitinmzawar@rediffmail.com</t>
  </si>
  <si>
    <t xml:space="preserve">4, 80, Janpath Rd, Atul Grove Road, Janpath, Connaught Place, New Delhi, Delhi 110001</t>
  </si>
  <si>
    <t xml:space="preserve">Pearsoned</t>
  </si>
  <si>
    <t xml:space="preserve">Vibhuti Sharma</t>
  </si>
  <si>
    <t xml:space="preserve">vibhuti.sharma@pearsoned.co.in</t>
  </si>
  <si>
    <t xml:space="preserve">330 Hudson in New York City, New York</t>
  </si>
  <si>
    <t xml:space="preserve">Kapil It Solutions</t>
  </si>
  <si>
    <t xml:space="preserve">(Mr. Sharavan -HR)]</t>
  </si>
  <si>
    <t xml:space="preserve">shravankumarp@kapilit.com</t>
  </si>
  <si>
    <t xml:space="preserve">040 -49493300 [8498088608</t>
  </si>
  <si>
    <t xml:space="preserve">IT Park, Kapil Towers, 14th Floor,, Financial District, Gachibowli, Telangana 500032</t>
  </si>
  <si>
    <t xml:space="preserve">Lycatelindia</t>
  </si>
  <si>
    <t xml:space="preserve">Jijo John</t>
  </si>
  <si>
    <t xml:space="preserve">jijo.john@lycatelindia.in</t>
  </si>
  <si>
    <t xml:space="preserve">600089, Mount Poonamallee Rd, Balaji Nagar, Ekkatuthangal, Chennai, Tamil Nadu 600032</t>
  </si>
  <si>
    <t xml:space="preserve">Nitor Infotech Pvt Ltd</t>
  </si>
  <si>
    <t xml:space="preserve">Shweta</t>
  </si>
  <si>
    <t xml:space="preserve">shweta.shinkar@nitorinfotech.com</t>
  </si>
  <si>
    <t xml:space="preserve">Rhine, Block 1.5, Embassy Tech Zone, Rajiv Gandhi Infotech Park, Hinjewadi Phase - II, Pune, Maharashtra 411057</t>
  </si>
  <si>
    <t xml:space="preserve">Pecon Software Ltd</t>
  </si>
  <si>
    <t xml:space="preserve">hr@pecon.co.in</t>
  </si>
  <si>
    <t xml:space="preserve">Street No. 0315, DH Block(Newtown), Action Area I, Newtown, New Town, West Bengal 700156</t>
  </si>
  <si>
    <t xml:space="preserve">Kapilssalon</t>
  </si>
  <si>
    <t xml:space="preserve">hr@kapilssalon.com</t>
  </si>
  <si>
    <t xml:space="preserve">Gr.Flr Shoppers Stop,Plot No.3 B1 ,Twin District Centre, Sector 10, Rohini, New Delhi, Delhi 110085</t>
  </si>
  <si>
    <t xml:space="preserve">Lyrainfo</t>
  </si>
  <si>
    <t xml:space="preserve">Reshma</t>
  </si>
  <si>
    <t xml:space="preserve">reshma@lyrainfo.com</t>
  </si>
  <si>
    <t xml:space="preserve">3rd floor, 149, 1st Cross Rd, 1st Block Koramangala, Koramangala, Bengaluru, Karnataka 560034</t>
  </si>
  <si>
    <t xml:space="preserve">Mobitrail</t>
  </si>
  <si>
    <t xml:space="preserve">vikas@mobitrail.com</t>
  </si>
  <si>
    <t xml:space="preserve">Triumph Industrial Estate, 205, Pandit Motilal Nehru Marg, Dindoshipada, Malad East, Mumbai, Maharashtra 400097</t>
  </si>
  <si>
    <t xml:space="preserve">Nittany Creative Services LLP</t>
  </si>
  <si>
    <t xml:space="preserve">pr.hr@nittanycreative.com</t>
  </si>
  <si>
    <t xml:space="preserve">044-24545523</t>
  </si>
  <si>
    <t xml:space="preserve">#141 IT Highway
 Prakash Towers, 2nd Floor
 Kottivakkam, Chennai 600041</t>
  </si>
  <si>
    <t xml:space="preserve">Pee Kay Tribols</t>
  </si>
  <si>
    <t xml:space="preserve">pee.kay.tribols@gmail.com</t>
  </si>
  <si>
    <t xml:space="preserve">No. 5/214, Gomti Nagar, Vikaskhand 5, Gwari Village, Vikas Khand, Gomti Nagar, Lucknow, Uttar Pradesh 226010</t>
  </si>
  <si>
    <t xml:space="preserve">Kapol Bank</t>
  </si>
  <si>
    <t xml:space="preserve">hrd@kapolbank.com</t>
  </si>
  <si>
    <t xml:space="preserve">022 26125907</t>
  </si>
  <si>
    <t xml:space="preserve">Syndicate Chambers, Ist floor, 21, Sahar Rd, Andheri East, Mumbai, Maharashtra 400053</t>
  </si>
  <si>
    <t xml:space="preserve">M &amp; R Consultants Corporation</t>
  </si>
  <si>
    <t xml:space="preserve">pchitnis@mrccsolutions.com</t>
  </si>
  <si>
    <t xml:space="preserve">022) 25862585</t>
  </si>
  <si>
    <t xml:space="preserve">Lexington, Hiranandani Estate, Thane West, Thane, Maharashtra 400607</t>
  </si>
  <si>
    <t xml:space="preserve">Mobius Knowledge Services P Ltd</t>
  </si>
  <si>
    <t xml:space="preserve">Ragupathi R</t>
  </si>
  <si>
    <t xml:space="preserve">ragupathir@mobiusservices.in</t>
  </si>
  <si>
    <t xml:space="preserve">44 6100 2750 Extn- 2795</t>
  </si>
  <si>
    <t xml:space="preserve">1st Floor, Block A1, No. 16, GST Road, Gateway Office Parks, New Perungalathur, Chennai, Tamil Nadu 600063</t>
  </si>
  <si>
    <t xml:space="preserve">Nityo Infotech Private Limited</t>
  </si>
  <si>
    <t xml:space="preserve">hr_chennai@nityo.com hrsupport@nityo.com</t>
  </si>
  <si>
    <t xml:space="preserve">Plot no. 9 A, Sector 12 Dwarka, Dwarka, Delhi - 110075</t>
  </si>
  <si>
    <t xml:space="preserve">Pegasus Labs Private Limited</t>
  </si>
  <si>
    <t xml:space="preserve">Thomas</t>
  </si>
  <si>
    <t xml:space="preserve">thomas@pegasuslabsindia.com</t>
  </si>
  <si>
    <t xml:space="preserve">704, Iscon Elegance, Near Hotel Crown Plaza, Prahladnagar Cross Roads, Ahmedabad, Gujarat 380015</t>
  </si>
  <si>
    <t xml:space="preserve">Karamtara</t>
  </si>
  <si>
    <t xml:space="preserve">Atul Gore</t>
  </si>
  <si>
    <t xml:space="preserve">Atul.Gore@karamtara.com</t>
  </si>
  <si>
    <t xml:space="preserve">705, 7th Floor Morya Landmark II, Opposite Infinity Mall, New Link Road, Andheri West-400053</t>
  </si>
  <si>
    <t xml:space="preserve">M K Travels</t>
  </si>
  <si>
    <t xml:space="preserve">accounts@mktravels.com</t>
  </si>
  <si>
    <t xml:space="preserve">Overseas Ln, C Block, Phase 2, Industrial Area, Sector 62, Noida, Uttar Pradesh 201309</t>
  </si>
  <si>
    <t xml:space="preserve">Mobius365</t>
  </si>
  <si>
    <t xml:space="preserve">hr@mobius365.in</t>
  </si>
  <si>
    <t xml:space="preserve">1168 Samsurya Towers, Avinashi Rd, P N Palayam, Tamil Nadu 641037</t>
  </si>
  <si>
    <t xml:space="preserve">Nityo Infotech Services Private Limited</t>
  </si>
  <si>
    <t xml:space="preserve">hrsupport@nityo.com</t>
  </si>
  <si>
    <t xml:space="preserve">Nityo Infotech Services Pvt. Ltd., 2nd &amp; 3rd floor, Plot no. 9, Sector 12 A, Dwarka, New Delhi, Delhi 110075</t>
  </si>
  <si>
    <t xml:space="preserve">Pegasyste Worldwide India Private Limited</t>
  </si>
  <si>
    <t xml:space="preserve">Archanareddy Reddy</t>
  </si>
  <si>
    <t xml:space="preserve">ArchanaReddy.Tekulapally@in.pega.com</t>
  </si>
  <si>
    <t xml:space="preserve">Building no. 12A, 13th Office Level Mindspace Cyberabad, Madhapur Hyderabad Hyderabad TG 500081 IN</t>
  </si>
  <si>
    <t xml:space="preserve">Kargotech Software Systems Pvt.Ltd</t>
  </si>
  <si>
    <t xml:space="preserve">hr@kargotec.com</t>
  </si>
  <si>
    <t xml:space="preserve">040-64645777</t>
  </si>
  <si>
    <t xml:space="preserve">Riviera Apartment, Dwara kapuri Colony, Punjagutta-500082.</t>
  </si>
  <si>
    <t xml:space="preserve">M.R. Italian Chains Limited</t>
  </si>
  <si>
    <t xml:space="preserve">mricl1234@gmail.com</t>
  </si>
  <si>
    <t xml:space="preserve">B-122 3th floor, Sector 2, Noida, Uttar Pradesh 201301</t>
  </si>
  <si>
    <t xml:space="preserve">Mobiusservices</t>
  </si>
  <si>
    <t xml:space="preserve">viveks@mobiusservices.com</t>
  </si>
  <si>
    <t xml:space="preserve">Ringstead Business Centre
 1-3 Spencer Street
 Ringstead, Northants NN14 4BX</t>
  </si>
  <si>
    <t xml:space="preserve">Nixserv It Solutions Pvt Ltd</t>
  </si>
  <si>
    <t xml:space="preserve">hr@nixserv.in</t>
  </si>
  <si>
    <t xml:space="preserve">E1 MSM plaza 4th floor, Outer Ring Road, Horamavu, Service Lane, near Banaswadi, Junction, Bengaluru, Karnataka 560043</t>
  </si>
  <si>
    <t xml:space="preserve">Pendoviz Technologies Private Limited</t>
  </si>
  <si>
    <t xml:space="preserve">Srinivasa Rao</t>
  </si>
  <si>
    <t xml:space="preserve">srinivasa.rao@pendoviz.com</t>
  </si>
  <si>
    <t xml:space="preserve">Plot No 240, H. No 1-10/2, Srinivasapuram, Padmavatipuram, Tiruchanur Road Tirupati Cuddapah AP 517501 IN</t>
  </si>
  <si>
    <t xml:space="preserve">Karishma Marine Solutions Pvt. Ltd.</t>
  </si>
  <si>
    <t xml:space="preserve">Admin Official</t>
  </si>
  <si>
    <t xml:space="preserve">admin@karcoservices.com</t>
  </si>
  <si>
    <t xml:space="preserve">54 Grant Annexe,, 19/A, B.K. Road, Colaba, Bhaskarrao Kargutkar Rd, Apollo Bandar, Colaba, Mumbai, Maharashtra 400005</t>
  </si>
  <si>
    <t xml:space="preserve">M/S Finite4 Engineering Consultancy Services Pvt. Ltd.</t>
  </si>
  <si>
    <t xml:space="preserve">hr@finitefour.com</t>
  </si>
  <si>
    <t xml:space="preserve">13/3/2, VRINDAVAN, PLOT NO. 10, SATYAMEV CO-OP. HSG. SOCIETY, BAVDHAN,, PUNE, Maharashtra, India.</t>
  </si>
  <si>
    <t xml:space="preserve">Mobonair</t>
  </si>
  <si>
    <t xml:space="preserve">sandesh@mobonair.com</t>
  </si>
  <si>
    <t xml:space="preserve">C/T Near STREET RAJA RAM MOHAN RAI MARG ,LUCKNOW, HAZRATGANJ, Parehta, Gokhale Vihar, Butler Colony, Lucknow, Uttar Pradesh 226001</t>
  </si>
  <si>
    <t xml:space="preserve">Nkgsb Bank</t>
  </si>
  <si>
    <t xml:space="preserve">hrd@nkgsb-bank.com</t>
  </si>
  <si>
    <t xml:space="preserve">022-67545000</t>
  </si>
  <si>
    <t xml:space="preserve">361, Laxmi Sadan, V. P. Road , Girgaum, Mumbai - 400004</t>
  </si>
  <si>
    <t xml:space="preserve">Peninsula Land Limited</t>
  </si>
  <si>
    <t xml:space="preserve">Ishita</t>
  </si>
  <si>
    <t xml:space="preserve">ishitakotak@peninsula.co.in</t>
  </si>
  <si>
    <t xml:space="preserve">503, 5th Floor, Peninsula Tower-1, Peninsula Corporate Park, Ganapatrao Kadam Marg, Lower Parel, Mumbai, Maharashtra 400013</t>
  </si>
  <si>
    <t xml:space="preserve">Karlegroup</t>
  </si>
  <si>
    <t xml:space="preserve">Thamarai</t>
  </si>
  <si>
    <t xml:space="preserve">thamarai@karlegroup.com</t>
  </si>
  <si>
    <t xml:space="preserve">72, 1, &amp; 2, Stage Industrial Suburb, Ward No-10, 1st Block, Rajaji Nagar, Rajaji Nagar, near Ullas Theatre, Bengaluru, Karnataka 560022</t>
  </si>
  <si>
    <t xml:space="preserve">M/S Schenker India Pvt. Ltd.</t>
  </si>
  <si>
    <t xml:space="preserve">Pankaj Kalia</t>
  </si>
  <si>
    <t xml:space="preserve">Hr@dbschenker.com</t>
  </si>
  <si>
    <t xml:space="preserve">124 4645000</t>
  </si>
  <si>
    <t xml:space="preserve">DLF Building No. 8-C, 12th Floor, DLF Cyber City, Phase II, Gurugram, Haryana 122002</t>
  </si>
  <si>
    <t xml:space="preserve">Mobulous Technologies Private Limited</t>
  </si>
  <si>
    <t xml:space="preserve">hr@mobulous.com</t>
  </si>
  <si>
    <t xml:space="preserve">H-146, 147, Sector 63 Rd, H Block, Sector 63, Noida, Uttar Pradesh 201301</t>
  </si>
  <si>
    <t xml:space="preserve">Nkom</t>
  </si>
  <si>
    <t xml:space="preserve">Manoj Nair</t>
  </si>
  <si>
    <t xml:space="preserve">manoj.nair@nkom.com.qa</t>
  </si>
  <si>
    <t xml:space="preserve">Ad-Daẖirah, Qatar</t>
  </si>
  <si>
    <t xml:space="preserve">Pennacement</t>
  </si>
  <si>
    <t xml:space="preserve">Hari Das</t>
  </si>
  <si>
    <t xml:space="preserve">haridas.g@pennacement.com</t>
  </si>
  <si>
    <t xml:space="preserve">Plot no 705, Lakshmi Nivas,
 Road No 3, Banjara Hills,
 Hyderabad – 500034</t>
  </si>
  <si>
    <t xml:space="preserve">Karmacircles</t>
  </si>
  <si>
    <t xml:space="preserve">deepak@karmacircles.com</t>
  </si>
  <si>
    <t xml:space="preserve">E-6, GALAXY APPARTMENT, Vikaspuri, Delhi - 110018 (K.R MANGLAM SCHOOL)</t>
  </si>
  <si>
    <t xml:space="preserve">M/S. Komatsu India Pvt Ltd.,</t>
  </si>
  <si>
    <t xml:space="preserve">ashwath_aravind@komatsu.co.in</t>
  </si>
  <si>
    <t xml:space="preserve">No 70 Dbs Westminister 8th Floor, Dr Radha Krishnan Salai, Mylapore, Chennai, Tamil Nadu 600004</t>
  </si>
  <si>
    <t xml:space="preserve">Mocha</t>
  </si>
  <si>
    <t xml:space="preserve">Ramu</t>
  </si>
  <si>
    <t xml:space="preserve">ramu@mocha.co</t>
  </si>
  <si>
    <t xml:space="preserve">167, DLF Promenade, Nelson Mandela Marg, Vasant Kunj II, New Delhi, Delhi 110070</t>
  </si>
  <si>
    <t xml:space="preserve">Nlb Serivces Private Limited</t>
  </si>
  <si>
    <t xml:space="preserve">Papri Chowdhury</t>
  </si>
  <si>
    <t xml:space="preserve">hr@nlbservices.com</t>
  </si>
  <si>
    <t xml:space="preserve">Noida Special Economy Zone, Block A, Sector 81, Noida, Uttar Pradesh 201305</t>
  </si>
  <si>
    <t xml:space="preserve">Pennarindia</t>
  </si>
  <si>
    <t xml:space="preserve">Naveen Grandhi</t>
  </si>
  <si>
    <t xml:space="preserve">naveen.grandhi@pennarindia.com</t>
  </si>
  <si>
    <t xml:space="preserve">74C3+X5G, Kannigaipair, Tamil Nadu 601103</t>
  </si>
  <si>
    <t xml:space="preserve">Karmaquest</t>
  </si>
  <si>
    <t xml:space="preserve">Arup Rudra</t>
  </si>
  <si>
    <t xml:space="preserve">arup.rudra@karmaquest.com</t>
  </si>
  <si>
    <t xml:space="preserve">699 Spindrift Way, Half Moon Bay, CA 94019, USA</t>
  </si>
  <si>
    <t xml:space="preserve">M2Coys</t>
  </si>
  <si>
    <t xml:space="preserve">Remya Gs</t>
  </si>
  <si>
    <t xml:space="preserve">hr@m2coys.com</t>
  </si>
  <si>
    <t xml:space="preserve">1, India Exchange Place, 2nd Floor, Room No. 214 &amp; 214A, Kolkata, West Bengal 700001</t>
  </si>
  <si>
    <t xml:space="preserve">Model n</t>
  </si>
  <si>
    <t xml:space="preserve">B Chiluka</t>
  </si>
  <si>
    <t xml:space="preserve">bchiluka@modeln.com</t>
  </si>
  <si>
    <t xml:space="preserve">Model N India Software Private Limited Unit No.1001,10th Floor, Building No.12D, Mindspace SEZ, Madhapur, Hyderabad 500081 Telangana State, Hyderabad, Telangana 500081</t>
  </si>
  <si>
    <t xml:space="preserve">Nlcindia</t>
  </si>
  <si>
    <t xml:space="preserve">cmdnlc@nlcindia.com</t>
  </si>
  <si>
    <t xml:space="preserve">Pocket A, Okhla Phase I, Okhla Industrial Estate, New Delhi, Delhi 110020</t>
  </si>
  <si>
    <t xml:space="preserve">Nandhitha</t>
  </si>
  <si>
    <t xml:space="preserve">nandhitha.r@alpconsulting.com</t>
  </si>
  <si>
    <t xml:space="preserve">No. 11/2, KHR House, Palace Road, Vasanthnagar, Bangalore – 560005</t>
  </si>
  <si>
    <t xml:space="preserve">Dw Practice India Pvt Ltd</t>
  </si>
  <si>
    <t xml:space="preserve">Deepthi</t>
  </si>
  <si>
    <t xml:space="preserve">hr@dwpractice.com</t>
  </si>
  <si>
    <t xml:space="preserve">2nd floor, Jyothi Pinnacle, HITEC City, Vutla Sattaiah Colony Rd, Laxmi Cyber City, Whitefields, Kondapur, Telangana 500081</t>
  </si>
  <si>
    <t xml:space="preserve">Kalingasoft</t>
  </si>
  <si>
    <t xml:space="preserve">sunil@kalingasoft.com</t>
  </si>
  <si>
    <t xml:space="preserve">Nirmala Plaza, A, Ekamra Marg S, Forest Park, Bhubaneswar, Odisha 751020</t>
  </si>
  <si>
    <t xml:space="preserve">Karmengroup</t>
  </si>
  <si>
    <t xml:space="preserve">hr@karmengroup.com</t>
  </si>
  <si>
    <t xml:space="preserve">Thirumazhisai, DP 48 &amp; 51, Sidco Industrial Estate, Chennai, Tamil Nadu 602107</t>
  </si>
  <si>
    <t xml:space="preserve">Kkeyeinstitute</t>
  </si>
  <si>
    <t xml:space="preserve">hr@kkeyeinstitute.org</t>
  </si>
  <si>
    <t xml:space="preserve">7-9, Lane No.1, near Osho Ashram, Koregaon Park, Pune, Maharashtra 411001</t>
  </si>
  <si>
    <t xml:space="preserve">Maanasatech</t>
  </si>
  <si>
    <t xml:space="preserve">Rajeev Chauvan</t>
  </si>
  <si>
    <t xml:space="preserve">hr@maanasatech.com</t>
  </si>
  <si>
    <t xml:space="preserve">129, 6th Cross Rd, Huchappa Layout, Govindaraja Nagar Ward, Shivananda Nagar, Vijayanagar, Bengaluru, Karnataka 560040</t>
  </si>
  <si>
    <t xml:space="preserve">Modelcamtechnologies</t>
  </si>
  <si>
    <t xml:space="preserve">hr@modelcamtechnologies.com</t>
  </si>
  <si>
    <t xml:space="preserve">43/16, Erandawane Rd, Navasahyadri Society, Ganesh Nagar, Karve Nagar, Pune, Maharashtra 411052</t>
  </si>
  <si>
    <t xml:space="preserve">Nmc Specialty Hospital Llc</t>
  </si>
  <si>
    <t xml:space="preserve">Krithika Rai</t>
  </si>
  <si>
    <t xml:space="preserve">krithika.rai@nmc.ae</t>
  </si>
  <si>
    <t xml:space="preserve">Al Qusais Industrial Area# 1, Lotha Warhouse, #26 - Dubai - United Arab Emirates</t>
  </si>
  <si>
    <t xml:space="preserve">Pennsummit Tubular Engineering Private Limited</t>
  </si>
  <si>
    <t xml:space="preserve">contactus@pstengg.com</t>
  </si>
  <si>
    <t xml:space="preserve">A-97, LG Floor, Malviya Nagar, New Delhi, Delhi 110017</t>
  </si>
  <si>
    <t xml:space="preserve">Plaxonic Technologies Private Limited</t>
  </si>
  <si>
    <t xml:space="preserve">hr@plaxonic.com</t>
  </si>
  <si>
    <t xml:space="preserve">B-10, Sector 59, Noida, Uttar Pradesh 201301</t>
  </si>
  <si>
    <t xml:space="preserve">Karmicksolutions</t>
  </si>
  <si>
    <t xml:space="preserve">hr@karmicksolutions.com</t>
  </si>
  <si>
    <t xml:space="preserve">Module 534, 4th Floor, SDF Building Salt Lake Electronics Complex GP Block, Sec V Kolkata, West Bengal 700091</t>
  </si>
  <si>
    <t xml:space="preserve">Maarif</t>
  </si>
  <si>
    <t xml:space="preserve">manager official</t>
  </si>
  <si>
    <t xml:space="preserve">s.manager1@maarif.com.sa</t>
  </si>
  <si>
    <t xml:space="preserve">Gate No 1, 8-1-43/1/a/68, 7 Tombs Road,above Darul Ikhlas Shop Sathya Colony, Shaikhpet, Toli Chowki Hyderabad TG 500008 India.</t>
  </si>
  <si>
    <t xml:space="preserve">Modi builders</t>
  </si>
  <si>
    <t xml:space="preserve">V Suryawanshi</t>
  </si>
  <si>
    <t xml:space="preserve">vsuryawanshi-icc@modi.com</t>
  </si>
  <si>
    <t xml:space="preserve">4th Floor, Ashoka HiTech Chambers Road No. 2, Banjara Hills, opp. KBR Park, Hyderabad, Telangana 500034</t>
  </si>
  <si>
    <t xml:space="preserve">Nmdc</t>
  </si>
  <si>
    <t xml:space="preserve">cmd@nmdc.co.in</t>
  </si>
  <si>
    <t xml:space="preserve">Income Tax Colony, Uttari Pitampura, Pitam Pura, Delhi, 110088</t>
  </si>
  <si>
    <t xml:space="preserve">Pensar Creations</t>
  </si>
  <si>
    <t xml:space="preserve">priyanka.s@pensarcreations.com</t>
  </si>
  <si>
    <t xml:space="preserve">8-3-870/4, , B/S Big Bite Bakery, Srinagar Colony, 500073 - Hyderabad</t>
  </si>
  <si>
    <t xml:space="preserve">Karomi</t>
  </si>
  <si>
    <t xml:space="preserve">Suriya P</t>
  </si>
  <si>
    <t xml:space="preserve">suriya.p@karomi.com</t>
  </si>
  <si>
    <t xml:space="preserve">VBC Solitaire Building, 9th Floor, Bazullah Rd, Parthasarathi Puram, T. Nagar, Chennai, Tamil Nadu 600017</t>
  </si>
  <si>
    <t xml:space="preserve">Mach Teledata (Partly Acquired By Syneverse)</t>
  </si>
  <si>
    <t xml:space="preserve">Himanshu Joshi</t>
  </si>
  <si>
    <t xml:space="preserve">hr@synerverse.com</t>
  </si>
  <si>
    <t xml:space="preserve">080-67209600</t>
  </si>
  <si>
    <t xml:space="preserve">Modular Elsteel.</t>
  </si>
  <si>
    <t xml:space="preserve">Pushparaj Navlkar</t>
  </si>
  <si>
    <t xml:space="preserve">hr@elsteel.com</t>
  </si>
  <si>
    <t xml:space="preserve">Plot 3, Phase 3 Honda, Goa 403530</t>
  </si>
  <si>
    <t xml:space="preserve">Nnstones</t>
  </si>
  <si>
    <t xml:space="preserve">Sonam</t>
  </si>
  <si>
    <t xml:space="preserve">Sonam@nnstones.com</t>
  </si>
  <si>
    <t xml:space="preserve">G-22 to G-26,Ground Floor, Metropolis Tower, Ajmer Road, near Purani Chungi, Jaipur, Rajasthan 302019</t>
  </si>
  <si>
    <t xml:space="preserve">Penta Consulting Limited</t>
  </si>
  <si>
    <t xml:space="preserve">JohnCakebread</t>
  </si>
  <si>
    <t xml:space="preserve">JohnCakebread@pentaconsulting.com</t>
  </si>
  <si>
    <t xml:space="preserve">Crosspoint House, 28 Stafford Rd
 Wallington, Surrey, England
 SM6 9AA</t>
  </si>
  <si>
    <t xml:space="preserve">Karuna Hospital</t>
  </si>
  <si>
    <t xml:space="preserve">hr@karunahospitalmsa.com</t>
  </si>
  <si>
    <t xml:space="preserve">Jeevan Bima Nagar, Near Bhagwati Hospital, Borivali West, Mumbai - 400103</t>
  </si>
  <si>
    <t xml:space="preserve">Machinfini</t>
  </si>
  <si>
    <t xml:space="preserve">machinfini@gmail.com</t>
  </si>
  <si>
    <t xml:space="preserve">Dingrajwadi, Post Koregaonbhima, Tal Shirur, Dingrajwadi Pune Mh 412216 In</t>
  </si>
  <si>
    <t xml:space="preserve">Modussyste</t>
  </si>
  <si>
    <t xml:space="preserve">hr@modussyste.com</t>
  </si>
  <si>
    <t xml:space="preserve">No-7, 2nd Floor, 6th Cross Rd, Dollar Layout, Stage 2, BTM Layout, Bengaluru, Karnataka 560076</t>
  </si>
  <si>
    <t xml:space="preserve">Noa Soft Pvt Ltd</t>
  </si>
  <si>
    <t xml:space="preserve">manisha Sharma</t>
  </si>
  <si>
    <t xml:space="preserve">manisha.sharma@noasoftware.com</t>
  </si>
  <si>
    <t xml:space="preserve">020-65001701</t>
  </si>
  <si>
    <t xml:space="preserve">Plot No.3, S.No 126, Kothrud, OPP Rupee Bank Pune Pune Maharastra - 411029</t>
  </si>
  <si>
    <t xml:space="preserve">Penta Pure Technologies</t>
  </si>
  <si>
    <t xml:space="preserve">Bangalore Kumar</t>
  </si>
  <si>
    <t xml:space="preserve">bangalore@pentapureindia.com</t>
  </si>
  <si>
    <t xml:space="preserve">S.No, 150, 2nd Cross, KHBCS Layout, Rajagopala Nagar, Peenya, Bengaluru, Karnataka 560021</t>
  </si>
  <si>
    <t xml:space="preserve">Karvy</t>
  </si>
  <si>
    <t xml:space="preserve">Prasanthi Gottipalla</t>
  </si>
  <si>
    <t xml:space="preserve">prasanthi.gottipalla@karvy.com</t>
  </si>
  <si>
    <t xml:space="preserve">Above HDFC Bank Sector 35 B Sector 35 Chandigarh, Chandigarh, Chandigarh - 160022</t>
  </si>
  <si>
    <t xml:space="preserve">Macleodspharma</t>
  </si>
  <si>
    <t xml:space="preserve">sushmab@macleodspharma.com</t>
  </si>
  <si>
    <t xml:space="preserve">Theda, Thehesil, Baddi, Himachal Pradesh 174101</t>
  </si>
  <si>
    <t xml:space="preserve">Mogae Media Pvt. Ltd</t>
  </si>
  <si>
    <t xml:space="preserve">Chetna Chaubhary</t>
  </si>
  <si>
    <t xml:space="preserve">hr@mogae.com</t>
  </si>
  <si>
    <t xml:space="preserve">SKIP House, 25/1, III Floor, Museum Road, Bengaluru, Karnataka 560025</t>
  </si>
  <si>
    <t xml:space="preserve">Nobel Health Laboratory</t>
  </si>
  <si>
    <t xml:space="preserve">rg@nobelhealth.in</t>
  </si>
  <si>
    <t xml:space="preserve">Mumbai - Goa Hwy, Balbot, Guirim, Goa 403507</t>
  </si>
  <si>
    <t xml:space="preserve">Pentagon Assembly Automation Pvt Ltd</t>
  </si>
  <si>
    <t xml:space="preserve">monoi</t>
  </si>
  <si>
    <t xml:space="preserve">monoi@pentagonassembly.com</t>
  </si>
  <si>
    <t xml:space="preserve">No. 294&amp;295, Sector No.7, Plot, PCNTDA, MIDC, Bhosari, Pimpri-Chinchwad, Maharashtra 411026</t>
  </si>
  <si>
    <t xml:space="preserve">Kaseya Software India Pvt Ltd</t>
  </si>
  <si>
    <t xml:space="preserve">Arun Narayanan</t>
  </si>
  <si>
    <t xml:space="preserve">Hr@kaseya.com</t>
  </si>
  <si>
    <t xml:space="preserve">9008322668/080-42526800</t>
  </si>
  <si>
    <t xml:space="preserve">Ground Floor, Tower B, Prestige Shantiniketan Business Precinct, Mahadevpura- Whitefield Road, Mahadevpura, Bengaluru, Karnataka 560048</t>
  </si>
  <si>
    <t xml:space="preserve">Macmillan</t>
  </si>
  <si>
    <t xml:space="preserve">Smyogan</t>
  </si>
  <si>
    <t xml:space="preserve">smyogan@macmillan.co.in</t>
  </si>
  <si>
    <t xml:space="preserve">SCO 91, 1st Floor 44C, Sector 44, Chandigarh 160047</t>
  </si>
  <si>
    <t xml:space="preserve">Mokulgroup</t>
  </si>
  <si>
    <t xml:space="preserve">info@mokulgroup.com</t>
  </si>
  <si>
    <t xml:space="preserve">16D, Basant Lok Vasant Vihar, New Delhi, Delhi 110057</t>
  </si>
  <si>
    <t xml:space="preserve">Noble Institute Of Education Society</t>
  </si>
  <si>
    <t xml:space="preserve">Roopa Blrao</t>
  </si>
  <si>
    <t xml:space="preserve">roopablrao@gmail.com</t>
  </si>
  <si>
    <t xml:space="preserve">Behind Konappana Agrahara Busstop, Konappana Agrahara, Electronic City, Bengaluru, Karnataka 560100</t>
  </si>
  <si>
    <t xml:space="preserve">Pentagon System And Services Pvt Ltd</t>
  </si>
  <si>
    <t xml:space="preserve">hr@pentagon.co.in</t>
  </si>
  <si>
    <t xml:space="preserve">Pramukh Plaza, 501, Cardinal Gracious Rd, Chakala, Andheri East, Mumbai, Maharashtra 400099</t>
  </si>
  <si>
    <t xml:space="preserve">Kataria</t>
  </si>
  <si>
    <t xml:space="preserve">Kataria Hrmgr</t>
  </si>
  <si>
    <t xml:space="preserve">kataria.hrmgr@kataria.co.in</t>
  </si>
  <si>
    <t xml:space="preserve">Macquarie</t>
  </si>
  <si>
    <t xml:space="preserve">hrservicedesk@macquarie.com</t>
  </si>
  <si>
    <t xml:space="preserve">Level 1, DLF, 9B, DLF Cyber City, DLF Phase 3, Sector 24, Gurugram, Haryana 122002</t>
  </si>
  <si>
    <t xml:space="preserve">Mol_Lion</t>
  </si>
  <si>
    <t xml:space="preserve">Kakali Ghoshal</t>
  </si>
  <si>
    <t xml:space="preserve">kakali.ghoshal@mol_lion.com</t>
  </si>
  <si>
    <t xml:space="preserve">C 124, 2nd Floor, Sector 2, Noida, Uttar Pradesh 201301</t>
  </si>
  <si>
    <t xml:space="preserve">Nobleeducation</t>
  </si>
  <si>
    <t xml:space="preserve">Nataraj</t>
  </si>
  <si>
    <t xml:space="preserve">nataraj@nobleeducation.org</t>
  </si>
  <si>
    <t xml:space="preserve">J-19, Thokar No. 4, near Noor Masjid مسجد نور, Abul Fazal Enclave Part 1, Part 1 Abul Fazal Enclave, Block K, Jamia Nagar, Okhla, New Delhi, Delhi 110025</t>
  </si>
  <si>
    <t xml:space="preserve">Pentair Water India Pvt.Ltd</t>
  </si>
  <si>
    <t xml:space="preserve">nivette.sa</t>
  </si>
  <si>
    <t xml:space="preserve">nivette.sa@pentair.com</t>
  </si>
  <si>
    <t xml:space="preserve">0832-2883300</t>
  </si>
  <si>
    <t xml:space="preserve">Verna Industrial Estate, Verna, Goa 403722</t>
  </si>
  <si>
    <t xml:space="preserve">Katariyagroup</t>
  </si>
  <si>
    <t xml:space="preserve">Bharat</t>
  </si>
  <si>
    <t xml:space="preserve">bharat@katariyagroup.in</t>
  </si>
  <si>
    <t xml:space="preserve">1st floor, above Gopal sweet, Sunny Business Centre, Sector 125</t>
  </si>
  <si>
    <t xml:space="preserve">Mactechengg</t>
  </si>
  <si>
    <t xml:space="preserve">amarnath@mactechengg.com</t>
  </si>
  <si>
    <t xml:space="preserve">32-F, Veerasandra industrial Area, Hosur Road, Electronic City Phase II, Electronic City, Bengaluru, Karnataka 560100</t>
  </si>
  <si>
    <t xml:space="preserve">Moldtekindia</t>
  </si>
  <si>
    <t xml:space="preserve">hrd@moldtekindia.com</t>
  </si>
  <si>
    <t xml:space="preserve">Plot No.700, Rd Number 36, beside Talwar Hyundai Showroom, Aditya Enclave, Venkatagiri, Jubilee Hills, Hyderabad, Telangana 500033</t>
  </si>
  <si>
    <t xml:space="preserve">Noesys Software Pvt Ltd</t>
  </si>
  <si>
    <t xml:space="preserve">Hr@noesyssoftware.com</t>
  </si>
  <si>
    <t xml:space="preserve">87, 3rd Floor, 3rd Main Rd, JP Nagar 4th Phase, Dollars Colony, Bengaluru, Karnataka 560076</t>
  </si>
  <si>
    <t xml:space="preserve">People Edge Business Solutions Private Limited</t>
  </si>
  <si>
    <t xml:space="preserve">hr@peopleedge.in</t>
  </si>
  <si>
    <t xml:space="preserve">10, 5th Floor, Outer Ring Rd,
 JP Nagar 4th Phase, Bengaluru - 560074,
 Karnataka, India</t>
  </si>
  <si>
    <t xml:space="preserve">Kavintech</t>
  </si>
  <si>
    <t xml:space="preserve">Kavin</t>
  </si>
  <si>
    <t xml:space="preserve">kavin@kavintech.com</t>
  </si>
  <si>
    <t xml:space="preserve">No,3 Gem Plaza 1B,1st floor, Sankaran Pillai Road, Near chatram, Bustand, Tiruchirappalli, Tamil Nadu 620002</t>
  </si>
  <si>
    <t xml:space="preserve">Madhavi Institute Of Financial Service</t>
  </si>
  <si>
    <t xml:space="preserve">madhavi.mifs@gmail.com</t>
  </si>
  <si>
    <t xml:space="preserve">JSR Residency, Plot no 69, flat no 302, Lane Number 2, Srinagar Colony, yusuf guda, Hyderabad, Telangana 500073</t>
  </si>
  <si>
    <t xml:space="preserve">Molecularconnections</t>
  </si>
  <si>
    <t xml:space="preserve">hr@molecularconnections.com</t>
  </si>
  <si>
    <t xml:space="preserve">#5, Vanivilas Rd, Vishweshwarapura, Basavanagudi, Bengaluru, Karnataka 560004</t>
  </si>
  <si>
    <t xml:space="preserve">Nomura Research Institute</t>
  </si>
  <si>
    <t xml:space="preserve">Sangeeta D</t>
  </si>
  <si>
    <t xml:space="preserve">sangeetad@nrifintech.com</t>
  </si>
  <si>
    <t xml:space="preserve">033-66041000</t>
  </si>
  <si>
    <t xml:space="preserve">Floor, Tower A, Building, 7th, No. 5, Street No. 1, DLF Cyber City, DLF Phase 3, Gurugram, Haryana 122002</t>
  </si>
  <si>
    <t xml:space="preserve">People Interactive Pvt Ltd</t>
  </si>
  <si>
    <t xml:space="preserve">Rupali H</t>
  </si>
  <si>
    <t xml:space="preserve">rupali.h@peopleinteractive.in</t>
  </si>
  <si>
    <t xml:space="preserve">Film Centre Building 2B (2) II Ground Floor, (rear side, Tardeo, Mumbai, Maharashtra 400034</t>
  </si>
  <si>
    <t xml:space="preserve">Kaynestechnology</t>
  </si>
  <si>
    <t xml:space="preserve">Manjeeta</t>
  </si>
  <si>
    <t xml:space="preserve">manjeeta@kaynestechnology.net</t>
  </si>
  <si>
    <t xml:space="preserve">No.323Mi, Ground Floor, Central Hope Town, Industrial Area, Selakui, 248197</t>
  </si>
  <si>
    <t xml:space="preserve">Madhu InfoTech India Pvt. Ltd</t>
  </si>
  <si>
    <t xml:space="preserve">Revathi.K- HR Team</t>
  </si>
  <si>
    <t xml:space="preserve">hr@madhuinfotech.com&gt;</t>
  </si>
  <si>
    <t xml:space="preserve">Molekuleindia</t>
  </si>
  <si>
    <t xml:space="preserve">hr@molekuleindia.com</t>
  </si>
  <si>
    <t xml:space="preserve">RIMPAGE CORPORATION, 3RD FLOOR, PLOT NO. 57, STREET NO. 17, MIDC, MAROL, ANDHERI (EAST), MUMBAI MH 400093</t>
  </si>
  <si>
    <t xml:space="preserve">Nomura Services India Pvt Ltd</t>
  </si>
  <si>
    <t xml:space="preserve">hroperations-powai@nomura.com</t>
  </si>
  <si>
    <t xml:space="preserve">Building, 7th, No. 5, Street No. 1, DLF Cyber City, DLF Phase 3, Gurugram, Haryana 122002</t>
  </si>
  <si>
    <t xml:space="preserve">People Plus India Pvt Ltd</t>
  </si>
  <si>
    <t xml:space="preserve">hr@pphr.in</t>
  </si>
  <si>
    <t xml:space="preserve">P-2/1, Rustomjee Aspiree, Off Eastern Express Highway, Sion [East], Mumbai MH 400022 IN</t>
  </si>
  <si>
    <t xml:space="preserve">Kayvees</t>
  </si>
  <si>
    <t xml:space="preserve">interiors@kayvees.co.in</t>
  </si>
  <si>
    <t xml:space="preserve">C- 181, Industrial Area Phase I, Block C, Naraina Industrial Area Phase 1, Naraina, New Delhi, Delhi 110028</t>
  </si>
  <si>
    <t xml:space="preserve">Madura Garments (Aditya Birla Nuvo)</t>
  </si>
  <si>
    <t xml:space="preserve">customer services</t>
  </si>
  <si>
    <t xml:space="preserve">customerservice@madura.adityabirla.com.</t>
  </si>
  <si>
    <t xml:space="preserve">1800-425-3050</t>
  </si>
  <si>
    <t xml:space="preserve">Flat No. 211-B Nyay Khand-1St Indirapuram ( Gaziabad ) U.P-201010, Ghaziabad, Uttar Pradesh, India.</t>
  </si>
  <si>
    <t xml:space="preserve">Molex</t>
  </si>
  <si>
    <t xml:space="preserve">Sreepriya Mani</t>
  </si>
  <si>
    <t xml:space="preserve">Sreepriya.Mani@molex.com</t>
  </si>
  <si>
    <t xml:space="preserve">Metro Station, Y53, Ground Floor, near Harkesh Nagar, Okhla Phase II, New Delhi, Delhi 110020</t>
  </si>
  <si>
    <t xml:space="preserve">Non Ferrous Materials Technology Development Centre</t>
  </si>
  <si>
    <t xml:space="preserve">Shailendra</t>
  </si>
  <si>
    <t xml:space="preserve">shailendra@nftdc.res.in</t>
  </si>
  <si>
    <t xml:space="preserve">P.O. Kanchanbagh, Nagarjuna Sagar Ring Rd, Hyderabad, Telangana 500058</t>
  </si>
  <si>
    <t xml:space="preserve">People Tech It Consultancy Pvt Ltd</t>
  </si>
  <si>
    <t xml:space="preserve">Sandeep Iyer</t>
  </si>
  <si>
    <t xml:space="preserve">sandeep.iyer@ptgindia.com</t>
  </si>
  <si>
    <t xml:space="preserve">A-FF/102 Mayfair Corporate Park, Kalali, Vadodara, Gujarat 390012</t>
  </si>
  <si>
    <t xml:space="preserve">Kbace</t>
  </si>
  <si>
    <t xml:space="preserve">lakshmib@kbace.com</t>
  </si>
  <si>
    <t xml:space="preserve">3, 1, Millers Rd, Vasanth Nagar, Bengaluru, Karnataka 560001</t>
  </si>
  <si>
    <t xml:space="preserve">Maersk</t>
  </si>
  <si>
    <t xml:space="preserve">Vanitha Durairaj</t>
  </si>
  <si>
    <t xml:space="preserve">vanitha.durairaj@maersk.com</t>
  </si>
  <si>
    <t xml:space="preserve">6th Floor, Tower, 9A, DLF Cyber City, DLF Phase 2, Sector 19, Gurugram, Haryana 122022</t>
  </si>
  <si>
    <t xml:space="preserve">Mol-Ips</t>
  </si>
  <si>
    <t xml:space="preserve">Manohar Maganti</t>
  </si>
  <si>
    <t xml:space="preserve">hr@mol-ips.com</t>
  </si>
  <si>
    <t xml:space="preserve">Plot No.16 &amp; 17, 2nd Floor, Community Centre, Phase -1,, Okhla, New Delhi, Delhi 110020</t>
  </si>
  <si>
    <t xml:space="preserve">Noor Barka International Llccaghi Technologies</t>
  </si>
  <si>
    <t xml:space="preserve">Noor Barkallc</t>
  </si>
  <si>
    <t xml:space="preserve">noorbarkallc@gmail.com</t>
  </si>
  <si>
    <t xml:space="preserve">Noor Barka International Llc, Post Box 857, Barka 320, Oman</t>
  </si>
  <si>
    <t xml:space="preserve">People10 Technosoft Pvt. Ltd.</t>
  </si>
  <si>
    <t xml:space="preserve">rakesh@people10.com</t>
  </si>
  <si>
    <t xml:space="preserve">Floor 8, Block A, Gopalan Global Axis SEZ, 152, EPIP Zone, Whitefield, Bengaluru, Karnataka 560066</t>
  </si>
  <si>
    <t xml:space="preserve">Kclink</t>
  </si>
  <si>
    <t xml:space="preserve">hr@kclink.com</t>
  </si>
  <si>
    <t xml:space="preserve">Ayyappa Society, Phase 2, HITEC City, Hyderabad, Telangana 500033</t>
  </si>
  <si>
    <t xml:space="preserve">Maersk Global Service Centre</t>
  </si>
  <si>
    <t xml:space="preserve">Shalini Nataraj</t>
  </si>
  <si>
    <t xml:space="preserve">shalini.nataraj@maersk.com</t>
  </si>
  <si>
    <t xml:space="preserve">Unit # NB 1201,1202 &amp; SB 1202, 12TH Floor Empire Tower, A Wing, Village, off, Thane - Belapur Rd, Ilthan, Airoli, Navi Mumbai, Maharashtra 400708</t>
  </si>
  <si>
    <t xml:space="preserve">Momagic</t>
  </si>
  <si>
    <t xml:space="preserve">Garima Goel</t>
  </si>
  <si>
    <t xml:space="preserve">hr@momagic.in</t>
  </si>
  <si>
    <t xml:space="preserve">Flat No. 206, First Floor, Plot No. 190, Neelkanth Palace, Sant Nagar NEW DELHI South Delhi DL 110065</t>
  </si>
  <si>
    <t xml:space="preserve">Nord Infotech Private Limited</t>
  </si>
  <si>
    <t xml:space="preserve">Madhavi Hr</t>
  </si>
  <si>
    <t xml:space="preserve">madhavi.hr@nordinfo.net</t>
  </si>
  <si>
    <t xml:space="preserve">Megha Hills, Sri Sai Nagar, Madhapur, Telangana 500081</t>
  </si>
  <si>
    <t xml:space="preserve">Peoplefy Infosolutions Private Limited</t>
  </si>
  <si>
    <t xml:space="preserve">Nitu</t>
  </si>
  <si>
    <t xml:space="preserve">nitu.m@peoplefy.com</t>
  </si>
  <si>
    <t xml:space="preserve">B-10, Ashiyana Park, N Main Rd, Koregaon Park, Pune, Maharashtra 411001</t>
  </si>
  <si>
    <t xml:space="preserve">Integratedelivery</t>
  </si>
  <si>
    <t xml:space="preserve">archana@integratedelivery.com</t>
  </si>
  <si>
    <t xml:space="preserve">H.NO.8-2-269/S/73, SAGAR SOCIETYSTREET NO.6, ROAD NO.2, Hyderabad, INDIA 500034</t>
  </si>
  <si>
    <t xml:space="preserve">Kcp</t>
  </si>
  <si>
    <t xml:space="preserve">Azra</t>
  </si>
  <si>
    <t xml:space="preserve">azra@kcp.net</t>
  </si>
  <si>
    <t xml:space="preserve">A-100, JJ Colony, Sector 4, Noida, Uttar Pradesh 201301</t>
  </si>
  <si>
    <t xml:space="preserve">Magazinemanager</t>
  </si>
  <si>
    <t xml:space="preserve">Resther</t>
  </si>
  <si>
    <t xml:space="preserve">hr@magazinemanager.com</t>
  </si>
  <si>
    <t xml:space="preserve">PP 578, Sector 108, Emaar Hills, Sector 108, Sahibzada Ajit Singh Nagar, Punjab 140307</t>
  </si>
  <si>
    <t xml:space="preserve">Mom'S Supplier Pvt. Ltd.</t>
  </si>
  <si>
    <t xml:space="preserve">Puja Chakravarty-Senior Executive - Human Resources</t>
  </si>
  <si>
    <t xml:space="preserve">hr@babyoye.com</t>
  </si>
  <si>
    <t xml:space="preserve">2nd &amp; 3rd Floor, 74, PATEL KRISHNA REDDY COLONY, DOMLUR LAYOUT, BANGALORE Bangalore KA 560071 IN</t>
  </si>
  <si>
    <t xml:space="preserve">Nordson</t>
  </si>
  <si>
    <t xml:space="preserve">avenkatesh@nordson.com</t>
  </si>
  <si>
    <t xml:space="preserve">B-4, Ho Chi Minh Marg, Greater Kailash Enclave II, Greater Kailash, New Delhi, Delhi 110048</t>
  </si>
  <si>
    <t xml:space="preserve">People-Prime</t>
  </si>
  <si>
    <t xml:space="preserve">Anantha Reddy</t>
  </si>
  <si>
    <t xml:space="preserve">anantha.reddy@people-prime.com</t>
  </si>
  <si>
    <t xml:space="preserve">2nd Floor Plot no. 138, HIG, 6, K P H B Phase 1, Kukatpally, Hyderabad, Telangana 500072</t>
  </si>
  <si>
    <t xml:space="preserve">Integreatz India Pvt. Ltd.</t>
  </si>
  <si>
    <t xml:space="preserve">senthil@integreatz.com</t>
  </si>
  <si>
    <t xml:space="preserve">44-2225 0408</t>
  </si>
  <si>
    <t xml:space="preserve">No 20, Marudham, I Ekkkatuthangal, Main Rd, Kalaimagal Nagar, Chennai, Tamil Nadu 600032</t>
  </si>
  <si>
    <t xml:space="preserve">Kcssl</t>
  </si>
  <si>
    <t xml:space="preserve">Pradip Manekar</t>
  </si>
  <si>
    <t xml:space="preserve">pradip.manekar@kcssl.com</t>
  </si>
  <si>
    <t xml:space="preserve">72-76, Mundhwa Rd, Survey No 15, Mundhwa, Pune, Maharashtra 411036</t>
  </si>
  <si>
    <t xml:space="preserve">Magesticsoftware</t>
  </si>
  <si>
    <t xml:space="preserve">hr@magesticsoftware.net</t>
  </si>
  <si>
    <t xml:space="preserve">Suite #446, S Chandra Reddy Towers, Ayyappa Society,, Madhapur, Telangana 500081</t>
  </si>
  <si>
    <t xml:space="preserve">Mondopel</t>
  </si>
  <si>
    <t xml:space="preserve">hr@vsnl.net</t>
  </si>
  <si>
    <t xml:space="preserve">57, Anna Salai Rd, Angalamman Nagar, Nagalkeni, Chromepet, Chennai, Tamil Nadu 600044</t>
  </si>
  <si>
    <t xml:space="preserve">Noricangroup.Com</t>
  </si>
  <si>
    <t xml:space="preserve">Uday Kumar</t>
  </si>
  <si>
    <t xml:space="preserve">hr@noricangroup.com</t>
  </si>
  <si>
    <t xml:space="preserve">c/o Mindspace, Rosental 7, 80331 München, Germany</t>
  </si>
  <si>
    <t xml:space="preserve">Peoplestrong Hr Services Pvt Ltd</t>
  </si>
  <si>
    <t xml:space="preserve">tripti.mehrotra</t>
  </si>
  <si>
    <t xml:space="preserve">tripti.mehrotra@peoplestrong.com</t>
  </si>
  <si>
    <t xml:space="preserve">A-10, Infocity, Sector-34 Gurgaon, 122001 India</t>
  </si>
  <si>
    <t xml:space="preserve">Integreon</t>
  </si>
  <si>
    <t xml:space="preserve">Abhimanyu Sharma</t>
  </si>
  <si>
    <t xml:space="preserve">abhimanyu.sharma@integreon.com</t>
  </si>
  <si>
    <t xml:space="preserve">Sector 98, Noida, Uttar Pradesh 201303</t>
  </si>
  <si>
    <t xml:space="preserve">Kcssoft</t>
  </si>
  <si>
    <t xml:space="preserve">Berzin Sethna</t>
  </si>
  <si>
    <t xml:space="preserve">berzin.sethna@kcssoft.net</t>
  </si>
  <si>
    <t xml:space="preserve">303 Vasupujya Estate,, CTS No. 1A, 165, Laxmi Nagar, Goregaon West, Mumbai, Maharashtra 400104</t>
  </si>
  <si>
    <t xml:space="preserve">Magicbricks Realty Services Limited</t>
  </si>
  <si>
    <t xml:space="preserve">Puja Mathur</t>
  </si>
  <si>
    <t xml:space="preserve">puja.mathur@magicbricks.com</t>
  </si>
  <si>
    <t xml:space="preserve">FC - 6, (Third Floor), Sector 16 A, Film City,
 NOIDA - 201301, U.P.</t>
  </si>
  <si>
    <t xml:space="preserve">Moneysukh</t>
  </si>
  <si>
    <t xml:space="preserve">hr@moneysukh.com</t>
  </si>
  <si>
    <t xml:space="preserve">No. 39, City Center Plaza, Shop No. 5, Thirumalai Pillai Road, T.Nagar, Rama Kamath Puram, T. Nagar, Chennai, Tamil Nadu 600017</t>
  </si>
  <si>
    <t xml:space="preserve">Nortech Infonet Private Limited</t>
  </si>
  <si>
    <t xml:space="preserve">hr@nortechinfonet.com</t>
  </si>
  <si>
    <t xml:space="preserve">Nortech House, Arakkakadavu Road, Surabhi Road, Edappally, Ernakulam, Kerala 682565</t>
  </si>
  <si>
    <t xml:space="preserve">Peopletree</t>
  </si>
  <si>
    <t xml:space="preserve">anil@peopletree.net.in</t>
  </si>
  <si>
    <t xml:space="preserve">Hotel President Lane, BLOCK-A, 1004, Chimanlal Girdharlal Rd, Ahmedabad, Gujarat 380009</t>
  </si>
  <si>
    <t xml:space="preserve">Integrityinfotech</t>
  </si>
  <si>
    <t xml:space="preserve">info@integrityinfotech.in</t>
  </si>
  <si>
    <t xml:space="preserve">357, Dr Rajkumar Rd, opposite HDFC Bank ATM, 6th Block, Rajajinagar, Bengaluru, Karnataka 560010</t>
  </si>
  <si>
    <t xml:space="preserve">Kdbs</t>
  </si>
  <si>
    <t xml:space="preserve">Service official</t>
  </si>
  <si>
    <t xml:space="preserve">service@kdbs.co.in</t>
  </si>
  <si>
    <t xml:space="preserve">63, Sector Rd, Sector 124, Noida, Uttar Pradesh 201307</t>
  </si>
  <si>
    <t xml:space="preserve">Monocept</t>
  </si>
  <si>
    <t xml:space="preserve">hr@monocept.com</t>
  </si>
  <si>
    <t xml:space="preserve">Survey No, Purva Summit Hyd, 5th, 8, White Field Rd, HITEC City, Hyderabad, Telangana 500081</t>
  </si>
  <si>
    <t xml:space="preserve">North Shore Technologies Pvt Ltd</t>
  </si>
  <si>
    <t xml:space="preserve">Ashital</t>
  </si>
  <si>
    <t xml:space="preserve">AShital@svam.com,TSood@svam.com</t>
  </si>
  <si>
    <t xml:space="preserve">LOGIX TECHNO PARK, 1st Floor, Tower B, Plot No 5, Sector 127, Noida, Uttar Pradesh 201301</t>
  </si>
  <si>
    <t xml:space="preserve">Peopleworld Consulting Solutions Private Limited (Deputed To Ness Technologies)</t>
  </si>
  <si>
    <t xml:space="preserve">seema.a@mypeopleworld.com</t>
  </si>
  <si>
    <t xml:space="preserve">ESSAE PRIDE, #915, 80 FEET ROAD, 6TH BLOCK KOROMANGALA BANGALORE Bangalore KA IN 560095</t>
  </si>
  <si>
    <t xml:space="preserve">Intel</t>
  </si>
  <si>
    <t xml:space="preserve">Veena.A</t>
  </si>
  <si>
    <t xml:space="preserve">veena.a@intel.com</t>
  </si>
  <si>
    <t xml:space="preserve">SRR Elite, RMZ Ecoworld Rd, Sector 3, Bellandur, Bengaluru, Karnataka 560103</t>
  </si>
  <si>
    <t xml:space="preserve">Kdi</t>
  </si>
  <si>
    <t xml:space="preserve">Randhir Kumar</t>
  </si>
  <si>
    <t xml:space="preserve">randhir.kumar@kdi.kongsberg.com</t>
  </si>
  <si>
    <t xml:space="preserve">B-6, Block B, Dilshad Garden, Delhi, 110095</t>
  </si>
  <si>
    <t xml:space="preserve">Magma</t>
  </si>
  <si>
    <t xml:space="preserve">P Jyotirao</t>
  </si>
  <si>
    <t xml:space="preserve">p.jyotirao@magma.co.in</t>
  </si>
  <si>
    <t xml:space="preserve">98100 11564</t>
  </si>
  <si>
    <t xml:space="preserve">Shop No-12, Bhawani Market, 2nd Floor, Atta Market, Sector-27, Noida, Uttar Pradesh 201301</t>
  </si>
  <si>
    <t xml:space="preserve">Monotech</t>
  </si>
  <si>
    <t xml:space="preserve">Joshua</t>
  </si>
  <si>
    <t xml:space="preserve">joshuahr@monotech.in</t>
  </si>
  <si>
    <t xml:space="preserve">Seha Hospital, HGH Residency, 6-2-1/15,6th floor, laneLakdikapul Road, Lakdikapul, Hyderabad, Telangana 500004</t>
  </si>
  <si>
    <t xml:space="preserve">North West Carrying Company</t>
  </si>
  <si>
    <t xml:space="preserve">hrd@nwccindia.com</t>
  </si>
  <si>
    <t xml:space="preserve">E Patel Nagar Rd, Block 25, East Patel Nagar, Patel Nagar, New Delhi, Delhi 110008</t>
  </si>
  <si>
    <t xml:space="preserve">Pepperfry</t>
  </si>
  <si>
    <t xml:space="preserve">Aditi</t>
  </si>
  <si>
    <t xml:space="preserve">aditi.p@pepperfry.com</t>
  </si>
  <si>
    <t xml:space="preserve">Ground Floor, Surya Crystal, Boring road . Patna 800001</t>
  </si>
  <si>
    <t xml:space="preserve">Intelenet Global Services Pvt Ltd</t>
  </si>
  <si>
    <t xml:space="preserve">hr_ops@intelenetglobal.com</t>
  </si>
  <si>
    <t xml:space="preserve">122021, 574-575, Udyog Vihar Phase V, Phase V, Sector 19, Gurugram, Haryana 122008</t>
  </si>
  <si>
    <t xml:space="preserve">Kdk Software</t>
  </si>
  <si>
    <t xml:space="preserve">hr@kdksoftware.com</t>
  </si>
  <si>
    <t xml:space="preserve">141-4123456</t>
  </si>
  <si>
    <t xml:space="preserve">A- 40, "Goyal Villa, Shyam Nagar, Jaipur, Rajasthan 302019</t>
  </si>
  <si>
    <t xml:space="preserve">Monster.com</t>
  </si>
  <si>
    <t xml:space="preserve">Bhanuteja Vanguru</t>
  </si>
  <si>
    <t xml:space="preserve">hr@monster.com</t>
  </si>
  <si>
    <t xml:space="preserve">Building 6, 7-1-79,79/5 Capital, 7, Ameerpet Rd, Ameerpet, Hyderabad, Telangana 500016</t>
  </si>
  <si>
    <t xml:space="preserve">Northeast Broking Services Ltd</t>
  </si>
  <si>
    <t xml:space="preserve">north@nettlinx.org</t>
  </si>
  <si>
    <t xml:space="preserve">5-9-22, 301, My Home Sarovar Plaze, Secretariat Rd, Saifabad, Hyderabad, Telangana 500063</t>
  </si>
  <si>
    <t xml:space="preserve">Pepsico India Holding Private Limited</t>
  </si>
  <si>
    <t xml:space="preserve">Ankita Chawla01</t>
  </si>
  <si>
    <t xml:space="preserve">ankita.chawla01@pepsico.com</t>
  </si>
  <si>
    <t xml:space="preserve">Plot No. 27 GIDC Jhagadia Dist:, Bharuch, Guyarat 393002</t>
  </si>
  <si>
    <t xml:space="preserve">Intelenetglobal</t>
  </si>
  <si>
    <t xml:space="preserve">HROPS-Delhi@intelenetglobal.com</t>
  </si>
  <si>
    <t xml:space="preserve">Intelenet towers, 1406 - A / 28, Mindspace, Malad West, Mumbai, Maharashtra 400090</t>
  </si>
  <si>
    <t xml:space="preserve">Keane International</t>
  </si>
  <si>
    <t xml:space="preserve">Niranjan Rana</t>
  </si>
  <si>
    <t xml:space="preserve">niranjan.rana@keane.com</t>
  </si>
  <si>
    <t xml:space="preserve">1, S End Rd, Gupta layout, Basavanagudi, Bengaluru, Karnataka 560004</t>
  </si>
  <si>
    <t xml:space="preserve">Magnaquest</t>
  </si>
  <si>
    <t xml:space="preserve">Vinita Seggem</t>
  </si>
  <si>
    <t xml:space="preserve">Hr@magnaquest.com</t>
  </si>
  <si>
    <t xml:space="preserve">Ruby Towers, 14, Image Gardens Road, Madhapur, Hyderabad, Telangana, 500081</t>
  </si>
  <si>
    <t xml:space="preserve">Montekservices</t>
  </si>
  <si>
    <t xml:space="preserve">Brahmita</t>
  </si>
  <si>
    <t xml:space="preserve">brahmita@montekservices.com</t>
  </si>
  <si>
    <t xml:space="preserve">F Wing, 5th Floor, Satara Rd, KK Market, Pune, Maharashtra 411043</t>
  </si>
  <si>
    <t xml:space="preserve">Northem Operabng Services Pvt. Ltd.</t>
  </si>
  <si>
    <t xml:space="preserve">Noel Christopher</t>
  </si>
  <si>
    <t xml:space="preserve">hr@otrs.com</t>
  </si>
  <si>
    <t xml:space="preserve">Block, C, 1, Outer Ring Rd, Veerabhadra Nagar, Banashankari Stage I, Nagavara, Bengaluru, Karnataka 560045</t>
  </si>
  <si>
    <t xml:space="preserve">Pepsico India Holdings Pvt Ltd</t>
  </si>
  <si>
    <t xml:space="preserve">suchitra.rajendra</t>
  </si>
  <si>
    <t xml:space="preserve">suchitra.rajendra@pepsico.com</t>
  </si>
  <si>
    <t xml:space="preserve">3B, DLF Corporate Park, S-Blk Qutab Enclave Phase III Gurgaon, Haryana, 122002 India</t>
  </si>
  <si>
    <t xml:space="preserve">Inteliment</t>
  </si>
  <si>
    <t xml:space="preserve">hr@inteliment.com</t>
  </si>
  <si>
    <t xml:space="preserve">Level3 Meena Sai, 4, ITI Rd, Pushpak Park, Aundh, Pune, Maharashtra 411007</t>
  </si>
  <si>
    <t xml:space="preserve">Kec International Limited (Rpg Group)</t>
  </si>
  <si>
    <t xml:space="preserve">Duan Official</t>
  </si>
  <si>
    <t xml:space="preserve">duan@kecrpg.com</t>
  </si>
  <si>
    <t xml:space="preserve">124-6757807 | M: +91-8800308886</t>
  </si>
  <si>
    <t xml:space="preserve">8th Floor Building No, 9A, DLF Cyber City, DLF Phase 2, Sector 24, Gurugram, Haryana 122002</t>
  </si>
  <si>
    <t xml:space="preserve">Magnasoft</t>
  </si>
  <si>
    <t xml:space="preserve">Kavya</t>
  </si>
  <si>
    <t xml:space="preserve">kavya.s@magnasoft.com</t>
  </si>
  <si>
    <t xml:space="preserve">(80) 4346-6000
 (40)-43405983</t>
  </si>
  <si>
    <t xml:space="preserve">Address I: Tower-1, Sattva Global City SEZ, Mysore Road, Bangalore – 560059 
 Address II: Apeejay Business Centre, Tresoire, Ground floor, The Park, 22, Raj bhavan road,
 Hyderabad – 500082</t>
  </si>
  <si>
    <t xml:space="preserve">Moody International Certification India Ltd</t>
  </si>
  <si>
    <t xml:space="preserve">hr@moodyint.com</t>
  </si>
  <si>
    <t xml:space="preserve">098143 11283</t>
  </si>
  <si>
    <t xml:space="preserve">SCO - 15 (First Floor, Sector 10, Panchkula, Haryana 134109</t>
  </si>
  <si>
    <t xml:space="preserve">Northern Operating Services Pvt Ltd</t>
  </si>
  <si>
    <t xml:space="preserve">MyHRHelp@ntrs.com</t>
  </si>
  <si>
    <t xml:space="preserve">EON Free Zone, Kharadi, Pune, Maharashtra 411014</t>
  </si>
  <si>
    <t xml:space="preserve">Per Square Feet Real Estate Pvt Ltd</t>
  </si>
  <si>
    <t xml:space="preserve">hr@psfworld.com</t>
  </si>
  <si>
    <t xml:space="preserve">Atlantis Heights, Genda Cir, Subhanpura, Vadodara, Gujarat 390023</t>
  </si>
  <si>
    <t xml:space="preserve">Intelizign</t>
  </si>
  <si>
    <t xml:space="preserve">deepthi@intelizign.com</t>
  </si>
  <si>
    <t xml:space="preserve">1st floor, New No.9,Old, No.5, Murrays Gate Rd, Venus Colony, Alwarpet, Chennai, Tamil Nadu 600018</t>
  </si>
  <si>
    <t xml:space="preserve">Kecrpg</t>
  </si>
  <si>
    <t xml:space="preserve">Vorar</t>
  </si>
  <si>
    <t xml:space="preserve">vorar@kecrpg.com</t>
  </si>
  <si>
    <t xml:space="preserve">RPG House, 1st Floor, 463, Dr. Annie Besant Road, Worli, Mumbai – 400030, India.</t>
  </si>
  <si>
    <t xml:space="preserve">Magnetimarelli</t>
  </si>
  <si>
    <t xml:space="preserve">Sunil Kumar1</t>
  </si>
  <si>
    <t xml:space="preserve">sunil.kumar1@magnetimarelli.com</t>
  </si>
  <si>
    <t xml:space="preserve">0124 478 0600</t>
  </si>
  <si>
    <t xml:space="preserve">Plot No, 402, Sector 8 Rd, Sector 8, Imt Manesar, Gurugram, Haryana 122050</t>
  </si>
  <si>
    <t xml:space="preserve">Moodys</t>
  </si>
  <si>
    <t xml:space="preserve">Mohit Menon</t>
  </si>
  <si>
    <t xml:space="preserve">hr@moodys.com</t>
  </si>
  <si>
    <t xml:space="preserve">267, Shankar Chowk Rd, Near Hotel Oberoi, Phase II, Udyog Vihar, Sector 20, Gurugram, Haryana 122015</t>
  </si>
  <si>
    <t xml:space="preserve">Northgate Arinso</t>
  </si>
  <si>
    <t xml:space="preserve">Anu Mathew</t>
  </si>
  <si>
    <t xml:space="preserve">anu.mathew@ngahr.com</t>
  </si>
  <si>
    <t xml:space="preserve">40 6700 9600</t>
  </si>
  <si>
    <t xml:space="preserve">4rd Floor, Building 1, Eton Cyberpod Corinthian, Ortigas Avenue, corner EDSA, Quezon City, 1110 Metro Manila, Philippines</t>
  </si>
  <si>
    <t xml:space="preserve">Peregrine</t>
  </si>
  <si>
    <t xml:space="preserve">R.M Venugopalan</t>
  </si>
  <si>
    <t xml:space="preserve">venu.gopalan@peregrineguarding.com</t>
  </si>
  <si>
    <t xml:space="preserve">Intellect</t>
  </si>
  <si>
    <t xml:space="preserve">corp@intellect.in</t>
  </si>
  <si>
    <t xml:space="preserve">1st floor, New No.9,Old, No.5, Murrays Gate Rd, Venus Colony, Alwarpet, Tamil Nadu 600018</t>
  </si>
  <si>
    <t xml:space="preserve">Keihin Fie Pvt Ltd.</t>
  </si>
  <si>
    <t xml:space="preserve">Yogesh</t>
  </si>
  <si>
    <t xml:space="preserve">yogesh.belhekar@keihinfie.com</t>
  </si>
  <si>
    <t xml:space="preserve">02135-664300</t>
  </si>
  <si>
    <t xml:space="preserve">plot no 83-86, 93-94,, Bawal, Haryana</t>
  </si>
  <si>
    <t xml:space="preserve">Magnontbwa</t>
  </si>
  <si>
    <t xml:space="preserve">hr@magnontbwa.com</t>
  </si>
  <si>
    <t xml:space="preserve">C -168, C Block, Sector 63, Noida, Uttar Pradesh 201301</t>
  </si>
  <si>
    <t xml:space="preserve">Moolya Store</t>
  </si>
  <si>
    <t xml:space="preserve">Giribabu</t>
  </si>
  <si>
    <t xml:space="preserve">hr@moolya.com</t>
  </si>
  <si>
    <t xml:space="preserve">099719 64277</t>
  </si>
  <si>
    <t xml:space="preserve">RPS savana, RPS City, Sector 88, Faridabad, Haryana 121002</t>
  </si>
  <si>
    <t xml:space="preserve">Notion Software Solutions</t>
  </si>
  <si>
    <t xml:space="preserve">contact@notionss.com</t>
  </si>
  <si>
    <t xml:space="preserve">163, Seevagasinthamani St, Ganesh Nagar, Selaiyur, Chennai, Tamil Nadu 600073</t>
  </si>
  <si>
    <t xml:space="preserve">Perennial Softracks India Pvt Ltd</t>
  </si>
  <si>
    <t xml:space="preserve">hr@perennialsoftracks.com</t>
  </si>
  <si>
    <t xml:space="preserve">Midtown Plaza, 1st floor,, Rd Number 1, Banjara Hills, Hyderabad, Telangana 500034</t>
  </si>
  <si>
    <t xml:space="preserve">Intellect Bizware Solutions</t>
  </si>
  <si>
    <t xml:space="preserve">Anuradha</t>
  </si>
  <si>
    <t xml:space="preserve">anuradha.k@intellectbizware.com</t>
  </si>
  <si>
    <t xml:space="preserve">6th Floor, Technocity, X-5/3, Mahape, Navi Mumbai, Maharashtra 400710</t>
  </si>
  <si>
    <t xml:space="preserve">Keiretsu</t>
  </si>
  <si>
    <t xml:space="preserve">anjali@keiretsu.in</t>
  </si>
  <si>
    <t xml:space="preserve">Shop No-301, 3rd Floor, Krishna Tower- 2, Pocket- 7, Sector- 12, Dwarka, Delhi 110075</t>
  </si>
  <si>
    <t xml:space="preserve">Magnum Opus It Consulting Pvt Ltd</t>
  </si>
  <si>
    <t xml:space="preserve">sandeep patil</t>
  </si>
  <si>
    <t xml:space="preserve">accounts@magnumopusindia.in</t>
  </si>
  <si>
    <t xml:space="preserve">020 25434349
  7719832525</t>
  </si>
  <si>
    <t xml:space="preserve">6, Third Floor, Shree Sai Vandan Appartment, 45/8-16, Paud Phata Rd, Erandwane, Pune, Maharashtra 411038</t>
  </si>
  <si>
    <t xml:space="preserve">Mordern Diagnostic &amp; Research Center</t>
  </si>
  <si>
    <t xml:space="preserve">rebirthphysiotherapy@gmail.com</t>
  </si>
  <si>
    <t xml:space="preserve">Shop no g10 Plot 9 Aggrwal squre plaza n1027, Sector 12, Dwarka, Plillr, Delhi</t>
  </si>
  <si>
    <t xml:space="preserve">Notus Soft Solutions</t>
  </si>
  <si>
    <t xml:space="preserve">Balaji</t>
  </si>
  <si>
    <t xml:space="preserve">balaji@notussoft.in</t>
  </si>
  <si>
    <t xml:space="preserve">24/4 Rani Arcade, 2nd Floor,, Ashok Pillar, 1st Avenue, Jawaharlal Nehru Rd, Indira Colony, Ashok Nagar, Chennai, Tamil Nadu 600083</t>
  </si>
  <si>
    <t xml:space="preserve">Perfact Relations</t>
  </si>
  <si>
    <t xml:space="preserve">R Pillai</t>
  </si>
  <si>
    <t xml:space="preserve">rpillai@perfectrelations.com</t>
  </si>
  <si>
    <t xml:space="preserve">4th Floor, BLOCK-D, Dr Annie Besant Rd, Shiv Sagar Estate, Worli, Mumbai, Maharashtra 400018</t>
  </si>
  <si>
    <t xml:space="preserve">Intellect Support Services Private Limited</t>
  </si>
  <si>
    <t xml:space="preserve">Dinesh Nayak</t>
  </si>
  <si>
    <t xml:space="preserve">dinesh.nayak@sgcservices.com</t>
  </si>
  <si>
    <t xml:space="preserve">309, Luharia Tower, Ashok Marg, C Scheme, C Scheme, Jaipur, Rajasthan 302001</t>
  </si>
  <si>
    <t xml:space="preserve">Kellogg India Private Limited</t>
  </si>
  <si>
    <t xml:space="preserve">Vinay Patil</t>
  </si>
  <si>
    <t xml:space="preserve">Vinay.Patil@kellogg.com</t>
  </si>
  <si>
    <t xml:space="preserve">10th Floor, Hiranandani Knowledge Park, Powai, Mumbai, Maharashtra, 400076 India</t>
  </si>
  <si>
    <t xml:space="preserve">Magus Customer Dialog</t>
  </si>
  <si>
    <t xml:space="preserve">hr@magusdialogue.in</t>
  </si>
  <si>
    <t xml:space="preserve">011-41613664
  011 4161 3660</t>
  </si>
  <si>
    <t xml:space="preserve">Block D, Sector 3, Noida, Uttar Pradesh 201301</t>
  </si>
  <si>
    <t xml:space="preserve">Morestep Pathlabs</t>
  </si>
  <si>
    <t xml:space="preserve">Sandip Sathe</t>
  </si>
  <si>
    <t xml:space="preserve">hr@moresteppathlabs.com</t>
  </si>
  <si>
    <t xml:space="preserve">SHOP NO 2 AKBARPUR, near C.I. SQUAR, Kolar Rd, Bhopal, Madhya Pradesh 462042</t>
  </si>
  <si>
    <t xml:space="preserve">Nous Infosystems</t>
  </si>
  <si>
    <t xml:space="preserve">hr@nousinfo.com nandithaj@nousinfo.com</t>
  </si>
  <si>
    <t xml:space="preserve">80 41939400</t>
  </si>
  <si>
    <t xml:space="preserve">7th Cross Road, 983 - 985, 24th Main Rd, next to Parishudha Naturals and Organic, Vanganahalli, 1st Sector, HSR Layout, Bengaluru, Karnataka 560102</t>
  </si>
  <si>
    <t xml:space="preserve">Perfectvips Techno Solutions Private Limited</t>
  </si>
  <si>
    <t xml:space="preserve">Nikita</t>
  </si>
  <si>
    <t xml:space="preserve">nikita@perfectvips.com</t>
  </si>
  <si>
    <t xml:space="preserve">28-A, 2nd Cross, Phase 1, Electronic City, Bengaluru, Karnataka 560100 · INDIA</t>
  </si>
  <si>
    <t xml:space="preserve">Intellect-Apps</t>
  </si>
  <si>
    <t xml:space="preserve">Kalim Shariff</t>
  </si>
  <si>
    <t xml:space="preserve">kalim.shariff@intellect-apps.in</t>
  </si>
  <si>
    <t xml:space="preserve">Intellect Application Services, 6th ma, 18th Cross Rd, NS Palya, BTM 2nd Stage, Bengaluru, Karnataka 560076</t>
  </si>
  <si>
    <t xml:space="preserve">Kells-Logistics</t>
  </si>
  <si>
    <t xml:space="preserve">Inquiry Jkll</t>
  </si>
  <si>
    <t xml:space="preserve">inquiry.jkll@kells-logistics.com</t>
  </si>
  <si>
    <t xml:space="preserve">2nd Floor, 11 York St, Colombo, Sri Lanka</t>
  </si>
  <si>
    <t xml:space="preserve">Magusdialog</t>
  </si>
  <si>
    <t xml:space="preserve">hr@magusdialog.in</t>
  </si>
  <si>
    <t xml:space="preserve">B-1/E-16, Badarpur Village, Badarpur, New Delhi, Haryana 110044</t>
  </si>
  <si>
    <t xml:space="preserve">Morfindia</t>
  </si>
  <si>
    <t xml:space="preserve">Amitkumar Yadav</t>
  </si>
  <si>
    <t xml:space="preserve">amitkumaryadav@morfindia.com</t>
  </si>
  <si>
    <t xml:space="preserve">22, 143A, 4th Cross St, Karpaga Vinayaka Nagar, Saidapet, Chennai, Tamil Nadu 600083</t>
  </si>
  <si>
    <t xml:space="preserve">Nova-Global Technosoft Pvt Ltd</t>
  </si>
  <si>
    <t xml:space="preserve">manjunath.burli@nova-global.in</t>
  </si>
  <si>
    <t xml:space="preserve">16, 80 Feet Ring Rd, Stage 1, KHB Colony, Basaveshwar Nagar, Bengaluru, Karnataka 560079</t>
  </si>
  <si>
    <t xml:space="preserve">Perficient India Pvt Ltd</t>
  </si>
  <si>
    <t xml:space="preserve">Gayathri Hariharan</t>
  </si>
  <si>
    <t xml:space="preserve">Gayathri.Hariharan@perficient.com</t>
  </si>
  <si>
    <t xml:space="preserve">SJR I Park, WARP Tower, EPIP Zone, Whitefield, Bengaluru, Karnataka 560066</t>
  </si>
  <si>
    <t xml:space="preserve">Intellectdesign</t>
  </si>
  <si>
    <t xml:space="preserve">Peter Wilson</t>
  </si>
  <si>
    <t xml:space="preserve">peter.wilson@intellectdesign.com</t>
  </si>
  <si>
    <t xml:space="preserve">Plot No. 3/G3, Siruseri, SIPCOT IT Park, Chennai, Tamil Nadu 600130</t>
  </si>
  <si>
    <t xml:space="preserve">Kelly Services</t>
  </si>
  <si>
    <t xml:space="preserve">Sravani Arasavalli</t>
  </si>
  <si>
    <t xml:space="preserve">Sravani_Arasavalli@kellyocg.com</t>
  </si>
  <si>
    <t xml:space="preserve">A/B Pramukh Plaza 2nd Floor, Cardinal Gracias Road, Chakala, Andheri East, 400099 - Mumbai</t>
  </si>
  <si>
    <t xml:space="preserve">Mahabank/Bank of Maharashtra Ltd</t>
  </si>
  <si>
    <t xml:space="preserve">cmd@mahabank.co.in</t>
  </si>
  <si>
    <t xml:space="preserve">1800 233 4526</t>
  </si>
  <si>
    <t xml:space="preserve">No A84, Dadri Main Rd, Sector 51, Noida, Uttar Pradesh 201303</t>
  </si>
  <si>
    <t xml:space="preserve">Moserbaer</t>
  </si>
  <si>
    <t xml:space="preserve">Sunil Antony</t>
  </si>
  <si>
    <t xml:space="preserve">Hr@moserbaer.in</t>
  </si>
  <si>
    <t xml:space="preserve">B-62, Block B, Sector 80, Noida, Uttar Pradesh 201305</t>
  </si>
  <si>
    <t xml:space="preserve">Novartis Healthcare Private Limited</t>
  </si>
  <si>
    <t xml:space="preserve">hr@novartis.com</t>
  </si>
  <si>
    <t xml:space="preserve">201, IInd Floor, Palika Bhawan, Block B, Sector 13, Rama Krishna Puram, New Delhi, Delhi 110066</t>
  </si>
  <si>
    <t xml:space="preserve">Peri Software Solutions Private Limited</t>
  </si>
  <si>
    <t xml:space="preserve">Siva Balan</t>
  </si>
  <si>
    <t xml:space="preserve">svijayakumar@perisoftware.com</t>
  </si>
  <si>
    <t xml:space="preserve">No 4, 9th Ave, Sarvamangala Colony, Krupa Colony, Ashok Nagar, Chennai, Tamil Nadu 600083</t>
  </si>
  <si>
    <t xml:space="preserve">Intellection</t>
  </si>
  <si>
    <t xml:space="preserve">Shailesh</t>
  </si>
  <si>
    <t xml:space="preserve">shaileshd@intellection.in</t>
  </si>
  <si>
    <t xml:space="preserve">PLOT NO 32, Pocket 1, Sector 14 Dwarka, Dwarka, New Delhi, Delhi 110078</t>
  </si>
  <si>
    <t xml:space="preserve">Kelly Services (Deputed At Accneture Ltd)</t>
  </si>
  <si>
    <t xml:space="preserve">HR-brenda_dsilva@kellyservices.co.in</t>
  </si>
  <si>
    <t xml:space="preserve">080-41911800</t>
  </si>
  <si>
    <t xml:space="preserve">Unit No. 601-603, 6th Floor, Tower C, Unitech Cyber Park, Sector 39, Gurugram, Haryana 122002</t>
  </si>
  <si>
    <t xml:space="preserve">Mostly linux</t>
  </si>
  <si>
    <t xml:space="preserve">Chanchal</t>
  </si>
  <si>
    <t xml:space="preserve">chanchal@mostlylinux.com</t>
  </si>
  <si>
    <t xml:space="preserve">99345 33425</t>
  </si>
  <si>
    <t xml:space="preserve">3rd Floor, Alisons Apartment, Thakur Bari Road, Ambagan, Sakchi, Jamshedpur, Jharkhand 831001</t>
  </si>
  <si>
    <t xml:space="preserve">Novatech Robo Private Limited</t>
  </si>
  <si>
    <t xml:space="preserve">Robotic</t>
  </si>
  <si>
    <t xml:space="preserve">robotic999@gmail.com</t>
  </si>
  <si>
    <t xml:space="preserve">453, 1st floor, 15th Cross, near deepthi nursing home, Lakkasandra, Wilson Garden, Bengaluru, Karnataka 560030</t>
  </si>
  <si>
    <t xml:space="preserve">Peritas It Solutions Private Limited</t>
  </si>
  <si>
    <t xml:space="preserve">rs@peritassol.com</t>
  </si>
  <si>
    <t xml:space="preserve">NO.12 (IHS) 4TH CROSS, LIC COLONY 3RD BLOCK, JAYANAGAR EAST, BENGALURU Bangalore KA 560011</t>
  </si>
  <si>
    <t xml:space="preserve">Intelliasiasoft</t>
  </si>
  <si>
    <t xml:space="preserve">accounts@intelliasiasoft.com</t>
  </si>
  <si>
    <t xml:space="preserve">Module No. 410, NSIC-SOFTWARE TECHNOLOGY PARK,B-24, GUINDY INDUSTRIAL ESTATE, EKKADUTHANGAL CHENNAI, Chennai, INDIA 600032.</t>
  </si>
  <si>
    <t xml:space="preserve">Kellyservices</t>
  </si>
  <si>
    <t xml:space="preserve">Amogh</t>
  </si>
  <si>
    <t xml:space="preserve">Amogh_D@kellyservices.co.in</t>
  </si>
  <si>
    <t xml:space="preserve">Sco 35, 2nd Floor, Sector 7c, Chandigarh, 160009</t>
  </si>
  <si>
    <t xml:space="preserve">Mahajara &amp; Aibara</t>
  </si>
  <si>
    <t xml:space="preserve">hr@mahajanaibara.com</t>
  </si>
  <si>
    <t xml:space="preserve">22-22182843</t>
  </si>
  <si>
    <t xml:space="preserve">Wodehouse Rd, Cuffe Parade, Mumbai, Maharashtra 400005</t>
  </si>
  <si>
    <t xml:space="preserve">Mota Chips</t>
  </si>
  <si>
    <t xml:space="preserve">info@motachips.com</t>
  </si>
  <si>
    <t xml:space="preserve">098211 84687</t>
  </si>
  <si>
    <t xml:space="preserve">B 14 New Empire Industrial Estate, Kondivita Lane Andheri East, Mumbai, Maharashtra 400059</t>
  </si>
  <si>
    <t xml:space="preserve">Novell Software Development (I) Pvt. Ltd.</t>
  </si>
  <si>
    <t xml:space="preserve">P. Mahesh</t>
  </si>
  <si>
    <t xml:space="preserve">hr@novell.com</t>
  </si>
  <si>
    <t xml:space="preserve">116,Railway Parallel Rd, Kumara Park East, Bengaluru, Karnataka 560001</t>
  </si>
  <si>
    <t xml:space="preserve">Perkinelmer</t>
  </si>
  <si>
    <t xml:space="preserve">Saumya Gupta</t>
  </si>
  <si>
    <t xml:space="preserve">Saumya.Gupta@PERKINELMER.COM</t>
  </si>
  <si>
    <t xml:space="preserve">940 Winter Street Waltham, MA 02451 United States</t>
  </si>
  <si>
    <t xml:space="preserve">Intellicompute</t>
  </si>
  <si>
    <t xml:space="preserve">hr@intellicompute.com</t>
  </si>
  <si>
    <t xml:space="preserve">Level 2, Gottumukala Mansion 9-17-21, CBM Compound, Asilmetta, Visakhapatnam, Andhra Pradesh 530003</t>
  </si>
  <si>
    <t xml:space="preserve">Kemin</t>
  </si>
  <si>
    <t xml:space="preserve">Uma M</t>
  </si>
  <si>
    <t xml:space="preserve">uma.m@kemin.com</t>
  </si>
  <si>
    <t xml:space="preserve">2100 Maury Street Des Moines, IA 50317 United States</t>
  </si>
  <si>
    <t xml:space="preserve">Mahaonline</t>
  </si>
  <si>
    <t xml:space="preserve">Rahul Bhole</t>
  </si>
  <si>
    <t xml:space="preserve">Hr@mahaonline.gov.in</t>
  </si>
  <si>
    <t xml:space="preserve">098224 67937</t>
  </si>
  <si>
    <t xml:space="preserve">KDK College Rd, Darshan Colony, Shree Krishna Nagar, Nandanvan, Nagpur, Maharashtra 440009</t>
  </si>
  <si>
    <t xml:space="preserve">Motabilityoperations</t>
  </si>
  <si>
    <t xml:space="preserve">hrservicecentre@motabilityoperations.co.uk</t>
  </si>
  <si>
    <t xml:space="preserve">City Gate House, 22 Southwark Bridge Rd, London SE1 9HB, United Kingdom</t>
  </si>
  <si>
    <t xml:space="preserve">Novem Solutions Pvt Ltd</t>
  </si>
  <si>
    <t xml:space="preserve">hr@noveol.com</t>
  </si>
  <si>
    <t xml:space="preserve">#58, 2nd Floor, Vijaya sampada TP Venugopal Layout Ananad Nagar Main Road, Post, Anandnagar, Hebbal, Bengaluru, Karnataka 560024</t>
  </si>
  <si>
    <t xml:space="preserve">Pernod Richard India Pvt Ltd</t>
  </si>
  <si>
    <t xml:space="preserve">Sonika</t>
  </si>
  <si>
    <t xml:space="preserve">Sonika.Bakshi@pernod-ricard.com</t>
  </si>
  <si>
    <t xml:space="preserve">Building No. 8C, 15th Floor, DLF Cyber City, DLF Phase II Gurugram - 122002, Haryana, India</t>
  </si>
  <si>
    <t xml:space="preserve">Intelligentia</t>
  </si>
  <si>
    <t xml:space="preserve">hr@intelligentia.in</t>
  </si>
  <si>
    <t xml:space="preserve">BLDG -SILVER SOFTWARE # 23 &amp; 24 EPIP 1ST PHASE, KIADB, WHITEFIELD BANGALORE Bangalore KA 560066 IN.</t>
  </si>
  <si>
    <t xml:space="preserve">Kemsys Technologies Ltd</t>
  </si>
  <si>
    <t xml:space="preserve">Amutha</t>
  </si>
  <si>
    <t xml:space="preserve">Hr@kemsys.com</t>
  </si>
  <si>
    <t xml:space="preserve">080-25070400</t>
  </si>
  <si>
    <t xml:space="preserve">2nd Floor, L.K.S Complex, No.309, 9th C Main Rd, HRBR Layout 1st Block, Kalyan Nagar, Bengaluru, Karnataka 560043</t>
  </si>
  <si>
    <t xml:space="preserve">Mahathi</t>
  </si>
  <si>
    <t xml:space="preserve">Venkat Deepak</t>
  </si>
  <si>
    <t xml:space="preserve">venkat.deepak@mahathi.com</t>
  </si>
  <si>
    <t xml:space="preserve">0422 435 1454</t>
  </si>
  <si>
    <t xml:space="preserve">Hill No.2, Plot No. 12 &amp; 13,
 Rushikonda IT/ITES SEZ,
 Bay Area Cyber Towers,
 Visakhapatnam - 530043,
 Andhra Pradesh, India.</t>
  </si>
  <si>
    <t xml:space="preserve">Motherson Sumi Systems Limited</t>
  </si>
  <si>
    <t xml:space="preserve">Gngauba</t>
  </si>
  <si>
    <t xml:space="preserve">hr@sl.motherson.com</t>
  </si>
  <si>
    <t xml:space="preserve">A-007, B Block Rd, Block A, Sector 64, Noida, Uttar Pradesh 201307</t>
  </si>
  <si>
    <t xml:space="preserve">Novia Soft Technologies Pvt Ltd</t>
  </si>
  <si>
    <t xml:space="preserve">hr@noviasoft.com adityachandra@noviasoft.com</t>
  </si>
  <si>
    <t xml:space="preserve">Level 7, Building 2A, Maximus Towers, Mind Space, Hitech City, Hyderabad, Telangana 500081</t>
  </si>
  <si>
    <t xml:space="preserve">Persistent Syste Limited</t>
  </si>
  <si>
    <t xml:space="preserve">Chinmay Nandanwadkar</t>
  </si>
  <si>
    <t xml:space="preserve">chinmay_nandanwadkar@persistent.com</t>
  </si>
  <si>
    <t xml:space="preserve">Laurelwood Road, Suite 210, Santa Clara, CA 95054, USA</t>
  </si>
  <si>
    <t xml:space="preserve">Intelligrape</t>
  </si>
  <si>
    <t xml:space="preserve">Aditee</t>
  </si>
  <si>
    <t xml:space="preserve">aditee@intelligrape.com</t>
  </si>
  <si>
    <t xml:space="preserve">REGUS ELEGANCE, 2F ELEGANCE, JASOLA DISTRICT CENTRE, OLD MATHURA ROAD NEW DELHI South Delhi DL 110025 IN</t>
  </si>
  <si>
    <t xml:space="preserve">Kemwellpharma</t>
  </si>
  <si>
    <t xml:space="preserve">Chaya Devi</t>
  </si>
  <si>
    <t xml:space="preserve">chaya.devi@kemwellpharma.com</t>
  </si>
  <si>
    <t xml:space="preserve">Unnamed Road, Karnataka 562123</t>
  </si>
  <si>
    <t xml:space="preserve">Mahathiinfotech</t>
  </si>
  <si>
    <t xml:space="preserve">Prakash</t>
  </si>
  <si>
    <t xml:space="preserve">Hr@mahathiinfotech.com</t>
  </si>
  <si>
    <t xml:space="preserve">21D, 3rd Floor, Raagavis Center, Nanjundapuram Rd, Ramanathapuram, Tamil Nadu 641045</t>
  </si>
  <si>
    <t xml:space="preserve">Motif India Infotech Pvt Ltd</t>
  </si>
  <si>
    <t xml:space="preserve">Krishna Gagwani</t>
  </si>
  <si>
    <t xml:space="preserve">krishna.gagwani@ttec.com</t>
  </si>
  <si>
    <t xml:space="preserve">578/2, Kavi Nanalal Marg, Ellisbridge, Ahmedabad, Gujarat 380006</t>
  </si>
  <si>
    <t xml:space="preserve">Noviretechnologies</t>
  </si>
  <si>
    <t xml:space="preserve">Sonal Gupta</t>
  </si>
  <si>
    <t xml:space="preserve">hr@noviretechnologies.com</t>
  </si>
  <si>
    <t xml:space="preserve">Ground Floor, EL-61, MIDC, MAHAPE, Navi Mumbai, Maharashtra 400701</t>
  </si>
  <si>
    <t xml:space="preserve">Persistent Systems Ltd.</t>
  </si>
  <si>
    <t xml:space="preserve">chinmay_nandanwadkar</t>
  </si>
  <si>
    <t xml:space="preserve">chinmay_nandanwadkar@persistent.co.in</t>
  </si>
  <si>
    <t xml:space="preserve">Shepherds Bush , Hammersmith, W6 7NL ; UK.</t>
  </si>
  <si>
    <t xml:space="preserve">Intellileapsolutions</t>
  </si>
  <si>
    <t xml:space="preserve">Prasad Kamath</t>
  </si>
  <si>
    <t xml:space="preserve">prasad.kamath@intellileapsolutions.com</t>
  </si>
  <si>
    <t xml:space="preserve">Bansal Towers Phase - 2, Ashok Vihar, Delhi, 110052</t>
  </si>
  <si>
    <t xml:space="preserve">Kendriya Vidyalaya, Kalimpong</t>
  </si>
  <si>
    <t xml:space="preserve">Durpin</t>
  </si>
  <si>
    <t xml:space="preserve">kvdurpin@gmail.com</t>
  </si>
  <si>
    <t xml:space="preserve">2FQ6+V9G, Chandraloke, Kalimpong, West Bengal 734301</t>
  </si>
  <si>
    <t xml:space="preserve">Mahfin</t>
  </si>
  <si>
    <t xml:space="preserve">Chavhan Swapnil</t>
  </si>
  <si>
    <t xml:space="preserve">Chavhan.swapnil@mahfin.com</t>
  </si>
  <si>
    <t xml:space="preserve">Parimadam Sree Durga Temple Road, New Mahe, Kannur, Kerala, 670311, India</t>
  </si>
  <si>
    <t xml:space="preserve">Motif Infotech Pvt Ltd</t>
  </si>
  <si>
    <t xml:space="preserve">Sunita Bisht</t>
  </si>
  <si>
    <t xml:space="preserve">hr.amd@motifinc.com
 sunita.bisht@motifinc.com</t>
  </si>
  <si>
    <t xml:space="preserve">792-656-9828 
 Cell: +91-982-532-9113</t>
  </si>
  <si>
    <t xml:space="preserve">Kavi Nanalal Marg, Ellisbridge, Ahmedabad, Gujarat 380006</t>
  </si>
  <si>
    <t xml:space="preserve">Novo Nordisk India</t>
  </si>
  <si>
    <t xml:space="preserve">Mhbv</t>
  </si>
  <si>
    <t xml:space="preserve">mhbv@novonordisk.com</t>
  </si>
  <si>
    <t xml:space="preserve">Plot No.32, 47-50, Rd Number 5, Prestige Featherlite Tech Park, Vijayanagar, EPIP Zone, Whitefield, Bengaluru, Karnataka 560066</t>
  </si>
  <si>
    <t xml:space="preserve">Personiv</t>
  </si>
  <si>
    <t xml:space="preserve">Garima</t>
  </si>
  <si>
    <t xml:space="preserve">garima.nandwani@personiv.com</t>
  </si>
  <si>
    <t xml:space="preserve">1st Floor Tidel IT Park ELCOT – SEZ Module101, 2, Villankurichi Rd, Coimbatore, Tamil Nadu 641014</t>
  </si>
  <si>
    <t xml:space="preserve">Amtech Electronics Pvt. Ltd.</t>
  </si>
  <si>
    <t xml:space="preserve">hr@amtechelectronics.com, info@amtechelectronics.com, personnel@amtechelectronics.com</t>
  </si>
  <si>
    <t xml:space="preserve">79-23289101,23289102, 23289103</t>
  </si>
  <si>
    <t xml:space="preserve">Amtier Infotech Limited</t>
  </si>
  <si>
    <t xml:space="preserve">candynidhi.sharma@gmail.com</t>
  </si>
  <si>
    <t xml:space="preserve">Amvensys Technologies Pvt. Ltd.</t>
  </si>
  <si>
    <t xml:space="preserve">Mr. Mathew</t>
  </si>
  <si>
    <t xml:space="preserve">hr@amvensystech.com, dkumar@amvensystech.com</t>
  </si>
  <si>
    <t xml:space="preserve">Anand Rathi Share and Stock Brokers Ltd</t>
  </si>
  <si>
    <t xml:space="preserve">Rupsi</t>
  </si>
  <si>
    <t xml:space="preserve">rupsisharma@rathi.com</t>
  </si>
  <si>
    <t xml:space="preserve">0135-2714233, 9319118966, 9319118955</t>
  </si>
  <si>
    <t xml:space="preserve">Anant Institute and Consultant</t>
  </si>
  <si>
    <t xml:space="preserve">asicindia@gmail.com</t>
  </si>
  <si>
    <t xml:space="preserve">Anatas Pty Limited</t>
  </si>
  <si>
    <t xml:space="preserve">info@anatas.com</t>
  </si>
  <si>
    <t xml:space="preserve">02 9657 0970</t>
  </si>
  <si>
    <t xml:space="preserve">Andromeda Marketing Pvt. Ltd.</t>
  </si>
  <si>
    <t xml:space="preserve">shyam@andromeda.in, jobs@andromeda.in, elizabeth@andromeda.in</t>
  </si>
  <si>
    <t xml:space="preserve">8898281874
  022 - 26660944</t>
  </si>
  <si>
    <t xml:space="preserve">Anil K Goyal And Associates</t>
  </si>
  <si>
    <t xml:space="preserve">Puneet</t>
  </si>
  <si>
    <t xml:space="preserve">puneet@akgassociates.com</t>
  </si>
  <si>
    <t xml:space="preserve">011 41828992</t>
  </si>
  <si>
    <t xml:space="preserve">Anil Motors Ashok Layland</t>
  </si>
  <si>
    <t xml:space="preserve">Rajesh Vishwakarma</t>
  </si>
  <si>
    <t xml:space="preserve">vrajesh@anilgroup.org</t>
  </si>
  <si>
    <t xml:space="preserve">Anjani Placement Center duputed by Trimax It Infrastructure</t>
  </si>
  <si>
    <t xml:space="preserve">Pramod Tripathi</t>
  </si>
  <si>
    <t xml:space="preserve">pramodt@trimax.in</t>
  </si>
  <si>
    <t xml:space="preserve">Anjaybee Infotech</t>
  </si>
  <si>
    <t xml:space="preserve">info@ail.net.in</t>
  </si>
  <si>
    <t xml:space="preserve">Ankit International</t>
  </si>
  <si>
    <t xml:space="preserve">VINEET VARSHNEY</t>
  </si>
  <si>
    <t xml:space="preserve">sharmaramashankar_2007@rediffmail.com, ankitinternational1@gmail.com</t>
  </si>
  <si>
    <t xml:space="preserve">Anmol Technical Training Center</t>
  </si>
  <si>
    <t xml:space="preserve">_</t>
  </si>
  <si>
    <t xml:space="preserve">impulseoffshore@gmail.com</t>
  </si>
  <si>
    <t xml:space="preserve">Antezen Technologies Pvt Ltd</t>
  </si>
  <si>
    <t xml:space="preserve">Manoj K P</t>
  </si>
  <si>
    <t xml:space="preserve">manoj.kp@antezentech.in</t>
  </si>
  <si>
    <t xml:space="preserve">Anupam Public School</t>
  </si>
  <si>
    <t xml:space="preserve">apssshodal@gmail.com, hodalaps@gmail.com</t>
  </si>
  <si>
    <t xml:space="preserve">01275-235381</t>
  </si>
  <si>
    <t xml:space="preserve">ANZ Support Services India Pvt. Ltd.</t>
  </si>
  <si>
    <t xml:space="preserve">Divya P</t>
  </si>
  <si>
    <t xml:space="preserve">Divya.P@anz.com</t>
  </si>
  <si>
    <t xml:space="preserve">AOM Event Consultancy Pvt Ltd</t>
  </si>
  <si>
    <t xml:space="preserve">Brian A. Soans</t>
  </si>
  <si>
    <t xml:space="preserve">briansoans@gmail.com / brian@coffeeventures.in</t>
  </si>
  <si>
    <t xml:space="preserve">Aon</t>
  </si>
  <si>
    <t xml:space="preserve">Vidisha Soni</t>
  </si>
  <si>
    <t xml:space="preserve">India.HR.Shared.Services.Center.Mailbox@aonhewitt.com/ employmentverification@aonhewitt.com</t>
  </si>
  <si>
    <t xml:space="preserve">Ap Marketing</t>
  </si>
  <si>
    <t xml:space="preserve">jyotsana1789@gmail.com)</t>
  </si>
  <si>
    <t xml:space="preserve">011-45191919</t>
  </si>
  <si>
    <t xml:space="preserve">Apex Services</t>
  </si>
  <si>
    <t xml:space="preserve">Shalu Fatma</t>
  </si>
  <si>
    <t xml:space="preserve">hr@apexservices.in / recruit.west@apexservices.in</t>
  </si>
  <si>
    <t xml:space="preserve">0522 2302985 / 4005475 / 9554956555</t>
  </si>
  <si>
    <t xml:space="preserve">Apical India Realty LLP</t>
  </si>
  <si>
    <t xml:space="preserve">info@apicalindia.in / ankit@apicalindia.in / priyanka@apicalindia.in</t>
  </si>
  <si>
    <t xml:space="preserve">0124 6543002</t>
  </si>
  <si>
    <t xml:space="preserve">Apidel Technologies Pvt Ltd / Bristlecone</t>
  </si>
  <si>
    <t xml:space="preserve">Nikita Tanwani</t>
  </si>
  <si>
    <t xml:space="preserve">finance@transpower.net.in</t>
  </si>
  <si>
    <t xml:space="preserve">Apostle IT Solutions Pvt Ltd.</t>
  </si>
  <si>
    <t xml:space="preserve">Ashutosh kumar</t>
  </si>
  <si>
    <t xml:space="preserve">info@apostle.co.in</t>
  </si>
  <si>
    <t xml:space="preserve">8009072755, 05123223939</t>
  </si>
  <si>
    <t xml:space="preserve">Appin technologies</t>
  </si>
  <si>
    <t xml:space="preserve">support@atlemail.com, div@atlemail.com</t>
  </si>
  <si>
    <t xml:space="preserve">0894-8050342</t>
  </si>
  <si>
    <t xml:space="preserve">APR Constructions Limited</t>
  </si>
  <si>
    <t xml:space="preserve">K. Vamsee Dhar</t>
  </si>
  <si>
    <t xml:space="preserve">vamsi@aprcl.com</t>
  </si>
  <si>
    <t xml:space="preserve">9490606888 / 040 23813833</t>
  </si>
  <si>
    <t xml:space="preserve">APS Technology Ltd.</t>
  </si>
  <si>
    <t xml:space="preserve">Mr. Santosh Kumar</t>
  </si>
  <si>
    <t xml:space="preserve">santosh.kumar@apstechnology.co.uk</t>
  </si>
  <si>
    <t xml:space="preserve">Aptara New Media Pvt Ltd</t>
  </si>
  <si>
    <t xml:space="preserve">Anjali Rawal</t>
  </si>
  <si>
    <t xml:space="preserve">anjali.rawal@aptaracorp.com / divya.kar@aptaracorp.com</t>
  </si>
  <si>
    <t xml:space="preserve">Aptus Software Labs Pvt Ltd</t>
  </si>
  <si>
    <t xml:space="preserve">Ramakrishna Prasad</t>
  </si>
  <si>
    <t xml:space="preserve">info@aptus.in / rama@aptus.in</t>
  </si>
  <si>
    <t xml:space="preserve">AR Airways Pvt Ltd</t>
  </si>
  <si>
    <t xml:space="preserve">Karan Verma</t>
  </si>
  <si>
    <t xml:space="preserve">karan.verma@cluboneair.com</t>
  </si>
  <si>
    <t xml:space="preserve">11-26779095</t>
  </si>
  <si>
    <t xml:space="preserve">Aradhana Foods And Juices Private Limited.</t>
  </si>
  <si>
    <t xml:space="preserve">chaitanya.chari@pepsico.com, asipi.rajesh@pepsico.com</t>
  </si>
  <si>
    <t xml:space="preserve">Arden's Telecom Private Limited</t>
  </si>
  <si>
    <t xml:space="preserve">deepakkumar@arden.co.in</t>
  </si>
  <si>
    <t xml:space="preserve">9899840155/011-22481331.</t>
  </si>
  <si>
    <t xml:space="preserve">Arezzo Sky India Pvt Ltd</t>
  </si>
  <si>
    <t xml:space="preserve">Tyagi</t>
  </si>
  <si>
    <t xml:space="preserve">tyagip@sky.optymyze.com</t>
  </si>
  <si>
    <t xml:space="preserve">020 40106699</t>
  </si>
  <si>
    <t xml:space="preserve">Aries Infocept</t>
  </si>
  <si>
    <t xml:space="preserve">Devasis Das</t>
  </si>
  <si>
    <t xml:space="preserve">devasis.das@aries.com, debasis_das2005@rediffmail.com</t>
  </si>
  <si>
    <t xml:space="preserve">095459672871, 09970615760</t>
  </si>
  <si>
    <t xml:space="preserve">Arihant Industrial Corp. Ltd</t>
  </si>
  <si>
    <t xml:space="preserve">heeramani.yadav@arihant.com / Sandeep.save@arihant.com</t>
  </si>
  <si>
    <t xml:space="preserve">Armour Security India Pvt Ltd</t>
  </si>
  <si>
    <t xml:space="preserve">info@armoursecurities.com</t>
  </si>
  <si>
    <t xml:space="preserve">9990344997 / 9810139833</t>
  </si>
  <si>
    <t xml:space="preserve">Armstrong International Private Limited</t>
  </si>
  <si>
    <t xml:space="preserve">Dinesh Babu S</t>
  </si>
  <si>
    <t xml:space="preserve">dineshbabu@armstronginternational.in / smurali@armstronginternational.in/ pgayathri@armstronginternational.in</t>
  </si>
  <si>
    <t xml:space="preserve">044 37474444</t>
  </si>
  <si>
    <t xml:space="preserve">Army Public School</t>
  </si>
  <si>
    <t xml:space="preserve">apsambala10@gmail.com</t>
  </si>
  <si>
    <t xml:space="preserve">Army Public School.....</t>
  </si>
  <si>
    <t xml:space="preserve">malini Narayana</t>
  </si>
  <si>
    <t xml:space="preserve">apssvprincipal@yahoo.in, apssvprincipal@gmail.com</t>
  </si>
  <si>
    <t xml:space="preserve">011-26153558, 26153559</t>
  </si>
  <si>
    <t xml:space="preserve">Aroon Aviation</t>
  </si>
  <si>
    <t xml:space="preserve">Col. M. Kaushik</t>
  </si>
  <si>
    <t xml:space="preserve">hr@aroonaviation.com / mahesh.kaushik@aroonaviation.com</t>
  </si>
  <si>
    <t xml:space="preserve">011 30681166</t>
  </si>
  <si>
    <t xml:space="preserve">Arrow Technologie</t>
  </si>
  <si>
    <t xml:space="preserve">Shruti Singh</t>
  </si>
  <si>
    <t xml:space="preserve">hr@arrowpc.co.in</t>
  </si>
  <si>
    <t xml:space="preserve">Arrownet Wireless Solutions</t>
  </si>
  <si>
    <t xml:space="preserve">shali@arrownet.co.in</t>
  </si>
  <si>
    <t xml:space="preserve">Artech Infosystem</t>
  </si>
  <si>
    <t xml:space="preserve">Deepak Kumar Juyal</t>
  </si>
  <si>
    <t xml:space="preserve">Priyanka.Kalsi@artechinfo.in</t>
  </si>
  <si>
    <t xml:space="preserve">na</t>
  </si>
  <si>
    <t xml:space="preserve">Arvato</t>
  </si>
  <si>
    <t xml:space="preserve">Rakesh Pandey</t>
  </si>
  <si>
    <t xml:space="preserve">Rakesh.Pandey@arvatoindia.com</t>
  </si>
  <si>
    <t xml:space="preserve">Arvato Bertelsmann Marketing Services India Private Limited</t>
  </si>
  <si>
    <t xml:space="preserve">Rakesh.Pandey@arvato.com</t>
  </si>
  <si>
    <t xml:space="preserve">Arya Biznet Consultancy Pvt . Ltd</t>
  </si>
  <si>
    <t xml:space="preserve">ARYA BPO</t>
  </si>
  <si>
    <t xml:space="preserve">info@aryabpo.com</t>
  </si>
  <si>
    <t xml:space="preserve">Arya Developers</t>
  </si>
  <si>
    <t xml:space="preserve">mail2ajaymane@gmail.com</t>
  </si>
  <si>
    <t xml:space="preserve">Aryabhatta College (University of Delhi)</t>
  </si>
  <si>
    <t xml:space="preserve">admin@aryabhattacollege.ac.in</t>
  </si>
  <si>
    <t xml:space="preserve">ASD Auto Sales Pvt. Ltd.</t>
  </si>
  <si>
    <t xml:space="preserve">Sawasti</t>
  </si>
  <si>
    <t xml:space="preserve">info@sabcheezesasti.in</t>
  </si>
  <si>
    <t xml:space="preserve">011-42175101</t>
  </si>
  <si>
    <t xml:space="preserve">ASD Housing Properties India Pvt Ltd</t>
  </si>
  <si>
    <t xml:space="preserve">vijaya</t>
  </si>
  <si>
    <t xml:space="preserve">asdpropertydevelopers05@gmail.com</t>
  </si>
  <si>
    <t xml:space="preserve">Ashida Electronics Pvt. Ltd</t>
  </si>
  <si>
    <t xml:space="preserve">aparna.kulkarni@ashidaelectronics.com, sales@ashidaelectronics.com</t>
  </si>
  <si>
    <t xml:space="preserve">Ashok Tarvels</t>
  </si>
  <si>
    <t xml:space="preserve">Ashok Suvarna</t>
  </si>
  <si>
    <t xml:space="preserve">ashoktravels6@gmail.com</t>
  </si>
  <si>
    <t xml:space="preserve">Ashtech Infotech Private Limited</t>
  </si>
  <si>
    <t xml:space="preserve">Pranita Puranik</t>
  </si>
  <si>
    <t xml:space="preserve">pranita_puranik@ashinfo.com</t>
  </si>
  <si>
    <t xml:space="preserve">Asian Heart Insititute &amp; Research Centre Pvt. Ltd.</t>
  </si>
  <si>
    <t xml:space="preserve">info@ahirc.com</t>
  </si>
  <si>
    <t xml:space="preserve">022-66986506</t>
  </si>
  <si>
    <t xml:space="preserve">Asian News International Media Pvt Ltd</t>
  </si>
  <si>
    <t xml:space="preserve">yash@aniin.com</t>
  </si>
  <si>
    <t xml:space="preserve">011 26703003</t>
  </si>
  <si>
    <t xml:space="preserve">Asian Paints Ltd</t>
  </si>
  <si>
    <t xml:space="preserve">Nancy, Vandana</t>
  </si>
  <si>
    <t xml:space="preserve">careers@asianpaints.com , hr@asianpaints.com , nancy.chettiar@asianpaints.com</t>
  </si>
  <si>
    <t xml:space="preserve">022-39818000</t>
  </si>
  <si>
    <t xml:space="preserve">Ask Pc Geeks</t>
  </si>
  <si>
    <t xml:space="preserve">support@askpcgeeks.com , info@askpcgeeks.com</t>
  </si>
  <si>
    <t xml:space="preserve">1-800-208-2374</t>
  </si>
  <si>
    <t xml:space="preserve">Aspire Infinite</t>
  </si>
  <si>
    <t xml:space="preserve">info@aspire-sm.com</t>
  </si>
  <si>
    <t xml:space="preserve">080 33512318</t>
  </si>
  <si>
    <t xml:space="preserve">Aspire Infinite Solutions and Consulting Services Pvt Ltd</t>
  </si>
  <si>
    <t xml:space="preserve">nadia.s@aspire-sm.com</t>
  </si>
  <si>
    <t xml:space="preserve">Astra Business Service Pvt Ltd.</t>
  </si>
  <si>
    <t xml:space="preserve">Joyeeta Nandi</t>
  </si>
  <si>
    <t xml:space="preserve">joyeeta.nandi@astraglobal.com</t>
  </si>
  <si>
    <t xml:space="preserve">Astrocean</t>
  </si>
  <si>
    <t xml:space="preserve">ankmani@astrocean.com</t>
  </si>
  <si>
    <t xml:space="preserve">ATC Telecom Tower Corporation Pvt Ltd</t>
  </si>
  <si>
    <t xml:space="preserve">narinder.singh@atctower.in</t>
  </si>
  <si>
    <t xml:space="preserve">022 40082700 / 0124 4464000</t>
  </si>
  <si>
    <t xml:space="preserve">ATEM Software Solutions Pvt Ltd</t>
  </si>
  <si>
    <t xml:space="preserve">Vinutha Manohar</t>
  </si>
  <si>
    <t xml:space="preserve">hr-india@theatem.com</t>
  </si>
  <si>
    <t xml:space="preserve">Athidi International</t>
  </si>
  <si>
    <t xml:space="preserve">athidhiinternational@yahoo.com</t>
  </si>
  <si>
    <t xml:space="preserve">Atlantic Leasing Ltd</t>
  </si>
  <si>
    <t xml:space="preserve">atlanticleasing04@gmail.com</t>
  </si>
  <si>
    <t xml:space="preserve">Atlas Documentary Facilitators Com. Pvt. Ltd.</t>
  </si>
  <si>
    <t xml:space="preserve">Sangeeta.Nargund@hdfcbank.com, Supriya.Mandke@hdfcbank.com, mithilesh.sharma@hdfcbank.com</t>
  </si>
  <si>
    <t xml:space="preserve">022-28474900</t>
  </si>
  <si>
    <t xml:space="preserve">Atlas Systems Pvt Limited</t>
  </si>
  <si>
    <t xml:space="preserve">U V Prabhu</t>
  </si>
  <si>
    <t xml:space="preserve">corporate@atlassystems.com / venkatesh.prabhu@atlassystems.com</t>
  </si>
  <si>
    <t xml:space="preserve">044 65355560</t>
  </si>
  <si>
    <t xml:space="preserve">Atos India Private Limited</t>
  </si>
  <si>
    <t xml:space="preserve">bgv.india@atos.net</t>
  </si>
  <si>
    <t xml:space="preserve">Atos World line</t>
  </si>
  <si>
    <t xml:space="preserve">Satish Pawar</t>
  </si>
  <si>
    <t xml:space="preserve">satish.pawar@worldline.com</t>
  </si>
  <si>
    <t xml:space="preserve">022 40424040</t>
  </si>
  <si>
    <t xml:space="preserve">ATS Global Techsoft Pvt Ltd</t>
  </si>
  <si>
    <t xml:space="preserve">hr@atsglobal.in</t>
  </si>
  <si>
    <t xml:space="preserve">Atul Bioscience Limited</t>
  </si>
  <si>
    <t xml:space="preserve">R D Desai</t>
  </si>
  <si>
    <t xml:space="preserve">Ramesh_Desai@atul.co.in</t>
  </si>
  <si>
    <t xml:space="preserve">99240 88650</t>
  </si>
  <si>
    <t xml:space="preserve">Atul Limited</t>
  </si>
  <si>
    <t xml:space="preserve">Rutvija Vaishnav,</t>
  </si>
  <si>
    <t xml:space="preserve">Rutvij_Vaishnav@atul.co.in/ Rajeshree Nambiar [Rajeshree_Nambiar@atul.co.in]</t>
  </si>
  <si>
    <t xml:space="preserve">Atulya Teleservices Pvt. Ltd.</t>
  </si>
  <si>
    <t xml:space="preserve">Raghav</t>
  </si>
  <si>
    <t xml:space="preserve">raghavpruthi@yahoo.co.in</t>
  </si>
  <si>
    <t xml:space="preserve">Augusta softech Pvt. Ltd.</t>
  </si>
  <si>
    <t xml:space="preserve">vinay_shankar44@gmail.com</t>
  </si>
  <si>
    <t xml:space="preserve">Aurelius Corporate Solution Pvt. Ltd.</t>
  </si>
  <si>
    <t xml:space="preserve">Harnek Singh</t>
  </si>
  <si>
    <t xml:space="preserve">harnek.singh@aurelius.in</t>
  </si>
  <si>
    <t xml:space="preserve">Australian Financial Market ( 09-12-2009 TO 04-05-2010)</t>
  </si>
  <si>
    <t xml:space="preserve">Puii</t>
  </si>
  <si>
    <t xml:space="preserve">info@aussiefinancials.com.au, puii@aussiefinancials.com.au</t>
  </si>
  <si>
    <t xml:space="preserve">AuthBridge Research Services P Ltd</t>
  </si>
  <si>
    <t xml:space="preserve">Online Verification</t>
  </si>
  <si>
    <t xml:space="preserve">Authorgen Technologies Private Limited</t>
  </si>
  <si>
    <t xml:space="preserve">Sukhchain Singh</t>
  </si>
  <si>
    <t xml:space="preserve">sukhchain@authorgen.com</t>
  </si>
  <si>
    <t xml:space="preserve">AuthorGen Technologies Pvt Ltd</t>
  </si>
  <si>
    <t xml:space="preserve">sukhchain@authorgen.com / hrd@authorgen.com</t>
  </si>
  <si>
    <t xml:space="preserve">Autom Technologies</t>
  </si>
  <si>
    <t xml:space="preserve">Gopal Singh</t>
  </si>
  <si>
    <t xml:space="preserve">gopal@valuetechies.com</t>
  </si>
  <si>
    <t xml:space="preserve">991-011-2346</t>
  </si>
  <si>
    <t xml:space="preserve">Avantel Ltd.</t>
  </si>
  <si>
    <t xml:space="preserve">hr@avantel.in, info@avantel.in, sales@avantel.in, support@avantel.in, ramesh@avantel.in</t>
  </si>
  <si>
    <t xml:space="preserve">40-6630 5000 , 40-2726 2999, 6458 5519</t>
  </si>
  <si>
    <t xml:space="preserve">Avery Dennison Pvt Ltd.</t>
  </si>
  <si>
    <t xml:space="preserve">manu.bal@ap.averydennison.com</t>
  </si>
  <si>
    <t xml:space="preserve">0124 2215581</t>
  </si>
  <si>
    <t xml:space="preserve">Avghni Renewable Energy System India Pvt Ltd</t>
  </si>
  <si>
    <t xml:space="preserve">V.Prasanneswar Rao</t>
  </si>
  <si>
    <t xml:space="preserve">vpr@augnisolar.com</t>
  </si>
  <si>
    <t xml:space="preserve">19642 616282</t>
  </si>
  <si>
    <t xml:space="preserve">Aviaxpert Pvt Ltd</t>
  </si>
  <si>
    <t xml:space="preserve">Sachinder Dahiya</t>
  </si>
  <si>
    <t xml:space="preserve">sachinder@aviaxpert.net</t>
  </si>
  <si>
    <t xml:space="preserve">011 46778888</t>
  </si>
  <si>
    <t xml:space="preserve">AVIS India, Mercury Car Rentals Pvt Ltd</t>
  </si>
  <si>
    <t xml:space="preserve">Anshubatra</t>
  </si>
  <si>
    <t xml:space="preserve">anshubatra@avis.co.in</t>
  </si>
  <si>
    <t xml:space="preserve">0124 4725900</t>
  </si>
  <si>
    <t xml:space="preserve">Avisys Solutions</t>
  </si>
  <si>
    <t xml:space="preserve">nraghu@avisys.co.in</t>
  </si>
  <si>
    <t xml:space="preserve">80-41532135</t>
  </si>
  <si>
    <t xml:space="preserve">Avon Hewitt</t>
  </si>
  <si>
    <t xml:space="preserve">India.HR.Shared.Services.Center.Mailbox@aonhewitt.com</t>
  </si>
  <si>
    <t xml:space="preserve">Avoncore Teleconnect Pvt Ltd</t>
  </si>
  <si>
    <t xml:space="preserve">Himanshu jha</t>
  </si>
  <si>
    <t xml:space="preserve">himanshu.jha@virginmedia.co.uk,JUDE@AVONCORE.COM</t>
  </si>
  <si>
    <t xml:space="preserve">Avtex Solutions LLC(A Ttec digital analytics india llp/TTEC DIGITAL ANALYTICS INDIA LLP)</t>
  </si>
  <si>
    <t xml:space="preserve">Sriram Gabbita</t>
  </si>
  <si>
    <t xml:space="preserve">sriram.gabbita@ttec.com</t>
  </si>
  <si>
    <t xml:space="preserve">10th Floor, The Skyview, 20, Hitech City Main Rd, Diamond Hills, Lumbini Avenue, Gachibowli, Telangana 500081</t>
  </si>
  <si>
    <t xml:space="preserve">AVY Shipping</t>
  </si>
  <si>
    <t xml:space="preserve">Ms. Bhagwati</t>
  </si>
  <si>
    <t xml:space="preserve">mkt@avyshipping.com, avyshipping@gmail.com</t>
  </si>
  <si>
    <t xml:space="preserve">79-22654039, 9714442380, 79-40047245</t>
  </si>
  <si>
    <t xml:space="preserve">Avyaya Technologies</t>
  </si>
  <si>
    <t xml:space="preserve">Durga</t>
  </si>
  <si>
    <t xml:space="preserve">hr@avyayatech.com</t>
  </si>
  <si>
    <t xml:space="preserve">Awad AL Joufi Trading Est.</t>
  </si>
  <si>
    <t xml:space="preserve">sales@joufigroup.com</t>
  </si>
  <si>
    <t xml:space="preserve">966 3 833 6330 / 833 4010</t>
  </si>
  <si>
    <t xml:space="preserve">AXA</t>
  </si>
  <si>
    <t xml:space="preserve">Surabhi Pradeep</t>
  </si>
  <si>
    <t xml:space="preserve">Surabhi.Pradeep@axa-abs.co.in</t>
  </si>
  <si>
    <t xml:space="preserve">AxiomataElevators Pvt. Ltd.</t>
  </si>
  <si>
    <t xml:space="preserve">Benny Verghees</t>
  </si>
  <si>
    <t xml:space="preserve">sales.axiomata@gmail.com</t>
  </si>
  <si>
    <t xml:space="preserve">Axis Educos</t>
  </si>
  <si>
    <t xml:space="preserve">contact@axiseducos.com</t>
  </si>
  <si>
    <t xml:space="preserve">Axis Telecom Inc.</t>
  </si>
  <si>
    <t xml:space="preserve">Dikshit</t>
  </si>
  <si>
    <t xml:space="preserve">dikshits@axistelecominc.com</t>
  </si>
  <si>
    <t xml:space="preserve">Ayoni Technologies LLP</t>
  </si>
  <si>
    <t xml:space="preserve">shashidharhundi@gmail.com</t>
  </si>
  <si>
    <t xml:space="preserve">Azure NickSat Pvt. Ltd</t>
  </si>
  <si>
    <t xml:space="preserve">Ernest Thomas</t>
  </si>
  <si>
    <t xml:space="preserve">hr.bpo@azurecomputer.com</t>
  </si>
  <si>
    <t xml:space="preserve">Azure Styx infosoft Ltd</t>
  </si>
  <si>
    <t xml:space="preserve">Haresh Nayak
  Manager - HR &amp; Admin</t>
  </si>
  <si>
    <t xml:space="preserve">call@azurecrm.com, hr@azureknowledge.com</t>
  </si>
  <si>
    <t xml:space="preserve">79-32453600 / 3601,79-30401900</t>
  </si>
  <si>
    <t xml:space="preserve">B Blunt Salon</t>
  </si>
  <si>
    <t xml:space="preserve">Shefali / Pratik / Sona Jose / Namrata</t>
  </si>
  <si>
    <t xml:space="preserve">hr@bblunt.com / jasmine_din@yahoo.com / sonajose.23@bblunt.com / nam_8815@yahoo.co.in</t>
  </si>
  <si>
    <t xml:space="preserve">022 26202894 / 9833174334 / 09769737727 / 9833717508 / 9819935370</t>
  </si>
  <si>
    <t xml:space="preserve">B L International Private Limited</t>
  </si>
  <si>
    <t xml:space="preserve">Ritu Bhardwaj</t>
  </si>
  <si>
    <t xml:space="preserve">surinder.kumar@blinternational.net / hrd@blinternational.net / ritu.bhardwaj@kazo.com</t>
  </si>
  <si>
    <t xml:space="preserve">0120 4200100</t>
  </si>
  <si>
    <t xml:space="preserve">B.S. Tiwari Traders</t>
  </si>
  <si>
    <t xml:space="preserve">madhutiwari2@gmail.com, bstradersexim@rediffmail.com</t>
  </si>
  <si>
    <t xml:space="preserve">9699636595, 022-28916692</t>
  </si>
  <si>
    <t xml:space="preserve">B24 e Solutions Pvt Ltd</t>
  </si>
  <si>
    <t xml:space="preserve">Prachi</t>
  </si>
  <si>
    <t xml:space="preserve">Prachi Sharma [hr@b24esolutions.com]</t>
  </si>
  <si>
    <t xml:space="preserve">B2X Service Solutions India Pvt Ltd</t>
  </si>
  <si>
    <t xml:space="preserve">nikhil.mooley@b2x.com</t>
  </si>
  <si>
    <t xml:space="preserve">BA Continuum Solutions Pvt. Ltd.</t>
  </si>
  <si>
    <t xml:space="preserve">Employment Verification Team</t>
  </si>
  <si>
    <t xml:space="preserve">employmentverification@bankofamerica.com</t>
  </si>
  <si>
    <t xml:space="preserve">Baabood LLC</t>
  </si>
  <si>
    <t xml:space="preserve">Saju</t>
  </si>
  <si>
    <t xml:space="preserve">saju@baabood.com</t>
  </si>
  <si>
    <t xml:space="preserve">BAG Network</t>
  </si>
  <si>
    <t xml:space="preserve">Anurag</t>
  </si>
  <si>
    <t xml:space="preserve">hrnoida@bagnetwork.in / anurag.srivastava@bagnetwork.in</t>
  </si>
  <si>
    <t xml:space="preserve">0120 3911444 / 9810702890</t>
  </si>
  <si>
    <t xml:space="preserve">Bajaj Allianz</t>
  </si>
  <si>
    <t xml:space="preserve">Trupti Kerimani</t>
  </si>
  <si>
    <t xml:space="preserve">trupti.kerimani@bajajallianz.co.in</t>
  </si>
  <si>
    <t xml:space="preserve">Bajaj Allianz Life Insurance Co. Ltd</t>
  </si>
  <si>
    <t xml:space="preserve">Era (332), snita
  Mansi</t>
  </si>
  <si>
    <t xml:space="preserve">customercare@bajajallianz.co.in, era.kukreja@bajajallianz.co.in</t>
  </si>
  <si>
    <t xml:space="preserve">020-66026666</t>
  </si>
  <si>
    <t xml:space="preserve">Bajaj Allianz Life Insurance Company Limited</t>
  </si>
  <si>
    <t xml:space="preserve">abhishek.chauhan@bajajallianz.co.in/ Verification@bajajallianz.co.in</t>
  </si>
  <si>
    <t xml:space="preserve">Bajaj Engineering Works</t>
  </si>
  <si>
    <t xml:space="preserve">Shivi Bajaj</t>
  </si>
  <si>
    <t xml:space="preserve">bajajvalves@gmail.com</t>
  </si>
  <si>
    <t xml:space="preserve">90231-23231</t>
  </si>
  <si>
    <t xml:space="preserve">Baker Botts L.L.P</t>
  </si>
  <si>
    <t xml:space="preserve">Sarah Bradshaw</t>
  </si>
  <si>
    <t xml:space="preserve">sarah.bradshaw@bakerbotts.com</t>
  </si>
  <si>
    <t xml:space="preserve">971 (0)50 453 6336</t>
  </si>
  <si>
    <t xml:space="preserve">Balaji College Of Pharmacy</t>
  </si>
  <si>
    <t xml:space="preserve">Raghunandhan</t>
  </si>
  <si>
    <t xml:space="preserve">principal@bipwgl.org</t>
  </si>
  <si>
    <t xml:space="preserve">9866050044 / 9866652412</t>
  </si>
  <si>
    <t xml:space="preserve">Balance Health Studio</t>
  </si>
  <si>
    <t xml:space="preserve">Deepak Vyas</t>
  </si>
  <si>
    <t xml:space="preserve">deepakvyas123@yahoo.co.in</t>
  </si>
  <si>
    <t xml:space="preserve">Ballarpur Industries Limited</t>
  </si>
  <si>
    <t xml:space="preserve">Mr. Sudhir Kumar</t>
  </si>
  <si>
    <t xml:space="preserve">sudhir.kumar@bilt.com</t>
  </si>
  <si>
    <t xml:space="preserve">124-2804242</t>
  </si>
  <si>
    <t xml:space="preserve">Balteum Technologies Pvt. Ltd</t>
  </si>
  <si>
    <t xml:space="preserve">Mohit Raheja</t>
  </si>
  <si>
    <t xml:space="preserve">hr@balteumtechnologies.com</t>
  </si>
  <si>
    <t xml:space="preserve">Banca Sella S.P.A.</t>
  </si>
  <si>
    <t xml:space="preserve">Christopher S,</t>
  </si>
  <si>
    <t xml:space="preserve">christopherjoseph.s@sella.it</t>
  </si>
  <si>
    <t xml:space="preserve">Bandhwar Cars Pvt. Ltd.(Volkswagen)</t>
  </si>
  <si>
    <t xml:space="preserve">Ms. Swati</t>
  </si>
  <si>
    <t xml:space="preserve">hrdept@vw-badhwarcars.co.in</t>
  </si>
  <si>
    <t xml:space="preserve">Bangla Time</t>
  </si>
  <si>
    <t xml:space="preserve">Srija Chaudhuri</t>
  </si>
  <si>
    <t xml:space="preserve">hr.banglatime@gmail.com</t>
  </si>
  <si>
    <t xml:space="preserve">Bansal Auto Parts Industries</t>
  </si>
  <si>
    <t xml:space="preserve">bapia68@gmail.com</t>
  </si>
  <si>
    <t xml:space="preserve">Base 5 Gaming</t>
  </si>
  <si>
    <t xml:space="preserve">Suraj Sharma</t>
  </si>
  <si>
    <t xml:space="preserve">suraj_sharma_88@yahoo.in</t>
  </si>
  <si>
    <t xml:space="preserve">Basecamp India Private Limited</t>
  </si>
  <si>
    <t xml:space="preserve">D P Singh</t>
  </si>
  <si>
    <t xml:space="preserve">dpsingh@basecamp.in</t>
  </si>
  <si>
    <t xml:space="preserve">Basware Corporation ( India Branch)</t>
  </si>
  <si>
    <t xml:space="preserve">Vishal Saini</t>
  </si>
  <si>
    <t xml:space="preserve">vishal.saini@basware.com</t>
  </si>
  <si>
    <t xml:space="preserve">9915744578 | Phone: +91 172 3012 020</t>
  </si>
  <si>
    <t xml:space="preserve">Batra Clinic</t>
  </si>
  <si>
    <t xml:space="preserve">Hemant Murlidhar Kumbhar</t>
  </si>
  <si>
    <t xml:space="preserve">hrclinic@drbatras.com</t>
  </si>
  <si>
    <t xml:space="preserve">022-33671200| Extn.: 257 / 258 |</t>
  </si>
  <si>
    <t xml:space="preserve">Batra International</t>
  </si>
  <si>
    <t xml:space="preserve">Bhushan Batra</t>
  </si>
  <si>
    <t xml:space="preserve">batra.inter@rediffmail.com</t>
  </si>
  <si>
    <t xml:space="preserve">BBC World Service India Private Limited</t>
  </si>
  <si>
    <t xml:space="preserve">Niraj Nirash</t>
  </si>
  <si>
    <t xml:space="preserve">niraj.nirash@bbc.co.uk/ Huda.Rahman@bbc.co.uk hr@bbc.co.uk</t>
  </si>
  <si>
    <t xml:space="preserve">BCD Travel</t>
  </si>
  <si>
    <t xml:space="preserve">Jyothi N,</t>
  </si>
  <si>
    <t xml:space="preserve">jyothi.nagarajaiah@bcdtravel.com</t>
  </si>
  <si>
    <t xml:space="preserve">080 6715 5013</t>
  </si>
  <si>
    <t xml:space="preserve">BCT Consulting Pvt Ltd</t>
  </si>
  <si>
    <t xml:space="preserve">deepti@bct-consulting.com</t>
  </si>
  <si>
    <t xml:space="preserve">80 255 90996</t>
  </si>
  <si>
    <t xml:space="preserve">Bcube IT Services Pvt. Ltd. (29-11-2010 To 31-03-2012)</t>
  </si>
  <si>
    <t xml:space="preserve">fcapankajagrawal@gmail.com , info@bcubeit.com</t>
  </si>
  <si>
    <t xml:space="preserve">BeeBulls Builders and Developers Pvt Ltd</t>
  </si>
  <si>
    <t xml:space="preserve">info@beebullsbuilders.com / beebullsbuilders@gmail.com / mjachu@gmail.com</t>
  </si>
  <si>
    <t xml:space="preserve">Begonia Information Systems Pvt Ltd.</t>
  </si>
  <si>
    <t xml:space="preserve">hr@begoniainfosys.com</t>
  </si>
  <si>
    <t xml:space="preserve">Bella A Productions</t>
  </si>
  <si>
    <t xml:space="preserve">belleaproductions@gmail.com</t>
  </si>
  <si>
    <t xml:space="preserve">Berkeley</t>
  </si>
  <si>
    <t xml:space="preserve">Neha / Sareen Dua</t>
  </si>
  <si>
    <t xml:space="preserve">manageraccounts.hmil@berkeleyindia.com / hrm.hmil@berkeleyindia.com</t>
  </si>
  <si>
    <t xml:space="preserve">Bertelsmann Marketing Services India Private Ltd</t>
  </si>
  <si>
    <t xml:space="preserve">humanresources@arvatoindia.com</t>
  </si>
  <si>
    <t xml:space="preserve">0124-4699511</t>
  </si>
  <si>
    <t xml:space="preserve">Best Accounting Services Private Limited</t>
  </si>
  <si>
    <t xml:space="preserve">Sushma Agarwal</t>
  </si>
  <si>
    <t xml:space="preserve">accounts@charteredaccountantfirm.com / sushma@charteredaccountantfirm.com</t>
  </si>
  <si>
    <t xml:space="preserve">011 46039026</t>
  </si>
  <si>
    <t xml:space="preserve">Best Detectives &amp; Security pvt. Ltd</t>
  </si>
  <si>
    <t xml:space="preserve">Mr. K V Gopal</t>
  </si>
  <si>
    <t xml:space="preserve">bestdetectivescorporate@gmail.com</t>
  </si>
  <si>
    <t xml:space="preserve">Best Engineering Aids &amp; Connsultant Pvt. LTD.</t>
  </si>
  <si>
    <t xml:space="preserve">Roopashree S</t>
  </si>
  <si>
    <t xml:space="preserve">roopashree@beacon-india.com</t>
  </si>
  <si>
    <t xml:space="preserve">080-26080800| Mob: 9844530423</t>
  </si>
  <si>
    <t xml:space="preserve">Best of Breed Software Solution Pvt Ltd</t>
  </si>
  <si>
    <t xml:space="preserve">Sathish Kumar B</t>
  </si>
  <si>
    <t xml:space="preserve">sathishkumar.b@bbssl.com</t>
  </si>
  <si>
    <t xml:space="preserve">BeWo Technologies Private Limited</t>
  </si>
  <si>
    <t xml:space="preserve">hr@bewotechno.com</t>
  </si>
  <si>
    <t xml:space="preserve">Beyond Soft Solution</t>
  </si>
  <si>
    <t xml:space="preserve">Sameer.</t>
  </si>
  <si>
    <t xml:space="preserve">info@beyondsoftsolutions.com</t>
  </si>
  <si>
    <t xml:space="preserve">BFL Software Limited</t>
  </si>
  <si>
    <t xml:space="preserve">bflgen@uranium.bfl.soft.net, Sushmitha.S@mphasis.com</t>
  </si>
  <si>
    <t xml:space="preserve">080 - 25588722</t>
  </si>
  <si>
    <t xml:space="preserve">Bhadra INC India Private Limited</t>
  </si>
  <si>
    <t xml:space="preserve">Pritimoy Chakrabarti</t>
  </si>
  <si>
    <t xml:space="preserve">pritimoy.chakraborti@bhadra.in</t>
  </si>
  <si>
    <t xml:space="preserve">Bhagirathi Films Private Limited</t>
  </si>
  <si>
    <t xml:space="preserve">Vinod Kapri</t>
  </si>
  <si>
    <t xml:space="preserve">vinod@bhagirathifilms.com</t>
  </si>
  <si>
    <t xml:space="preserve">0120 4282538 / 9811117474</t>
  </si>
  <si>
    <t xml:space="preserve">(NDTV) New Delhi Television Limited</t>
  </si>
  <si>
    <t xml:space="preserve">Tanvi Pande</t>
  </si>
  <si>
    <t xml:space="preserve">jayatir@ndtv.com / tanvip@ndtv.com</t>
  </si>
  <si>
    <t xml:space="preserve">123Stores E Commerce Pvt Ltd</t>
  </si>
  <si>
    <t xml:space="preserve">santosh.thakur@123stores.com</t>
  </si>
  <si>
    <t xml:space="preserve">22feet Tribal Worldwide</t>
  </si>
  <si>
    <t xml:space="preserve">Vinayak</t>
  </si>
  <si>
    <t xml:space="preserve">vinayak@22feettribalww.com</t>
  </si>
  <si>
    <t xml:space="preserve">24/7 Customer Pvt. Ltd.</t>
  </si>
  <si>
    <t xml:space="preserve">Mimi |</t>
  </si>
  <si>
    <t xml:space="preserve">mimi.ghosh@247-inc.com</t>
  </si>
  <si>
    <t xml:space="preserve">2COMS Consulting Pvt Ltd</t>
  </si>
  <si>
    <t xml:space="preserve">hrhelpdesk@2coms.com kamalika@2coms.com</t>
  </si>
  <si>
    <t xml:space="preserve">033 39878502 / 9748765257</t>
  </si>
  <si>
    <t xml:space="preserve">2H Offshore Engineering Ltd</t>
  </si>
  <si>
    <t xml:space="preserve">Toni Park</t>
  </si>
  <si>
    <t xml:space="preserve">cary.griffin@2hoffshore.com / toni.park@2hoffshore.com</t>
  </si>
  <si>
    <t xml:space="preserve">44 (0) 1224 452300</t>
  </si>
  <si>
    <t xml:space="preserve">3D Integrated Solution Ltd</t>
  </si>
  <si>
    <t xml:space="preserve">Sachindra Nath Pathak</t>
  </si>
  <si>
    <t xml:space="preserve">gaurav@threedis.com / sachin.pathak@threedis.com</t>
  </si>
  <si>
    <t xml:space="preserve">0124 4776111 / 9205050659</t>
  </si>
  <si>
    <t xml:space="preserve">3D PLM Software Solution Ltd</t>
  </si>
  <si>
    <t xml:space="preserve">Harsha KARRI</t>
  </si>
  <si>
    <t xml:space="preserve">Harsha.KARRI@3ds.com</t>
  </si>
  <si>
    <t xml:space="preserve">080 4913 5252</t>
  </si>
  <si>
    <t xml:space="preserve">3G Global</t>
  </si>
  <si>
    <t xml:space="preserve">Pushpa Bathyal Rawat</t>
  </si>
  <si>
    <t xml:space="preserve">Pushpa.Rawat@TechMahindra.com</t>
  </si>
  <si>
    <t xml:space="preserve">4 Sides</t>
  </si>
  <si>
    <t xml:space="preserve">Ankit Tiwari</t>
  </si>
  <si>
    <t xml:space="preserve">ankit.4sides@gmail.com</t>
  </si>
  <si>
    <t xml:space="preserve">7 Sapiens</t>
  </si>
  <si>
    <t xml:space="preserve">Arindam Dutta</t>
  </si>
  <si>
    <t xml:space="preserve">info.7sapiens@gmail.com</t>
  </si>
  <si>
    <t xml:space="preserve">9am Deal</t>
  </si>
  <si>
    <t xml:space="preserve">mail@9amdeal.com / vikas@gandhi.im</t>
  </si>
  <si>
    <t xml:space="preserve">A B Pal Electricals Pvt Ltd</t>
  </si>
  <si>
    <t xml:space="preserve">N K Sood</t>
  </si>
  <si>
    <t xml:space="preserve">nksood@abpal.com</t>
  </si>
  <si>
    <t xml:space="preserve">011 43111333</t>
  </si>
  <si>
    <t xml:space="preserve">A K Kanunga &amp; Co</t>
  </si>
  <si>
    <t xml:space="preserve">Ashok Kumar Kanunga</t>
  </si>
  <si>
    <t xml:space="preserve">ak_kanunga@yahoo.com</t>
  </si>
  <si>
    <t xml:space="preserve">A Square Technologies Private Limited.</t>
  </si>
  <si>
    <t xml:space="preserve">Mr. Amit Bansal</t>
  </si>
  <si>
    <t xml:space="preserve">amit.bansal@a-square.co.in</t>
  </si>
  <si>
    <t xml:space="preserve">120-4273866</t>
  </si>
  <si>
    <t xml:space="preserve">A to Z info solutions Pvt Ltd</t>
  </si>
  <si>
    <t xml:space="preserve">Saleem, nadeem</t>
  </si>
  <si>
    <t xml:space="preserve">muddassir_hayat@yahoo.com</t>
  </si>
  <si>
    <t xml:space="preserve">011-41406119</t>
  </si>
  <si>
    <t xml:space="preserve">A.R. Airways</t>
  </si>
  <si>
    <t xml:space="preserve">Nishi Pal</t>
  </si>
  <si>
    <t xml:space="preserve">hr@cluboneair.com / kapil.chhawla@cluboneair.com</t>
  </si>
  <si>
    <t xml:space="preserve">AAM Foundation</t>
  </si>
  <si>
    <t xml:space="preserve">Suman Lata</t>
  </si>
  <si>
    <t xml:space="preserve">suman.lata@aamf.org</t>
  </si>
  <si>
    <t xml:space="preserve">011 26153809</t>
  </si>
  <si>
    <t xml:space="preserve">Aarch Solutions, Bangalore</t>
  </si>
  <si>
    <t xml:space="preserve">Subhashini</t>
  </si>
  <si>
    <t xml:space="preserve">subhashini.p@aarchsol.com</t>
  </si>
  <si>
    <t xml:space="preserve">Aarti Indusries Limited</t>
  </si>
  <si>
    <t xml:space="preserve">Shiv</t>
  </si>
  <si>
    <t xml:space="preserve">shiv.chaudhary@aartigroup.com</t>
  </si>
  <si>
    <t xml:space="preserve">AB Information Management</t>
  </si>
  <si>
    <t xml:space="preserve">Prasanta Lenka</t>
  </si>
  <si>
    <t xml:space="preserve">info@abinformation.com, prasantkl@rediffmail.com</t>
  </si>
  <si>
    <t xml:space="preserve">Abhijeet Project Limited</t>
  </si>
  <si>
    <t xml:space="preserve">Deepa Nambiar</t>
  </si>
  <si>
    <t xml:space="preserve">contact@abhijeet.in / deepa.nambiar@abhijeet.in</t>
  </si>
  <si>
    <t xml:space="preserve">0172 2236660 / 2249905 / 2249905 / 2245570 / 9370472621</t>
  </si>
  <si>
    <t xml:space="preserve">ABM Knowledgeware Limited</t>
  </si>
  <si>
    <t xml:space="preserve">YOGESH JEDHE</t>
  </si>
  <si>
    <t xml:space="preserve">payroll@abmindia.com anil_a@abmindia.com</t>
  </si>
  <si>
    <t xml:space="preserve">022-42909700</t>
  </si>
  <si>
    <t xml:space="preserve">Above Solutions India PVT. LTD.</t>
  </si>
  <si>
    <t xml:space="preserve">HR Team</t>
  </si>
  <si>
    <t xml:space="preserve">hr@above-inc.com</t>
  </si>
  <si>
    <t xml:space="preserve">ABS Outsourcing Solution Pvt Ltd</t>
  </si>
  <si>
    <t xml:space="preserve">recruitment@absoutsourcing.com</t>
  </si>
  <si>
    <t xml:space="preserve">Absolute Integration Technologies Pvt Ltd</t>
  </si>
  <si>
    <t xml:space="preserve">hr@atechin.com</t>
  </si>
  <si>
    <t xml:space="preserve">Absotherm Facility Management</t>
  </si>
  <si>
    <t xml:space="preserve">bhartit@absothermindia.com</t>
  </si>
  <si>
    <t xml:space="preserve">022-40081719-Ext-708</t>
  </si>
  <si>
    <t xml:space="preserve">ABV Encrypted Solution Pvt Ltd</t>
  </si>
  <si>
    <t xml:space="preserve">arjun@abvtc.in / rishi@abvtc.in</t>
  </si>
  <si>
    <t xml:space="preserve">Academia Restaurant Group</t>
  </si>
  <si>
    <t xml:space="preserve">Prajakta Harshe-Patharkar</t>
  </si>
  <si>
    <t xml:space="preserve">Rapllcceo@yahoo.com</t>
  </si>
  <si>
    <t xml:space="preserve">(609) 338-3152/Fax: (609) 543-2430/</t>
  </si>
  <si>
    <t xml:space="preserve">Academy of Carver Aviation Private Limited</t>
  </si>
  <si>
    <t xml:space="preserve">hpnilakhe@carveraviation.com</t>
  </si>
  <si>
    <t xml:space="preserve">022 23827374 / 0211 2244165</t>
  </si>
  <si>
    <t xml:space="preserve">Accentive</t>
  </si>
  <si>
    <t xml:space="preserve">Sanchit Arora</t>
  </si>
  <si>
    <t xml:space="preserve">Sanchit.ARORA@edenred.com</t>
  </si>
  <si>
    <t xml:space="preserve">Accenture</t>
  </si>
  <si>
    <t xml:space="preserve">Ex-Employee Verification Team</t>
  </si>
  <si>
    <t xml:space="preserve">India.hrssc.Ex-Emp@accenture.com</t>
  </si>
  <si>
    <t xml:space="preserve">Accurate Infocom Pvt Ltd</t>
  </si>
  <si>
    <t xml:space="preserve">Sandeep Kumar</t>
  </si>
  <si>
    <t xml:space="preserve">hr@accurateinfocom.in</t>
  </si>
  <si>
    <t xml:space="preserve">Ace Computer Services</t>
  </si>
  <si>
    <t xml:space="preserve">acehr@acecomputers.co.in</t>
  </si>
  <si>
    <t xml:space="preserve">022 25442798</t>
  </si>
  <si>
    <t xml:space="preserve">Ace Management</t>
  </si>
  <si>
    <t xml:space="preserve">Ms. Priya</t>
  </si>
  <si>
    <t xml:space="preserve">acedelhihr@gmail.com</t>
  </si>
  <si>
    <t xml:space="preserve">11-45036900</t>
  </si>
  <si>
    <t xml:space="preserve">Achievers Academy</t>
  </si>
  <si>
    <t xml:space="preserve">Mithun Pal</t>
  </si>
  <si>
    <t xml:space="preserve">achieversacademygt@yahoo.com</t>
  </si>
  <si>
    <t xml:space="preserve">9833268406, 8108279377</t>
  </si>
  <si>
    <t xml:space="preserve">ACL-WIRELESS LTD</t>
  </si>
  <si>
    <t xml:space="preserve">Geetika</t>
  </si>
  <si>
    <t xml:space="preserve">hr@acl-mobile.com/shuchi@acl-mobile.com</t>
  </si>
  <si>
    <t xml:space="preserve">0120-4871900</t>
  </si>
  <si>
    <t xml:space="preserve">Acma Computers Limited</t>
  </si>
  <si>
    <t xml:space="preserve">Meenakshi Pandey</t>
  </si>
  <si>
    <t xml:space="preserve">hrd@acmacomputers.com</t>
  </si>
  <si>
    <t xml:space="preserve">Acro Computer Services</t>
  </si>
  <si>
    <t xml:space="preserve">Swatantra Kumar</t>
  </si>
  <si>
    <t xml:space="preserve">acsjld@gmail.com</t>
  </si>
  <si>
    <t xml:space="preserve">AcTouch Technologies Pvt. Ltd</t>
  </si>
  <si>
    <t xml:space="preserve">Spoorthy Moorthy</t>
  </si>
  <si>
    <t xml:space="preserve">spoorthy@actouch.com</t>
  </si>
  <si>
    <t xml:space="preserve">9008491491,</t>
  </si>
  <si>
    <t xml:space="preserve">Acumen Business Process I Pvt Ltd</t>
  </si>
  <si>
    <t xml:space="preserve">Shobha Bade</t>
  </si>
  <si>
    <t xml:space="preserve">shobha.bade@acumen.co.in</t>
  </si>
  <si>
    <t xml:space="preserve">Ad Astra Consultants P td</t>
  </si>
  <si>
    <t xml:space="preserve">praveen@adastraconsultants.com</t>
  </si>
  <si>
    <t xml:space="preserve">080 40700602</t>
  </si>
  <si>
    <t xml:space="preserve">Adani Power Limited</t>
  </si>
  <si>
    <t xml:space="preserve">amar</t>
  </si>
  <si>
    <t xml:space="preserve">amarr.walunj@adani.com</t>
  </si>
  <si>
    <t xml:space="preserve">79 2555 7555</t>
  </si>
  <si>
    <t xml:space="preserve">Adarsh Realty &amp; hotels PVt. Ltd</t>
  </si>
  <si>
    <t xml:space="preserve">Keshavareddy</t>
  </si>
  <si>
    <t xml:space="preserve">am.hr@palmmeadowsclub.com</t>
  </si>
  <si>
    <t xml:space="preserve">080-30514600</t>
  </si>
  <si>
    <t xml:space="preserve">Adcrone Branding Solutions</t>
  </si>
  <si>
    <t xml:space="preserve">Frahan</t>
  </si>
  <si>
    <t xml:space="preserve">Info@adcorne.com</t>
  </si>
  <si>
    <t xml:space="preserve">9305035386, 8574366356 got from website remain ringing</t>
  </si>
  <si>
    <t xml:space="preserve">Addeco</t>
  </si>
  <si>
    <t xml:space="preserve">asc@adecco.co.in</t>
  </si>
  <si>
    <t xml:space="preserve">Adenis Ele. Pvt. Ltd</t>
  </si>
  <si>
    <t xml:space="preserve">rohan.pandere@adonis.co.in</t>
  </si>
  <si>
    <t xml:space="preserve">Adept Solutions</t>
  </si>
  <si>
    <t xml:space="preserve">surendhar@adeptsolutionsindia.com</t>
  </si>
  <si>
    <t xml:space="preserve">AdeptPros IT Solutions Pvt. Ltd.</t>
  </si>
  <si>
    <t xml:space="preserve">Prakrethi Gokhale</t>
  </si>
  <si>
    <t xml:space="preserve">prakrethi.g@adeptpros.com</t>
  </si>
  <si>
    <t xml:space="preserve">ADI BPO Services Pvt. Ltd.</t>
  </si>
  <si>
    <t xml:space="preserve">Anurita</t>
  </si>
  <si>
    <t xml:space="preserve">anurita.arya@adi-mps.com</t>
  </si>
  <si>
    <t xml:space="preserve">0135- 6677921,0135- 2607950</t>
  </si>
  <si>
    <t xml:space="preserve">Adi Shakti projects Pvt. Ltd.</t>
  </si>
  <si>
    <t xml:space="preserve">Anish Nath</t>
  </si>
  <si>
    <t xml:space="preserve">anish.nath@adiishaktiprojects.com</t>
  </si>
  <si>
    <t xml:space="preserve">Adicent Information Technology Pvt Ltd</t>
  </si>
  <si>
    <t xml:space="preserve">Vindhya Patil</t>
  </si>
  <si>
    <t xml:space="preserve">patil.vindhya@adicentit.com</t>
  </si>
  <si>
    <t xml:space="preserve">40-65353444</t>
  </si>
  <si>
    <t xml:space="preserve">Adity Birla Minacs worldwide Limited</t>
  </si>
  <si>
    <t xml:space="preserve">Akshathaa |</t>
  </si>
  <si>
    <t xml:space="preserve">Akshatha.Kumar@minacs.com</t>
  </si>
  <si>
    <t xml:space="preserve">Aditya Entertainments Inc</t>
  </si>
  <si>
    <t xml:space="preserve">fatima</t>
  </si>
  <si>
    <t xml:space="preserve">adityaaccounts@gmail.com</t>
  </si>
  <si>
    <t xml:space="preserve">080-41602491,
  0821-4009700</t>
  </si>
  <si>
    <t xml:space="preserve">Adjetter Media Network PVT. LTD.</t>
  </si>
  <si>
    <t xml:space="preserve">Sandhya Krishna</t>
  </si>
  <si>
    <t xml:space="preserve">sandhya@adjetter.com</t>
  </si>
  <si>
    <t xml:space="preserve">Adlink Export Promotion Pvt Ltd - Global Sources</t>
  </si>
  <si>
    <t xml:space="preserve">Priya Tushar Kubal</t>
  </si>
  <si>
    <t xml:space="preserve">makoriav@globalsources.com / pkubal@globalsources.com</t>
  </si>
  <si>
    <t xml:space="preserve">Adobe</t>
  </si>
  <si>
    <t xml:space="preserve">kbhattac@adobe.com / ERC@adobe.com</t>
  </si>
  <si>
    <t xml:space="preserve">0120 4444711</t>
  </si>
  <si>
    <t xml:space="preserve">Adroitec Engineering Solutions Pvt Ltd</t>
  </si>
  <si>
    <t xml:space="preserve">madhavan.jv@adroitecengg.com</t>
  </si>
  <si>
    <t xml:space="preserve">ADS BPO Services</t>
  </si>
  <si>
    <t xml:space="preserve">hr@adsbposervices.com</t>
  </si>
  <si>
    <t xml:space="preserve">Advance Computer Links</t>
  </si>
  <si>
    <t xml:space="preserve">advancearvind@gmail.com</t>
  </si>
  <si>
    <t xml:space="preserve">135-2712427, 9837255430</t>
  </si>
  <si>
    <t xml:space="preserve">Aerinve Technologies</t>
  </si>
  <si>
    <t xml:space="preserve">Dinesh Parihar</t>
  </si>
  <si>
    <t xml:space="preserve">dinesh.parihar@aerinve.com</t>
  </si>
  <si>
    <t xml:space="preserve">Aeronautical Development Establishment</t>
  </si>
  <si>
    <t xml:space="preserve">S. Rajagopal</t>
  </si>
  <si>
    <t xml:space="preserve">raja@ade.drdo.in</t>
  </si>
  <si>
    <t xml:space="preserve">Aeropack</t>
  </si>
  <si>
    <t xml:space="preserve">info@aeropack.net.in</t>
  </si>
  <si>
    <t xml:space="preserve">Aerosoft Technologies Pvt Ltd</t>
  </si>
  <si>
    <t xml:space="preserve">Hardeep Singh</t>
  </si>
  <si>
    <t xml:space="preserve">hr@aerosofttechnologies.com</t>
  </si>
  <si>
    <t xml:space="preserve">080-65301117</t>
  </si>
  <si>
    <t xml:space="preserve">AGA Assistance India Pvt Ltd (Allianz)</t>
  </si>
  <si>
    <t xml:space="preserve">Ashish Rana</t>
  </si>
  <si>
    <t xml:space="preserve">ashish.rana@allianz.com</t>
  </si>
  <si>
    <t xml:space="preserve">0124 4343800 / 124 4343814</t>
  </si>
  <si>
    <t xml:space="preserve">Agility Logistics Pvt Ltd</t>
  </si>
  <si>
    <t xml:space="preserve">Anita Kandalkar.</t>
  </si>
  <si>
    <t xml:space="preserve">AKandalkar@agility.com</t>
  </si>
  <si>
    <t xml:space="preserve">Agilyst consulting pvt ltd</t>
  </si>
  <si>
    <t xml:space="preserve">Sanmeet Kadam</t>
  </si>
  <si>
    <t xml:space="preserve">HR_BG@eclerx.com</t>
  </si>
  <si>
    <t xml:space="preserve">Agilyst Consulting Pvt. Ltd.</t>
  </si>
  <si>
    <t xml:space="preserve">investor@eclerx.com , chetna.garg@agilyst.net</t>
  </si>
  <si>
    <t xml:space="preserve">(0172) 6633624, 605</t>
  </si>
  <si>
    <t xml:space="preserve">Agni Industrial fire services Pvt. Ltd.</t>
  </si>
  <si>
    <t xml:space="preserve">agni_industry@yahoo.co.in, info@aifs.com</t>
  </si>
  <si>
    <t xml:space="preserve">Agreeya Solutions</t>
  </si>
  <si>
    <t xml:space="preserve">akarshan.verma@agreeya.com / aparna.awasthi@agreeya.com</t>
  </si>
  <si>
    <t xml:space="preserve">Ahex Technologies Pvt Ltd</t>
  </si>
  <si>
    <t xml:space="preserve">hr@ahex.co.in</t>
  </si>
  <si>
    <t xml:space="preserve">088855 64224</t>
  </si>
  <si>
    <t xml:space="preserve">P.No-1367 to 1370, 100 ft Road, VIP Hills, Silicon Valley, Madhapur, Hyderabad, Telangana 500081</t>
  </si>
  <si>
    <t xml:space="preserve">Ahuja Residency Pvt Ltd</t>
  </si>
  <si>
    <t xml:space="preserve">Peonka Banerjee</t>
  </si>
  <si>
    <t xml:space="preserve">peonka.banerjee@ahujaresidency.com</t>
  </si>
  <si>
    <t xml:space="preserve">AI SATS</t>
  </si>
  <si>
    <t xml:space="preserve">pawan.kumar@aisats.in</t>
  </si>
  <si>
    <t xml:space="preserve">0124-6616759</t>
  </si>
  <si>
    <t xml:space="preserve">AIG Analytics &amp; Services Private Limited</t>
  </si>
  <si>
    <t xml:space="preserve">Lakshmi Raja K</t>
  </si>
  <si>
    <t xml:space="preserve">hradmin.india@aig.com</t>
  </si>
  <si>
    <t xml:space="preserve">080 61767000</t>
  </si>
  <si>
    <t xml:space="preserve">AIM Consultants Pvt Ltd</t>
  </si>
  <si>
    <t xml:space="preserve">aim_con@rediffmail.com / anilreenuco@gmail.com</t>
  </si>
  <si>
    <t xml:space="preserve">Air Carnival</t>
  </si>
  <si>
    <t xml:space="preserve">Avinash Kumar</t>
  </si>
  <si>
    <t xml:space="preserve">akini787@gmail.com</t>
  </si>
  <si>
    <t xml:space="preserve">Air Check India Pvt Ltd</t>
  </si>
  <si>
    <t xml:space="preserve">adsouza@aircheckindia.com</t>
  </si>
  <si>
    <t xml:space="preserve">Air Force School</t>
  </si>
  <si>
    <t xml:space="preserve">afschool.2011@gmail.com'</t>
  </si>
  <si>
    <t xml:space="preserve">3222-232081</t>
  </si>
  <si>
    <t xml:space="preserve">Air India</t>
  </si>
  <si>
    <t xml:space="preserve">Mrs. Manasi Joshi</t>
  </si>
  <si>
    <t xml:space="preserve">bom.enggojtrg@airindia.in</t>
  </si>
  <si>
    <t xml:space="preserve">Aircosta</t>
  </si>
  <si>
    <t xml:space="preserve">Venkata Durga Rao J</t>
  </si>
  <si>
    <t xml:space="preserve">venkat@aircosta.in / hrteam@aircosta.in</t>
  </si>
  <si>
    <t xml:space="preserve">76740 86333</t>
  </si>
  <si>
    <t xml:space="preserve">Airolife Airhostess Academy</t>
  </si>
  <si>
    <t xml:space="preserve">corporate@airhostessacademy.com, director@airhostessacademy.com, customercare@airhostessacademy.com</t>
  </si>
  <si>
    <t xml:space="preserve">9711000305- east of kailash, 01(raja garden)</t>
  </si>
  <si>
    <t xml:space="preserve">Airon Technical Solutions India Pvt Ltd</t>
  </si>
  <si>
    <t xml:space="preserve">Binu Raj</t>
  </si>
  <si>
    <t xml:space="preserve">binuraj@aironindia.com / jithesh.nair@aironindia.com</t>
  </si>
  <si>
    <t xml:space="preserve">Airport Services (I) Private Limited.</t>
  </si>
  <si>
    <t xml:space="preserve">airportservices49@gmail.com'</t>
  </si>
  <si>
    <t xml:space="preserve">AITC Consulting Pvt Ltd</t>
  </si>
  <si>
    <t xml:space="preserve">Mr. Subroto Biswas_9748360820_Reporting Manager ( VP Global Delivery)</t>
  </si>
  <si>
    <t xml:space="preserve">subroto.biswas2314@gmail.com
  sales@aitcusa.com, recruiter@aitcusa.com, heather@aitcusa.com</t>
  </si>
  <si>
    <t xml:space="preserve">0120-4272833, 112541886</t>
  </si>
  <si>
    <t xml:space="preserve">AITMC Ventures Pvt. Ltd.</t>
  </si>
  <si>
    <t xml:space="preserve">info@aitmcventures.com / hr@aitmc.in</t>
  </si>
  <si>
    <t xml:space="preserve">011 - 30446641</t>
  </si>
  <si>
    <t xml:space="preserve">Ajax.com private Ltd</t>
  </si>
  <si>
    <t xml:space="preserve">Nalini Rajendra</t>
  </si>
  <si>
    <t xml:space="preserve">nalini@ajax.in</t>
  </si>
  <si>
    <t xml:space="preserve">AJR Info Systems</t>
  </si>
  <si>
    <t xml:space="preserve">Krishnaveni</t>
  </si>
  <si>
    <t xml:space="preserve">hrexec2@ajrinfo.net</t>
  </si>
  <si>
    <t xml:space="preserve">040 33606060</t>
  </si>
  <si>
    <t xml:space="preserve">AK &amp; RK Company</t>
  </si>
  <si>
    <t xml:space="preserve">Anil Rathi</t>
  </si>
  <si>
    <t xml:space="preserve">akrkcompany@gmail.com</t>
  </si>
  <si>
    <t xml:space="preserve">Akana Software Engineering India Private Limited</t>
  </si>
  <si>
    <t xml:space="preserve">Mallikarjun.Hippargi@vistra.com</t>
  </si>
  <si>
    <t xml:space="preserve">Akanksha Foundation</t>
  </si>
  <si>
    <t xml:space="preserve">Ajinkya Pawar</t>
  </si>
  <si>
    <t xml:space="preserve">ajinkya.pawar@akanksha.org</t>
  </si>
  <si>
    <t xml:space="preserve">Aker Powergas Pvt Ltd</t>
  </si>
  <si>
    <t xml:space="preserve">celina.fernandes@akersolutions.com</t>
  </si>
  <si>
    <t xml:space="preserve">Akshata Event Organizing And Catering Company</t>
  </si>
  <si>
    <t xml:space="preserve">Deepa Ambardekar</t>
  </si>
  <si>
    <t xml:space="preserve">deepaambardekar@gmail.com</t>
  </si>
  <si>
    <t xml:space="preserve">Al Basti &amp; Muktha LLC</t>
  </si>
  <si>
    <t xml:space="preserve">abmbilt@emirates.net.ae</t>
  </si>
  <si>
    <t xml:space="preserve">971 4 3439444</t>
  </si>
  <si>
    <t xml:space="preserve">Al Ghadeer Const.&amp; Debelopment Co.</t>
  </si>
  <si>
    <t xml:space="preserve">binsweed@emirates.net.ae, agcd@eim.ae</t>
  </si>
  <si>
    <t xml:space="preserve">971 (2) 634-4207</t>
  </si>
  <si>
    <t xml:space="preserve">Alaan Services (My idea)</t>
  </si>
  <si>
    <t xml:space="preserve">Mohd Azhar.</t>
  </si>
  <si>
    <t xml:space="preserve">myidea.azhar@gmail.com</t>
  </si>
  <si>
    <t xml:space="preserve">Alept Consulting Pvt ltd</t>
  </si>
  <si>
    <t xml:space="preserve">Ms. Richa Nair</t>
  </si>
  <si>
    <t xml:space="preserve">hr@alept.com</t>
  </si>
  <si>
    <t xml:space="preserve">Alfa Overseas</t>
  </si>
  <si>
    <t xml:space="preserve">Arjun singh</t>
  </si>
  <si>
    <t xml:space="preserve">hr@alfaoverseas.com</t>
  </si>
  <si>
    <t xml:space="preserve">022-32403711</t>
  </si>
  <si>
    <t xml:space="preserve">Alfardan Properties</t>
  </si>
  <si>
    <t xml:space="preserve">afp-me@alfardan.com.qa, afpleasing@alfardan.com.qa, afpmarketing@alfardan.com.qa</t>
  </si>
  <si>
    <t xml:space="preserve">974.4440.8308( Leasing dept)</t>
  </si>
  <si>
    <t xml:space="preserve">Alicia Hospital Services</t>
  </si>
  <si>
    <t xml:space="preserve">wilson.devendar@yahoo.com</t>
  </si>
  <si>
    <t xml:space="preserve">Alix Retail Private Limited</t>
  </si>
  <si>
    <t xml:space="preserve">ANKITA JAIN</t>
  </si>
  <si>
    <t xml:space="preserve">ankita.jain@alixretail.com</t>
  </si>
  <si>
    <t xml:space="preserve">8130 844 966</t>
  </si>
  <si>
    <t xml:space="preserve">Alliance Infotech Pvt Ltd</t>
  </si>
  <si>
    <t xml:space="preserve">Parul Narain</t>
  </si>
  <si>
    <t xml:space="preserve">parul.narain@alliance-infotech.com</t>
  </si>
  <si>
    <t xml:space="preserve">Allied Technologies</t>
  </si>
  <si>
    <t xml:space="preserve">alliedtechnologies@in.com</t>
  </si>
  <si>
    <t xml:space="preserve">Allscripts India Pvt Ltd</t>
  </si>
  <si>
    <t xml:space="preserve">Sharmila.Sinha@allscripts.com</t>
  </si>
  <si>
    <t xml:space="preserve">0265 7181554</t>
  </si>
  <si>
    <t xml:space="preserve">Allsec Technoligies Ltd</t>
  </si>
  <si>
    <t xml:space="preserve">Anita</t>
  </si>
  <si>
    <t xml:space="preserve">hrms@allsectech.com, sales@allsectech.com</t>
  </si>
  <si>
    <t xml:space="preserve">044-42997043, 78</t>
  </si>
  <si>
    <t xml:space="preserve">Allsec Technologies Limited</t>
  </si>
  <si>
    <t xml:space="preserve">D R Anitha</t>
  </si>
  <si>
    <t xml:space="preserve">Anitha.DR@allsectech.com</t>
  </si>
  <si>
    <t xml:space="preserve">91 44 42997078</t>
  </si>
  <si>
    <t xml:space="preserve">Ally International</t>
  </si>
  <si>
    <t xml:space="preserve">Wasim Javed</t>
  </si>
  <si>
    <t xml:space="preserve">info@allyinternational.in</t>
  </si>
  <si>
    <t xml:space="preserve">22 2261 5152</t>
  </si>
  <si>
    <t xml:space="preserve">Alok Enterprises</t>
  </si>
  <si>
    <t xml:space="preserve">kapil.india@hotmail.com</t>
  </si>
  <si>
    <t xml:space="preserve">Alp Consulting / Mphasis Limited</t>
  </si>
  <si>
    <t xml:space="preserve">Syed Ummer</t>
  </si>
  <si>
    <t xml:space="preserve">syed.u@alpconsulting.in</t>
  </si>
  <si>
    <t xml:space="preserve">80 3949 0909</t>
  </si>
  <si>
    <t xml:space="preserve">Alpine BPO Pvt. Ltd.</t>
  </si>
  <si>
    <t xml:space="preserve">infoalpinebpo@rediff.com'</t>
  </si>
  <si>
    <t xml:space="preserve">Alstom Projects India Ltd.</t>
  </si>
  <si>
    <t xml:space="preserve">Shalu</t>
  </si>
  <si>
    <t xml:space="preserve">shalu.sood@power.alstom.com, revathy.ravi@power.alstom.com, aslam.hasan@power.alstom.com shilpa.purohit@power.alstom.com</t>
  </si>
  <si>
    <t xml:space="preserve">0265-6613000, 124-4221200, 124-4221100,4221206</t>
  </si>
  <si>
    <t xml:space="preserve">Alten India P Limited</t>
  </si>
  <si>
    <t xml:space="preserve">Vandana PRATHAP</t>
  </si>
  <si>
    <t xml:space="preserve">vandana.prathap@alten-india.com</t>
  </si>
  <si>
    <t xml:space="preserve">AltezzaSys Systems Pvt Ltd</t>
  </si>
  <si>
    <t xml:space="preserve">Neha Chhabra</t>
  </si>
  <si>
    <t xml:space="preserve">neha@altezzasys.com</t>
  </si>
  <si>
    <t xml:space="preserve">0120 4299666</t>
  </si>
  <si>
    <t xml:space="preserve">Altisource</t>
  </si>
  <si>
    <t xml:space="preserve">HRHelpdesk Goa-Mumbai</t>
  </si>
  <si>
    <t xml:space="preserve">hrhelpgm@altisource.com</t>
  </si>
  <si>
    <t xml:space="preserve">Altisource Business Solutions Private Limited</t>
  </si>
  <si>
    <t xml:space="preserve">HRHelpdesk@altisource.com/ AskHR@altisource.com</t>
  </si>
  <si>
    <t xml:space="preserve">Always On Vacation eSolutions Pvt. Ltd.</t>
  </si>
  <si>
    <t xml:space="preserve">Akshi sharma</t>
  </si>
  <si>
    <t xml:space="preserve">akshi.sharma@alwaysonvacation.com</t>
  </si>
  <si>
    <t xml:space="preserve">0120-4258338</t>
  </si>
  <si>
    <t xml:space="preserve">AM Infoweb Private Limited</t>
  </si>
  <si>
    <t xml:space="preserve">Anjali Garg</t>
  </si>
  <si>
    <t xml:space="preserve">hr@aminfoweb.com</t>
  </si>
  <si>
    <t xml:space="preserve">Amagi Media Labs Private Limited</t>
  </si>
  <si>
    <t xml:space="preserve">aziz@amagi.com</t>
  </si>
  <si>
    <t xml:space="preserve">Ambtion Fying Club Pvt Ltd</t>
  </si>
  <si>
    <t xml:space="preserve">ambitionsavlationacademy@gmail.com</t>
  </si>
  <si>
    <t xml:space="preserve">0571 2903366</t>
  </si>
  <si>
    <t xml:space="preserve">American Express ( India ) Private Limited-</t>
  </si>
  <si>
    <t xml:space="preserve">Anisha.KARTHIKEYAN@aexp.com, rimidha.amwan@aexp.com, backgroundverificationteam@aexp.com, saurabh.sah@aexp.com</t>
  </si>
  <si>
    <t xml:space="preserve">American Express Global Business Travel</t>
  </si>
  <si>
    <t xml:space="preserve">As per process call was made on "000-800-440-2473" and service request has been generated (2-1654334691)</t>
  </si>
  <si>
    <t xml:space="preserve">American Home Mortgage Servicing India Pvt Ltd.</t>
  </si>
  <si>
    <t xml:space="preserve">careers@gohomeward.in, sudhir.bhandari@gohomeward.in</t>
  </si>
  <si>
    <t xml:space="preserve">20-3041-6500</t>
  </si>
  <si>
    <t xml:space="preserve">Americana Coputer System L.L.C.</t>
  </si>
  <si>
    <t xml:space="preserve">info@amricana.ae', 'info@americanacomputer.ae', 'support@amricana.ae', Sunil K Zachariah [sunilkz@acsllc.ae]</t>
  </si>
  <si>
    <t xml:space="preserve">71 2 627 0700</t>
  </si>
  <si>
    <t xml:space="preserve">Amiga Infratech Pvt Ltd</t>
  </si>
  <si>
    <t xml:space="preserve">Jyotsna Mishra [jyotsna.mishra@amigainformatics.com]</t>
  </si>
  <si>
    <t xml:space="preserve">Amigo Offshore Teleservices Pvt.Ltd.</t>
  </si>
  <si>
    <t xml:space="preserve">hr@amgooffshore.com</t>
  </si>
  <si>
    <t xml:space="preserve">Amigos Software Solutions Private Limited</t>
  </si>
  <si>
    <t xml:space="preserve">Mounika</t>
  </si>
  <si>
    <t xml:space="preserve">hrindia@amigossoftsol.com</t>
  </si>
  <si>
    <t xml:space="preserve">040-66885886</t>
  </si>
  <si>
    <t xml:space="preserve">Amitabh Banquets</t>
  </si>
  <si>
    <t xml:space="preserve">amitabh.guesthouse@gmail.com</t>
  </si>
  <si>
    <t xml:space="preserve">Amiti Software Technologies Pvt Ltd</t>
  </si>
  <si>
    <t xml:space="preserve">Shiva Kumar M</t>
  </si>
  <si>
    <t xml:space="preserve">shivakumar@amiti.in</t>
  </si>
  <si>
    <t xml:space="preserve">Sutherland Global Services</t>
  </si>
  <si>
    <t xml:space="preserve">Settlements Team</t>
  </si>
  <si>
    <t xml:space="preserve">settlements@SutherlandGlobal.COM</t>
  </si>
  <si>
    <t xml:space="preserve">BSA Corporation Limited</t>
  </si>
  <si>
    <t xml:space="preserve">Subramanyam N S</t>
  </si>
  <si>
    <t xml:space="preserve">bsasouthnaps@bsaskills.com</t>
  </si>
  <si>
    <t xml:space="preserve">18-20, Sukhwani Fortune, Morwadi Road, Pimpri, Pune, Maharashtra 411018</t>
  </si>
  <si>
    <t xml:space="preserve">Ad2pro Media Solution Pvt Ltd</t>
  </si>
  <si>
    <t xml:space="preserve">Vasanthakumar. K</t>
  </si>
  <si>
    <t xml:space="preserve">hrpayroll@madrasglobal.com</t>
  </si>
  <si>
    <t xml:space="preserve">No.37 Kasturba Road Cross Off Lavelle Road Bangalore, 560001 India</t>
  </si>
  <si>
    <t xml:space="preserve">Allied Digital Services Ltd</t>
  </si>
  <si>
    <t xml:space="preserve">Deependra Gahane</t>
  </si>
  <si>
    <t xml:space="preserve">Deependra.Gahane@allieddigital.net</t>
  </si>
  <si>
    <t xml:space="preserve">SCC, 3rd Floor, 107 Lakadganj Police Station, Bhandara Road,Queta Colony, Lakadganj, Nagpur - 440008</t>
  </si>
  <si>
    <t xml:space="preserve">Bharat Forge Ltd</t>
  </si>
  <si>
    <t xml:space="preserve">Ms. Prajatta</t>
  </si>
  <si>
    <t xml:space="preserve">bharatforge@bharatforge.com</t>
  </si>
  <si>
    <t xml:space="preserve">020-67042777</t>
  </si>
  <si>
    <t xml:space="preserve">Bharat Hotels Ltd</t>
  </si>
  <si>
    <t xml:space="preserve">Tarun Verma</t>
  </si>
  <si>
    <t xml:space="preserve">Tverma@thelalit.com</t>
  </si>
  <si>
    <t xml:space="preserve">91 11 4444 7721</t>
  </si>
  <si>
    <t xml:space="preserve">Bharat Infosol Pvt. Ltd</t>
  </si>
  <si>
    <t xml:space="preserve">swati@bharatinfosol.com</t>
  </si>
  <si>
    <t xml:space="preserve">Bharti Airtel Limited</t>
  </si>
  <si>
    <t xml:space="preserve">Bharti Retail Limited</t>
  </si>
  <si>
    <t xml:space="preserve">Hemant pant</t>
  </si>
  <si>
    <t xml:space="preserve">hemant.pant@futureretail.in</t>
  </si>
  <si>
    <t xml:space="preserve">Bhasha Cultural Wing</t>
  </si>
  <si>
    <t xml:space="preserve">Ramendra Chakarwarti</t>
  </si>
  <si>
    <t xml:space="preserve">bollygrad.fti@gmail.com</t>
  </si>
  <si>
    <t xml:space="preserve">Bhayana Builders Private Limited</t>
  </si>
  <si>
    <t xml:space="preserve">Jai prakash</t>
  </si>
  <si>
    <t xml:space="preserve">bhayana@vsnl.com, hr@bhayanagroup.com</t>
  </si>
  <si>
    <t xml:space="preserve">Bhor Academy</t>
  </si>
  <si>
    <t xml:space="preserve">Mr. Ajay</t>
  </si>
  <si>
    <t xml:space="preserve">bhoracademy@gmail.com</t>
  </si>
  <si>
    <t xml:space="preserve">98320 80909,
  9641450868</t>
  </si>
  <si>
    <t xml:space="preserve">BICARD</t>
  </si>
  <si>
    <t xml:space="preserve">hr@bicard.org</t>
  </si>
  <si>
    <t xml:space="preserve">20-65009400, 9595605544</t>
  </si>
  <si>
    <t xml:space="preserve">Binari Infotech Pvt.Ltd.</t>
  </si>
  <si>
    <t xml:space="preserve">accountsmlr@binaryindia.com</t>
  </si>
  <si>
    <t xml:space="preserve">0824-2493000</t>
  </si>
  <si>
    <t xml:space="preserve">Binsoft Techno Solutions</t>
  </si>
  <si>
    <t xml:space="preserve">Anil Kumar Yadav</t>
  </si>
  <si>
    <t xml:space="preserve">hr@binsoftsolutions.com</t>
  </si>
  <si>
    <t xml:space="preserve">044 43322190</t>
  </si>
  <si>
    <t xml:space="preserve">Bioflukes</t>
  </si>
  <si>
    <t xml:space="preserve">Gautham N</t>
  </si>
  <si>
    <t xml:space="preserve">gautham@bioflukes.com</t>
  </si>
  <si>
    <t xml:space="preserve">Bird Information Systems Pvt Ltd</t>
  </si>
  <si>
    <t xml:space="preserve">Vishakha Poras</t>
  </si>
  <si>
    <t xml:space="preserve">neha.sharma@bis.co.in / Vishakha.Poras@bis.co.in</t>
  </si>
  <si>
    <t xml:space="preserve">0124 3073019</t>
  </si>
  <si>
    <t xml:space="preserve">Bird word wide Flightservices</t>
  </si>
  <si>
    <t xml:space="preserve">Anib Nediyara</t>
  </si>
  <si>
    <t xml:space="preserve">anib.np@birdwfs.in/ vrbh@ggimail.in/ amit.kumar@birdwfs.in</t>
  </si>
  <si>
    <t xml:space="preserve">Bird World Wide Flight Service</t>
  </si>
  <si>
    <t xml:space="preserve">Amit Sharma</t>
  </si>
  <si>
    <t xml:space="preserve">amit.kumar@birdwfs.in</t>
  </si>
  <si>
    <t xml:space="preserve">Bird World Wide Flight Services (India) Private Limited</t>
  </si>
  <si>
    <t xml:space="preserve">Amit Chaudhary</t>
  </si>
  <si>
    <t xml:space="preserve">amit.chaudhary@birdexecujet.in</t>
  </si>
  <si>
    <t xml:space="preserve">Birla Sun Life Insurance</t>
  </si>
  <si>
    <t xml:space="preserve">hr.abfsg@birlasunlife.com</t>
  </si>
  <si>
    <t xml:space="preserve">Birla Sun Life Insurance..</t>
  </si>
  <si>
    <t xml:space="preserve">hr.abfsg@birlasunlife.com, ranjit.b</t>
  </si>
  <si>
    <t xml:space="preserve">Birlasoft</t>
  </si>
  <si>
    <t xml:space="preserve">Kailash Goswami(HR)</t>
  </si>
  <si>
    <t xml:space="preserve">verifications@birlasoft.com</t>
  </si>
  <si>
    <t xml:space="preserve">Bits Route</t>
  </si>
  <si>
    <t xml:space="preserve">s</t>
  </si>
  <si>
    <t xml:space="preserve">Black &amp; White Business Solutions</t>
  </si>
  <si>
    <t xml:space="preserve">rajesh@blackwhite.in</t>
  </si>
  <si>
    <t xml:space="preserve">Bliss Inns Private Limited</t>
  </si>
  <si>
    <t xml:space="preserve">anant.srivastava@vresorts.in</t>
  </si>
  <si>
    <t xml:space="preserve">0120 400 4800</t>
  </si>
  <si>
    <t xml:space="preserve">Blue Dart</t>
  </si>
  <si>
    <t xml:space="preserve">S Raj</t>
  </si>
  <si>
    <t xml:space="preserve">selvarajr@bluedart.com</t>
  </si>
  <si>
    <t xml:space="preserve">044 22568200 / 22568226</t>
  </si>
  <si>
    <t xml:space="preserve">Blue Dart Express Ltd.</t>
  </si>
  <si>
    <t xml:space="preserve">SanjivanM@bluedart.com</t>
  </si>
  <si>
    <t xml:space="preserve">BMC SoftwareIndia Pvt Ltd</t>
  </si>
  <si>
    <t xml:space="preserve">anusha_daggupati_tp@bmc.com / askhr@bmc.com</t>
  </si>
  <si>
    <t xml:space="preserve">022 67481950 / 020 40175000</t>
  </si>
  <si>
    <t xml:space="preserve">BMI Wholesale Trading Private Limited</t>
  </si>
  <si>
    <t xml:space="preserve">Nityesh Srivastava</t>
  </si>
  <si>
    <t xml:space="preserve">nityesh.srivastava@bmindia.com</t>
  </si>
  <si>
    <t xml:space="preserve">022 66181000</t>
  </si>
  <si>
    <t xml:space="preserve">BNke. Solutions Pvt.Ltd</t>
  </si>
  <si>
    <t xml:space="preserve">Mr. Tushar Kanti Patnayak</t>
  </si>
  <si>
    <t xml:space="preserve">tpattanayak@onprocess.com,lsinha@onprocess.com, hrindia@onprocess.com</t>
  </si>
  <si>
    <t xml:space="preserve">033-23575194</t>
  </si>
  <si>
    <t xml:space="preserve">BNP Paribas India Solutions Private Limited,</t>
  </si>
  <si>
    <t xml:space="preserve">Amanda
  Dimpi</t>
  </si>
  <si>
    <t xml:space="preserve">rtgs.query@asia.bnpparibas.com, hrhelpdesk@ asia.bnpparibas.com, hrhelpdesk.bnppispl@asia.bnpparibas.com</t>
  </si>
  <si>
    <t xml:space="preserve">022-67831000
  (22) 3370 4000/4001</t>
  </si>
  <si>
    <t xml:space="preserve">Bodhi Global services P Ltd</t>
  </si>
  <si>
    <t xml:space="preserve">hr@bodhiglobal.com, info@bodhiglobal.com</t>
  </si>
  <si>
    <t xml:space="preserve">020-41064800</t>
  </si>
  <si>
    <t xml:space="preserve">Boomerang Business developer services LLP</t>
  </si>
  <si>
    <t xml:space="preserve">somil@bdeveloper.com</t>
  </si>
  <si>
    <t xml:space="preserve">Borders Book Distributors (10-01-2003 to 31-03-2013)</t>
  </si>
  <si>
    <t xml:space="preserve">borders@touchtelindia.com</t>
  </si>
  <si>
    <t xml:space="preserve">098 11 897343, 0124 406 2531</t>
  </si>
  <si>
    <t xml:space="preserve">Botree Software International Private Limited</t>
  </si>
  <si>
    <t xml:space="preserve">Baskar M</t>
  </si>
  <si>
    <t xml:space="preserve">baskar@botree.co.in</t>
  </si>
  <si>
    <t xml:space="preserve">044 28551591</t>
  </si>
  <si>
    <t xml:space="preserve">Bowman &amp; Archer</t>
  </si>
  <si>
    <t xml:space="preserve">smrabee@vsnl.net</t>
  </si>
  <si>
    <t xml:space="preserve">BPL Media Limited</t>
  </si>
  <si>
    <t xml:space="preserve">KK NARULA</t>
  </si>
  <si>
    <t xml:space="preserve">narula@livingindianews.co.in</t>
  </si>
  <si>
    <t xml:space="preserve">Brahamaputra Infraproject Ltd</t>
  </si>
  <si>
    <t xml:space="preserve">Rajesh Gupta</t>
  </si>
  <si>
    <t xml:space="preserve">rajesh.gupta@brahmaputragroup.com</t>
  </si>
  <si>
    <t xml:space="preserve">011-42290200</t>
  </si>
  <si>
    <t xml:space="preserve">Brain Treasure Technologies Pvt. Ltd</t>
  </si>
  <si>
    <t xml:space="preserve">praveen, 9819206574_Opr manager</t>
  </si>
  <si>
    <t xml:space="preserve">praveen.shetty@braintreasure.in, info@braintreasure.in , hrdesk@braintreasure.in</t>
  </si>
  <si>
    <t xml:space="preserve">022-42952393,22 42952392,9833749489</t>
  </si>
  <si>
    <t xml:space="preserve">Brainpulley Solutions Pvt Ltd</t>
  </si>
  <si>
    <t xml:space="preserve">Mahima Garg</t>
  </si>
  <si>
    <t xml:space="preserve">mahima.garg@brainpulley.com</t>
  </si>
  <si>
    <t xml:space="preserve">8123023015 / 9880227180</t>
  </si>
  <si>
    <t xml:space="preserve">Brand Marketing India</t>
  </si>
  <si>
    <t xml:space="preserve">careers@bmindia.com</t>
  </si>
  <si>
    <t xml:space="preserve">022 6618 1000</t>
  </si>
  <si>
    <t xml:space="preserve">Brand Value Communications Limited</t>
  </si>
  <si>
    <t xml:space="preserve">sitangshu.roy@brandvalue.in / hrdcorp@brandvalue.in/ hrdcorp@brandvalue.in</t>
  </si>
  <si>
    <t xml:space="preserve">Brickwin COnsultancy Service Pvt. Ltd.</t>
  </si>
  <si>
    <t xml:space="preserve">sales@brickwin.com</t>
  </si>
  <si>
    <t xml:space="preserve">120 6406220</t>
  </si>
  <si>
    <t xml:space="preserve">Brickwork India Private Limited</t>
  </si>
  <si>
    <t xml:space="preserve">Ritika Shetty</t>
  </si>
  <si>
    <t xml:space="preserve">ritika.s@brickworkindia.com</t>
  </si>
  <si>
    <t xml:space="preserve">80 40409999 Ext: 203</t>
  </si>
  <si>
    <t xml:space="preserve">Bridgestone India Private Limited</t>
  </si>
  <si>
    <t xml:space="preserve">Ravindra Thakur</t>
  </si>
  <si>
    <t xml:space="preserve">girish-badhe@bridgestone.co.in / ravindra-thakur@bridgestone.co.in/abhishek-bhati@bridgestone.co.in</t>
  </si>
  <si>
    <t xml:space="preserve">0729-2423122</t>
  </si>
  <si>
    <t xml:space="preserve">Brigade Corporation India Pvt Ltd</t>
  </si>
  <si>
    <t xml:space="preserve">hr-hyd@in.brigade.com</t>
  </si>
  <si>
    <t xml:space="preserve">Bristlecone India Limited</t>
  </si>
  <si>
    <t xml:space="preserve">Vishal Salve</t>
  </si>
  <si>
    <t xml:space="preserve">vishal.salve@bcone.com</t>
  </si>
  <si>
    <t xml:space="preserve">020 66238888 Ext: 6863 / 8796383726</t>
  </si>
  <si>
    <t xml:space="preserve">British School of Language</t>
  </si>
  <si>
    <t xml:space="preserve">naren99271@gmail.com</t>
  </si>
  <si>
    <t xml:space="preserve">Broadcom LSI India Research &amp; Development Private Limited</t>
  </si>
  <si>
    <t xml:space="preserve">indiahrops@broadcom.com</t>
  </si>
  <si>
    <t xml:space="preserve">080 41978700</t>
  </si>
  <si>
    <t xml:space="preserve">Broswel Pharmaceuticals Inc.</t>
  </si>
  <si>
    <t xml:space="preserve">arvindkumar1956@yahoo.co.in, info@broswelpharma.com; broswel@hotmail.com</t>
  </si>
  <si>
    <t xml:space="preserve">GM</t>
  </si>
  <si>
    <t xml:space="preserve">Broz Inc.</t>
  </si>
  <si>
    <t xml:space="preserve">Manish Agarwal</t>
  </si>
  <si>
    <t xml:space="preserve">manish@brozinc.com</t>
  </si>
  <si>
    <t xml:space="preserve">591-6531152</t>
  </si>
  <si>
    <t xml:space="preserve">BT e-Serv Pvt. Ltd.</t>
  </si>
  <si>
    <t xml:space="preserve">aanchal.chaturvedi@bt.com</t>
  </si>
  <si>
    <t xml:space="preserve">Buniyad Group</t>
  </si>
  <si>
    <t xml:space="preserve">hr@buniyad.com</t>
  </si>
  <si>
    <t xml:space="preserve">Bureau Veritas Consumer Products services Pvt Ltd</t>
  </si>
  <si>
    <t xml:space="preserve">BHAVNA GAUR</t>
  </si>
  <si>
    <t xml:space="preserve">hr1@eternalhr.com</t>
  </si>
  <si>
    <t xml:space="preserve">120 – 4238838</t>
  </si>
  <si>
    <t xml:space="preserve">Bureau Veritas Industrial Services (I) Pvt. Ltd</t>
  </si>
  <si>
    <t xml:space="preserve">Swapnil Chavan</t>
  </si>
  <si>
    <t xml:space="preserve">swapnil.chavan@in.bureauveritas.com</t>
  </si>
  <si>
    <t xml:space="preserve">91 22 6695 6374 Mobile: +91 9867656012</t>
  </si>
  <si>
    <t xml:space="preserve">Bureaucracy Civil Services Indeed</t>
  </si>
  <si>
    <t xml:space="preserve">Unmer</t>
  </si>
  <si>
    <t xml:space="preserve">bureaucracy01@gmail.com</t>
  </si>
  <si>
    <t xml:space="preserve">9797201004 / 8715018758</t>
  </si>
  <si>
    <t xml:space="preserve">Buzzworks Business Services Pvt Ltd</t>
  </si>
  <si>
    <t xml:space="preserve">chaman.singh@rblbank.com / ganesh@buzzworks.com</t>
  </si>
  <si>
    <t xml:space="preserve">9999355350 / 7710003564</t>
  </si>
  <si>
    <t xml:space="preserve">C- Cubed Solutions PVt. Ltd</t>
  </si>
  <si>
    <t xml:space="preserve">Swetha K,</t>
  </si>
  <si>
    <t xml:space="preserve">swetha@ccubedindia.com</t>
  </si>
  <si>
    <t xml:space="preserve">C Infotech</t>
  </si>
  <si>
    <t xml:space="preserve">Mr. Manoj</t>
  </si>
  <si>
    <t xml:space="preserve">cinfotech.data@gmail.com, ak.manoj@yahoo.com,</t>
  </si>
  <si>
    <t xml:space="preserve">C.Ratilal &amp; Co.</t>
  </si>
  <si>
    <t xml:space="preserve">Vishal gandhi</t>
  </si>
  <si>
    <t xml:space="preserve">vishal.crc@gmail.com</t>
  </si>
  <si>
    <t xml:space="preserve">022-23449688, 9892134429, 9820632316</t>
  </si>
  <si>
    <t xml:space="preserve">C.V. Ventures</t>
  </si>
  <si>
    <t xml:space="preserve">Loyal Dousza, Shahid</t>
  </si>
  <si>
    <t xml:space="preserve">shahid@zitar.in</t>
  </si>
  <si>
    <t xml:space="preserve">022-40157888</t>
  </si>
  <si>
    <t xml:space="preserve">C3 Solutions Private Limited</t>
  </si>
  <si>
    <t xml:space="preserve">Deepika</t>
  </si>
  <si>
    <t xml:space="preserve">deepika@c3-solutions.net</t>
  </si>
  <si>
    <t xml:space="preserve">080 30178114</t>
  </si>
  <si>
    <t xml:space="preserve">C3i Support services Pvt. Ltd.</t>
  </si>
  <si>
    <t xml:space="preserve">pchowdary@c3i-inc.com , dlacriy@c3i-inc.com</t>
  </si>
  <si>
    <t xml:space="preserve">040-66564600</t>
  </si>
  <si>
    <t xml:space="preserve">Cadd Centre-Bendoorwell</t>
  </si>
  <si>
    <t xml:space="preserve">caddcentre@rediffmail.com</t>
  </si>
  <si>
    <t xml:space="preserve">Cades Studec Tecnologies ( India) Pvt Ltd</t>
  </si>
  <si>
    <t xml:space="preserve">sonal.d@axiscades.com / hr@studectech.com</t>
  </si>
  <si>
    <t xml:space="preserve">080 31906654</t>
  </si>
  <si>
    <t xml:space="preserve">Callista Info</t>
  </si>
  <si>
    <t xml:space="preserve">Shrisha G</t>
  </si>
  <si>
    <t xml:space="preserve">shrisha.g@callistoinfo.com</t>
  </si>
  <si>
    <t xml:space="preserve">Cammeron Technologies Limited</t>
  </si>
  <si>
    <t xml:space="preserve">Chirag Vedi</t>
  </si>
  <si>
    <t xml:space="preserve">ctlsale@hotmail.com'</t>
  </si>
  <si>
    <t xml:space="preserve">Camplace Private Ltd</t>
  </si>
  <si>
    <t xml:space="preserve">Shirish Bhatt</t>
  </si>
  <si>
    <t xml:space="preserve">shirish.bhatt@camplace.co.in</t>
  </si>
  <si>
    <t xml:space="preserve">CampusEai (India) Pvt. Ltd</t>
  </si>
  <si>
    <t xml:space="preserve">Bilandu dixit</t>
  </si>
  <si>
    <t xml:space="preserve">balendu_dixit@campuseai.org</t>
  </si>
  <si>
    <t xml:space="preserve">0124- 4771777, extn- 709</t>
  </si>
  <si>
    <t xml:space="preserve">CampusEAi India Pvt Ltd</t>
  </si>
  <si>
    <t xml:space="preserve">Shruti Gupta</t>
  </si>
  <si>
    <t xml:space="preserve">arun_kumar@campuseai.org / shruti.gupta@evc.ventures</t>
  </si>
  <si>
    <t xml:space="preserve">124 4198130 / 38</t>
  </si>
  <si>
    <t xml:space="preserve">Canaan Computech Pvt. Ltd</t>
  </si>
  <si>
    <t xml:space="preserve">Manikanth</t>
  </si>
  <si>
    <t xml:space="preserve">hr@canaan34.com</t>
  </si>
  <si>
    <t xml:space="preserve">Capco Technologies Pvt Ltd</t>
  </si>
  <si>
    <t xml:space="preserve">hcopsindia@capco.com</t>
  </si>
  <si>
    <t xml:space="preserve">080 49425235</t>
  </si>
  <si>
    <t xml:space="preserve">Capillary Technologies India Private Limited</t>
  </si>
  <si>
    <t xml:space="preserve">Krushidhar Reddy Lekkala</t>
  </si>
  <si>
    <t xml:space="preserve">krushidhar.reddy@capillarytech.com</t>
  </si>
  <si>
    <t xml:space="preserve">Capita India Pvt Ltd</t>
  </si>
  <si>
    <t xml:space="preserve">sweta.upadhyay@capita.co.uk, hras@capita.co.uk</t>
  </si>
  <si>
    <t xml:space="preserve">Captive Edu World</t>
  </si>
  <si>
    <t xml:space="preserve">captiveeduworld@gmail.com</t>
  </si>
  <si>
    <t xml:space="preserve">8437371166 / 7087437302</t>
  </si>
  <si>
    <t xml:space="preserve">Carebrus Consultant</t>
  </si>
  <si>
    <t xml:space="preserve">rajashrih@cerebrus-consultants.com / asimk@cerebrus-consultants.com</t>
  </si>
  <si>
    <t xml:space="preserve">Career Innovators</t>
  </si>
  <si>
    <t xml:space="preserve">prithvi@careerinnovators.com</t>
  </si>
  <si>
    <t xml:space="preserve">011- 4811 4811</t>
  </si>
  <si>
    <t xml:space="preserve">Career Launcher</t>
  </si>
  <si>
    <t xml:space="preserve">Ayushi</t>
  </si>
  <si>
    <t xml:space="preserve">ayushi@panaceapeople.com</t>
  </si>
  <si>
    <t xml:space="preserve">Caretel Infotech Ltd</t>
  </si>
  <si>
    <t xml:space="preserve">H.L. Chouhan</t>
  </si>
  <si>
    <t xml:space="preserve">hrd.ho@caretelindia.com</t>
  </si>
  <si>
    <t xml:space="preserve">Carewell Fitness The Gym</t>
  </si>
  <si>
    <t xml:space="preserve">mycarewellgym@gmail.com</t>
  </si>
  <si>
    <t xml:space="preserve">022 2847 7733</t>
  </si>
  <si>
    <t xml:space="preserve">Cargo Consolidate India Pvt Ltd</t>
  </si>
  <si>
    <t xml:space="preserve">Shailesh G. Telange</t>
  </si>
  <si>
    <t xml:space="preserve">shailesh.telange@cargoconsol.com</t>
  </si>
  <si>
    <t xml:space="preserve">022 48805000 / 9664445000</t>
  </si>
  <si>
    <t xml:space="preserve">Cargo Construction Company Private Limited</t>
  </si>
  <si>
    <t xml:space="preserve">bimalpradhan@cargomotors.com</t>
  </si>
  <si>
    <t xml:space="preserve">CARGO SERVICES PVT.LTD</t>
  </si>
  <si>
    <t xml:space="preserve">jagannathnaik@gmail.com</t>
  </si>
  <si>
    <t xml:space="preserve">Carte Blanche Solutions Pvt Ltd</t>
  </si>
  <si>
    <t xml:space="preserve">Kanchan Tiwari</t>
  </si>
  <si>
    <t xml:space="preserve">kanchan.tiwari@carteworld.com / rshamsher@carteworld.com</t>
  </si>
  <si>
    <t xml:space="preserve">Cash Converters</t>
  </si>
  <si>
    <t xml:space="preserve">general.enquiries@cashconverters.com, customerservices@cashconverters.net (got from website)</t>
  </si>
  <si>
    <t xml:space="preserve">0121-3565023 (mentioned on rl) is not functional, 01928 737410 remain busy, 0845 0348271 not responding, +61 (8) 9221 9111 is voice mail number ( got from website)</t>
  </si>
  <si>
    <t xml:space="preserve">Caspar Systems Pvt. Ltd</t>
  </si>
  <si>
    <t xml:space="preserve">Ms.Bulbul Mango-AM-HR, 8130679654.</t>
  </si>
  <si>
    <t xml:space="preserve">hr@casparsystems.in'</t>
  </si>
  <si>
    <t xml:space="preserve">Categis Solutions Pvt Ltd</t>
  </si>
  <si>
    <t xml:space="preserve">theresa.moozhiyil@solutiontogo.de</t>
  </si>
  <si>
    <t xml:space="preserve">080 2525 3555</t>
  </si>
  <si>
    <t xml:space="preserve">Caters News Agency</t>
  </si>
  <si>
    <t xml:space="preserve">David Aspinall</t>
  </si>
  <si>
    <t xml:space="preserve">indiaoffice@catersnews.com / davidaspinall@catersnews.com</t>
  </si>
  <si>
    <t xml:space="preserve">44 (0)7884 666 170</t>
  </si>
  <si>
    <t xml:space="preserve">Cathay Pacific Airways Limited</t>
  </si>
  <si>
    <t xml:space="preserve">vineet_rajpal@cathaypacific.com</t>
  </si>
  <si>
    <t xml:space="preserve">011 49638312</t>
  </si>
  <si>
    <t xml:space="preserve">CBN India Multimedia Pvt. Ltd.</t>
  </si>
  <si>
    <t xml:space="preserve">Sini, Garima</t>
  </si>
  <si>
    <t xml:space="preserve">sini.varghese@cbnindia.tv</t>
  </si>
  <si>
    <t xml:space="preserve">9818171657, (124)-4753333,</t>
  </si>
  <si>
    <t xml:space="preserve">CBSI India Private Limited</t>
  </si>
  <si>
    <t xml:space="preserve">Anvitha</t>
  </si>
  <si>
    <t xml:space="preserve">bgv@cbsiglobal.com</t>
  </si>
  <si>
    <t xml:space="preserve">CCE-IIT</t>
  </si>
  <si>
    <t xml:space="preserve">Mr. Rajneesh</t>
  </si>
  <si>
    <t xml:space="preserve">cit_meerut@yahoo.co.in</t>
  </si>
  <si>
    <t xml:space="preserve">CCS Computers Pvt. Ltd.</t>
  </si>
  <si>
    <t xml:space="preserve">jmago@ccscomputers.co.in</t>
  </si>
  <si>
    <t xml:space="preserve">011-26233959</t>
  </si>
  <si>
    <t xml:space="preserve">CCS Technologies</t>
  </si>
  <si>
    <t xml:space="preserve">mahesh.benoy@ccs-technologies.com</t>
  </si>
  <si>
    <t xml:space="preserve">C-Cubed Solutions Pvt. Ltd.</t>
  </si>
  <si>
    <t xml:space="preserve">kruthi</t>
  </si>
  <si>
    <t xml:space="preserve">kruthi@ccubedindia.com</t>
  </si>
  <si>
    <t xml:space="preserve">Cedar Consulting (UK) Ltd</t>
  </si>
  <si>
    <t xml:space="preserve">simon.wragg@cedarconsulting.co.uk / fahma.osman@cedarconsulting.co.uk / simon.boscoe@cedarconsulting.co.uk</t>
  </si>
  <si>
    <t xml:space="preserve">(0)22 700 92 17</t>
  </si>
  <si>
    <t xml:space="preserve">CEDCOSS Technologies Pvt. Ltd</t>
  </si>
  <si>
    <t xml:space="preserve">Mr. Gautam Dwivedi</t>
  </si>
  <si>
    <t xml:space="preserve">gautamdwivedi@cedcoss.com</t>
  </si>
  <si>
    <t xml:space="preserve">Ceebros Hotels Pvt. Ltd.</t>
  </si>
  <si>
    <t xml:space="preserve">Shriram</t>
  </si>
  <si>
    <t xml:space="preserve">hr2.annasalai@raintreehotels.com mail@raintreehotels.com, mail.annasalai@raintreehotels.com ,</t>
  </si>
  <si>
    <t xml:space="preserve">044-28309999</t>
  </si>
  <si>
    <t xml:space="preserve">Celebi Delhi Cargo Terminal Management India Pvt Ltd</t>
  </si>
  <si>
    <t xml:space="preserve">Deepika Sharma</t>
  </si>
  <si>
    <t xml:space="preserve">Deepika.Sharma@celebiaviation.in / narender.rana@celebiaviation.in / richa.arua@celebiaviation.in/ Umesh.Sobti@celebiaviation.in/ Anthony.Demello@celebiaviation.in</t>
  </si>
  <si>
    <t xml:space="preserve">Cell Site Engineering Works Private Limited</t>
  </si>
  <si>
    <t xml:space="preserve">Deep</t>
  </si>
  <si>
    <t xml:space="preserve">cell_site2007@rediffmail.com</t>
  </si>
  <si>
    <t xml:space="preserve">0731-2629745</t>
  </si>
  <si>
    <t xml:space="preserve">CenrutyLink Technologies India Pvt Ltd</t>
  </si>
  <si>
    <t xml:space="preserve">Nazia Hoda,</t>
  </si>
  <si>
    <t xml:space="preserve">nazia.hoda@cognilytics.com</t>
  </si>
  <si>
    <t xml:space="preserve">Centre For Community Learning</t>
  </si>
  <si>
    <t xml:space="preserve">josephmanuel.ccl@gmail.com</t>
  </si>
  <si>
    <t xml:space="preserve">Centre For Monitoring Indian Economy Pvt Ltd.</t>
  </si>
  <si>
    <t xml:space="preserve">lkotak@cmie.com</t>
  </si>
  <si>
    <t xml:space="preserve">022 30880099</t>
  </si>
  <si>
    <t xml:space="preserve">CES Information Technologies Pvt Ltd</t>
  </si>
  <si>
    <t xml:space="preserve">Ravi Shankar S</t>
  </si>
  <si>
    <t xml:space="preserve">info@cesltd.com</t>
  </si>
  <si>
    <t xml:space="preserve">044 47410999</t>
  </si>
  <si>
    <t xml:space="preserve">CF-Health Solutions Pvt. Ltd.</t>
  </si>
  <si>
    <t xml:space="preserve">Dipankar Chakraborty,</t>
  </si>
  <si>
    <t xml:space="preserve">dipankar.chakraborty@sunknowledge.com</t>
  </si>
  <si>
    <t xml:space="preserve">033-30246222</t>
  </si>
  <si>
    <t xml:space="preserve">CGI Information Systems and Management Consultanta Pvt Ltd</t>
  </si>
  <si>
    <t xml:space="preserve">Nancy</t>
  </si>
  <si>
    <t xml:space="preserve">n.nagamuthu@cgi.com</t>
  </si>
  <si>
    <t xml:space="preserve">Channel 10</t>
  </si>
  <si>
    <t xml:space="preserve">Chhanda Banerjee</t>
  </si>
  <si>
    <t xml:space="preserve">bchhanda3@gmail.com / channel10bengalinews@gmail.com</t>
  </si>
  <si>
    <t xml:space="preserve">Charleswain info technologies Pvt Ltd</t>
  </si>
  <si>
    <t xml:space="preserve">hemant_bansal3@yahoo.co.in</t>
  </si>
  <si>
    <t xml:space="preserve">Chaudhary Pradip And Company</t>
  </si>
  <si>
    <t xml:space="preserve">Pradip Chaudhary</t>
  </si>
  <si>
    <t xml:space="preserve">Chaudhary_Pradip@yahoo.co.in</t>
  </si>
  <si>
    <t xml:space="preserve">Chevron Inc.</t>
  </si>
  <si>
    <t xml:space="preserve">jayant chakrabarti</t>
  </si>
  <si>
    <t xml:space="preserve">chevronjayant@gmail.com</t>
  </si>
  <si>
    <t xml:space="preserve">Chhabra Infosolutions Pvt Ltd</t>
  </si>
  <si>
    <t xml:space="preserve">hr@chhabrasoft.com</t>
  </si>
  <si>
    <t xml:space="preserve">Chimes Aviation Private Limited</t>
  </si>
  <si>
    <t xml:space="preserve">ysharma@chimesgroup.in / info@chimesgroup.in</t>
  </si>
  <si>
    <t xml:space="preserve">0124 4583830 / 07582308100 / 9810299233</t>
  </si>
  <si>
    <t xml:space="preserve">China Telecom India Pvt Ltd</t>
  </si>
  <si>
    <t xml:space="preserve">amulgautam@chinatelecomglobal.com</t>
  </si>
  <si>
    <t xml:space="preserve">0124 4388333 / 4349600</t>
  </si>
  <si>
    <t xml:space="preserve">Chip Infonet Institute of Management Technology</t>
  </si>
  <si>
    <t xml:space="preserve">ER. RAVINDRA</t>
  </si>
  <si>
    <t xml:space="preserve">ravindra@chipinfonet.com</t>
  </si>
  <si>
    <t xml:space="preserve">Chowdhary Motors Pvt. Ltd</t>
  </si>
  <si>
    <t xml:space="preserve">chowdharyMotors@yahoo.co.in, chowdhary_motors@yahoo.com</t>
  </si>
  <si>
    <t xml:space="preserve">0191 -2463087, 1912462952, 191246527, 9906032908</t>
  </si>
  <si>
    <t xml:space="preserve">Chrysalis High</t>
  </si>
  <si>
    <t xml:space="preserve">Bhavani</t>
  </si>
  <si>
    <t xml:space="preserve">hr.kadugodi@chrysalishigh.com</t>
  </si>
  <si>
    <t xml:space="preserve">Ciber Sites India Private Limited</t>
  </si>
  <si>
    <t xml:space="preserve">Thippesha B S</t>
  </si>
  <si>
    <t xml:space="preserve">TBaramaplara@ciber.com</t>
  </si>
  <si>
    <t xml:space="preserve">CICI Prudential Life Insurance Co Pvt.</t>
  </si>
  <si>
    <t xml:space="preserve">Shilpam Balajee</t>
  </si>
  <si>
    <t xml:space="preserve">shilpam.a@iciciprulife.com</t>
  </si>
  <si>
    <t xml:space="preserve">99306-87345 | Ph: 022-42058691</t>
  </si>
  <si>
    <t xml:space="preserve">Cil Nova Petrochemicals Ltd</t>
  </si>
  <si>
    <t xml:space="preserve">Mayur Suthar</t>
  </si>
  <si>
    <t xml:space="preserve">mayur.suthar3792@gmail.com</t>
  </si>
  <si>
    <t xml:space="preserve">Cinepolis India Pvt Ltd</t>
  </si>
  <si>
    <t xml:space="preserve">Srishti Agarwal</t>
  </si>
  <si>
    <t xml:space="preserve">vbharti@cinepolis.com, hr@cinepolis.com</t>
  </si>
  <si>
    <t xml:space="preserve">0124 4388521 / 8130299839</t>
  </si>
  <si>
    <t xml:space="preserve">Cisco System India Private Limited</t>
  </si>
  <si>
    <t xml:space="preserve">Sanjay Kumar R</t>
  </si>
  <si>
    <t xml:space="preserve">hr_support@cisco.com</t>
  </si>
  <si>
    <t xml:space="preserve">Citi Bank/ Citicrop Service India Private Limited</t>
  </si>
  <si>
    <t xml:space="preserve">Human Resources Shared Services</t>
  </si>
  <si>
    <t xml:space="preserve">HRSharedServicesIndia@citi.com</t>
  </si>
  <si>
    <t xml:space="preserve">Citrix</t>
  </si>
  <si>
    <t xml:space="preserve">Prasan</t>
  </si>
  <si>
    <t xml:space="preserve">askhrindia@citrix.com</t>
  </si>
  <si>
    <t xml:space="preserve">803 954 1000</t>
  </si>
  <si>
    <t xml:space="preserve">CJ international hotels ltd</t>
  </si>
  <si>
    <t xml:space="preserve">ArJan</t>
  </si>
  <si>
    <t xml:space="preserve">hrdept@lemeridien-newdelhi.com</t>
  </si>
  <si>
    <t xml:space="preserve">011 - 23710101</t>
  </si>
  <si>
    <t xml:space="preserve">ckeckmate</t>
  </si>
  <si>
    <t xml:space="preserve">kamaljeet@checkmateservices.com', 'monika@checkmateservices.com'</t>
  </si>
  <si>
    <t xml:space="preserve">Classic Informatics Pvt Ltd</t>
  </si>
  <si>
    <t xml:space="preserve">info@classicinformatics.com</t>
  </si>
  <si>
    <t xml:space="preserve">011-29532317</t>
  </si>
  <si>
    <t xml:space="preserve">Clean World Integrated Facility Management Pvt Ltd</t>
  </si>
  <si>
    <t xml:space="preserve">naiducw@gmail.com</t>
  </si>
  <si>
    <t xml:space="preserve">Clear Secured Services Private Limited</t>
  </si>
  <si>
    <t xml:space="preserve">Neetu Roy</t>
  </si>
  <si>
    <t xml:space="preserve">nroy@cssindia.in</t>
  </si>
  <si>
    <t xml:space="preserve">Cleave Global E-Services Ltd</t>
  </si>
  <si>
    <t xml:space="preserve">MS. Sonia Mishra</t>
  </si>
  <si>
    <t xml:space="preserve">info@digicallglobal.com , sonia.mishra@digicallglobal.com]/hr@digicallglobal.com</t>
  </si>
  <si>
    <t xml:space="preserve">0120-6726248/277, (gagan)991-189-7898, 0120 -6726267</t>
  </si>
  <si>
    <t xml:space="preserve">Cleave Global E-Services Ltd.</t>
  </si>
  <si>
    <t xml:space="preserve">Sonia Mishra [sonia.mishra@digicallglobal.com]/hr@digicallglobal.com</t>
  </si>
  <si>
    <t xml:space="preserve">0120-6726248/277</t>
  </si>
  <si>
    <t xml:space="preserve">CLI3L e- Services Limited</t>
  </si>
  <si>
    <t xml:space="preserve">opsrec@clientlogic.com</t>
  </si>
  <si>
    <t xml:space="preserve">CLI3L e-Services Limited.</t>
  </si>
  <si>
    <t xml:space="preserve">opsrec@clientlogic.com, cli3l.careers@itcinfotech.com, 'poonam.gupta@sitel.com'</t>
  </si>
  <si>
    <t xml:space="preserve">Climb First Consultancy Pvt. Ltd</t>
  </si>
  <si>
    <t xml:space="preserve">Ram chandra</t>
  </si>
  <si>
    <t xml:space="preserve">nikhilvadia@gmail.com</t>
  </si>
  <si>
    <t xml:space="preserve">Clix Capital Services Private Limited</t>
  </si>
  <si>
    <t xml:space="preserve">sakshi.arora@clix.capital</t>
  </si>
  <si>
    <t xml:space="preserve">Club Telecom...</t>
  </si>
  <si>
    <t xml:space="preserve">Faraz</t>
  </si>
  <si>
    <t xml:space="preserve">raj@clubtelecom.in, faraz@clubtelecom.in</t>
  </si>
  <si>
    <t xml:space="preserve">0124-30622141</t>
  </si>
  <si>
    <t xml:space="preserve">CML Transport Pvt. Ltd.</t>
  </si>
  <si>
    <t xml:space="preserve">alpana</t>
  </si>
  <si>
    <t xml:space="preserve">accounts@cmlworld.com, hr@cmlworld.com</t>
  </si>
  <si>
    <t xml:space="preserve">011-49784916,17</t>
  </si>
  <si>
    <t xml:space="preserve">CMS</t>
  </si>
  <si>
    <t xml:space="preserve">Susmita Pattnaik</t>
  </si>
  <si>
    <t xml:space="preserve">exit@cmsitservices.com</t>
  </si>
  <si>
    <t xml:space="preserve">CMS Info System Pvt. Ltd.</t>
  </si>
  <si>
    <t xml:space="preserve">Madhavi, alan fernandes</t>
  </si>
  <si>
    <t xml:space="preserve">alan.fernandes@cms.com</t>
  </si>
  <si>
    <t xml:space="preserve">022-30888881, 09022919443</t>
  </si>
  <si>
    <t xml:space="preserve">Cocktail Unlimited</t>
  </si>
  <si>
    <t xml:space="preserve">Mr. Bijay Kumar Tiwari</t>
  </si>
  <si>
    <t xml:space="preserve">bijay.tiwary2000@gmail.com</t>
  </si>
  <si>
    <t xml:space="preserve">Coconut Grove F&amp; B Hospitality Pvt. Ltd.</t>
  </si>
  <si>
    <t xml:space="preserve">Shiv chandra</t>
  </si>
  <si>
    <t xml:space="preserve">kamalshetty74@gmail.com, shivchandra.coconutgrove@gmail.com</t>
  </si>
  <si>
    <t xml:space="preserve">CodeMaven Pvt Ltd</t>
  </si>
  <si>
    <t xml:space="preserve">Prabhat Sinha</t>
  </si>
  <si>
    <t xml:space="preserve">prabhat@codemaven.net</t>
  </si>
  <si>
    <t xml:space="preserve">120 450 3231 | M: +91 9871032239</t>
  </si>
  <si>
    <t xml:space="preserve">Cognate IT Services Pvt Ltd</t>
  </si>
  <si>
    <t xml:space="preserve">Priyanka Bajaj</t>
  </si>
  <si>
    <t xml:space="preserve">priyankab@cognateit.com</t>
  </si>
  <si>
    <t xml:space="preserve">Cognex Technology</t>
  </si>
  <si>
    <t xml:space="preserve">Balakrishnan</t>
  </si>
  <si>
    <t xml:space="preserve">bala@cognextech.com</t>
  </si>
  <si>
    <t xml:space="preserve">Color Craft</t>
  </si>
  <si>
    <t xml:space="preserve">design@colorcraft.biz / colorcraftshd@gmail.com</t>
  </si>
  <si>
    <t xml:space="preserve">022 28805038</t>
  </si>
  <si>
    <t xml:space="preserve">Colt IT Service Desk</t>
  </si>
  <si>
    <t xml:space="preserve">Punita.Malhotra@colt.net</t>
  </si>
  <si>
    <t xml:space="preserve">Comarin Technologies</t>
  </si>
  <si>
    <t xml:space="preserve">shiney</t>
  </si>
  <si>
    <t xml:space="preserve">comarintech@gmail.com</t>
  </si>
  <si>
    <t xml:space="preserve">Combata Aviation</t>
  </si>
  <si>
    <t xml:space="preserve">bkumar@cambataavia.com</t>
  </si>
  <si>
    <t xml:space="preserve">022 6107 5200</t>
  </si>
  <si>
    <t xml:space="preserve">Comensura Service Centre</t>
  </si>
  <si>
    <t xml:space="preserve">hr.admin@impellam.com</t>
  </si>
  <si>
    <t xml:space="preserve">Comfort Office Zone Private Limited</t>
  </si>
  <si>
    <t xml:space="preserve">info@comfortofficezone.in</t>
  </si>
  <si>
    <t xml:space="preserve">Communique Vox</t>
  </si>
  <si>
    <t xml:space="preserve">Mr. Varun</t>
  </si>
  <si>
    <t xml:space="preserve">varun@cvox.com</t>
  </si>
  <si>
    <t xml:space="preserve">Comnet Solution Pvt Ltd</t>
  </si>
  <si>
    <t xml:space="preserve">Priya Temkar</t>
  </si>
  <si>
    <t xml:space="preserve">hr_cspl@comnetinfo.com yagnesh.rathod@compuageindia.com</t>
  </si>
  <si>
    <t xml:space="preserve">08879797475 / 2267382100</t>
  </si>
  <si>
    <t xml:space="preserve">Compact Lamps Pvt Ltd</t>
  </si>
  <si>
    <t xml:space="preserve">Nidhi Sharma</t>
  </si>
  <si>
    <t xml:space="preserve">nidhi.sharma@compactltd.com</t>
  </si>
  <si>
    <t xml:space="preserve">0120 4752500</t>
  </si>
  <si>
    <t xml:space="preserve">Compass Business Outsourcing</t>
  </si>
  <si>
    <t xml:space="preserve">Jayashree</t>
  </si>
  <si>
    <t xml:space="preserve">jayashree.nimkar@compass-bpo.com</t>
  </si>
  <si>
    <t xml:space="preserve">022-25188266, 8041738280</t>
  </si>
  <si>
    <t xml:space="preserve">Compass Holidays Pvt. Ltd.</t>
  </si>
  <si>
    <t xml:space="preserve">Aafreen</t>
  </si>
  <si>
    <t xml:space="preserve">compassholidays@ymail.com</t>
  </si>
  <si>
    <t xml:space="preserve">Compassites Software Solutions Pvt Ltd</t>
  </si>
  <si>
    <t xml:space="preserve">Rethin Rajendran</t>
  </si>
  <si>
    <t xml:space="preserve">hr@compassitesinc.com</t>
  </si>
  <si>
    <t xml:space="preserve">080 46637200</t>
  </si>
  <si>
    <t xml:space="preserve">Competent Software Pvt. Ltd.</t>
  </si>
  <si>
    <t xml:space="preserve">virendran@competentsoftware.com</t>
  </si>
  <si>
    <t xml:space="preserve">Compuage Infocom Ltd....</t>
  </si>
  <si>
    <t xml:space="preserve">bharti</t>
  </si>
  <si>
    <t xml:space="preserve">info@compuageindia.com, hr@compuageindia.com, bharti.tayshete@compuageindia.com</t>
  </si>
  <si>
    <t xml:space="preserve">022- 67114444</t>
  </si>
  <si>
    <t xml:space="preserve">Compucom-CSI Systems I Pvt. Ltd</t>
  </si>
  <si>
    <t xml:space="preserve">Anju Vidhani</t>
  </si>
  <si>
    <t xml:space="preserve">Anju.Vidhani@compucom.com</t>
  </si>
  <si>
    <t xml:space="preserve">9120 6724-7888</t>
  </si>
  <si>
    <t xml:space="preserve">Compucom-CSI Systems India Pvt. Ltd</t>
  </si>
  <si>
    <t xml:space="preserve">Revathi Iyer</t>
  </si>
  <si>
    <t xml:space="preserve">Revathi.Iyer@compucom.com</t>
  </si>
  <si>
    <t xml:space="preserve">20 6724 7888</t>
  </si>
  <si>
    <t xml:space="preserve">Compulease Networks Pvt. Ltd.</t>
  </si>
  <si>
    <t xml:space="preserve">Ms. Vijaylaxmi</t>
  </si>
  <si>
    <t xml:space="preserve">marketing@rentalnetworks.com</t>
  </si>
  <si>
    <t xml:space="preserve">8041282196, 8023311570</t>
  </si>
  <si>
    <t xml:space="preserve">Compunnel Technology India Pvt Ltd</t>
  </si>
  <si>
    <t xml:space="preserve">priyanka.sial@compunnel.com / hr.helpdesk@compunnel.com</t>
  </si>
  <si>
    <t xml:space="preserve">0120 4677800</t>
  </si>
  <si>
    <t xml:space="preserve">Computer Institute &amp; Typing</t>
  </si>
  <si>
    <t xml:space="preserve">Mr. Shrawan</t>
  </si>
  <si>
    <t xml:space="preserve">shrawancitshine@rediffmail.com, shrawancitshine@gmail.com</t>
  </si>
  <si>
    <t xml:space="preserve">Compvue India Pvt Ltd</t>
  </si>
  <si>
    <t xml:space="preserve">Ms. Tina</t>
  </si>
  <si>
    <t xml:space="preserve">tina@compvue.com</t>
  </si>
  <si>
    <t xml:space="preserve">044-39103618</t>
  </si>
  <si>
    <t xml:space="preserve">Concentrix Daksh Pvt Ltd</t>
  </si>
  <si>
    <t xml:space="preserve">Hareesh Kumar</t>
  </si>
  <si>
    <t xml:space="preserve">concentrix.hrhdesk@concentrix.com</t>
  </si>
  <si>
    <t xml:space="preserve">Concept Markerz</t>
  </si>
  <si>
    <t xml:space="preserve">concept.makerz@gmail.com</t>
  </si>
  <si>
    <t xml:space="preserve">Concord International Services Co. W.L</t>
  </si>
  <si>
    <t xml:space="preserve">akg_cis@batelco.com.bh</t>
  </si>
  <si>
    <t xml:space="preserve">0973-1783222</t>
  </si>
  <si>
    <t xml:space="preserve">Concordant Onetech Pvt Ltd</t>
  </si>
  <si>
    <t xml:space="preserve">Swapnil Karke</t>
  </si>
  <si>
    <t xml:space="preserve">swapnil@concordantonetech.com</t>
  </si>
  <si>
    <t xml:space="preserve">988-169-6394</t>
  </si>
  <si>
    <t xml:space="preserve">Conexus Netcom Solutions Pvt. Ltd</t>
  </si>
  <si>
    <t xml:space="preserve">hr@conexus-ns.com, info@conexus-ns.com</t>
  </si>
  <si>
    <t xml:space="preserve">Confident Resorts and Retreats India Private Limited</t>
  </si>
  <si>
    <t xml:space="preserve">Sunitha Gouda</t>
  </si>
  <si>
    <t xml:space="preserve">careers.blr@confident-group.com</t>
  </si>
  <si>
    <t xml:space="preserve">080 40113333 / 9845415000 / 9108623239 080 66177777 / 9108623239.</t>
  </si>
  <si>
    <t xml:space="preserve">Congizant Technology Solutions India Pvt Ltd</t>
  </si>
  <si>
    <t xml:space="preserve">Kingshuk menna</t>
  </si>
  <si>
    <t xml:space="preserve">verification.congizant@congizant.com</t>
  </si>
  <si>
    <t xml:space="preserve">033-44021100, 9831060844</t>
  </si>
  <si>
    <t xml:space="preserve">Conjugate Consulting And Outsourcing Private Limited</t>
  </si>
  <si>
    <t xml:space="preserve">Swati Tripathi</t>
  </si>
  <si>
    <t xml:space="preserve">swati@conjugate.co.in</t>
  </si>
  <si>
    <t xml:space="preserve">Connected Tours And Travels</t>
  </si>
  <si>
    <t xml:space="preserve">Partha</t>
  </si>
  <si>
    <t xml:space="preserve">connected.ac@gmail.com</t>
  </si>
  <si>
    <t xml:space="preserve">Construction Era Pvt. Ltd.</t>
  </si>
  <si>
    <t xml:space="preserve">Raj Kumar Srivastava</t>
  </si>
  <si>
    <t xml:space="preserve">rajkumarsrivastava69@gmail.com</t>
  </si>
  <si>
    <t xml:space="preserve">Consul Medi Impex Pvt. Ltd.</t>
  </si>
  <si>
    <t xml:space="preserve">Mr. BHARTISH CHANDRA</t>
  </si>
  <si>
    <t xml:space="preserve">vibgyorenterprises@gmail.com , vibgyorenterprises@hotmail.com</t>
  </si>
  <si>
    <t xml:space="preserve">Continental software Solution Ltd.</t>
  </si>
  <si>
    <t xml:space="preserve">dhiraj.choudhary@myworldofexpo.com</t>
  </si>
  <si>
    <t xml:space="preserve">Conure Telecom Services</t>
  </si>
  <si>
    <t xml:space="preserve">zeeshan.asghar@conurets.com / nadeem.haider@conurets.com</t>
  </si>
  <si>
    <t xml:space="preserve">Convention Hotels India Pvt Ltd</t>
  </si>
  <si>
    <t xml:space="preserve">Upender Singh Rahsi</t>
  </si>
  <si>
    <t xml:space="preserve">dutymanager@hrhgoa.com</t>
  </si>
  <si>
    <t xml:space="preserve">Convergent BPO Pvt Ltd</t>
  </si>
  <si>
    <t xml:space="preserve">hr@convergentbpo.com</t>
  </si>
  <si>
    <t xml:space="preserve">Convergys India private Limited</t>
  </si>
  <si>
    <t xml:space="preserve">HRAssist.India@convergys.com</t>
  </si>
  <si>
    <t xml:space="preserve">Convergys India Service Private Limited</t>
  </si>
  <si>
    <t xml:space="preserve">Aishwarya Pradeep Kumar</t>
  </si>
  <si>
    <t xml:space="preserve">hrdirect@convergys.com, Hr.gurgaon@convergys.com</t>
  </si>
  <si>
    <t xml:space="preserve">0124-4713473</t>
  </si>
  <si>
    <t xml:space="preserve">Convergys IndiaServices Pvt. Ltd.</t>
  </si>
  <si>
    <t xml:space="preserve">Ms. Aditi</t>
  </si>
  <si>
    <t xml:space="preserve">hrdirect@convergys.com</t>
  </si>
  <si>
    <t xml:space="preserve">080-41106601, 0124-2563500, 0124-4713473</t>
  </si>
  <si>
    <t xml:space="preserve">Coolpad Communication Pvt Ltd</t>
  </si>
  <si>
    <t xml:space="preserve">sanjay.malara@coolpadindia.com</t>
  </si>
  <si>
    <t xml:space="preserve">Corporate Milestone</t>
  </si>
  <si>
    <t xml:space="preserve">info@corporatemilestone.com</t>
  </si>
  <si>
    <t xml:space="preserve">Corporate Software Solutions Pvt Ltd</t>
  </si>
  <si>
    <t xml:space="preserve">Manisha Amit Thanekar</t>
  </si>
  <si>
    <t xml:space="preserve">manishaamit.t@corporatesoftware.in</t>
  </si>
  <si>
    <t xml:space="preserve">020 65309333</t>
  </si>
  <si>
    <t xml:space="preserve">Corporateserve Solutions Pvt. Ltd.</t>
  </si>
  <si>
    <t xml:space="preserve">Amar singh</t>
  </si>
  <si>
    <t xml:space="preserve">amar.singh@corporateserve.com</t>
  </si>
  <si>
    <t xml:space="preserve">Aaho Media and Entertainment Pvt Ltd</t>
  </si>
  <si>
    <t xml:space="preserve">hr@aahotv.com</t>
  </si>
  <si>
    <t xml:space="preserve">Acidaes Solutions Private Limited</t>
  </si>
  <si>
    <t xml:space="preserve">ankita.gupta@crmnext.com</t>
  </si>
  <si>
    <t xml:space="preserve">AG Technologies Pvt Ltd</t>
  </si>
  <si>
    <t xml:space="preserve">hemesh.patel@ag-technologies.com</t>
  </si>
  <si>
    <t xml:space="preserve">Air Asia India</t>
  </si>
  <si>
    <t xml:space="preserve">girishak@airasia.com</t>
  </si>
  <si>
    <t xml:space="preserve">Air Odisha Aviation Pvt Ltd</t>
  </si>
  <si>
    <t xml:space="preserve">skp.aoa@gmail.com</t>
  </si>
  <si>
    <t xml:space="preserve">Aircel Limited</t>
  </si>
  <si>
    <t xml:space="preserve">verification@aircel.co.in</t>
  </si>
  <si>
    <t xml:space="preserve">Al Jaber Grinaker-LTA</t>
  </si>
  <si>
    <t xml:space="preserve">roliver@alec.ae</t>
  </si>
  <si>
    <t xml:space="preserve">Alight HT Services India Private Limited</t>
  </si>
  <si>
    <t xml:space="preserve">harsh.kataria@alight.com</t>
  </si>
  <si>
    <t xml:space="preserve">Aparajitha Dynamic Synergies P Limited</t>
  </si>
  <si>
    <t xml:space="preserve">vignesh@aparajitha.com</t>
  </si>
  <si>
    <t xml:space="preserve">Appnetix Techno Pvt Ltd</t>
  </si>
  <si>
    <t xml:space="preserve">manish.k@franconnect.com</t>
  </si>
  <si>
    <t xml:space="preserve">Aricent Technologies Holdings Ltd</t>
  </si>
  <si>
    <t xml:space="preserve">employee_verification@altran.com</t>
  </si>
  <si>
    <t xml:space="preserve">Army School</t>
  </si>
  <si>
    <t xml:space="preserve">apsyolcantt@gmail.com</t>
  </si>
  <si>
    <t xml:space="preserve">Artage Media Pvt Ltd</t>
  </si>
  <si>
    <t xml:space="preserve">samali.dutta@gmail.com</t>
  </si>
  <si>
    <t xml:space="preserve">Artech Infosystems Pvt Ltd</t>
  </si>
  <si>
    <t xml:space="preserve">Priyanka.Kalsi@artechinfo.in/ Pallavi.Ranjan@artechinfo.in/ bgvinfo@artechinfo.in</t>
  </si>
  <si>
    <t xml:space="preserve">Aster Public School</t>
  </si>
  <si>
    <t xml:space="preserve">info@asterpublicschool.com</t>
  </si>
  <si>
    <t xml:space="preserve">ATC Telecom Infrastructure Pvt Ltd</t>
  </si>
  <si>
    <t xml:space="preserve">Amit.Bakshi@atctower.in</t>
  </si>
  <si>
    <t xml:space="preserve">Awasthi Brothers</t>
  </si>
  <si>
    <t xml:space="preserve">awasthisuryachandra@gmail.com</t>
  </si>
  <si>
    <t xml:space="preserve">Axis Bank Ltd</t>
  </si>
  <si>
    <t xml:space="preserve">HResponse@axisbank.com</t>
  </si>
  <si>
    <t xml:space="preserve">Bal Bhavan Public Sr Sec. School</t>
  </si>
  <si>
    <t xml:space="preserve">deepeshgupta80@gmail.com</t>
  </si>
  <si>
    <t xml:space="preserve">Balasure Alloys Ltd.</t>
  </si>
  <si>
    <t xml:space="preserve">trilochan.sharma@balasorealloys.com</t>
  </si>
  <si>
    <t xml:space="preserve">Bennett, Coleman And Co. Ltd</t>
  </si>
  <si>
    <t xml:space="preserve">Naveen.kumar2@timesgroup.com kala.devi@timesgroup.com / Sheela.Nuchin@timesgroup.com</t>
  </si>
  <si>
    <t xml:space="preserve">Berco Undercarraiges India Private Limited</t>
  </si>
  <si>
    <t xml:space="preserve">Sanjay.Debnath@thyssenkrupp.com</t>
  </si>
  <si>
    <t xml:space="preserve">Besmak Components Pvt Ltd</t>
  </si>
  <si>
    <t xml:space="preserve">sankara.narayanan@besmakindia.com</t>
  </si>
  <si>
    <t xml:space="preserve">Best Applications India Pvt Ltd</t>
  </si>
  <si>
    <t xml:space="preserve">swetha-p@bestapps.com.sa</t>
  </si>
  <si>
    <t xml:space="preserve">Bharat Samachar</t>
  </si>
  <si>
    <t xml:space="preserve">parmeshwar.s@uttarpradeshtv.in</t>
  </si>
  <si>
    <t xml:space="preserve">Bird Execujet Airport Services</t>
  </si>
  <si>
    <t xml:space="preserve">pankaj.singh@birdexecujet.in/ abhishek.singh@birdexecujet.in/ vva@bwfsm.in</t>
  </si>
  <si>
    <t xml:space="preserve">Bird Execujet Pvt Ltd</t>
  </si>
  <si>
    <t xml:space="preserve">pankaj.singh@birdexecujet.in</t>
  </si>
  <si>
    <t xml:space="preserve">Bird Information System</t>
  </si>
  <si>
    <t xml:space="preserve">saurabh.wadhwa@birdits.com</t>
  </si>
  <si>
    <t xml:space="preserve">Biz2credit</t>
  </si>
  <si>
    <t xml:space="preserve">nagendra.babu@biz2credit.com</t>
  </si>
  <si>
    <t xml:space="preserve">Biztechinfosys</t>
  </si>
  <si>
    <t xml:space="preserve">vajpayee.shivangi@biztechinfosys.in</t>
  </si>
  <si>
    <t xml:space="preserve">BizViz Technologies Private Limited</t>
  </si>
  <si>
    <t xml:space="preserve">jeevanraju.n@bdb.ai</t>
  </si>
  <si>
    <t xml:space="preserve">Blue Dart Aviation Limited</t>
  </si>
  <si>
    <t xml:space="preserve">MohideenS@bluedart.com</t>
  </si>
  <si>
    <t xml:space="preserve">Brightstar Telecommunications India Limited</t>
  </si>
  <si>
    <t xml:space="preserve">munnapuri.goswami@brightstarcorp.in</t>
  </si>
  <si>
    <t xml:space="preserve">CAE Simulation Training Private Limited</t>
  </si>
  <si>
    <t xml:space="preserve">prateek.pathak@cae.com</t>
  </si>
  <si>
    <t xml:space="preserve">Calcutta television Network Private Limited</t>
  </si>
  <si>
    <t xml:space="preserve">anwesha.sur@ctvn.co.in</t>
  </si>
  <si>
    <t xml:space="preserve">Catalyst It Solutions</t>
  </si>
  <si>
    <t xml:space="preserve">ccshekhar@gmail.com</t>
  </si>
  <si>
    <t xml:space="preserve">CE Info Systems Pvt Ltd</t>
  </si>
  <si>
    <t xml:space="preserve">hr@mapmyindia.com</t>
  </si>
  <si>
    <t xml:space="preserve">Cheil India</t>
  </si>
  <si>
    <t xml:space="preserve">cheilIndiaHR@cheil.com/ kalpana.c@cheil.com/support@cherritech.com/ hari@cherritech.com</t>
  </si>
  <si>
    <t xml:space="preserve">Chrysalis Business Consultancy</t>
  </si>
  <si>
    <t xml:space="preserve">pallawichrysalis@gmail.com</t>
  </si>
  <si>
    <t xml:space="preserve">Ciena Communications India Private Limited</t>
  </si>
  <si>
    <t xml:space="preserve">srajpal@ciena.com</t>
  </si>
  <si>
    <t xml:space="preserve">Cisco - Planet Pro / Kelton Tech</t>
  </si>
  <si>
    <t xml:space="preserve">rvema@planetpro.com</t>
  </si>
  <si>
    <t xml:space="preserve">CLOUD4C INDIA PVT LTD</t>
  </si>
  <si>
    <t xml:space="preserve">sarojini.v@ctrls.in</t>
  </si>
  <si>
    <t xml:space="preserve">Competition Team Technology India Pvt Ltd</t>
  </si>
  <si>
    <t xml:space="preserve">balaji@mail.foxconn.com</t>
  </si>
  <si>
    <t xml:space="preserve">Conduent Business Services India LLP</t>
  </si>
  <si>
    <t xml:space="preserve">Megha.Mensinkai@conduent.com</t>
  </si>
  <si>
    <t xml:space="preserve">Convent of Jesus and Mary</t>
  </si>
  <si>
    <t xml:space="preserve">cjm.delhi@yahoo.com</t>
  </si>
  <si>
    <t xml:space="preserve">Converse Infotech India Pvt Ltd</t>
  </si>
  <si>
    <t xml:space="preserve">sivakrishna.p@converseit.net</t>
  </si>
  <si>
    <t xml:space="preserve">AIG Hospitals</t>
  </si>
  <si>
    <t xml:space="preserve">Y Nikhila</t>
  </si>
  <si>
    <t xml:space="preserve">hr@aighospitals.com</t>
  </si>
  <si>
    <t xml:space="preserve">40-4244 4222</t>
  </si>
  <si>
    <t xml:space="preserve">No 136, Plot No 2/3/4/5 Survey, 1, Mindspace Rd, Gachibowli, Hyderabad, Telangana 500032</t>
  </si>
  <si>
    <t xml:space="preserve">Amolak Diagnostics Pvt Ltd</t>
  </si>
  <si>
    <t xml:space="preserve">Bhagwan Sankhla</t>
  </si>
  <si>
    <t xml:space="preserve">Bhagwan.Sankhla@lalpathlabs.com</t>
  </si>
  <si>
    <t xml:space="preserve">8700076143, 9929768513</t>
  </si>
  <si>
    <t xml:space="preserve">24-C MADUBAN, OPP. GPO NEAR CHETAK CIRCLE UDAIPUR 313001</t>
  </si>
  <si>
    <t xml:space="preserve">Consultadd Services PvtLtd</t>
  </si>
  <si>
    <t xml:space="preserve">akash</t>
  </si>
  <si>
    <t xml:space="preserve">akash.k@consultadd.com</t>
  </si>
  <si>
    <t xml:space="preserve">WeWork Futura, Magarpatta, Pune, Maharashtra 41102</t>
  </si>
  <si>
    <t xml:space="preserve">Altruist Technologies Pvt Ltd</t>
  </si>
  <si>
    <t xml:space="preserve">Deepti Singh</t>
  </si>
  <si>
    <t xml:space="preserve">Deepti.Singh@altruistindia.com</t>
  </si>
  <si>
    <t xml:space="preserve">B38,c/4 Sector -57, Noida -201301, India</t>
  </si>
  <si>
    <t xml:space="preserve">Bydint IT Solutions Private Limited</t>
  </si>
  <si>
    <t xml:space="preserve">Yatish BG</t>
  </si>
  <si>
    <t xml:space="preserve">hr@onebitsolution.com|yatish.bg@onebitsolution.com</t>
  </si>
  <si>
    <t xml:space="preserve">040 - 71327476</t>
  </si>
  <si>
    <t xml:space="preserve">Level 1, Spacion Towers, Vittal Rao Nagar, next to
 Westin Hotel, HITEC City, Hyderabad, Telangana500081</t>
  </si>
  <si>
    <t xml:space="preserve">4sight Solutions Private Limited</t>
  </si>
  <si>
    <t xml:space="preserve">Seshukumar J</t>
  </si>
  <si>
    <t xml:space="preserve">sjangam@nsight-inc.com</t>
  </si>
  <si>
    <t xml:space="preserve">99 6271 4749</t>
  </si>
  <si>
    <t xml:space="preserve">ABJ Eduventures Pvt. Ltd</t>
  </si>
  <si>
    <t xml:space="preserve">Gitali Borthakur</t>
  </si>
  <si>
    <t xml:space="preserve">gitali@notebook.school</t>
  </si>
  <si>
    <t xml:space="preserve">69B, Mahatma Gandhi Road, Kolkata – 700009 (Previously – 611, Merlin Infinite, Sector V, Salt Lake, Kolkata – 700091)</t>
  </si>
  <si>
    <t xml:space="preserve">Cadmaxx Solution Education Trust</t>
  </si>
  <si>
    <t xml:space="preserve">Vimal kumar T</t>
  </si>
  <si>
    <t xml:space="preserve">manager-hr@cadmaxx.com</t>
  </si>
  <si>
    <t xml:space="preserve">2095, 2nd floor, 9th Cross, 5th Main Rd, RPC Layout, Vijayanagar, Bengaluru, Karnataka 560040</t>
  </si>
  <si>
    <t xml:space="preserve">ACH Software Information Technology</t>
  </si>
  <si>
    <t xml:space="preserve">Gopal Das K</t>
  </si>
  <si>
    <t xml:space="preserve">gopaldas.k@achsoft.com,hr@achsoft.com,info@achsoft.com</t>
  </si>
  <si>
    <t xml:space="preserve">230, 4th Floor, 401B,Kukatpally, Hyderabad,Telangana - 500072.</t>
  </si>
  <si>
    <t xml:space="preserve">Apex Infotech Pvt Ltd</t>
  </si>
  <si>
    <t xml:space="preserve">Surya Dev Tripathi</t>
  </si>
  <si>
    <t xml:space="preserve">accounts@apexinfotech.in</t>
  </si>
  <si>
    <t xml:space="preserve">80976 01177</t>
  </si>
  <si>
    <t xml:space="preserve">206, Kanakia Atrium-2 Behind Courtyard Marriott CST No. 228, Andheri - Kurla Rd, Andheri East, Mumbai, Maharashtra 400093</t>
  </si>
  <si>
    <t xml:space="preserve">Akumentis Healthcare Ltd</t>
  </si>
  <si>
    <t xml:space="preserve">Deepti Kshirsagar</t>
  </si>
  <si>
    <t xml:space="preserve">kdeepti@myakumentis.com</t>
  </si>
  <si>
    <t xml:space="preserve">204, 2nd Floor, G-Corp Tech Park, Kasarvadavali, Near Hypercity, Ghodbandar Road, Thane (West) - 400615. Maharashtra, India</t>
  </si>
  <si>
    <t xml:space="preserve">Alstom Transport India Limited</t>
  </si>
  <si>
    <t xml:space="preserve">Ramana</t>
  </si>
  <si>
    <t xml:space="preserve">ramana-v-v.vennala@alstomgroup.com</t>
  </si>
  <si>
    <t xml:space="preserve">90909 92425</t>
  </si>
  <si>
    <t xml:space="preserve">65/2, 2nd Floor, Block C, Bagmane Laurel BuildingBagmane Tech Park, C. V. Raman Nagar , Bangalore, INDIA 560093</t>
  </si>
  <si>
    <t xml:space="preserve">Access Design Solutions Pvt Ltd</t>
  </si>
  <si>
    <t xml:space="preserve">Asha Singh .R</t>
  </si>
  <si>
    <t xml:space="preserve">asha.s@access-designs.com</t>
  </si>
  <si>
    <t xml:space="preserve">990 003 2582</t>
  </si>
  <si>
    <t xml:space="preserve">3792, 13th Cross, Banashankari 2nd Stage, Bengaluru - 560 070</t>
  </si>
  <si>
    <t xml:space="preserve">Agon IT Solutions Private Limited</t>
  </si>
  <si>
    <t xml:space="preserve">Vinmai Chedalawada| Manager</t>
  </si>
  <si>
    <t xml:space="preserve">vinmai.ch@agonitsolutions.com</t>
  </si>
  <si>
    <t xml:space="preserve">040-46047550</t>
  </si>
  <si>
    <t xml:space="preserve">#71, Tier 4, Opp. Lane of Hitex Charminar,Madhapur, Hitech City, Hyderabad – 500081</t>
  </si>
  <si>
    <t xml:space="preserve">Arthat Business Solutions Pvt. Ltd.</t>
  </si>
  <si>
    <t xml:space="preserve">hr@arthatbiz.com</t>
  </si>
  <si>
    <t xml:space="preserve">Office-03 2ND Floor Vaibhav Apartment Opp Sakal Tower Pune-Satara Road Pune 411009[MH].</t>
  </si>
  <si>
    <t xml:space="preserve">Bioserve Biotechnologies (India)Pvt Ltd</t>
  </si>
  <si>
    <t xml:space="preserve">P V Durga</t>
  </si>
  <si>
    <t xml:space="preserve">hr.india@reprocell.com</t>
  </si>
  <si>
    <t xml:space="preserve">040 2955 8178</t>
  </si>
  <si>
    <t xml:space="preserve">Unit: D4-D7, 1stFloor, Industrial Estate, Moula-Ali, Hyderabad - 500040 Medchal, Malkajgiri District Telangana, India.</t>
  </si>
  <si>
    <t xml:space="preserve">Baker Hughes/GE International Inc</t>
  </si>
  <si>
    <t xml:space="preserve">hr offices</t>
  </si>
  <si>
    <t xml:space="preserve">myhr@bakerhughes.com</t>
  </si>
  <si>
    <t xml:space="preserve">12 Floor,Al Sila Tower Sowwah Square,Al Maryah Island,Abu Dhabi,P.O.Box 34637,UAE</t>
  </si>
  <si>
    <t xml:space="preserve">Aerial Telecom Solutions Private Limited</t>
  </si>
  <si>
    <t xml:space="preserve">Nidhi Mohan</t>
  </si>
  <si>
    <t xml:space="preserve">nidhi.mohan@aerialtelecom.in</t>
  </si>
  <si>
    <t xml:space="preserve">Bridgetree Research &amp; Services Pvt. Ltd</t>
  </si>
  <si>
    <t xml:space="preserve">Sujoy Kahali</t>
  </si>
  <si>
    <t xml:space="preserve">SKahali@bridgetree.com</t>
  </si>
  <si>
    <t xml:space="preserve">8334002217 / 7980527273</t>
  </si>
  <si>
    <t xml:space="preserve">Salarpuria GR Tech Park, Vayu Block, 4th Floor, No.69/3, Whitefield Main Road, Pattandur, Agrahara, Whitefield, Bangalore – 560066</t>
  </si>
  <si>
    <t xml:space="preserve">CFR</t>
  </si>
  <si>
    <t xml:space="preserve">cfrcs@cfrasset.com</t>
  </si>
  <si>
    <t xml:space="preserve">011 2331 2678</t>
  </si>
  <si>
    <t xml:space="preserve">Advantage One Human Resourcing Pvt. Ltd.</t>
  </si>
  <si>
    <t xml:space="preserve">Kiranmai S</t>
  </si>
  <si>
    <t xml:space="preserve">hr@aohr.in -nisha@aohr.in / jayachandran@aohr.in</t>
  </si>
  <si>
    <t xml:space="preserve">040-67174747</t>
  </si>
  <si>
    <t xml:space="preserve">Manjeera Trinity Corporate, No.708, 7th Floor, eSeva Ln, K P H B Phase 3, Kukatpally, Hyderabad - 500072</t>
  </si>
  <si>
    <t xml:space="preserve">Caliber It Solutions Inc</t>
  </si>
  <si>
    <t xml:space="preserve">Ajay Reddy</t>
  </si>
  <si>
    <t xml:space="preserve">ajay@calibrit.com</t>
  </si>
  <si>
    <t xml:space="preserve">454 Anderson Rd S Suite # 310, Rock Hill, SC 29730, United States</t>
  </si>
  <si>
    <t xml:space="preserve">Catalyse Research LLP</t>
  </si>
  <si>
    <t xml:space="preserve">Sandeep Singh</t>
  </si>
  <si>
    <t xml:space="preserve">sandeep.singh@catalyseresearch.com</t>
  </si>
  <si>
    <t xml:space="preserve">Auriga Research</t>
  </si>
  <si>
    <t xml:space="preserve">YOGENDER YADAV</t>
  </si>
  <si>
    <t xml:space="preserve">hr@arbropharma.com</t>
  </si>
  <si>
    <t xml:space="preserve">Aujas CyberSecurity Limited</t>
  </si>
  <si>
    <t xml:space="preserve">Sagar B</t>
  </si>
  <si>
    <t xml:space="preserve">sagar.b@aujas.com</t>
  </si>
  <si>
    <t xml:space="preserve">#595, 4th Floor, 15th Cross, 24th Main Rd, 1st Phase, J. P. Nagar, Bengaluru, Karnataka 560078</t>
  </si>
  <si>
    <t xml:space="preserve">Argus System</t>
  </si>
  <si>
    <t xml:space="preserve">Ashwini Ghute</t>
  </si>
  <si>
    <t xml:space="preserve">hr@argussystem.co.in</t>
  </si>
  <si>
    <t xml:space="preserve">3rd Floor, Sawant Park, Near canara Bank, Pune - Satara Rd, above Idea Store, Chaitanya Nagar, Dhankawadi, Pune, Maharashtra 411043</t>
  </si>
  <si>
    <t xml:space="preserve">Cars24 Services private limited</t>
  </si>
  <si>
    <t xml:space="preserve">neha.chauhan1@cars24.com</t>
  </si>
  <si>
    <t xml:space="preserve">10th Floor, Tower B, Unitech Cyber Park, Sector 39,Gurgaon, Haryana-122003, India</t>
  </si>
  <si>
    <t xml:space="preserve">Ashapura Minechem Limited</t>
  </si>
  <si>
    <t xml:space="preserve">Ekta Rajgor</t>
  </si>
  <si>
    <t xml:space="preserve">ekta@ashapura.com</t>
  </si>
  <si>
    <t xml:space="preserve">022-66221700</t>
  </si>
  <si>
    <t xml:space="preserve">Jeevan Udyog Bldg,,3rd Floor,,278, D N Road, ; City. Mumbai ; State. Maharashtra ; Pin Code. 400001</t>
  </si>
  <si>
    <t xml:space="preserve">ACT1 Agile1 India Private Limited(RPO – Mindtree Ltd, Bangalore)</t>
  </si>
  <si>
    <t xml:space="preserve">Lauren Appleton</t>
  </si>
  <si>
    <t xml:space="preserve">lappleton@agile1.com</t>
  </si>
  <si>
    <t xml:space="preserve">15 Bishopsgate, London EC2N 3AR</t>
  </si>
  <si>
    <t xml:space="preserve">Ayska Life Sciences Private Limited</t>
  </si>
  <si>
    <t xml:space="preserve">Nadeem</t>
  </si>
  <si>
    <t xml:space="preserve">ayskalifesciences@gmail.com</t>
  </si>
  <si>
    <t xml:space="preserve">Aceteq Web Services Pvt Ltd ,Aceteq Web Services Pvt Ltd</t>
  </si>
  <si>
    <t xml:space="preserve">Vibhav Agarwal</t>
  </si>
  <si>
    <t xml:space="preserve">hr@acewebnet.com</t>
  </si>
  <si>
    <t xml:space="preserve">080-37971308</t>
  </si>
  <si>
    <t xml:space="preserve">47, 8th Main, Nanjappa Layout, Kanakpura Road, Yelchenahalli, Bengaluru, Karnataka 560062</t>
  </si>
  <si>
    <t xml:space="preserve">ApproLabs Pvt Ltd</t>
  </si>
  <si>
    <t xml:space="preserve">Vishnu Prasad Sivarajan</t>
  </si>
  <si>
    <t xml:space="preserve">hr.che@approlabs.com</t>
  </si>
  <si>
    <t xml:space="preserve">Sm Towers, 5th floor, Rajiv Gandhi Salai, Seevaram, Perungudi, Chennai, Tamil Nadu 600096</t>
  </si>
  <si>
    <t xml:space="preserve">Ascendum KPS Pvt. Ltd</t>
  </si>
  <si>
    <t xml:space="preserve">Avinash Pandey</t>
  </si>
  <si>
    <t xml:space="preserve">Avinash.pandey@ascendumkps.net</t>
  </si>
  <si>
    <t xml:space="preserve">401, 4th Floor, Zodiac Square, Sarkhej - Gandhinagar Hwy opp. Gurudwara Bodakdev Ahmedabad, Gujarat 380054 India</t>
  </si>
  <si>
    <t xml:space="preserve">Authbridge Research Services Pvt. Ltd</t>
  </si>
  <si>
    <t xml:space="preserve">Saumya Choubey</t>
  </si>
  <si>
    <t xml:space="preserve">saumya.c@checkfootprints.com</t>
  </si>
  <si>
    <t xml:space="preserve">216 / 2-B, Plot Number 2, Nagavarapalya,CV Raman Nagar, Bangalore – 560093</t>
  </si>
  <si>
    <t xml:space="preserve">Better/BMTG Advisors India Pvt Ltd</t>
  </si>
  <si>
    <t xml:space="preserve">Akanksha</t>
  </si>
  <si>
    <t xml:space="preserve">hr-india@better.com</t>
  </si>
  <si>
    <t xml:space="preserve">498/5, Vyas Marg, Gali No. 5 Raja Park, Tilak Nagar Jaipur Jaipur RJ 302004 IN</t>
  </si>
  <si>
    <t xml:space="preserve">Bluefield Technologies Private Limited</t>
  </si>
  <si>
    <t xml:space="preserve">Anudeep S</t>
  </si>
  <si>
    <t xml:space="preserve">hr@bluefieldwv.net</t>
  </si>
  <si>
    <t xml:space="preserve">080-68970557</t>
  </si>
  <si>
    <t xml:space="preserve">Level 10, Helios Business Park Wing C, No. 150 Outer Ring Road, Kadubeesanahalli, Bangalore-560103, Karnataka</t>
  </si>
  <si>
    <t xml:space="preserve">Calvin Technologies</t>
  </si>
  <si>
    <t xml:space="preserve">Raghuveer A</t>
  </si>
  <si>
    <t xml:space="preserve">info@calvintechnologies.com</t>
  </si>
  <si>
    <t xml:space="preserve">91 40 66588358</t>
  </si>
  <si>
    <t xml:space="preserve">Plot No.802 &amp;amp; 803,Level-4, Ayyappa Central,100 Ft Road, SBH Officers Colony,Mega Hills, Madhapur,Hyderabad-500081.</t>
  </si>
  <si>
    <t xml:space="preserve">Care Health Insurance Limited</t>
  </si>
  <si>
    <t xml:space="preserve">anita singh</t>
  </si>
  <si>
    <t xml:space="preserve">anita.singh@careinsurance.com</t>
  </si>
  <si>
    <t xml:space="preserve">1800-200-4488</t>
  </si>
  <si>
    <t xml:space="preserve">Vipul Tech Square, Third Floor, Tower C, · Sector – 43, Golf Course Road, Gurgaon, India - 122009</t>
  </si>
  <si>
    <t xml:space="preserve">Cnergyis Infotech India Pvt Ltd</t>
  </si>
  <si>
    <t xml:space="preserve">Meghna Mody</t>
  </si>
  <si>
    <t xml:space="preserve">meghna.mody@zinghr.com</t>
  </si>
  <si>
    <t xml:space="preserve">Armsoftech Private Limited</t>
  </si>
  <si>
    <t xml:space="preserve">Dhivya</t>
  </si>
  <si>
    <t xml:space="preserve">hr.ops@armsoft-tech.com</t>
  </si>
  <si>
    <t xml:space="preserve">Antal Infotech Pvt. Ltd.</t>
  </si>
  <si>
    <t xml:space="preserve">Vinay Murthy</t>
  </si>
  <si>
    <t xml:space="preserve">vinay.murthy@antalinfotech.com</t>
  </si>
  <si>
    <t xml:space="preserve">80 6066 0172</t>
  </si>
  <si>
    <t xml:space="preserve">2nd floor , Indiqube Aerial, B block , #30/1 Vaishnavi silicon Terraces, Hosur Rd, Koramangala, Bengaluru, Karnataka 560095</t>
  </si>
  <si>
    <t xml:space="preserve">Ashwani Gujral Investment &amp; Portfolio Management Pvt. Ltd</t>
  </si>
  <si>
    <t xml:space="preserve">Ashwani Gujral</t>
  </si>
  <si>
    <t xml:space="preserve">ashwani_gujral@yahoo.com</t>
  </si>
  <si>
    <t xml:space="preserve">098710 66337</t>
  </si>
  <si>
    <t xml:space="preserve">G-88, Basement, Saket, New Delhi, 110017</t>
  </si>
  <si>
    <t xml:space="preserve">Avankia Software Pvt Ltd</t>
  </si>
  <si>
    <t xml:space="preserve">Praveen K R</t>
  </si>
  <si>
    <t xml:space="preserve">praveen.k@avankia.com</t>
  </si>
  <si>
    <t xml:space="preserve">AWFIS, Renaissance Centra, 27 &amp; 27/1, Mission Road, Sampangiramnagar Bangalore Bangalore KA 560027 IN</t>
  </si>
  <si>
    <t xml:space="preserve">Adrosonic IT Consultancy Services Pvt Ltd</t>
  </si>
  <si>
    <t xml:space="preserve">Rashmi.Mishra@adrosonic.com</t>
  </si>
  <si>
    <t xml:space="preserve">022 6815 9999</t>
  </si>
  <si>
    <t xml:space="preserve">Time Square Building, 4th, D - Wing, Andheri - Kurla Rd, Gamdevi, Marol, Andheri East, Mumbai, Maharashtra 400059</t>
  </si>
  <si>
    <t xml:space="preserve">Care Facilities Management Services Pvt Ltd</t>
  </si>
  <si>
    <t xml:space="preserve">Kishor Deshmukh</t>
  </si>
  <si>
    <t xml:space="preserve">kishor.d@cfmsindia.com</t>
  </si>
  <si>
    <t xml:space="preserve">E1 &amp; E2, E Wing, Ground Floor,Prashal Co-operative Housing Society,Sant Janabai Road, Near ONGC Colony,Vile Parle East, Mumbai – 400 057</t>
  </si>
  <si>
    <t xml:space="preserve">Clinique Healthtree</t>
  </si>
  <si>
    <t xml:space="preserve">Shobha C</t>
  </si>
  <si>
    <t xml:space="preserve">c.healthtree@gmail.com</t>
  </si>
  <si>
    <t xml:space="preserve">Birla Industries Group Charity Trust</t>
  </si>
  <si>
    <t xml:space="preserve">amit@yashbirlagroup.com</t>
  </si>
  <si>
    <t xml:space="preserve">5th floor, 159, Churchgate Reclamation, Mumbai - 20</t>
  </si>
  <si>
    <t xml:space="preserve">Blue Consulting Pvt Ltd</t>
  </si>
  <si>
    <t xml:space="preserve">Anju Kaushik</t>
  </si>
  <si>
    <t xml:space="preserve">hrcoordinator@blueconsulting.co.in</t>
  </si>
  <si>
    <t xml:space="preserve">91 9871868331</t>
  </si>
  <si>
    <t xml:space="preserve">G-1 I 3rd Floor I Sector-11 I Noida -201301 I India</t>
  </si>
  <si>
    <t xml:space="preserve">Algomender</t>
  </si>
  <si>
    <t xml:space="preserve">Sunita</t>
  </si>
  <si>
    <t xml:space="preserve">hr@algomender.com</t>
  </si>
  <si>
    <t xml:space="preserve">Sector 74, Sahibzada Ajit Singh Nagar, Punjab 160071</t>
  </si>
  <si>
    <t xml:space="preserve">CCR Technologies Pvt. Ltd.(formerly known as Credit Capital Research Technologies Pvt Ltd )</t>
  </si>
  <si>
    <t xml:space="preserve">Aditi Varma</t>
  </si>
  <si>
    <t xml:space="preserve">aditi.varma@ccr-tech.com</t>
  </si>
  <si>
    <t xml:space="preserve">91 (20) 2729 2807</t>
  </si>
  <si>
    <t xml:space="preserve">101, Amar Neptune, Apex IT Park, Baner, Pune 411045</t>
  </si>
  <si>
    <t xml:space="preserve">Citi Solutions Warehousing &amp; Distributions Pvt. Ltd</t>
  </si>
  <si>
    <t xml:space="preserve">Aditi Pathak</t>
  </si>
  <si>
    <t xml:space="preserve">apathak@citiff.com</t>
  </si>
  <si>
    <t xml:space="preserve">Office No 529, A-Wing,Lodha Supremus Phase II,Road No : 22, Near New Passport Office,Wagle Estate,Thane (W) - 400604, Maharashtra , India.</t>
  </si>
  <si>
    <t xml:space="preserve">Anmol Industries Limited</t>
  </si>
  <si>
    <t xml:space="preserve">Deen Dayal Pal</t>
  </si>
  <si>
    <t xml:space="preserve">Deen.dayal@anmolindustries.com</t>
  </si>
  <si>
    <t xml:space="preserve">91 120 474 8888</t>
  </si>
  <si>
    <t xml:space="preserve">F-4-5, Wave One Silver Tower,5th Floor, Sector-18,Noida – 201301, Uttar Pradesh.</t>
  </si>
  <si>
    <t xml:space="preserve">ATF Labs Private Limited</t>
  </si>
  <si>
    <t xml:space="preserve">Harsha Mittal</t>
  </si>
  <si>
    <t xml:space="preserve">harsha@alliance-techfunctionals.com</t>
  </si>
  <si>
    <t xml:space="preserve">462/54, Mahatma Gandhi Rd, Hariparwat, Crossing, Mantola, Agra, Uttar Pradesh 282002</t>
  </si>
  <si>
    <t xml:space="preserve">3i Infotech Limited</t>
  </si>
  <si>
    <t xml:space="preserve">Sujay</t>
  </si>
  <si>
    <t xml:space="preserve">employmentverification@3i-infotech.com</t>
  </si>
  <si>
    <t xml:space="preserve">Amir Chand Jagdish kumar(Expors)Limited</t>
  </si>
  <si>
    <t xml:space="preserve">Anuj Verma</t>
  </si>
  <si>
    <t xml:space="preserve">hr@aeroplanerice.com</t>
  </si>
  <si>
    <t xml:space="preserve">9310-120-120 |011-27203000</t>
  </si>
  <si>
    <t xml:space="preserve">67/9,G.T. Karnal Road, Alipur, Delhi-110036</t>
  </si>
  <si>
    <t xml:space="preserve">BELTALK Technologies Pvt. Ltd.</t>
  </si>
  <si>
    <t xml:space="preserve">Siksha</t>
  </si>
  <si>
    <t xml:space="preserve">hr@beltalk.net</t>
  </si>
  <si>
    <t xml:space="preserve">Alchemie Gases &amp; Chemicals Pvt. Ltd</t>
  </si>
  <si>
    <t xml:space="preserve">Nalini Wadekar</t>
  </si>
  <si>
    <t xml:space="preserve">mumbaioffice@alchemiegases.com</t>
  </si>
  <si>
    <t xml:space="preserve">74, Matru Smruti, 1st Floor, T.V.Chidambaran Marg, Road No.4, Scheme No.6, Sion East, Mumbai, 400022</t>
  </si>
  <si>
    <t xml:space="preserve">Brain Bees Solution Pvt. Ltd</t>
  </si>
  <si>
    <t xml:space="preserve">Kritika Sharma</t>
  </si>
  <si>
    <t xml:space="preserve">kritika.sharma@firstcry.com</t>
  </si>
  <si>
    <t xml:space="preserve">RQ3F+QCG, Maharashtra 410507</t>
  </si>
  <si>
    <t xml:space="preserve">ADG Online Solution Pvt. Ltd</t>
  </si>
  <si>
    <t xml:space="preserve">Nitisha</t>
  </si>
  <si>
    <t xml:space="preserve">nitisha@adgonline.in</t>
  </si>
  <si>
    <t xml:space="preserve">Clinitech Laboratory Pvt. Ltd</t>
  </si>
  <si>
    <t xml:space="preserve">Sulekha Jha</t>
  </si>
  <si>
    <t xml:space="preserve">hr@ctllab.in</t>
  </si>
  <si>
    <t xml:space="preserve">Aadhar Housing Finance Ltd</t>
  </si>
  <si>
    <t xml:space="preserve">Deepak.Saroj@aadharhousing.com</t>
  </si>
  <si>
    <t xml:space="preserve">Tel.: (91-22) 3950 9900 | Fax: 3950 9934 | Desk: 3950 9944</t>
  </si>
  <si>
    <t xml:space="preserve">Employee code</t>
  </si>
  <si>
    <t xml:space="preserve">Aakash Educational Services ltd</t>
  </si>
  <si>
    <t xml:space="preserve">nonacadhr@aesl.in</t>
  </si>
  <si>
    <t xml:space="preserve">M – 9870199730, T - 011-47623456 Ext: 280</t>
  </si>
  <si>
    <t xml:space="preserve">Aarde Technosoft Pvt Ltd</t>
  </si>
  <si>
    <t xml:space="preserve">hris@proptiger.com</t>
  </si>
  <si>
    <t xml:space="preserve">Acsys Investments Pvt Ltd</t>
  </si>
  <si>
    <t xml:space="preserve">Annette Hendricks</t>
  </si>
  <si>
    <t xml:space="preserve">annette@acsysindia.com</t>
  </si>
  <si>
    <t xml:space="preserve">44 40191753</t>
  </si>
  <si>
    <t xml:space="preserve">Adaptive software solutions</t>
  </si>
  <si>
    <t xml:space="preserve">hr@adaptivesoft.in</t>
  </si>
  <si>
    <t xml:space="preserve">040-66588363</t>
  </si>
  <si>
    <t xml:space="preserve">Aditya Birla Capital</t>
  </si>
  <si>
    <t xml:space="preserve">hr.abc@peoplestrong.com</t>
  </si>
  <si>
    <t xml:space="preserve">Aegon life insurance co. ltd</t>
  </si>
  <si>
    <t xml:space="preserve">raisa.rumao@aegonlife.com</t>
  </si>
  <si>
    <t xml:space="preserve">Agile CRM</t>
  </si>
  <si>
    <t xml:space="preserve">disha.boda@agileecrm.com</t>
  </si>
  <si>
    <t xml:space="preserve">Alembic</t>
  </si>
  <si>
    <t xml:space="preserve">vishwanath.hiremath@alembic.co.in</t>
  </si>
  <si>
    <t xml:space="preserve">Altor Executive Search</t>
  </si>
  <si>
    <t xml:space="preserve">trupti.vaiude@altor.co.in</t>
  </si>
  <si>
    <t xml:space="preserve">Apar Industries Ltd (Eni lubricants)</t>
  </si>
  <si>
    <t xml:space="preserve">Neelambri Kolaskar</t>
  </si>
  <si>
    <t xml:space="preserve">neelambri.kolaskar@apar.com</t>
  </si>
  <si>
    <t xml:space="preserve">Art Affordable Housing Finance LTD</t>
  </si>
  <si>
    <t xml:space="preserve">devesh.kumar@arthfc.com</t>
  </si>
  <si>
    <t xml:space="preserve">0124 – 6622200</t>
  </si>
  <si>
    <t xml:space="preserve">Signed LOA</t>
  </si>
  <si>
    <t xml:space="preserve">Artha Yantra</t>
  </si>
  <si>
    <t xml:space="preserve">bhargava.mathsyaraja@arthayantra.com</t>
  </si>
  <si>
    <t xml:space="preserve">Attinad Software Pvt ltd</t>
  </si>
  <si>
    <t xml:space="preserve">nikitha.s@attinadsoftware.com</t>
  </si>
  <si>
    <t xml:space="preserve">AU Small Finance Bank Ltd</t>
  </si>
  <si>
    <t xml:space="preserve">Devendra Singh. Rathore [devendra.rathore@aubank.in]</t>
  </si>
  <si>
    <t xml:space="preserve">Axis Securities Limited</t>
  </si>
  <si>
    <t xml:space="preserve">payroll@axissecurities.in</t>
  </si>
  <si>
    <t xml:space="preserve">Aye Finance Pvt Ltd</t>
  </si>
  <si>
    <t xml:space="preserve">anvesha.bhatnagar@ayefin.com</t>
  </si>
  <si>
    <t xml:space="preserve">0124-4844000</t>
  </si>
  <si>
    <t xml:space="preserve">Bajaj Finance Limited</t>
  </si>
  <si>
    <t xml:space="preserve">BHFL_Yourcare@bajajfinserv.in</t>
  </si>
  <si>
    <t xml:space="preserve">Bharti Axa Life Insurance Co. Ltd</t>
  </si>
  <si>
    <t xml:space="preserve">prachi.haldavnekar@bharti-axalife.com</t>
  </si>
  <si>
    <t xml:space="preserve">Required client name disclosure</t>
  </si>
  <si>
    <t xml:space="preserve">Broadwaymalyan</t>
  </si>
  <si>
    <t xml:space="preserve">Patricia Lopez</t>
  </si>
  <si>
    <t xml:space="preserve">Patricia Lopez &lt;p.lopez@broadwaymalyan.com&gt;</t>
  </si>
  <si>
    <t xml:space="preserve">604,Naman Centre , BKC Bandra East</t>
  </si>
  <si>
    <t xml:space="preserve">Capital first</t>
  </si>
  <si>
    <t xml:space="preserve">payroll@capitalfirst.com</t>
  </si>
  <si>
    <t xml:space="preserve">: +22- 71324861</t>
  </si>
  <si>
    <t xml:space="preserve">Cent Bank Home Finance Ltd</t>
  </si>
  <si>
    <t xml:space="preserve">temp.shrutinair@cbhfl.com/gm@cbhfl.com/md@cbhfl.com/pv.naik@cbhfl.com</t>
  </si>
  <si>
    <t xml:space="preserve">0755-4019315</t>
  </si>
  <si>
    <t xml:space="preserve">Centaur Pharmaceuticals Pvt. Ltd.</t>
  </si>
  <si>
    <t xml:space="preserve">ajinkya@centaurlab.com</t>
  </si>
  <si>
    <t xml:space="preserve">022-66499184</t>
  </si>
  <si>
    <t xml:space="preserve">Century Ply Ltd</t>
  </si>
  <si>
    <t xml:space="preserve">rajani.yadav@centuryply.com</t>
  </si>
  <si>
    <t xml:space="preserve">Cigna TTK Health Insurance Co. Ltd</t>
  </si>
  <si>
    <t xml:space="preserve">Shreyas.Suvarna@Cignattk.in</t>
  </si>
  <si>
    <t xml:space="preserve">(Vathna) Thirumani Finance Pvt. Ltd</t>
  </si>
  <si>
    <t xml:space="preserve">askhr@varthana.com /kalpita.kallolini@varthana.com</t>
  </si>
  <si>
    <t xml:space="preserve">3DPLM</t>
  </si>
  <si>
    <t xml:space="preserve">Aditya_Shrirame@3dplmsoftware.com</t>
  </si>
  <si>
    <t xml:space="preserve">A Infrastructure Limited</t>
  </si>
  <si>
    <t xml:space="preserve">raju.l@kanoria.org</t>
  </si>
  <si>
    <t xml:space="preserve">ABSOLUT DATA</t>
  </si>
  <si>
    <t xml:space="preserve">kunal.kodesia@absolutdata.com</t>
  </si>
  <si>
    <t xml:space="preserve">ACC Limited</t>
  </si>
  <si>
    <t xml:space="preserve">monuj.gogoi@acclimited.com</t>
  </si>
  <si>
    <t xml:space="preserve">Accolite Software India Pvt Ltd.</t>
  </si>
  <si>
    <t xml:space="preserve">gen.dsouza@accoliteindia.com</t>
  </si>
  <si>
    <t xml:space="preserve">Adani Transmission limited</t>
  </si>
  <si>
    <t xml:space="preserve">ANTONY.DAVIS@adani.com</t>
  </si>
  <si>
    <t xml:space="preserve">Aeon Credit Service India Pvt Ltd</t>
  </si>
  <si>
    <t xml:space="preserve">Partner eLockr [partner@elockr.io] (extra cost 283.20 )</t>
  </si>
  <si>
    <t xml:space="preserve">AEQUS</t>
  </si>
  <si>
    <t xml:space="preserve">chandrashekhar.hadimani@aequs.com</t>
  </si>
  <si>
    <t xml:space="preserve">Affine Analytics</t>
  </si>
  <si>
    <t xml:space="preserve">bhoomika.hr@affineanalytics.com</t>
  </si>
  <si>
    <t xml:space="preserve">AICL Communications Limited</t>
  </si>
  <si>
    <t xml:space="preserve">rajani.rane@aicl.in</t>
  </si>
  <si>
    <t xml:space="preserve">Airplaza Retail Holdings Private Limited (Vishal Miga Mart)</t>
  </si>
  <si>
    <t xml:space="preserve">Shashi Prakash Tripathi [shashi.tripathi@vishalwholesale.co.in]</t>
  </si>
  <si>
    <t xml:space="preserve">Ajay Industrial Corporation Limited</t>
  </si>
  <si>
    <t xml:space="preserve">nitinmittal@ajaypipes.com</t>
  </si>
  <si>
    <t xml:space="preserve">AKASH INSTITUTE</t>
  </si>
  <si>
    <t xml:space="preserve">rahulg@aesl.in</t>
  </si>
  <si>
    <t xml:space="preserve">Algo8.ai</t>
  </si>
  <si>
    <t xml:space="preserve">nandan@algo8.ai</t>
  </si>
  <si>
    <t xml:space="preserve">ALLGO EMBEDDED SYSTEMS</t>
  </si>
  <si>
    <t xml:space="preserve">purush@allgosystems.com</t>
  </si>
  <si>
    <t xml:space="preserve">AMDOCS</t>
  </si>
  <si>
    <t xml:space="preserve">_HRES India Pune [HRPSIndiaPune@amdocs.com]</t>
  </si>
  <si>
    <t xml:space="preserve">Anand Rathi Shares And Stock Brokers Ltd.</t>
  </si>
  <si>
    <t xml:space="preserve">pradeepjain@rathi.com</t>
  </si>
  <si>
    <t xml:space="preserve">ANGLO EASTERN SHIP MANAGEMENT LTD.</t>
  </si>
  <si>
    <t xml:space="preserve">gme.recruitment@angloeastern.com</t>
  </si>
  <si>
    <t xml:space="preserve">Aparna Enterprises Limited</t>
  </si>
  <si>
    <t xml:space="preserve">veerendra.m@aparnaenterprisesltd.com</t>
  </si>
  <si>
    <t xml:space="preserve">ARICENT</t>
  </si>
  <si>
    <t xml:space="preserve">megha.singh@aricent.com</t>
  </si>
  <si>
    <t xml:space="preserve">ARMIET</t>
  </si>
  <si>
    <t xml:space="preserve">swarneee1107@gmail.com</t>
  </si>
  <si>
    <t xml:space="preserve">Arohan Financial Services Ltd.</t>
  </si>
  <si>
    <t xml:space="preserve">sandip.chanda@arohan.in, sujoy.ghosh@arohan.in, sandip.chanda@arohan.in</t>
  </si>
  <si>
    <t xml:space="preserve">ART housing Finance (INDIA) Limited</t>
  </si>
  <si>
    <t xml:space="preserve">priyanka.saini@arthfc.com</t>
  </si>
  <si>
    <t xml:space="preserve">ASAHI GLASS</t>
  </si>
  <si>
    <t xml:space="preserve">utkarsh.goyal@aisglass.com</t>
  </si>
  <si>
    <t xml:space="preserve">ASHIYANA HOUSING LTD.</t>
  </si>
  <si>
    <t xml:space="preserve">hr@ashianahousing.com</t>
  </si>
  <si>
    <t xml:space="preserve">Ashok Leyland</t>
  </si>
  <si>
    <t xml:space="preserve">Prathyusha.Raviprolu@ashokleyland.com Hr@ashokleyland.com</t>
  </si>
  <si>
    <t xml:space="preserve">AVANTI LEARNING CENTRE</t>
  </si>
  <si>
    <t xml:space="preserve">jyoti@avanti.in</t>
  </si>
  <si>
    <t xml:space="preserve">Aviva Life Insurance Ltd</t>
  </si>
  <si>
    <t xml:space="preserve">Digamber.Sharma@avivaindia.com</t>
  </si>
  <si>
    <t xml:space="preserve">Baid Leasing &amp; Finance Co. Ltd.</t>
  </si>
  <si>
    <t xml:space="preserve">hr@baidgroup.in/ neha.mishra@baidfinance.in</t>
  </si>
  <si>
    <t xml:space="preserve">BES Consultants Pvt. Ltd</t>
  </si>
  <si>
    <t xml:space="preserve">naveen@besconsultants.net</t>
  </si>
  <si>
    <t xml:space="preserve">Bharti Axa General Insurance Company Limited</t>
  </si>
  <si>
    <t xml:space="preserve">Nilam Nikam [nilam.nikam@bhartiaxa.com]</t>
  </si>
  <si>
    <t xml:space="preserve">BHARTI INFRATEL</t>
  </si>
  <si>
    <t xml:space="preserve">Arpana.Sinha@bharti-infratel.in</t>
  </si>
  <si>
    <t xml:space="preserve">Bhartiya Micro Credit</t>
  </si>
  <si>
    <t xml:space="preserve">hrsupport@bhartiyamicrocredit.org</t>
  </si>
  <si>
    <t xml:space="preserve">Bizmatics India Private Limited</t>
  </si>
  <si>
    <t xml:space="preserve">keith.soans@bizmaticsinc.com</t>
  </si>
  <si>
    <t xml:space="preserve">BOB Financial Solutions</t>
  </si>
  <si>
    <t xml:space="preserve">Payroll.Hr@bobfinancial.com</t>
  </si>
  <si>
    <t xml:space="preserve">Bookmyshow</t>
  </si>
  <si>
    <t xml:space="preserve">tuzar.baria@bookmyshow.com</t>
  </si>
  <si>
    <t xml:space="preserve">Brinks India Pvt Ltd</t>
  </si>
  <si>
    <t xml:space="preserve">priti.ghadi@brinkglobal.com</t>
  </si>
  <si>
    <t xml:space="preserve">BuroHappold Engineering</t>
  </si>
  <si>
    <t xml:space="preserve">veronica.patole@burohappold.com</t>
  </si>
  <si>
    <t xml:space="preserve">Buzz work</t>
  </si>
  <si>
    <t xml:space="preserve">yuvaraj@buzzworks.com</t>
  </si>
  <si>
    <t xml:space="preserve">Cashpor Micro Credit</t>
  </si>
  <si>
    <t xml:space="preserve">hrd [hrd@cashpor.in]</t>
  </si>
  <si>
    <t xml:space="preserve">CERATIZIT India Pvt. Ltd.</t>
  </si>
  <si>
    <t xml:space="preserve">gaurav.sarkar@ceratizit.com</t>
  </si>
  <si>
    <t xml:space="preserve">Chetu India Pvt Ltd.</t>
  </si>
  <si>
    <t xml:space="preserve">manishk3@chetu.com / hr@chetu.com</t>
  </si>
  <si>
    <t xml:space="preserve">Cholamandalam Investment And Finance Company Ltd.</t>
  </si>
  <si>
    <t xml:space="preserve">cbslfafnorthwest@chola.murugappa.com</t>
  </si>
  <si>
    <t xml:space="preserve">Clarigo Infotech</t>
  </si>
  <si>
    <t xml:space="preserve">Prachi Patidar [hr@clarigoinfotech.com]</t>
  </si>
  <si>
    <t xml:space="preserve">CLICK-LABS</t>
  </si>
  <si>
    <t xml:space="preserve">manvi.khanna@click-labs.com</t>
  </si>
  <si>
    <t xml:space="preserve">Clix Finance India Pvt. Ltd.</t>
  </si>
  <si>
    <t xml:space="preserve">Sharika Dhar [sharika.dhar@clix.capital]</t>
  </si>
  <si>
    <t xml:space="preserve">CMA CGM Shared Service Centre (Inida) Private Limite</t>
  </si>
  <si>
    <t xml:space="preserve">SSC.MALAGARSWAMY@cma-cgm.com</t>
  </si>
  <si>
    <t xml:space="preserve">CMS Marshall Limited</t>
  </si>
  <si>
    <t xml:space="preserve">hrd.fnf@cms.com</t>
  </si>
  <si>
    <t xml:space="preserve">Cognus Technology</t>
  </si>
  <si>
    <t xml:space="preserve">HR Cognus [hr@cognustechnology.com]</t>
  </si>
  <si>
    <t xml:space="preserve">Cold Steel Corporation</t>
  </si>
  <si>
    <t xml:space="preserve">mohitsaxena.dit@gmail.com</t>
  </si>
  <si>
    <t xml:space="preserve">Collabera Technologies Private Limited</t>
  </si>
  <si>
    <t xml:space="preserve">Lokesh Patel [lokesh.patel@collabera.com]</t>
  </si>
  <si>
    <t xml:space="preserve">Com Creation</t>
  </si>
  <si>
    <t xml:space="preserve">hr@comcreation.com/hr@comcreation.com
 rao@comcreation.com</t>
  </si>
  <si>
    <t xml:space="preserve">Commedia Solutions Private Limited.</t>
  </si>
  <si>
    <t xml:space="preserve">subeethk@commediaindia.com</t>
  </si>
  <si>
    <t xml:space="preserve">Community Finance Private Limited</t>
  </si>
  <si>
    <t xml:space="preserve">mahendra.sawant@communityfinance.in</t>
  </si>
  <si>
    <t xml:space="preserve">Commvault (Systems) India Pvt. Ltd</t>
  </si>
  <si>
    <t xml:space="preserve">joslinmartin@commvault.com</t>
  </si>
  <si>
    <t xml:space="preserve">Concepts &amp; Devices Richmond Circle</t>
  </si>
  <si>
    <t xml:space="preserve">S.G Krishna [krishna@cd-voicedatasolutions.com]</t>
  </si>
  <si>
    <t xml:space="preserve">Confirm Ticket</t>
  </si>
  <si>
    <t xml:space="preserve">dinesh@confirmtkt.com</t>
  </si>
  <si>
    <t xml:space="preserve">CorpSolutions Services Private Limited</t>
  </si>
  <si>
    <t xml:space="preserve">info@corpsolutions.in</t>
  </si>
  <si>
    <t xml:space="preserve">Corwhite Corporation</t>
  </si>
  <si>
    <t xml:space="preserve">HR Corwhite [hr@corwhite.com]</t>
  </si>
  <si>
    <t xml:space="preserve">ABB Global Industries and Services Private Limited,</t>
  </si>
  <si>
    <t xml:space="preserve">Asha Narayana</t>
  </si>
  <si>
    <t xml:space="preserve">AskHR.gbs@in.abb.com</t>
  </si>
  <si>
    <t xml:space="preserve">Appstars Applications Private Limited</t>
  </si>
  <si>
    <t xml:space="preserve">JEYAVIGNESH J</t>
  </si>
  <si>
    <t xml:space="preserve">jeyavignesh.j@tranxitgroup.com</t>
  </si>
  <si>
    <t xml:space="preserve">1E Info private limited</t>
  </si>
  <si>
    <t xml:space="preserve">hrindia@1e.com</t>
  </si>
  <si>
    <t xml:space="preserve">3di System solutions pvt ltd</t>
  </si>
  <si>
    <t xml:space="preserve">Ms Pournima Shetty - +91 22-66739602</t>
  </si>
  <si>
    <t xml:space="preserve">A3logics India Pvt Ltd</t>
  </si>
  <si>
    <t xml:space="preserve">noopur.saini@a3logics.in</t>
  </si>
  <si>
    <t xml:space="preserve">Aarman Solutions Private Limited</t>
  </si>
  <si>
    <t xml:space="preserve">Meenakshi Ganeshan</t>
  </si>
  <si>
    <t xml:space="preserve">meenakshi.ganeshan@aarman.in</t>
  </si>
  <si>
    <t xml:space="preserve">3, Lal Bahadur Shastri Rd, Sainath Nagar, Nityanand Nagar, Ghatkopar West, Mumbai, Maharashtra 400086</t>
  </si>
  <si>
    <t xml:space="preserve">Abaris Softech Pvt. Ltd.</t>
  </si>
  <si>
    <t xml:space="preserve">hr@abaris.in</t>
  </si>
  <si>
    <t xml:space="preserve">Accelya Solutions Limited</t>
  </si>
  <si>
    <t xml:space="preserve">bhavana.singh@accelya.com</t>
  </si>
  <si>
    <t xml:space="preserve">ACT21 SOFTWARES PVT LTD</t>
  </si>
  <si>
    <t xml:space="preserve">meera.vyas@act21softwares.com</t>
  </si>
  <si>
    <t xml:space="preserve">Bandhan Bank</t>
  </si>
  <si>
    <t xml:space="preserve">saswati.nandi@bandhanbank.com/hrops@bandhanbank.com</t>
  </si>
  <si>
    <t xml:space="preserve">Barclays Technology Center India Pvt Ltd</t>
  </si>
  <si>
    <t xml:space="preserve">IndiaHRServices@Barclays.com</t>
  </si>
  <si>
    <t xml:space="preserve">BCH Electric Ltd.</t>
  </si>
  <si>
    <t xml:space="preserve">alka.jugran@bchindia.com</t>
  </si>
  <si>
    <t xml:space="preserve">Bell Finvest India ltd</t>
  </si>
  <si>
    <t xml:space="preserve">hr@bellfinvest.com</t>
  </si>
  <si>
    <t xml:space="preserve">Bharat Financial Inclusion Limited</t>
  </si>
  <si>
    <t xml:space="preserve">hrbgv@bfil.co.in</t>
  </si>
  <si>
    <t xml:space="preserve">Bilateral Solutions Pvt Ltd</t>
  </si>
  <si>
    <t xml:space="preserve">amar.kumar@bilateral.solutions</t>
  </si>
  <si>
    <t xml:space="preserve">Birlasoft India Ltd</t>
  </si>
  <si>
    <t xml:space="preserve">verifications@birlasoft.com /Harshad Thakurdesai [Harshad.Thakurdesai@birlasoft.com]</t>
  </si>
  <si>
    <t xml:space="preserve">Bitstat Technologies</t>
  </si>
  <si>
    <t xml:space="preserve">hr@bitstat.co</t>
  </si>
  <si>
    <t xml:space="preserve">Book Cheap Flights Fare</t>
  </si>
  <si>
    <t xml:space="preserve">HR@cheapflightsfares.com</t>
  </si>
  <si>
    <t xml:space="preserve">Capiot software Private Limited</t>
  </si>
  <si>
    <t xml:space="preserve">maria@capiot.com</t>
  </si>
  <si>
    <t xml:space="preserve">Cognizant</t>
  </si>
  <si>
    <t xml:space="preserve">Verification@cognizant.com</t>
  </si>
  <si>
    <t xml:space="preserve">Required exp letter /LOA/ Client name disclosure</t>
  </si>
  <si>
    <t xml:space="preserve">Annapurna</t>
  </si>
  <si>
    <t xml:space="preserve">sonalip@afpl.org.in /Sarita Mangaraj [sarita@amplweb.com]</t>
  </si>
  <si>
    <t xml:space="preserve">Aspire Home Finance Corporation Ltd.</t>
  </si>
  <si>
    <t xml:space="preserve">myzone@motilaloswal.com</t>
  </si>
  <si>
    <t xml:space="preserve">Basix Sub K</t>
  </si>
  <si>
    <t xml:space="preserve">hr@subk.co.in</t>
  </si>
  <si>
    <t xml:space="preserve">AAR AAR Technoplast Pvt Ltd</t>
  </si>
  <si>
    <t xml:space="preserve">hr_p2@aaraartechnoplast.com,umesh@aaraartechnoplast.com</t>
  </si>
  <si>
    <t xml:space="preserve">Chitra Sales Pvt Ltd</t>
  </si>
  <si>
    <t xml:space="preserve">hr@mufubu.com,shilpi@mufubu.com</t>
  </si>
  <si>
    <t xml:space="preserve">6Degreesit IT Pvt ltd</t>
  </si>
  <si>
    <t xml:space="preserve">hr@6degreeit.com</t>
  </si>
  <si>
    <t xml:space="preserve">ACS Solutions</t>
  </si>
  <si>
    <t xml:space="preserve">Email: info@acsicorp.com</t>
  </si>
  <si>
    <t xml:space="preserve">Acurus BPO Pvt. Ltd</t>
  </si>
  <si>
    <t xml:space="preserve">hr@acurus.com</t>
  </si>
  <si>
    <t xml:space="preserve">Acute Informatics Pvt. Ltd.</t>
  </si>
  <si>
    <t xml:space="preserve">robin.patel@acuteinformatics.in</t>
  </si>
  <si>
    <t xml:space="preserve">Aditi Consulting</t>
  </si>
  <si>
    <t xml:space="preserve">pd@aditiconsulting.com</t>
  </si>
  <si>
    <t xml:space="preserve">AFour Technologies Pvt Ltd</t>
  </si>
  <si>
    <t xml:space="preserve">hr.bett@afourtech.com</t>
  </si>
  <si>
    <t xml:space="preserve">Ahlcon Parenteral</t>
  </si>
  <si>
    <t xml:space="preserve">devendra.gupta@ahlconindia.com</t>
  </si>
  <si>
    <t xml:space="preserve">aMarketforce India Pvt Ltd</t>
  </si>
  <si>
    <t xml:space="preserve">hr@amarketforce.com</t>
  </si>
  <si>
    <t xml:space="preserve">Angel Broking Pvt Ltd</t>
  </si>
  <si>
    <t xml:space="preserve">Amit Walke (H R Dept) [Amit.walke@angelbroking.com]</t>
  </si>
  <si>
    <t xml:space="preserve">Aricent Group</t>
  </si>
  <si>
    <t xml:space="preserve">employee_verification [employee_verification@aricent.com]</t>
  </si>
  <si>
    <t xml:space="preserve">Atria Convergence Technologies Ptv. Ltd</t>
  </si>
  <si>
    <t xml:space="preserve">srivastava.deepak@actcorp.in</t>
  </si>
  <si>
    <t xml:space="preserve">AVEVA Solutions India LLP</t>
  </si>
  <si>
    <t xml:space="preserve">prasad.duggirala@aveva.com</t>
  </si>
  <si>
    <t xml:space="preserve">Axtria Inc</t>
  </si>
  <si>
    <t xml:space="preserve">hr.india@axtria.com</t>
  </si>
  <si>
    <t xml:space="preserve">BASIX Sub-K iTransactions Ltd (BASIX)</t>
  </si>
  <si>
    <t xml:space="preserve">srilalitha.ryali@subk.co.in</t>
  </si>
  <si>
    <t xml:space="preserve">Bharat Bijlee Ltd</t>
  </si>
  <si>
    <t xml:space="preserve">bblcorporate@bharatbijlee.com</t>
  </si>
  <si>
    <t xml:space="preserve">BNY Mellon Technology</t>
  </si>
  <si>
    <t xml:space="preserve">askhr@bnymellon.com</t>
  </si>
  <si>
    <t xml:space="preserve">CADSoft Technologies</t>
  </si>
  <si>
    <t xml:space="preserve">hr@tiet.in</t>
  </si>
  <si>
    <t xml:space="preserve">Capital Small Finance Bank Ltd</t>
  </si>
  <si>
    <t xml:space="preserve">hr@capitalbank.co.in</t>
  </si>
  <si>
    <t xml:space="preserve">Capri Global Capital Ltd</t>
  </si>
  <si>
    <t xml:space="preserve">nikhil.yadav@capriglobal.in</t>
  </si>
  <si>
    <t xml:space="preserve">CIGNEX Datamatics Technologies Ltd</t>
  </si>
  <si>
    <t xml:space="preserve">talent.connect@cignex.com</t>
  </si>
  <si>
    <t xml:space="preserve">Certiview IT &amp; Management Solutions Pvt. Ltd</t>
  </si>
  <si>
    <t xml:space="preserve">Mallineni Harish</t>
  </si>
  <si>
    <t xml:space="preserve">hr@certiview.com</t>
  </si>
  <si>
    <t xml:space="preserve">040 42707627, Ext: 232</t>
  </si>
  <si>
    <t xml:space="preserve">3rd floor, Reliance Cyberville, Vittalrao Nagar, Madhapur, HITEC City, Hyderabad, Telangana 500081</t>
  </si>
  <si>
    <t xml:space="preserve">Com Biotech</t>
  </si>
  <si>
    <t xml:space="preserve">Yadunandana M</t>
  </si>
  <si>
    <t xml:space="preserve">accounts@combiotechgroup.com</t>
  </si>
  <si>
    <t xml:space="preserve">97411 93112</t>
  </si>
  <si>
    <t xml:space="preserve">456, 3rd Cross Rd, Nisarga Layout, Bengaluru, Karnataka 560083</t>
  </si>
  <si>
    <t xml:space="preserve">Biocon Biologics Limited</t>
  </si>
  <si>
    <t xml:space="preserve">Neetha</t>
  </si>
  <si>
    <t xml:space="preserve">neetha.chengappa@biocon.com,ExEmp.Verification@biocon.com</t>
  </si>
  <si>
    <t xml:space="preserve">80 2808 2808</t>
  </si>
  <si>
    <t xml:space="preserve">20th KM, Hosur Road, Electronic City, Bangalore - 560100, India</t>
  </si>
  <si>
    <t xml:space="preserve">Confluxlive Global Services</t>
  </si>
  <si>
    <t xml:space="preserve">Shri. C.Sam</t>
  </si>
  <si>
    <t xml:space="preserve">hr@confluxlive.in,c.sam@confluxlive.in</t>
  </si>
  <si>
    <t xml:space="preserve">Abdos Oils Pvt Ltd</t>
  </si>
  <si>
    <t xml:space="preserve">Manas</t>
  </si>
  <si>
    <t xml:space="preserve">manask.bose@abdosindia.com</t>
  </si>
  <si>
    <t xml:space="preserve">Jalan Complex, NH-6, Bombay Highway, Biprannapara, Howrah-711411</t>
  </si>
  <si>
    <t xml:space="preserve">Clariant Chemicals India Ltd</t>
  </si>
  <si>
    <t xml:space="preserve">D Ramesh</t>
  </si>
  <si>
    <t xml:space="preserve">D.Ramesh@clariant.com</t>
  </si>
  <si>
    <t xml:space="preserve">Sipcot Post, Kudikadu village,Cuddalore – 607 005</t>
  </si>
  <si>
    <t xml:space="preserve">Aekot Consulting and Technology Pvt Ltd</t>
  </si>
  <si>
    <t xml:space="preserve">Anup Prakash</t>
  </si>
  <si>
    <t xml:space="preserve">anup.prakash@aekot.com</t>
  </si>
  <si>
    <t xml:space="preserve">91 965 036 1987</t>
  </si>
  <si>
    <t xml:space="preserve">BNC Enterprises</t>
  </si>
  <si>
    <t xml:space="preserve">Director</t>
  </si>
  <si>
    <t xml:space="preserve">shampabnc@gmail.com</t>
  </si>
  <si>
    <t xml:space="preserve">Cactus Technologies</t>
  </si>
  <si>
    <t xml:space="preserve">Raj kumar K</t>
  </si>
  <si>
    <t xml:space="preserve">info@ctspl.org</t>
  </si>
  <si>
    <t xml:space="preserve">Accurio Health Private Limited</t>
  </si>
  <si>
    <t xml:space="preserve">Denzil Hebron</t>
  </si>
  <si>
    <t xml:space="preserve">dhebron@accuriohealth.com</t>
  </si>
  <si>
    <t xml:space="preserve">Anar Ed Tech</t>
  </si>
  <si>
    <t xml:space="preserve">anarplatform@gmail.com</t>
  </si>
  <si>
    <t xml:space="preserve">Batra Hospital &amp; Medical Research Centre</t>
  </si>
  <si>
    <t xml:space="preserve">priyanka.bharti@batrahospitaldelhi.org</t>
  </si>
  <si>
    <t xml:space="preserve">B.H.M.R.C., New Delhi, Contact no.: 011-29903281</t>
  </si>
  <si>
    <t xml:space="preserve">Atlantic Lubricants &amp; Specialties Pvt Ltd</t>
  </si>
  <si>
    <t xml:space="preserve">rishikasingh@alsl.co.in</t>
  </si>
  <si>
    <t xml:space="preserve">Atyati Technologies Pvt. Ltd</t>
  </si>
  <si>
    <t xml:space="preserve">Vijay Kumar Yadav</t>
  </si>
  <si>
    <t xml:space="preserve">vijaykumar.yadav@atyati.com,kiran.bichaiah@atyati.com</t>
  </si>
  <si>
    <t xml:space="preserve">Aegis Customer Support Services Private Limited bhopal</t>
  </si>
  <si>
    <t xml:space="preserve">Mohd Shehzad Khan</t>
  </si>
  <si>
    <t xml:space="preserve">mohd.shehzadkhan@startek.com</t>
  </si>
  <si>
    <t xml:space="preserve">7th Floor, Explorer Building, ITPB, Whitefield, Bangalore - 560066</t>
  </si>
  <si>
    <t xml:space="preserve">Alphatech Software Pvt Ltd</t>
  </si>
  <si>
    <t xml:space="preserve">Mahendra Gupta</t>
  </si>
  <si>
    <t xml:space="preserve">mahendra.gupta@alphatechsoftware.com</t>
  </si>
  <si>
    <t xml:space="preserve">Apollo Health and Lifestyle Limited.</t>
  </si>
  <si>
    <t xml:space="preserve">Narayana Reddy</t>
  </si>
  <si>
    <t xml:space="preserve">Narayanareddy.j@apollohl.com</t>
  </si>
  <si>
    <t xml:space="preserve">Core Diagnostics</t>
  </si>
  <si>
    <t xml:space="preserve">Himanshu Chauhan, Sr. Executive HR</t>
  </si>
  <si>
    <t xml:space="preserve">himanshu.chauhan@corediagnostics.in</t>
  </si>
  <si>
    <t xml:space="preserve">Aditya Hospital</t>
  </si>
  <si>
    <t xml:space="preserve">HOD HUMAN RESOURCE</t>
  </si>
  <si>
    <t xml:space="preserve">hrd@adityahospital.com</t>
  </si>
  <si>
    <t xml:space="preserve">Bala Ji General and Maternity Hospital</t>
  </si>
  <si>
    <t xml:space="preserve">Jai Mehala</t>
  </si>
  <si>
    <t xml:space="preserve">mehalajai@gmail.com</t>
  </si>
  <si>
    <t xml:space="preserve">Alchemy Techsol India Pvt Ltd.</t>
  </si>
  <si>
    <t xml:space="preserve">karthik.k@alchemytechsol.com,hrsupport@alchemysolutions.us</t>
  </si>
  <si>
    <t xml:space="preserve">267F+6M3, Venkta Puram, Saidapet, Chennai, Tamil Nadu 600015</t>
  </si>
  <si>
    <t xml:space="preserve">Amiable Value BPO Pvt. Ltd.</t>
  </si>
  <si>
    <t xml:space="preserve">Divya Singh</t>
  </si>
  <si>
    <t xml:space="preserve">hr@amiablevaluebpo.com amarjeetkumar@amiablevaluebpo.com</t>
  </si>
  <si>
    <t xml:space="preserve">120-4317879</t>
  </si>
  <si>
    <t xml:space="preserve">B-1, 2nd Floor, Sector-8, Noida-201301 Uttar Pradesh</t>
  </si>
  <si>
    <t xml:space="preserve">B Jain Publishers Pvt Ltd</t>
  </si>
  <si>
    <t xml:space="preserve">Nidhi Raizada</t>
  </si>
  <si>
    <t xml:space="preserve">hr@bjain.com</t>
  </si>
  <si>
    <t xml:space="preserve">D-157, Sector 63, Noida</t>
  </si>
  <si>
    <t xml:space="preserve">Byjus's</t>
  </si>
  <si>
    <t xml:space="preserve">Pooja Singh</t>
  </si>
  <si>
    <t xml:space="preserve">employeefnf@byjus.com</t>
  </si>
  <si>
    <t xml:space="preserve">Civil Hospital Gurugaram</t>
  </si>
  <si>
    <t xml:space="preserve">PMO DCH Gurugram</t>
  </si>
  <si>
    <t xml:space="preserve">pmo-chgrg.health-hry@gov.in</t>
  </si>
  <si>
    <t xml:space="preserve">Amps Facilities Management Services Pvt Ltd</t>
  </si>
  <si>
    <t xml:space="preserve">Umesh</t>
  </si>
  <si>
    <t xml:space="preserve">payroll@ampsindia.in,hrmanager@ampsindia.in devananda@ampsindia.in</t>
  </si>
  <si>
    <t xml:space="preserve">080-23361616</t>
  </si>
  <si>
    <t xml:space="preserve">Payslip and Appointment letter required</t>
  </si>
  <si>
    <t xml:space="preserve">Cartesian Consulting Private Limited</t>
  </si>
  <si>
    <t xml:space="preserve">Sukanya</t>
  </si>
  <si>
    <t xml:space="preserve">Sukanya@cartesianconsulting.com</t>
  </si>
  <si>
    <t xml:space="preserve">022 6229 2900</t>
  </si>
  <si>
    <t xml:space="preserve">E-301, Lotus Corporate Park,Off Western Express Highway,Jay Coach Area, Laxmi Nagar, Goregaon East,Mumbai – 400 006</t>
  </si>
  <si>
    <t xml:space="preserve">Bundl Technologies Pvt Ltd</t>
  </si>
  <si>
    <t xml:space="preserve">Wasiq Ahmed</t>
  </si>
  <si>
    <t xml:space="preserve">wasiq.ahmed@swiggy.in/ hrsystems-noreply@swiggy.in</t>
  </si>
  <si>
    <t xml:space="preserve">Assure Wellness Clinic and Diagnostic Centre</t>
  </si>
  <si>
    <t xml:space="preserve">MS.SNEHA SAHA CENTRE MANAGER</t>
  </si>
  <si>
    <t xml:space="preserve">assurewellness.dgp@gmail.com</t>
  </si>
  <si>
    <t xml:space="preserve">Ground Floor, 175, Sagarika, Sarada Pally, 54FT, Main Road, Benachity, Durgapur -13, Paschim Barddhaman, Pin - 713213</t>
  </si>
  <si>
    <t xml:space="preserve">Blood Glow</t>
  </si>
  <si>
    <t xml:space="preserve">Kalpesh navsari</t>
  </si>
  <si>
    <t xml:space="preserve">endonavsari1@gmail.com</t>
  </si>
  <si>
    <t xml:space="preserve">Anza Business Services Pvt Ltd</t>
  </si>
  <si>
    <t xml:space="preserve">Jesmy Francis</t>
  </si>
  <si>
    <t xml:space="preserve">hr@anzaservicesllp.com</t>
  </si>
  <si>
    <t xml:space="preserve">ATMECS Technologies Private Limited.</t>
  </si>
  <si>
    <t xml:space="preserve">Nagasree Gollapudi</t>
  </si>
  <si>
    <t xml:space="preserve">Nagasree.Gollapudi@atmecs.com</t>
  </si>
  <si>
    <t xml:space="preserve">Apollo Home Healthcare Limited</t>
  </si>
  <si>
    <t xml:space="preserve">Suresh Babu</t>
  </si>
  <si>
    <t xml:space="preserve">suresh_b@apollohomecare.com</t>
  </si>
  <si>
    <t xml:space="preserve">#8-2-293/82/L, Plot No.253/A,, Venkateswara Colony, Road No:12, Banjara Hills, Hyderabad - 500 034</t>
  </si>
  <si>
    <t xml:space="preserve">Cosmic It Services Pvt Ltd</t>
  </si>
  <si>
    <t xml:space="preserve">K.Santhosh kumar</t>
  </si>
  <si>
    <t xml:space="preserve">santhoshtmg@cosmictechnologies.biz</t>
  </si>
  <si>
    <t xml:space="preserve">80 -2319 0770/0288, 2359 3288 Ext.235</t>
  </si>
  <si>
    <t xml:space="preserve">Cosmonet Solutions Pvt. Ltd.</t>
  </si>
  <si>
    <t xml:space="preserve">hrd@cosmonetsolutions.com</t>
  </si>
  <si>
    <t xml:space="preserve">080 28607744</t>
  </si>
  <si>
    <t xml:space="preserve">Courtyard by Marriott</t>
  </si>
  <si>
    <t xml:space="preserve">Kanupriya Jalota</t>
  </si>
  <si>
    <t xml:space="preserve">cy.delgu.hr.executive1@courtyard.com</t>
  </si>
  <si>
    <t xml:space="preserve">0124 4888444 / 9818193347</t>
  </si>
  <si>
    <t xml:space="preserve">Courtyard Marriott</t>
  </si>
  <si>
    <t xml:space="preserve">nitin.bhapkar@marriott.com</t>
  </si>
  <si>
    <t xml:space="preserve">CPA Global Support Services India Private Ltd</t>
  </si>
  <si>
    <t xml:space="preserve">enquiries@cpaglobal.com</t>
  </si>
  <si>
    <t xml:space="preserve">120-4067000</t>
  </si>
  <si>
    <t xml:space="preserve">Creative Textile Mills Pvt Ltd</t>
  </si>
  <si>
    <t xml:space="preserve">Shoukat Ali</t>
  </si>
  <si>
    <t xml:space="preserve">shoukat.ali@daman.creativegarments.com</t>
  </si>
  <si>
    <t xml:space="preserve">0260 700701 / 7600006475</t>
  </si>
  <si>
    <t xml:space="preserve">Credence Resource Management Private Limited</t>
  </si>
  <si>
    <t xml:space="preserve">Nilesh.Mali@credencerm.com</t>
  </si>
  <si>
    <t xml:space="preserve">CresitaTech Pvt Ltd</t>
  </si>
  <si>
    <t xml:space="preserve">singhs@opallios.com</t>
  </si>
  <si>
    <t xml:space="preserve">CRISIL Limited</t>
  </si>
  <si>
    <t xml:space="preserve">siy@coalition.com</t>
  </si>
  <si>
    <t xml:space="preserve">022 41516700</t>
  </si>
  <si>
    <t xml:space="preserve">Crisil Ltd</t>
  </si>
  <si>
    <t xml:space="preserve">employment.verification@crisil.com</t>
  </si>
  <si>
    <t xml:space="preserve">CRM Services India Pvt Ltd</t>
  </si>
  <si>
    <t xml:space="preserve">Suneel, Shashi sharma</t>
  </si>
  <si>
    <t xml:space="preserve">shashi.sharma@teleperformance.com, Suneel Patial [Suneel.Patial@teleperformance.com]</t>
  </si>
  <si>
    <t xml:space="preserve">9999141810, 0141-4138800 , 201</t>
  </si>
  <si>
    <t xml:space="preserve">Crossdomain Solution Pvt.Ltd.</t>
  </si>
  <si>
    <t xml:space="preserve">Dhanya S</t>
  </si>
  <si>
    <t xml:space="preserve">dhanya_shettigar@cross-domain.com</t>
  </si>
  <si>
    <t xml:space="preserve">Crown Plaza New Delhi</t>
  </si>
  <si>
    <t xml:space="preserve">Nishtha Gupta</t>
  </si>
  <si>
    <t xml:space="preserve">nishtha.gupta@cprohini.com</t>
  </si>
  <si>
    <t xml:space="preserve">11 4488 4488</t>
  </si>
  <si>
    <t xml:space="preserve">Cruise ships Catering And Services International N.V</t>
  </si>
  <si>
    <t xml:space="preserve">hrdataprocess@costa.it</t>
  </si>
  <si>
    <t xml:space="preserve">Crux Technologies Pvt. Ltd.</t>
  </si>
  <si>
    <t xml:space="preserve">contact@cruxcs.com</t>
  </si>
  <si>
    <t xml:space="preserve">044-43435343</t>
  </si>
  <si>
    <t xml:space="preserve">Cryptograph Technologies P Limited</t>
  </si>
  <si>
    <t xml:space="preserve">G. Swopendro Sharma</t>
  </si>
  <si>
    <t xml:space="preserve">gurumayum.s@cryptographtech.com</t>
  </si>
  <si>
    <t xml:space="preserve">080 67333000</t>
  </si>
  <si>
    <t xml:space="preserve">Crystal Televenture</t>
  </si>
  <si>
    <t xml:space="preserve">Divya Yadav</t>
  </si>
  <si>
    <t xml:space="preserve">info@crystalteleventure.com</t>
  </si>
  <si>
    <t xml:space="preserve">Crystaltelevenuters</t>
  </si>
  <si>
    <t xml:space="preserve">Anshu Malik</t>
  </si>
  <si>
    <t xml:space="preserve">anshu.malik@crystalteleventures.com</t>
  </si>
  <si>
    <t xml:space="preserve">CSM Technologies</t>
  </si>
  <si>
    <t xml:space="preserve">Manasi Das</t>
  </si>
  <si>
    <t xml:space="preserve">manasi.das@csmpl.com</t>
  </si>
  <si>
    <t xml:space="preserve">Cuelogic Technologies Private Limited</t>
  </si>
  <si>
    <t xml:space="preserve">Uma Ramani</t>
  </si>
  <si>
    <t xml:space="preserve">hr@cuelogic.co.in</t>
  </si>
  <si>
    <t xml:space="preserve">(020) 67242323</t>
  </si>
  <si>
    <t xml:space="preserve">Currie &amp; Brown India Pvt Ltd.</t>
  </si>
  <si>
    <t xml:space="preserve">Sangeeta</t>
  </si>
  <si>
    <t xml:space="preserve">delhi@curriebrown.com, sangeeta.gusain@curriebrown.com</t>
  </si>
  <si>
    <t xml:space="preserve">11 43443400 20, 011- 41034657-59</t>
  </si>
  <si>
    <t xml:space="preserve">Cyberoam Technologies Pvt. Ltd.</t>
  </si>
  <si>
    <t xml:space="preserve">Preeti Hasrajani</t>
  </si>
  <si>
    <t xml:space="preserve">hroperations@cyberoam.com'</t>
  </si>
  <si>
    <t xml:space="preserve">919978936296, Tel No. 079-66216962</t>
  </si>
  <si>
    <t xml:space="preserve">CyberQ Consulting Private Limited.</t>
  </si>
  <si>
    <t xml:space="preserve">PSA Team</t>
  </si>
  <si>
    <t xml:space="preserve">resources@cyberqindia.com</t>
  </si>
  <si>
    <t xml:space="preserve">CyberThing Info Tech Pvt. Ltd</t>
  </si>
  <si>
    <t xml:space="preserve">Sulsha Shah</t>
  </si>
  <si>
    <t xml:space="preserve">Sulsha.Shah@cyberthink.com</t>
  </si>
  <si>
    <t xml:space="preserve">Cyble Solutions Private Limited</t>
  </si>
  <si>
    <t xml:space="preserve">krishna</t>
  </si>
  <si>
    <t xml:space="preserve">krishna@csolution.net</t>
  </si>
  <si>
    <t xml:space="preserve">080 33512343</t>
  </si>
  <si>
    <t xml:space="preserve">Cybrog Info solutions Pvt. Ltd.</t>
  </si>
  <si>
    <t xml:space="preserve">sanjeev.sharma@cybrog.net , akhil.kapoor@cybrog.net</t>
  </si>
  <si>
    <t xml:space="preserve">0124-4086622</t>
  </si>
  <si>
    <t xml:space="preserve">Cyclo Engnineers</t>
  </si>
  <si>
    <t xml:space="preserve">cyclo.engineer24@gmail.com</t>
  </si>
  <si>
    <t xml:space="preserve">Cyqyator Media Services Private Limited</t>
  </si>
  <si>
    <t xml:space="preserve">customercare@dishtv.in/corporatesales@dishtv.in, amit_joshi@dishtv.in</t>
  </si>
  <si>
    <t xml:space="preserve">D &amp; D Marbles</t>
  </si>
  <si>
    <t xml:space="preserve">Naresh Das</t>
  </si>
  <si>
    <t xml:space="preserve">ddmarblesgranite@gmail.com</t>
  </si>
  <si>
    <t xml:space="preserve">D Mello Typing &amp; xerox Centre</t>
  </si>
  <si>
    <t xml:space="preserve">Savio d mello</t>
  </si>
  <si>
    <t xml:space="preserve">dmellothane@gmail.com</t>
  </si>
  <si>
    <t xml:space="preserve">DA Milano Leathers Pvt. Ltd.</t>
  </si>
  <si>
    <t xml:space="preserve">Hr@damilano.com</t>
  </si>
  <si>
    <t xml:space="preserve">DAC Enterprise</t>
  </si>
  <si>
    <t xml:space="preserve">dacedu@gmail.com</t>
  </si>
  <si>
    <t xml:space="preserve">0124-4304172</t>
  </si>
  <si>
    <t xml:space="preserve">Dafuq Solutions Private Limited</t>
  </si>
  <si>
    <t xml:space="preserve">Shailja Bharghava</t>
  </si>
  <si>
    <t xml:space="preserve">mail@dafuqsolutions.com</t>
  </si>
  <si>
    <t xml:space="preserve">Dainik Bhaskar Corp Ltd</t>
  </si>
  <si>
    <t xml:space="preserve">C. Prasad</t>
  </si>
  <si>
    <t xml:space="preserve">prasad@dainikbhaskar.com</t>
  </si>
  <si>
    <t xml:space="preserve">Daksh Energy Solutions</t>
  </si>
  <si>
    <t xml:space="preserve">prasannamathad@dakshgroups.com</t>
  </si>
  <si>
    <t xml:space="preserve">Damask Info Tech Pvt. Ltd</t>
  </si>
  <si>
    <t xml:space="preserve">AMAN V. DUTT</t>
  </si>
  <si>
    <t xml:space="preserve">damask.aman@gmail.com</t>
  </si>
  <si>
    <t xml:space="preserve">Dart Infosolution</t>
  </si>
  <si>
    <t xml:space="preserve">Aswin Balaji.K.V.</t>
  </si>
  <si>
    <t xml:space="preserve">info@dartinfosolution.com</t>
  </si>
  <si>
    <t xml:space="preserve">Data-Core India Private Limited</t>
  </si>
  <si>
    <t xml:space="preserve">Dip K. Basu</t>
  </si>
  <si>
    <t xml:space="preserve">dip.basu@in.datacoresystems.com</t>
  </si>
  <si>
    <t xml:space="preserve">033 2359 3901 / 33 2359 3901 / 02 / 18 / 19</t>
  </si>
  <si>
    <t xml:space="preserve">Datalink Industrial Corporation</t>
  </si>
  <si>
    <t xml:space="preserve">hrd@prodotgroup.com</t>
  </si>
  <si>
    <t xml:space="preserve">Datamatics Direct Marketing Pvt Ltd)</t>
  </si>
  <si>
    <t xml:space="preserve">Reshma Sequeira</t>
  </si>
  <si>
    <t xml:space="preserve">Reshma_Sequeira@dfssl.com</t>
  </si>
  <si>
    <t xml:space="preserve">91 22 6671 2001 | D: +91 22 6671 2017</t>
  </si>
  <si>
    <t xml:space="preserve">Datamatics Direct Marketing Pvt. Ltd.</t>
  </si>
  <si>
    <t xml:space="preserve">Imran shaikh</t>
  </si>
  <si>
    <t xml:space="preserve">marketing@dfssl.com; investorsqry@dfssl.com, delilah_gonsalves@dfssl.com</t>
  </si>
  <si>
    <t xml:space="preserve">9664631189, 22-66712001</t>
  </si>
  <si>
    <t xml:space="preserve">Datamatics Global Service Ltd.</t>
  </si>
  <si>
    <t xml:space="preserve">Milind Bandekar</t>
  </si>
  <si>
    <t xml:space="preserve">milind.bandekar@datamatics.com</t>
  </si>
  <si>
    <t xml:space="preserve">022 6102 1108</t>
  </si>
  <si>
    <t xml:space="preserve">Datamatics Global Services limited</t>
  </si>
  <si>
    <t xml:space="preserve">milind.bandekar@datamatics.com,refcheck@datamatics.com</t>
  </si>
  <si>
    <t xml:space="preserve">Datamatics Vista Info Systems Ltd.</t>
  </si>
  <si>
    <t xml:space="preserve">Deepa V</t>
  </si>
  <si>
    <t xml:space="preserve">deepa.vijayan@datamatics.com</t>
  </si>
  <si>
    <t xml:space="preserve">Dattaraj Builtron</t>
  </si>
  <si>
    <t xml:space="preserve">Rajesh Patil</t>
  </si>
  <si>
    <t xml:space="preserve">dattarajbuiltron@gmail.com</t>
  </si>
  <si>
    <t xml:space="preserve">022 27469323 / 9323531200</t>
  </si>
  <si>
    <t xml:space="preserve">Dav Broadcast Solutions</t>
  </si>
  <si>
    <t xml:space="preserve">Tarun Tyagi</t>
  </si>
  <si>
    <t xml:space="preserve">tarun@davbroadcast.com</t>
  </si>
  <si>
    <t xml:space="preserve">Dayal Infosystems Pvt. Ltd.</t>
  </si>
  <si>
    <t xml:space="preserve">himansu.sahu@dayalgroup.com</t>
  </si>
  <si>
    <t xml:space="preserve">Dayim Punj Liyod(11-08-2009 to 21-02-2013)</t>
  </si>
  <si>
    <t xml:space="preserve">ADNAN ABDUL JAWAD</t>
  </si>
  <si>
    <t xml:space="preserve">mkt@punjlloyd.com, info@punjlloyd.com</t>
  </si>
  <si>
    <t xml:space="preserve">966 3 8969241, 966 3 4624500</t>
  </si>
  <si>
    <t xml:space="preserve">DB Digital</t>
  </si>
  <si>
    <t xml:space="preserve">c.brijesh@dbcorp.in</t>
  </si>
  <si>
    <t xml:space="preserve">DB Xento Systems Pvt Ltd</t>
  </si>
  <si>
    <t xml:space="preserve">Deepak kamle</t>
  </si>
  <si>
    <t xml:space="preserve">nshiv@xento.com / dkamle@xento.com</t>
  </si>
  <si>
    <t xml:space="preserve">020 60222285</t>
  </si>
  <si>
    <t xml:space="preserve">DCW Limited</t>
  </si>
  <si>
    <t xml:space="preserve">Sadanad Bhide</t>
  </si>
  <si>
    <t xml:space="preserve">Sadanad.bhide@dcwltd.com</t>
  </si>
  <si>
    <t xml:space="preserve">022 22871914 /16</t>
  </si>
  <si>
    <t xml:space="preserve">DEC Property Management Pvt Ltd</t>
  </si>
  <si>
    <t xml:space="preserve">Sachin, PS Bhandari</t>
  </si>
  <si>
    <t xml:space="preserve">sachin@decservice.in, psbhandari@decservice.in</t>
  </si>
  <si>
    <t xml:space="preserve">9999711134, 9999711126</t>
  </si>
  <si>
    <t xml:space="preserve">Decagon</t>
  </si>
  <si>
    <t xml:space="preserve">Prerna Kambli</t>
  </si>
  <si>
    <t xml:space="preserve">prernakambli89@gmail.com</t>
  </si>
  <si>
    <t xml:space="preserve">Decan I Services</t>
  </si>
  <si>
    <t xml:space="preserve">nizam@deccaniservices.in</t>
  </si>
  <si>
    <t xml:space="preserve">Decathlon Sports India Pvt. Ltd</t>
  </si>
  <si>
    <t xml:space="preserve">Rahul.N</t>
  </si>
  <si>
    <t xml:space="preserve">rahul.nichanamettla@decathlon.in</t>
  </si>
  <si>
    <t xml:space="preserve">Decimal Technologies</t>
  </si>
  <si>
    <t xml:space="preserve">Anamika</t>
  </si>
  <si>
    <t xml:space="preserve">anamika.saxena@decimal.co.in / vjhamb@decimal.co.in</t>
  </si>
  <si>
    <t xml:space="preserve">Declaration with candidate signature would be required (Dell International Services)</t>
  </si>
  <si>
    <t xml:space="preserve">Online</t>
  </si>
  <si>
    <t xml:space="preserve">Deepa Solar Systems Private Limited</t>
  </si>
  <si>
    <t xml:space="preserve">prashanth@deepasolar.com</t>
  </si>
  <si>
    <t xml:space="preserve">Deepak Fertilisers and Petrochemicals Corporation Limited</t>
  </si>
  <si>
    <t xml:space="preserve">Shachi Kasture –</t>
  </si>
  <si>
    <t xml:space="preserve">shachi.kasture@dfpcl.com</t>
  </si>
  <si>
    <t xml:space="preserve">Deevas Technosoft India Pvt Ltd</t>
  </si>
  <si>
    <t xml:space="preserve">Revathi Ch</t>
  </si>
  <si>
    <t xml:space="preserve">revathi.ch@deevas.in</t>
  </si>
  <si>
    <t xml:space="preserve">40-69000696</t>
  </si>
  <si>
    <t xml:space="preserve">dEEVOir Consulting Services Pvt Ltd</t>
  </si>
  <si>
    <t xml:space="preserve">Aajay</t>
  </si>
  <si>
    <t xml:space="preserve">aajay@deevoir.com</t>
  </si>
  <si>
    <t xml:space="preserve">Delhi Bible Fellowship</t>
  </si>
  <si>
    <t xml:space="preserve">Arvind balaram, joy</t>
  </si>
  <si>
    <t xml:space="preserve">joy.joseph1984@gmail.com</t>
  </si>
  <si>
    <t xml:space="preserve">9313349566, 8826107775</t>
  </si>
  <si>
    <t xml:space="preserve">Delhi Décor</t>
  </si>
  <si>
    <t xml:space="preserve">mohsin</t>
  </si>
  <si>
    <t xml:space="preserve">delhidecor@gmail.com, muk.mohsin@gmail.com</t>
  </si>
  <si>
    <t xml:space="preserve">Delhi Dressing &amp; Surgicals</t>
  </si>
  <si>
    <t xml:space="preserve">Nisha Bhatia</t>
  </si>
  <si>
    <t xml:space="preserve">delhidressing@delhidressing.com,</t>
  </si>
  <si>
    <t xml:space="preserve">011-45018494</t>
  </si>
  <si>
    <t xml:space="preserve">Delhi Duty Free</t>
  </si>
  <si>
    <t xml:space="preserve">hr@delhidutyfree.co.in</t>
  </si>
  <si>
    <t xml:space="preserve">Delhi International Airport Pvt Limited</t>
  </si>
  <si>
    <t xml:space="preserve">Ashwani.Kaul@gmrgroup.in</t>
  </si>
  <si>
    <t xml:space="preserve">Delhi Press Patra Prakashan Private Limited</t>
  </si>
  <si>
    <t xml:space="preserve">arvin.dsouza@delhipress.in</t>
  </si>
  <si>
    <t xml:space="preserve">Deligent Tech India Pvt Ltd</t>
  </si>
  <si>
    <t xml:space="preserve">Mansi Duggal</t>
  </si>
  <si>
    <t xml:space="preserve">mansi.duggal@diligentconsulting.co.in</t>
  </si>
  <si>
    <t xml:space="preserve">Deloitte &amp; Touche Assurance and Enterprise Risk Services India Private Limited</t>
  </si>
  <si>
    <t xml:space="preserve">US India Employment Verification Team</t>
  </si>
  <si>
    <t xml:space="preserve">usindhydevr@DELOITTE.com</t>
  </si>
  <si>
    <t xml:space="preserve">Delta Management Professionals</t>
  </si>
  <si>
    <t xml:space="preserve">Sumit</t>
  </si>
  <si>
    <t xml:space="preserve">jobs@deltamanagement.in</t>
  </si>
  <si>
    <t xml:space="preserve">022-28686100</t>
  </si>
  <si>
    <t xml:space="preserve">DELUX CARGO INDIA PVT.LTD.</t>
  </si>
  <si>
    <t xml:space="preserve">Madhur Sinha</t>
  </si>
  <si>
    <t xml:space="preserve">hr@delex.in / binay.jha@delex.in</t>
  </si>
  <si>
    <t xml:space="preserve">Den Networks</t>
  </si>
  <si>
    <t xml:space="preserve">Rahul Dhar</t>
  </si>
  <si>
    <t xml:space="preserve">rahul.dhar@denonline.in / denhr@denonline.in</t>
  </si>
  <si>
    <t xml:space="preserve">011 40522200</t>
  </si>
  <si>
    <t xml:space="preserve">Denso Kirloskar Industries Pvt Ltd</t>
  </si>
  <si>
    <t xml:space="preserve">diin_cs@denso.co.in</t>
  </si>
  <si>
    <t xml:space="preserve">Dentsu Aegis Network</t>
  </si>
  <si>
    <t xml:space="preserve">Shefali.Salvi@dentsuaegis.com&gt;</t>
  </si>
  <si>
    <t xml:space="preserve">Derric Wood</t>
  </si>
  <si>
    <t xml:space="preserve">Mr. Anuj Bhargava</t>
  </si>
  <si>
    <t xml:space="preserve">derricwood2005@hotmail.com, anujbhargava@mac.com</t>
  </si>
  <si>
    <t xml:space="preserve">9810688849 , (11)-42351060</t>
  </si>
  <si>
    <t xml:space="preserve">Devbhumi Broadcast Pvt Ltd - Khabar Fast</t>
  </si>
  <si>
    <t xml:space="preserve">hr@khabarfast.com</t>
  </si>
  <si>
    <t xml:space="preserve">Devine Info</t>
  </si>
  <si>
    <t xml:space="preserve">Sohail</t>
  </si>
  <si>
    <t xml:space="preserve">sijo@strawberrygs.com</t>
  </si>
  <si>
    <t xml:space="preserve">Devyani International Limited</t>
  </si>
  <si>
    <t xml:space="preserve">Ratnesh</t>
  </si>
  <si>
    <t xml:space="preserve">ratnesh.ojha@dil-rjcorp.com / ankitdua84@gmail.com</t>
  </si>
  <si>
    <t xml:space="preserve">Devyani International Ltd (Pizza Hut)</t>
  </si>
  <si>
    <t xml:space="preserve">Rakesh, anuj mehar</t>
  </si>
  <si>
    <t xml:space="preserve">pathak9811@yahoo.com phgk1@pizzahut-dipl.com, phgk1@dil.rgcorp.com</t>
  </si>
  <si>
    <t xml:space="preserve">011-29230659, 9953183158,</t>
  </si>
  <si>
    <t xml:space="preserve">DHFL Pramerica Life Insurance Co. Ltd</t>
  </si>
  <si>
    <t xml:space="preserve">verifications@authnumber.com Argha.Ghatak@fadv.com</t>
  </si>
  <si>
    <t xml:space="preserve">0124 4697000</t>
  </si>
  <si>
    <t xml:space="preserve">DHL Aviation (EEMEA) BSC(c)</t>
  </si>
  <si>
    <t xml:space="preserve">Anush Thomas Chandy</t>
  </si>
  <si>
    <t xml:space="preserve">anush.thomas@dhl.com</t>
  </si>
  <si>
    <t xml:space="preserve">973 17 500 800</t>
  </si>
  <si>
    <t xml:space="preserve">DHL India Express Pvt Ltd</t>
  </si>
  <si>
    <t xml:space="preserve">Pallavi.Ambekar@dhl.com / mehul.navinshah@dhl.com</t>
  </si>
  <si>
    <t xml:space="preserve">Dhruv Infratel Pvt. Ltd</t>
  </si>
  <si>
    <t xml:space="preserve">Dhruv Infratel Pvt. Ltd.</t>
  </si>
  <si>
    <t xml:space="preserve">info@dhruvinfratel.com</t>
  </si>
  <si>
    <t xml:space="preserve">Di Bella Coffie Pvt Ltd</t>
  </si>
  <si>
    <t xml:space="preserve">Namrata Shinde</t>
  </si>
  <si>
    <t xml:space="preserve">hr@dibellacoffee.in</t>
  </si>
  <si>
    <t xml:space="preserve">DIC India Limited</t>
  </si>
  <si>
    <t xml:space="preserve">Vani Ranganathan</t>
  </si>
  <si>
    <t xml:space="preserve">vani.ranganathan@dic.co.in</t>
  </si>
  <si>
    <t xml:space="preserve">1206361414=1515</t>
  </si>
  <si>
    <t xml:space="preserve">A-122, Sanjay Colony II, Pocket A, Sanjay Colony, Okhla Phase II, Okhla Industrial Estate, New Delhi, Delhi 110020</t>
  </si>
  <si>
    <t xml:space="preserve">Dictasol (India) Pvt. Ltd</t>
  </si>
  <si>
    <t xml:space="preserve">Krishnuin</t>
  </si>
  <si>
    <t xml:space="preserve">krishnavenir@dictasol.in</t>
  </si>
  <si>
    <t xml:space="preserve">040-40075307</t>
  </si>
  <si>
    <t xml:space="preserve">Diffusion Engineers Limited</t>
  </si>
  <si>
    <t xml:space="preserve">S. Dey</t>
  </si>
  <si>
    <t xml:space="preserve">info@diffusionengineers.com / dkc2@diffusionengineers.com</t>
  </si>
  <si>
    <t xml:space="preserve">Digi Osmosis LLP</t>
  </si>
  <si>
    <t xml:space="preserve">hr@digiosmosis.com</t>
  </si>
  <si>
    <t xml:space="preserve">Digital Matrix</t>
  </si>
  <si>
    <t xml:space="preserve">sandip.biswas@digitalmatrix.in</t>
  </si>
  <si>
    <t xml:space="preserve">Dilipcorp Consultants</t>
  </si>
  <si>
    <t xml:space="preserve">Rushabh Rambhia.</t>
  </si>
  <si>
    <t xml:space="preserve">rushabh.rambhia@dilipcorp.com</t>
  </si>
  <si>
    <t xml:space="preserve">Dimension Data India</t>
  </si>
  <si>
    <t xml:space="preserve">Arti Rajak</t>
  </si>
  <si>
    <t xml:space="preserve">rahul.ambegaoker@dimensiondata.com / arti.rajak@dimensiondata.com</t>
  </si>
  <si>
    <t xml:space="preserve">Directplan Communications Ltd</t>
  </si>
  <si>
    <t xml:space="preserve">sales@speedexnews.co.uk</t>
  </si>
  <si>
    <t xml:space="preserve">Discovery Software Technology Private Limited</t>
  </si>
  <si>
    <t xml:space="preserve">anurenj@myholidays.com</t>
  </si>
  <si>
    <t xml:space="preserve">Dish TV</t>
  </si>
  <si>
    <t xml:space="preserve">pankaj.roy@vcustomerfinance.biz', akhil.swaroop@rampgreen.net; Shamim Ansari, Amit Joshi [amit_joshi@dishtv.in]</t>
  </si>
  <si>
    <t xml:space="preserve">Dish TV India</t>
  </si>
  <si>
    <t xml:space="preserve">customercare@dishtv.in/corporatesales@dishtv.in</t>
  </si>
  <si>
    <t xml:space="preserve">Disha Coaching Classes</t>
  </si>
  <si>
    <t xml:space="preserve">Anita bajaj</t>
  </si>
  <si>
    <t xml:space="preserve">dishaclasses2013@gmail.com</t>
  </si>
  <si>
    <t xml:space="preserve">Disney Broadcasting India Limited</t>
  </si>
  <si>
    <t xml:space="preserve">Lira Fernandes</t>
  </si>
  <si>
    <t xml:space="preserve">Lira.Fernandes@disney.com</t>
  </si>
  <si>
    <t xml:space="preserve">DISYS India Private Limited</t>
  </si>
  <si>
    <t xml:space="preserve">hr@disys.com</t>
  </si>
  <si>
    <t xml:space="preserve">044 6673 9000</t>
  </si>
  <si>
    <t xml:space="preserve">Document Would be Required with Emp Id (Marlabs)</t>
  </si>
  <si>
    <t xml:space="preserve">Ramesh.j@marlabs.com</t>
  </si>
  <si>
    <t xml:space="preserve">080 46562600</t>
  </si>
  <si>
    <t xml:space="preserve">Doeguling Tibetan Settlement Office</t>
  </si>
  <si>
    <t xml:space="preserve">doegul@tibet.net, doegulaccount@tibet.net, , doegulaeo@tibet.net</t>
  </si>
  <si>
    <t xml:space="preserve">Dolphin Saftech Servierce pvt.Ltd</t>
  </si>
  <si>
    <t xml:space="preserve">Ashish Tomar |</t>
  </si>
  <si>
    <t xml:space="preserve">ashish.tomar@dolphinservices.in</t>
  </si>
  <si>
    <t xml:space="preserve">Dolphins International School</t>
  </si>
  <si>
    <t xml:space="preserve">nrjgupta31@gmail.com, coloursschool@gmail.com</t>
  </si>
  <si>
    <t xml:space="preserve">9929711189, 935141777</t>
  </si>
  <si>
    <t xml:space="preserve">Dominos Pizza</t>
  </si>
  <si>
    <t xml:space="preserve">Vidima</t>
  </si>
  <si>
    <t xml:space="preserve">chandansingh_dominos@dominosin.com, SunilKR_Srivastava@dominosin.com</t>
  </si>
  <si>
    <t xml:space="preserve">011-</t>
  </si>
  <si>
    <t xml:space="preserve">Don bosco Technical Institute</t>
  </si>
  <si>
    <t xml:space="preserve">SK Jhah</t>
  </si>
  <si>
    <t xml:space="preserve">dbti.okhla@yahoo.com</t>
  </si>
  <si>
    <t xml:space="preserve">011-26830596</t>
  </si>
  <si>
    <t xml:space="preserve">Doo Events And Entertainment</t>
  </si>
  <si>
    <t xml:space="preserve">ratheesh.dooevents@gmail.com</t>
  </si>
  <si>
    <t xml:space="preserve">Doon Valley Institute of Engg and tech</t>
  </si>
  <si>
    <t xml:space="preserve">tpo@doonvalleygroup.com / info@doonvalleygroup.com</t>
  </si>
  <si>
    <t xml:space="preserve">Double Tree By Hilton</t>
  </si>
  <si>
    <t xml:space="preserve">geetika.kataria@hilton.com'</t>
  </si>
  <si>
    <t xml:space="preserve">0124-4911234</t>
  </si>
  <si>
    <t xml:space="preserve">Doubletick Media Private Limited</t>
  </si>
  <si>
    <t xml:space="preserve">hr@newsplatform.in</t>
  </si>
  <si>
    <t xml:space="preserve">Dr. Sulaiman AL Habib Medical Group(28-12-2008 to 28-12-2012)</t>
  </si>
  <si>
    <t xml:space="preserve">Jobs@drsulaimanalhabib.com, info@drsulaimanalhabib.com</t>
  </si>
  <si>
    <t xml:space="preserve">971 - 4 - 4297777, 966 - 6 - 3166666</t>
  </si>
  <si>
    <t xml:space="preserve">Dream Hotel Cochin</t>
  </si>
  <si>
    <t xml:space="preserve">Anthony</t>
  </si>
  <si>
    <t xml:space="preserve">hrd@dreamcochin.com</t>
  </si>
  <si>
    <t xml:space="preserve">484-4129999)</t>
  </si>
  <si>
    <t xml:space="preserve">DTDC Express Ltd</t>
  </si>
  <si>
    <t xml:space="preserve">HR TEAM</t>
  </si>
  <si>
    <t xml:space="preserve">through E locker</t>
  </si>
  <si>
    <t xml:space="preserve">Dwise Solutions and Services Pvt Ltd</t>
  </si>
  <si>
    <t xml:space="preserve">Philip C Panicker</t>
  </si>
  <si>
    <t xml:space="preserve">philip@dwisesolutions.com</t>
  </si>
  <si>
    <t xml:space="preserve">Dynamatic Technologies Limited</t>
  </si>
  <si>
    <t xml:space="preserve">Anil Kumar Katti</t>
  </si>
  <si>
    <t xml:space="preserve">katti@dynamatics.net</t>
  </si>
  <si>
    <t xml:space="preserve">Dynamics Objects</t>
  </si>
  <si>
    <t xml:space="preserve">Miss Soma</t>
  </si>
  <si>
    <t xml:space="preserve">soma@dynamicsobjects.com</t>
  </si>
  <si>
    <t xml:space="preserve">Dynatech Powerplant Consultants P Ltd</t>
  </si>
  <si>
    <t xml:space="preserve">T V V Satyanarayana</t>
  </si>
  <si>
    <t xml:space="preserve">dynatech.hyd@gmail.com</t>
  </si>
  <si>
    <t xml:space="preserve">96769 17616 / 98480 54280</t>
  </si>
  <si>
    <t xml:space="preserve">DynPro India Pvt. Ltd.</t>
  </si>
  <si>
    <t xml:space="preserve">Team BG Verification</t>
  </si>
  <si>
    <t xml:space="preserve">bveri@dynproindia.com</t>
  </si>
  <si>
    <t xml:space="preserve">080 46725007</t>
  </si>
  <si>
    <t xml:space="preserve">BENGALURU - 560042, INDIA</t>
  </si>
  <si>
    <t xml:space="preserve">E- Transition Softech Pvt Ltd</t>
  </si>
  <si>
    <t xml:space="preserve">Shekar.C</t>
  </si>
  <si>
    <t xml:space="preserve">hrmanager.shekar@transition.info</t>
  </si>
  <si>
    <t xml:space="preserve">e4e Healthcare Business Services Pvt. Ltd.</t>
  </si>
  <si>
    <t xml:space="preserve">Onkar, 9560008194</t>
  </si>
  <si>
    <t xml:space="preserve">onkar@e4e.com</t>
  </si>
  <si>
    <t xml:space="preserve">0120-674 6666, 80 4170 5258, 44 6689 1111</t>
  </si>
  <si>
    <t xml:space="preserve">EAIESB Software Solutions Pvt Ltd.</t>
  </si>
  <si>
    <t xml:space="preserve">Vijaya Kumar Reddy.Maddela</t>
  </si>
  <si>
    <t xml:space="preserve">vijay.reddy@eaiesb.com</t>
  </si>
  <si>
    <t xml:space="preserve">40-40119993 / 9704179993</t>
  </si>
  <si>
    <t xml:space="preserve">East Point Infotech</t>
  </si>
  <si>
    <t xml:space="preserve">Mr. Voraswami</t>
  </si>
  <si>
    <t xml:space="preserve">Voraswamy.g@eastpont.ac.in</t>
  </si>
  <si>
    <t xml:space="preserve">Easy -R Solutions</t>
  </si>
  <si>
    <t xml:space="preserve">Muddassar</t>
  </si>
  <si>
    <t xml:space="preserve">muddassar@easy-r.com, mudassar@easy-r.com</t>
  </si>
  <si>
    <t xml:space="preserve">Easy Smart Financial Services Pvt Ltd</t>
  </si>
  <si>
    <t xml:space="preserve">easysmart1group@gmail.com</t>
  </si>
  <si>
    <t xml:space="preserve">Easy Source HR Solution Pvt. Ltd</t>
  </si>
  <si>
    <t xml:space="preserve">Navin Shrivastava</t>
  </si>
  <si>
    <t xml:space="preserve">navin@easysourceindia.com</t>
  </si>
  <si>
    <t xml:space="preserve">10B|25 Gopala Towers|Rajendra Place|New Delhi - 110008</t>
  </si>
  <si>
    <t xml:space="preserve">EBC Publishing Pvt Ltd</t>
  </si>
  <si>
    <t xml:space="preserve">Shristi Verma</t>
  </si>
  <si>
    <t xml:space="preserve">hr.exec2@ebc-india.com</t>
  </si>
  <si>
    <t xml:space="preserve">0522-4059623</t>
  </si>
  <si>
    <t xml:space="preserve">Ebiw Info Analytics Private Limited</t>
  </si>
  <si>
    <t xml:space="preserve">bhami@ebiw.com</t>
  </si>
  <si>
    <t xml:space="preserve">033 6541 1339</t>
  </si>
  <si>
    <t xml:space="preserve">Ecofil Technologies India Pvt Ltd</t>
  </si>
  <si>
    <t xml:space="preserve">Latha Hegde</t>
  </si>
  <si>
    <t xml:space="preserve">info@ecofil.in,shankaran.t@ecofil.in</t>
  </si>
  <si>
    <t xml:space="preserve">715-A, 7th Floor, Spencer Plaza, Spacelance, Mount Road, Chennai, Tamil Nadu - 600002, India</t>
  </si>
  <si>
    <t xml:space="preserve">Ecokrin Hygiene Pvt. Ltd</t>
  </si>
  <si>
    <t xml:space="preserve">haridasnair@ecokrin.co.in,</t>
  </si>
  <si>
    <t xml:space="preserve">22-23725875, 22-23757025</t>
  </si>
  <si>
    <t xml:space="preserve">E-Cosmos India Pvt. Ltd.</t>
  </si>
  <si>
    <t xml:space="preserve">SULAGNA BASU</t>
  </si>
  <si>
    <t xml:space="preserve">svk@ecosmossolutions.com', info@ecosmossolutions.com,</t>
  </si>
  <si>
    <t xml:space="preserve">ECSTASY Design contractors &amp; engineers</t>
  </si>
  <si>
    <t xml:space="preserve">Shoib Khan</t>
  </si>
  <si>
    <t xml:space="preserve">info.edce@gmail.com</t>
  </si>
  <si>
    <t xml:space="preserve">Ectech Solutions Pvt Ltd</t>
  </si>
  <si>
    <t xml:space="preserve">Manasa Maganti</t>
  </si>
  <si>
    <t xml:space="preserve">manasa.m@ectechsolutions.com</t>
  </si>
  <si>
    <t xml:space="preserve">040-69514999</t>
  </si>
  <si>
    <t xml:space="preserve">Eculides Info Tech</t>
  </si>
  <si>
    <t xml:space="preserve">Gurpreet Kainth</t>
  </si>
  <si>
    <t xml:space="preserve">hr@eculides.us</t>
  </si>
  <si>
    <t xml:space="preserve">Edelman, Gurgaon</t>
  </si>
  <si>
    <t xml:space="preserve">Namita Narula</t>
  </si>
  <si>
    <t xml:space="preserve">namita.narula@edelman.com</t>
  </si>
  <si>
    <t xml:space="preserve">Edenred (india) Pvt. Ltd.</t>
  </si>
  <si>
    <t xml:space="preserve">Nadeem shaikh</t>
  </si>
  <si>
    <t xml:space="preserve">debabrata.saha@edenred.com, assist-IN@edenred.com</t>
  </si>
  <si>
    <t xml:space="preserve">022 2545 5500/ 022 6143 3333</t>
  </si>
  <si>
    <t xml:space="preserve">Edenred India Private Limited</t>
  </si>
  <si>
    <t xml:space="preserve">Pranali</t>
  </si>
  <si>
    <t xml:space="preserve">pranali.pradhan@edenred.com</t>
  </si>
  <si>
    <t xml:space="preserve">022 25455507</t>
  </si>
  <si>
    <t xml:space="preserve">Edge Infotech</t>
  </si>
  <si>
    <t xml:space="preserve">Akshay Khurana</t>
  </si>
  <si>
    <t xml:space="preserve">hr@edgeinfotech.in</t>
  </si>
  <si>
    <t xml:space="preserve">Edge Verve Systems Limited</t>
  </si>
  <si>
    <t xml:space="preserve">EdgeVerve Verification Team</t>
  </si>
  <si>
    <t xml:space="preserve">EV_Verification@edgeverve.com</t>
  </si>
  <si>
    <t xml:space="preserve">Edmonton Public school</t>
  </si>
  <si>
    <t xml:space="preserve">epsplk@hotmail.com</t>
  </si>
  <si>
    <t xml:space="preserve">05871-233908</t>
  </si>
  <si>
    <t xml:space="preserve">Edward Academy of Professional Education</t>
  </si>
  <si>
    <t xml:space="preserve">printing.edwardacademy@gmail.com</t>
  </si>
  <si>
    <t xml:space="preserve">Eenadu Digital</t>
  </si>
  <si>
    <t xml:space="preserve">muralidhar.bandaru@eenadudigital.com / viharvaishnav@gmail.com / vihar.media@gmail.com</t>
  </si>
  <si>
    <t xml:space="preserve">Effective Teleservices Pvt Ltd</t>
  </si>
  <si>
    <t xml:space="preserve">Ritu Kachhawa</t>
  </si>
  <si>
    <t xml:space="preserve">Ritu Kachhawa [Ritu.Kachhawa@etechtexas.com]</t>
  </si>
  <si>
    <t xml:space="preserve">079-232-13089 (M) 886-613-2226</t>
  </si>
  <si>
    <t xml:space="preserve">Effective Teleservices Pvt. Ltd</t>
  </si>
  <si>
    <t xml:space="preserve">Daksh Bhatt</t>
  </si>
  <si>
    <t xml:space="preserve">Daksh.Bhatt@etechtexas.com&gt;</t>
  </si>
  <si>
    <t xml:space="preserve">EFS Technologies</t>
  </si>
  <si>
    <t xml:space="preserve">hr@efsystem.com</t>
  </si>
  <si>
    <t xml:space="preserve">E-Funds</t>
  </si>
  <si>
    <t xml:space="preserve">subhash</t>
  </si>
  <si>
    <t xml:space="preserve">subhash.nair@fisglobal.com, asr_powerware@vsnl.net</t>
  </si>
  <si>
    <t xml:space="preserve">eFunds International India Pvt Ltd</t>
  </si>
  <si>
    <t xml:space="preserve">Omshree Sawant</t>
  </si>
  <si>
    <t xml:space="preserve">Omshree.Sawant@fisglobal.com</t>
  </si>
  <si>
    <t xml:space="preserve">Efuture Soft Tech Solutions</t>
  </si>
  <si>
    <t xml:space="preserve">Ameena Shaik</t>
  </si>
  <si>
    <t xml:space="preserve">hr@efsor.com</t>
  </si>
  <si>
    <t xml:space="preserve">eGain Communication Pvt Ltd</t>
  </si>
  <si>
    <t xml:space="preserve">vhulawale@egain.com</t>
  </si>
  <si>
    <t xml:space="preserve">020 6608 9200</t>
  </si>
  <si>
    <t xml:space="preserve">Egon Zehnder International</t>
  </si>
  <si>
    <t xml:space="preserve">Tarun Kalra</t>
  </si>
  <si>
    <t xml:space="preserve">Tarun.Kalra@egonzehnder.com</t>
  </si>
  <si>
    <t xml:space="preserve">0124 4755900</t>
  </si>
  <si>
    <t xml:space="preserve">Eins Institute of Management, Technology And Research Pvt Ltd</t>
  </si>
  <si>
    <t xml:space="preserve">Sushant Mallya</t>
  </si>
  <si>
    <t xml:space="preserve">hrsupport@jaro.in</t>
  </si>
  <si>
    <t xml:space="preserve">022 67842893</t>
  </si>
  <si>
    <t xml:space="preserve">EIT Services India Private Limited</t>
  </si>
  <si>
    <t xml:space="preserve">dineshkumar.as@dxc.com</t>
  </si>
  <si>
    <t xml:space="preserve">Electrotherm</t>
  </si>
  <si>
    <t xml:space="preserve">sanjay.joshi@electrotherm.com</t>
  </si>
  <si>
    <t xml:space="preserve">Elegance Solutions Ltd.</t>
  </si>
  <si>
    <t xml:space="preserve">ssa.chartered@yahoo.co.in</t>
  </si>
  <si>
    <t xml:space="preserve">0135-2789427</t>
  </si>
  <si>
    <t xml:space="preserve">Eleventure Support Services P Limited</t>
  </si>
  <si>
    <t xml:space="preserve">hr@eleventure.in / priya.gupta@eleventure.in</t>
  </si>
  <si>
    <t xml:space="preserve">0124 4369873</t>
  </si>
  <si>
    <t xml:space="preserve">Eli Research</t>
  </si>
  <si>
    <t xml:space="preserve">skohli@eliinfra.com</t>
  </si>
  <si>
    <t xml:space="preserve">0129-4294700</t>
  </si>
  <si>
    <t xml:space="preserve">Eli Research India (P) Ltd.</t>
  </si>
  <si>
    <t xml:space="preserve">Indrani Ghosh</t>
  </si>
  <si>
    <t xml:space="preserve">indranig@eliindia.com</t>
  </si>
  <si>
    <t xml:space="preserve">Elina Informatics Hyderabad Pvt Ltd</t>
  </si>
  <si>
    <t xml:space="preserve">Kunal Sharma</t>
  </si>
  <si>
    <t xml:space="preserve">hr@elinasol.com</t>
  </si>
  <si>
    <t xml:space="preserve">Elroy Motors Pvt Ltd</t>
  </si>
  <si>
    <t xml:space="preserve">Mittali Vashishtha</t>
  </si>
  <si>
    <t xml:space="preserve">hr@elroymotors.123@gmail.com / hr1@elroymotors.com</t>
  </si>
  <si>
    <t xml:space="preserve">Emaif BPO Services</t>
  </si>
  <si>
    <t xml:space="preserve">Mr. Rajeev, Verified by Jack Dsilva</t>
  </si>
  <si>
    <t xml:space="preserve">hr@emaifbpo.com</t>
  </si>
  <si>
    <t xml:space="preserve">E-Meditek Technologies Pvt Ltd</t>
  </si>
  <si>
    <t xml:space="preserve">roopali.chopra@wellogo.in</t>
  </si>
  <si>
    <t xml:space="preserve">Emico Technologies Pvt Ltd</t>
  </si>
  <si>
    <t xml:space="preserve">Shoaib Ahmed</t>
  </si>
  <si>
    <t xml:space="preserve">info@emicotechnologies.com</t>
  </si>
  <si>
    <t xml:space="preserve">98863-22558</t>
  </si>
  <si>
    <t xml:space="preserve">Emids Technologies Pvt Ltd</t>
  </si>
  <si>
    <t xml:space="preserve">Drishti</t>
  </si>
  <si>
    <t xml:space="preserve">drishti.prasad@emids.com</t>
  </si>
  <si>
    <t xml:space="preserve">080 40980000</t>
  </si>
  <si>
    <t xml:space="preserve">Eminent BPO</t>
  </si>
  <si>
    <t xml:space="preserve">Amit Singh</t>
  </si>
  <si>
    <t xml:space="preserve">hr@eminentbpo.com</t>
  </si>
  <si>
    <t xml:space="preserve">Eminent Software Solutions Private Limited</t>
  </si>
  <si>
    <t xml:space="preserve">gopi@essonline.in</t>
  </si>
  <si>
    <t xml:space="preserve">Emirates Snack Food LLc</t>
  </si>
  <si>
    <t xml:space="preserve">Jyothi</t>
  </si>
  <si>
    <t xml:space="preserve">jyothi@esf-uae.com</t>
  </si>
  <si>
    <t xml:space="preserve">Emp code would be required(NTT Data)</t>
  </si>
  <si>
    <t xml:space="preserve">Velmurugan Balan</t>
  </si>
  <si>
    <t xml:space="preserve">HROperations.India@nttdata.com</t>
  </si>
  <si>
    <t xml:space="preserve">Emp document would be required with Reliving Letter ( Pyramid )</t>
  </si>
  <si>
    <t xml:space="preserve">Trapti Omray</t>
  </si>
  <si>
    <t xml:space="preserve">deepa.choudhary@pyramidconsultinginc.com / trapti.omray@pyramidconsultinginc.com</t>
  </si>
  <si>
    <t xml:space="preserve">Employee ID would be required (NIIT Technology Ltd)</t>
  </si>
  <si>
    <t xml:space="preserve">Sushant Pradhan</t>
  </si>
  <si>
    <t xml:space="preserve">Sushant.9.Pradhan@niit.com</t>
  </si>
  <si>
    <t xml:space="preserve">Employment document would be required (Repucom international)</t>
  </si>
  <si>
    <t xml:space="preserve">Geetha K R</t>
  </si>
  <si>
    <t xml:space="preserve">geethakr@repucom.net</t>
  </si>
  <si>
    <t xml:space="preserve">Empressem technlogies</t>
  </si>
  <si>
    <t xml:space="preserve">Ann Betty Kurian</t>
  </si>
  <si>
    <t xml:space="preserve">ajeesh.kumar@empressem.net</t>
  </si>
  <si>
    <t xml:space="preserve">080 25729727</t>
  </si>
  <si>
    <t xml:space="preserve">Encompass Tech Pvt Ltd</t>
  </si>
  <si>
    <t xml:space="preserve">Sudhir Varma.</t>
  </si>
  <si>
    <t xml:space="preserve">admin@encompasstech.in</t>
  </si>
  <si>
    <t xml:space="preserve">Encore (Midland Credit Management India Pvt. Ltd.)</t>
  </si>
  <si>
    <t xml:space="preserve">IndiaHRSharedservices</t>
  </si>
  <si>
    <t xml:space="preserve">IndiaHRSharedservices@MCMCG.COM</t>
  </si>
  <si>
    <t xml:space="preserve">Encore Capital Group</t>
  </si>
  <si>
    <t xml:space="preserve">IndiaHRSharedservices@MCMCG.COM'</t>
  </si>
  <si>
    <t xml:space="preserve">Endeavour Software Technologies P Ltd</t>
  </si>
  <si>
    <t xml:space="preserve">supriya.talikoti@genpact.digital</t>
  </si>
  <si>
    <t xml:space="preserve">080 42885500</t>
  </si>
  <si>
    <t xml:space="preserve">Energypac Power Generation Ltd</t>
  </si>
  <si>
    <t xml:space="preserve">feroz.hr@energypac.com</t>
  </si>
  <si>
    <t xml:space="preserve">ENH iSecure Private Limited</t>
  </si>
  <si>
    <t xml:space="preserve">hr@enhisecure.com</t>
  </si>
  <si>
    <t xml:space="preserve">Enhance Business Solutions Private Limited</t>
  </si>
  <si>
    <t xml:space="preserve">tusharjaica@gmail.com / akanksha.bhatia@alibaba-inc.com</t>
  </si>
  <si>
    <t xml:space="preserve">Enkay Consultants</t>
  </si>
  <si>
    <t xml:space="preserve">Mary Rajamma</t>
  </si>
  <si>
    <t xml:space="preserve">maryr@enkaytech.com</t>
  </si>
  <si>
    <t xml:space="preserve">3333 Warrenville Road,Suite 115, Lisle, IL 60532</t>
  </si>
  <si>
    <t xml:space="preserve">Enoch IT Services PVt. LTd</t>
  </si>
  <si>
    <t xml:space="preserve">Ashok T</t>
  </si>
  <si>
    <t xml:space="preserve">ashok@enoch.asia</t>
  </si>
  <si>
    <t xml:space="preserve">Enterfuse Soft Technologies Pvt. Ltd</t>
  </si>
  <si>
    <t xml:space="preserve">Mr. Mahesh</t>
  </si>
  <si>
    <t xml:space="preserve">mahesh.k@enterfuse.com</t>
  </si>
  <si>
    <t xml:space="preserve">80-65300889</t>
  </si>
  <si>
    <t xml:space="preserve">Envestnet Asset Management India Pvt. Ltd.</t>
  </si>
  <si>
    <t xml:space="preserve">Shiney Jose</t>
  </si>
  <si>
    <t xml:space="preserve">hr@trv.envestnet.com</t>
  </si>
  <si>
    <t xml:space="preserve">0471 4181000</t>
  </si>
  <si>
    <t xml:space="preserve">Epic Solutions</t>
  </si>
  <si>
    <t xml:space="preserve">info@epicsolutions.in</t>
  </si>
  <si>
    <t xml:space="preserve">Epicenter</t>
  </si>
  <si>
    <t xml:space="preserve">Vikas Jain</t>
  </si>
  <si>
    <t xml:space="preserve">hrverification@epicentertechnology.com</t>
  </si>
  <si>
    <t xml:space="preserve">Epicenter Technologies Pvt. Ltd.</t>
  </si>
  <si>
    <t xml:space="preserve">Vikas jain</t>
  </si>
  <si>
    <t xml:space="preserve">hrverfication@epicentertechnology.com, vikas.jain@Epicentertechnology.com</t>
  </si>
  <si>
    <t xml:space="preserve">Epoch Outsourcing Services Pvt. Ltd.</t>
  </si>
  <si>
    <t xml:space="preserve">Dhaval/Rajeev</t>
  </si>
  <si>
    <t xml:space="preserve">mail@epochoutsourcing.com'</t>
  </si>
  <si>
    <t xml:space="preserve">9819417834/09920366601</t>
  </si>
  <si>
    <t xml:space="preserve">E-Pollster</t>
  </si>
  <si>
    <t xml:space="preserve">shruti@epollster.co.in</t>
  </si>
  <si>
    <t xml:space="preserve">022-67417887</t>
  </si>
  <si>
    <t xml:space="preserve">E-procurement Technologies Ltd.( 12-03-2012 to 18-12-2012)</t>
  </si>
  <si>
    <t xml:space="preserve">megha</t>
  </si>
  <si>
    <t xml:space="preserve">megha@abcprocure.com, hr@abcprocure.com</t>
  </si>
  <si>
    <t xml:space="preserve">79)-40270555</t>
  </si>
  <si>
    <t xml:space="preserve">Epsilon</t>
  </si>
  <si>
    <t xml:space="preserve">Ashwini C R</t>
  </si>
  <si>
    <t xml:space="preserve">ashwini.cr@epsilon.com</t>
  </si>
  <si>
    <t xml:space="preserve">80675 14000</t>
  </si>
  <si>
    <t xml:space="preserve">Karle Town Centre SEZ, 8-10, Nada Prabhu Kempe Gowda Main Rd, DadaMastan Layout, Manayata Tech Park, Nagavara, Bengaluru, Karnataka 560045</t>
  </si>
  <si>
    <t xml:space="preserve">Equate Petrochemical Pvt Ltd</t>
  </si>
  <si>
    <t xml:space="preserve">singhpr@equate.com</t>
  </si>
  <si>
    <t xml:space="preserve">Era Infra Engineering Ltd</t>
  </si>
  <si>
    <t xml:space="preserve">Deepak Tyagi</t>
  </si>
  <si>
    <t xml:space="preserve">shahzad.a@eragroup.in / deepak.t@eragroup.in</t>
  </si>
  <si>
    <t xml:space="preserve">0120 4145000</t>
  </si>
  <si>
    <t xml:space="preserve">Ericsson</t>
  </si>
  <si>
    <t xml:space="preserve">hr.end.user.support@ericsson.com</t>
  </si>
  <si>
    <t xml:space="preserve">Ericsson - Shivam offrol</t>
  </si>
  <si>
    <t xml:space="preserve">piyush.mishra@shivaminfo.in / support.outsource@shivaminfo.in</t>
  </si>
  <si>
    <t xml:space="preserve">011 41010208 / 40523713</t>
  </si>
  <si>
    <t xml:space="preserve">Ericsson Global India Pvt Ltd</t>
  </si>
  <si>
    <t xml:space="preserve">HR DIRECT NEW DELHI</t>
  </si>
  <si>
    <t xml:space="preserve">hr.direct.new.delhi@ericsson.com</t>
  </si>
  <si>
    <t xml:space="preserve">Ericsson India Pvt Ltd</t>
  </si>
  <si>
    <t xml:space="preserve">hr.end.user.support@ericsson.com external.support.hr.delhi@ericsson.com</t>
  </si>
  <si>
    <t xml:space="preserve">Ericsson India Pvt. Ltd</t>
  </si>
  <si>
    <t xml:space="preserve">HR Direct – SSC, New Delhi</t>
  </si>
  <si>
    <t xml:space="preserve">smp.support@ericsson.com</t>
  </si>
  <si>
    <t xml:space="preserve">ERNST &amp; Young India Pvt. Ltd.</t>
  </si>
  <si>
    <t xml:space="preserve">yogesh.midha@in.ey.com
  doha@qa.ey.com, ashu.madan@qa.ey.com; anup.kumar@xe02.ey.com</t>
  </si>
  <si>
    <t xml:space="preserve">124 464 4000, 124 457 5000, 9810302106</t>
  </si>
  <si>
    <t xml:space="preserve">Ernst &amp; Young LLP</t>
  </si>
  <si>
    <t xml:space="preserve">Amol Rasalkar |</t>
  </si>
  <si>
    <t xml:space="preserve">eygdn.employeeverification@xe04.ey.com</t>
  </si>
  <si>
    <t xml:space="preserve">Escorts</t>
  </si>
  <si>
    <t xml:space="preserve">Mr.Sumit Swami sir : 09910699199/ Pooja</t>
  </si>
  <si>
    <t xml:space="preserve">escortsgroup@escorts.co.in', sumit.swami@escorts.co.in</t>
  </si>
  <si>
    <t xml:space="preserve">0129-2284911</t>
  </si>
  <si>
    <t xml:space="preserve">Esmsys Ltd.</t>
  </si>
  <si>
    <t xml:space="preserve">Rency Hakani</t>
  </si>
  <si>
    <t xml:space="preserve">hr@esmsys.com</t>
  </si>
  <si>
    <t xml:space="preserve">E-Solutions IT Services Pvt Ltd</t>
  </si>
  <si>
    <t xml:space="preserve">anuradha.k@e-solutionsinc.com</t>
  </si>
  <si>
    <t xml:space="preserve">E-Spectrum Services</t>
  </si>
  <si>
    <t xml:space="preserve">Adil</t>
  </si>
  <si>
    <t xml:space="preserve">info@espectrumservices.net</t>
  </si>
  <si>
    <t xml:space="preserve">09987728847
  022-42559988</t>
  </si>
  <si>
    <t xml:space="preserve">Essar Oil Limited</t>
  </si>
  <si>
    <t xml:space="preserve">Anushree Deshpande</t>
  </si>
  <si>
    <t xml:space="preserve">anushree.deshpande@essaroil.co.in</t>
  </si>
  <si>
    <t xml:space="preserve">022 67335000 / 9819731279</t>
  </si>
  <si>
    <t xml:space="preserve">Essel Group</t>
  </si>
  <si>
    <t xml:space="preserve">Divya Hairiya</t>
  </si>
  <si>
    <t xml:space="preserve">divya.hairiya@ebex.esselgroup.com</t>
  </si>
  <si>
    <t xml:space="preserve">0120 4996937</t>
  </si>
  <si>
    <t xml:space="preserve">Essjay Ericsson Pvt Ltd</t>
  </si>
  <si>
    <t xml:space="preserve">monika</t>
  </si>
  <si>
    <t xml:space="preserve">monika.a.sharma@ericsson.com</t>
  </si>
  <si>
    <t xml:space="preserve">124 2701201</t>
  </si>
  <si>
    <t xml:space="preserve">210F.I.E., PATPARGANJ INDUSTRIAL AREA Delhi, INDIA 110092</t>
  </si>
  <si>
    <t xml:space="preserve">eTeam InfoServices Private Limited</t>
  </si>
  <si>
    <t xml:space="preserve">Mohammed Pathan</t>
  </si>
  <si>
    <t xml:space="preserve">pathanm@eteaminc.com</t>
  </si>
  <si>
    <t xml:space="preserve">732-983-5611 / 02038659427</t>
  </si>
  <si>
    <t xml:space="preserve">Etisalat Services Holding</t>
  </si>
  <si>
    <t xml:space="preserve">Manju Augustine</t>
  </si>
  <si>
    <t xml:space="preserve">manjoseph@etisalat.ae</t>
  </si>
  <si>
    <t xml:space="preserve">eTrans Solutions Pvt Ltd</t>
  </si>
  <si>
    <t xml:space="preserve">anindita@etranssolutions.com</t>
  </si>
  <si>
    <t xml:space="preserve">033 23375100</t>
  </si>
  <si>
    <t xml:space="preserve">ETV Bharat</t>
  </si>
  <si>
    <t xml:space="preserve">sanjeeva.kumar@etvbharat.com</t>
  </si>
  <si>
    <t xml:space="preserve">Eureka Forbes</t>
  </si>
  <si>
    <t xml:space="preserve">deepali.arora@eurekaforbes.com / Charu.Srivastava@eurekaforbes.com</t>
  </si>
  <si>
    <t xml:space="preserve">Eureka Tech Solution Pvt Ltd.</t>
  </si>
  <si>
    <t xml:space="preserve">info@eurekatechsolution.com'</t>
  </si>
  <si>
    <t xml:space="preserve">022-42666910</t>
  </si>
  <si>
    <t xml:space="preserve">Evalueserve.Com Pvt. Ltd</t>
  </si>
  <si>
    <t xml:space="preserve">india@evalueserve.com, abhay.nayak@evalueserve.com</t>
  </si>
  <si>
    <t xml:space="preserve">Evelyn Learning Syestem Pvt Ltd.</t>
  </si>
  <si>
    <t xml:space="preserve">hr@evelynlearning.com</t>
  </si>
  <si>
    <t xml:space="preserve">Event Prabandhan &amp; promotions india Pvt. Ltd</t>
  </si>
  <si>
    <t xml:space="preserve">contact@eventprabandhan.com</t>
  </si>
  <si>
    <t xml:space="preserve">Evolve Technologies And Services Pvt Ltd</t>
  </si>
  <si>
    <t xml:space="preserve">Kawaljeet Bhatti</t>
  </si>
  <si>
    <t xml:space="preserve">kawaljeet.bhatti@evolve-india.net</t>
  </si>
  <si>
    <t xml:space="preserve">Evry India Pvt Ltd</t>
  </si>
  <si>
    <t xml:space="preserve">Imtiaz Ahmed</t>
  </si>
  <si>
    <t xml:space="preserve">Imtiaz.Ahmed@evry.com</t>
  </si>
  <si>
    <t xml:space="preserve">Exact Solutions An Outsoursing Division</t>
  </si>
  <si>
    <t xml:space="preserve">pan26santa@gmail.com</t>
  </si>
  <si>
    <t xml:space="preserve">Excise Directorate</t>
  </si>
  <si>
    <t xml:space="preserve">Subhamoy Goswami;</t>
  </si>
  <si>
    <t xml:space="preserve">dcit.wb-excise@nic.in</t>
  </si>
  <si>
    <t xml:space="preserve">Exevo India Pvt.Ltd</t>
  </si>
  <si>
    <t xml:space="preserve">rahul.jha@exevo.com</t>
  </si>
  <si>
    <t xml:space="preserve">Exilant Technlogy Private Ltd.</t>
  </si>
  <si>
    <t xml:space="preserve">priyambada.pati@exilant.com</t>
  </si>
  <si>
    <t xml:space="preserve">080 67328888</t>
  </si>
  <si>
    <t xml:space="preserve">Exilant Technology Pvt. Ltd.</t>
  </si>
  <si>
    <t xml:space="preserve">compliance@exilant.com, hr@exilant.com</t>
  </si>
  <si>
    <t xml:space="preserve">080-41312031</t>
  </si>
  <si>
    <t xml:space="preserve">EXL</t>
  </si>
  <si>
    <t xml:space="preserve">HR.Sharedservices@exlservice.com</t>
  </si>
  <si>
    <t xml:space="preserve">HR Shared Services</t>
  </si>
  <si>
    <t xml:space="preserve">Exl Service .com(I) Pvt Ltd</t>
  </si>
  <si>
    <t xml:space="preserve">Ajoy Roy</t>
  </si>
  <si>
    <t xml:space="preserve">retirals@exlservice.com, hr.sharedservices@exlservice.com</t>
  </si>
  <si>
    <t xml:space="preserve">9811680763, 6624853 Extn : 3735</t>
  </si>
  <si>
    <t xml:space="preserve">EXL Services India Pvt Ltd.</t>
  </si>
  <si>
    <t xml:space="preserve">HR Shared Services [HR.Sharedservices@exlservice.com]</t>
  </si>
  <si>
    <t xml:space="preserve">Exotic Flavours</t>
  </si>
  <si>
    <t xml:space="preserve">umesh.jadkar@gmail.com</t>
  </si>
  <si>
    <t xml:space="preserve">22-65808028, 9029837053</t>
  </si>
  <si>
    <t xml:space="preserve">Experience letter would be require(Infogain India Pvt Ltd)</t>
  </si>
  <si>
    <t xml:space="preserve">Munna Giri</t>
  </si>
  <si>
    <t xml:space="preserve">Munna.Giri@infogain.com</t>
  </si>
  <si>
    <t xml:space="preserve">120 2445144 Extn 5529</t>
  </si>
  <si>
    <t xml:space="preserve">Experis IT</t>
  </si>
  <si>
    <t xml:space="preserve">Barnali Das</t>
  </si>
  <si>
    <t xml:space="preserve">barnali.das@in.experis.com</t>
  </si>
  <si>
    <t xml:space="preserve">033 4038 1174/1111</t>
  </si>
  <si>
    <t xml:space="preserve">Expert Immigration Services Pvt. Ltd</t>
  </si>
  <si>
    <t xml:space="preserve">Mr. Dinesh</t>
  </si>
  <si>
    <t xml:space="preserve">expertimmi@gmail.com</t>
  </si>
  <si>
    <t xml:space="preserve">171-4001422</t>
  </si>
  <si>
    <t xml:space="preserve">Expert Serv Solutions (India) Pvt.Ltd</t>
  </si>
  <si>
    <t xml:space="preserve">Shivani</t>
  </si>
  <si>
    <t xml:space="preserve">hr@expertserv.com</t>
  </si>
  <si>
    <t xml:space="preserve">0124-3359204, 124-3359202, 0124-3359200</t>
  </si>
  <si>
    <t xml:space="preserve">Expo India Exhibition Pvt. Ltd.</t>
  </si>
  <si>
    <t xml:space="preserve">Amril</t>
  </si>
  <si>
    <t xml:space="preserve">times_exhibitions@yahoo.co.in</t>
  </si>
  <si>
    <t xml:space="preserve">(080) 42884786</t>
  </si>
  <si>
    <t xml:space="preserve">Extentia Information Technology Pvt Ltd</t>
  </si>
  <si>
    <t xml:space="preserve">Isha Thapar</t>
  </si>
  <si>
    <t xml:space="preserve">Isha.Thapar@extentia.com sinair@extremenetworks.com</t>
  </si>
  <si>
    <t xml:space="preserve">Eyard Recycling</t>
  </si>
  <si>
    <t xml:space="preserve">eyardrecycling@gmail.com</t>
  </si>
  <si>
    <t xml:space="preserve">Eyeglobal Private Limited</t>
  </si>
  <si>
    <t xml:space="preserve">jobs@eyeglobal.com / hr@eyeglobal.com / sudhir.rasal@gvk.com / Sudhir.Rasal@gvk.com</t>
  </si>
  <si>
    <t xml:space="preserve">022 32222126</t>
  </si>
  <si>
    <t xml:space="preserve">EYGBS (India) Pvt Ltd.</t>
  </si>
  <si>
    <t xml:space="preserve">Rammiya K</t>
  </si>
  <si>
    <t xml:space="preserve">rammiya.k@in.ey.com</t>
  </si>
  <si>
    <t xml:space="preserve">44666 69182</t>
  </si>
  <si>
    <t xml:space="preserve">EYGBS India Private Limited</t>
  </si>
  <si>
    <t xml:space="preserve">myhr.gds@xe04.ey.com</t>
  </si>
  <si>
    <t xml:space="preserve">eZee Cloud Infoserve Pvt Ltd</t>
  </si>
  <si>
    <t xml:space="preserve">Priyanka Taiwade</t>
  </si>
  <si>
    <t xml:space="preserve">rajesh@ezeecloud.com / ppriyanka951@gmail.com</t>
  </si>
  <si>
    <t xml:space="preserve">Ezibyte Technologies</t>
  </si>
  <si>
    <t xml:space="preserve">Paras Mendiratta</t>
  </si>
  <si>
    <t xml:space="preserve">paras@ezibyte.com</t>
  </si>
  <si>
    <t xml:space="preserve">F.I.S</t>
  </si>
  <si>
    <t xml:space="preserve">Rajesh Malik</t>
  </si>
  <si>
    <t xml:space="preserve">Rajesh.Malik@fisglobal.com</t>
  </si>
  <si>
    <t xml:space="preserve">F7 Broadcast Private Limited</t>
  </si>
  <si>
    <t xml:space="preserve">hr@f7broadcast.com</t>
  </si>
  <si>
    <t xml:space="preserve">0120 4990000</t>
  </si>
  <si>
    <t xml:space="preserve">Falcon Force</t>
  </si>
  <si>
    <t xml:space="preserve">Manu Kapil</t>
  </si>
  <si>
    <t xml:space="preserve">manu@expertserv.com</t>
  </si>
  <si>
    <t xml:space="preserve">Fareportal India Pvt Ltd</t>
  </si>
  <si>
    <t xml:space="preserve">hr@fareportal.com, employeerelation@fareportal.com,deepti@fareportal.com</t>
  </si>
  <si>
    <t xml:space="preserve">0124-4629300, 9871331225</t>
  </si>
  <si>
    <t xml:space="preserve">Fareportal India Pvt. Ltd.</t>
  </si>
  <si>
    <t xml:space="preserve">Victoria Kodmal</t>
  </si>
  <si>
    <t xml:space="preserve">Victoria.Kodmal@TechMahindra.com</t>
  </si>
  <si>
    <t xml:space="preserve">Fashionara.com</t>
  </si>
  <si>
    <t xml:space="preserve">Tanya DSouza</t>
  </si>
  <si>
    <t xml:space="preserve">tanya.dsouza@fashionara.com</t>
  </si>
  <si>
    <t xml:space="preserve">FCS Software</t>
  </si>
  <si>
    <t xml:space="preserve">Payroll Dept</t>
  </si>
  <si>
    <t xml:space="preserve">payroll@fcsltd.com</t>
  </si>
  <si>
    <t xml:space="preserve">FD Solutions</t>
  </si>
  <si>
    <t xml:space="preserve">Irani</t>
  </si>
  <si>
    <t xml:space="preserve">delfar1301@gmail.com, info@fd-solutions.net</t>
  </si>
  <si>
    <t xml:space="preserve">9820340585 | 9619555433 | 32269656</t>
  </si>
  <si>
    <t xml:space="preserve">Fearless Media Pvt Ltd</t>
  </si>
  <si>
    <t xml:space="preserve">Nikhil Wagle</t>
  </si>
  <si>
    <t xml:space="preserve">sandeepschavan@gmail.com / nikhil.wagle23@gmail.com</t>
  </si>
  <si>
    <t xml:space="preserve">Feathers hotels, Chennai</t>
  </si>
  <si>
    <t xml:space="preserve">Mythili.S</t>
  </si>
  <si>
    <t xml:space="preserve">hrm@feathershotels.com</t>
  </si>
  <si>
    <t xml:space="preserve">044 66776969</t>
  </si>
  <si>
    <t xml:space="preserve">FedEx Express Transportation And Supply Chain Services India Pvt Ltd</t>
  </si>
  <si>
    <t xml:space="preserve">Jyotsna Santosh</t>
  </si>
  <si>
    <t xml:space="preserve">jyotsna.santosh@fedex.com</t>
  </si>
  <si>
    <t xml:space="preserve">22 61896123</t>
  </si>
  <si>
    <t xml:space="preserve">Feeder Logistics India Pvt. Ltd</t>
  </si>
  <si>
    <t xml:space="preserve">kartikeyan@feederlogistics.com'</t>
  </si>
  <si>
    <t xml:space="preserve">Fiables offshoring Services Private Limited</t>
  </si>
  <si>
    <t xml:space="preserve">Roochira</t>
  </si>
  <si>
    <t xml:space="preserve">roochira@fiables.com</t>
  </si>
  <si>
    <t xml:space="preserve">Fidelis Corporate Solutions Pvt Ltd</t>
  </si>
  <si>
    <t xml:space="preserve">Bharath</t>
  </si>
  <si>
    <t xml:space="preserve">bharath.kv@fidelisgroup.in</t>
  </si>
  <si>
    <t xml:space="preserve">Fidelity Information Services India Private Limited</t>
  </si>
  <si>
    <t xml:space="preserve">Mohammed Shafi Ahmed</t>
  </si>
  <si>
    <t xml:space="preserve">FIS_HR_shared_services@fisglobal.com / Mohd.ShafiAhmed@fisglobal.com</t>
  </si>
  <si>
    <t xml:space="preserve">Fidelity information services pvt.Ltd.</t>
  </si>
  <si>
    <t xml:space="preserve">Mohammed</t>
  </si>
  <si>
    <t xml:space="preserve">Mohd.ShafiAhmed@fisglobal.com FIS_TPO_OperationalCoE@fisglobal.com</t>
  </si>
  <si>
    <t xml:space="preserve">Fidelity International Limited</t>
  </si>
  <si>
    <t xml:space="preserve">leena.nipane@fidelity.com</t>
  </si>
  <si>
    <t xml:space="preserve">FINE DEAL MOTOR</t>
  </si>
  <si>
    <t xml:space="preserve">Mudliya</t>
  </si>
  <si>
    <t xml:space="preserve">finedealmotors@yahoo.com</t>
  </si>
  <si>
    <t xml:space="preserve">Fine Jewellery (india) Limited</t>
  </si>
  <si>
    <t xml:space="preserve">Madhuri prabhulkar</t>
  </si>
  <si>
    <t xml:space="preserve">madhuri.p@fine-jewellery.com</t>
  </si>
  <si>
    <t xml:space="preserve">022-30804188</t>
  </si>
  <si>
    <t xml:space="preserve">Finedge India Private Limited</t>
  </si>
  <si>
    <t xml:space="preserve">navi A cam</t>
  </si>
  <si>
    <t xml:space="preserve">info@finedgeindia.com, SDUBEY@FINEDGEINDIA.COM</t>
  </si>
  <si>
    <t xml:space="preserve">Fino Pay Tech Ltd.</t>
  </si>
  <si>
    <t xml:space="preserve">info@fino.co.in, careers@fino.co.in, marketing@fino.co.in, media@fino.co.in</t>
  </si>
  <si>
    <t xml:space="preserve">Finolex Industries Limited</t>
  </si>
  <si>
    <t xml:space="preserve">Vishakha</t>
  </si>
  <si>
    <t xml:space="preserve">tkk@finolexind.com</t>
  </si>
  <si>
    <t xml:space="preserve">02352-238027, ext- 248</t>
  </si>
  <si>
    <t xml:space="preserve">Finswing Corporate Solutions Pvt Ltd</t>
  </si>
  <si>
    <t xml:space="preserve">Chaitanya Varma</t>
  </si>
  <si>
    <t xml:space="preserve">cachaitanyavarma@gmail.com</t>
  </si>
  <si>
    <t xml:space="preserve">First Advantage offshore Services Pvt Ltd</t>
  </si>
  <si>
    <t xml:space="preserve">Erick Viegas</t>
  </si>
  <si>
    <t xml:space="preserve">Erick.Viegas@fadv.com</t>
  </si>
  <si>
    <t xml:space="preserve">First Credit ITES Pvt. Ltd.</t>
  </si>
  <si>
    <t xml:space="preserve">oshaikh@first creditonline.com</t>
  </si>
  <si>
    <t xml:space="preserve">Firstsource Solutions Ltd</t>
  </si>
  <si>
    <t xml:space="preserve">Kavitha Narayanappa</t>
  </si>
  <si>
    <t xml:space="preserve">Kavitha.Narayanappa@fadv.com</t>
  </si>
  <si>
    <t xml:space="preserve">FIS</t>
  </si>
  <si>
    <t xml:space="preserve">Manisha.Sapra@fisglobal.com, joseph.ks@fisglobal.com, Adarsh.Srivastva@fisglobal.com</t>
  </si>
  <si>
    <t xml:space="preserve">FIS Global Business Solutions India Private Limited</t>
  </si>
  <si>
    <t xml:space="preserve">Kamal</t>
  </si>
  <si>
    <t xml:space="preserve">FIS_HR_shared_services@fisglobal.com / Kamal.Chanderwal@fisglobal.com</t>
  </si>
  <si>
    <t xml:space="preserve">FIS Global Business Solutions India Pvt Ltd.</t>
  </si>
  <si>
    <t xml:space="preserve">Dinesh.Kumar3@fisglobal.com</t>
  </si>
  <si>
    <t xml:space="preserve">44 33434929</t>
  </si>
  <si>
    <t xml:space="preserve">Fiserv India Pvt. Ltd</t>
  </si>
  <si>
    <t xml:space="preserve">Alok Saraswat</t>
  </si>
  <si>
    <t xml:space="preserve">Alok.Saraswat@fiserv.com</t>
  </si>
  <si>
    <t xml:space="preserve">Fitness First India Private Limited</t>
  </si>
  <si>
    <t xml:space="preserve">sunder.singh@cultfit.in</t>
  </si>
  <si>
    <t xml:space="preserve">Fleming India Management Services Pvt. Ltd.</t>
  </si>
  <si>
    <t xml:space="preserve">Vishma</t>
  </si>
  <si>
    <t xml:space="preserve">ramks17@gmail.com , vishma.ramesh@fleminggulf.com</t>
  </si>
  <si>
    <t xml:space="preserve">080-49005000</t>
  </si>
  <si>
    <t xml:space="preserve">Flex india pvt ltd</t>
  </si>
  <si>
    <t xml:space="preserve">Aadhirsha.M</t>
  </si>
  <si>
    <t xml:space="preserve">Employment.Verification@flextronics.com</t>
  </si>
  <si>
    <t xml:space="preserve">Flextronics Software Systems</t>
  </si>
  <si>
    <t xml:space="preserve">r.sathya@aricent.com, employee.verification@aricent.com, anupama.babbar@aricent.com</t>
  </si>
  <si>
    <t xml:space="preserve">0124-4095888</t>
  </si>
  <si>
    <t xml:space="preserve">FlipClass Tutor</t>
  </si>
  <si>
    <t xml:space="preserve">avinash@flipclass.com</t>
  </si>
  <si>
    <t xml:space="preserve">Flipkart Internet Private Ltd</t>
  </si>
  <si>
    <t xml:space="preserve">Esha Kumari</t>
  </si>
  <si>
    <t xml:space="preserve">eshak@flipkart.com</t>
  </si>
  <si>
    <t xml:space="preserve">Flow Link Systems (P) Ltd</t>
  </si>
  <si>
    <t xml:space="preserve">Harikrishnan P</t>
  </si>
  <si>
    <t xml:space="preserve">hrd@flowlink.net</t>
  </si>
  <si>
    <t xml:space="preserve">189 Uthupalayam, Avinashi Rd, Arasur, Tamil Nadu 641407</t>
  </si>
  <si>
    <t xml:space="preserve">Fluent Technologies</t>
  </si>
  <si>
    <t xml:space="preserve">Badari Mandyam</t>
  </si>
  <si>
    <t xml:space="preserve">bmandyam@fluentsoft.com</t>
  </si>
  <si>
    <t xml:space="preserve">011 41161302 / 080 41161302</t>
  </si>
  <si>
    <t xml:space="preserve">Fly-By-Wire International Pvt Ltd</t>
  </si>
  <si>
    <t xml:space="preserve">Suresh Khambe</t>
  </si>
  <si>
    <t xml:space="preserve">ops@flybywire.in</t>
  </si>
  <si>
    <t xml:space="preserve">011 46074372 / 9167760245</t>
  </si>
  <si>
    <t xml:space="preserve">Flynexa Invents Pvt Ltd</t>
  </si>
  <si>
    <t xml:space="preserve">flynexa1210@gmail.com</t>
  </si>
  <si>
    <t xml:space="preserve">FM Management Pvt. Ltd</t>
  </si>
  <si>
    <t xml:space="preserve">Puneet rai</t>
  </si>
  <si>
    <t xml:space="preserve">puneetrai1978@gmail.com</t>
  </si>
  <si>
    <t xml:space="preserve">Focus Infoline Pvt. Ltd.</t>
  </si>
  <si>
    <t xml:space="preserve">Smitha Jain</t>
  </si>
  <si>
    <t xml:space="preserve">ishit.shah46@focusinfoline.com, jain768@focusinfoline.com</t>
  </si>
  <si>
    <t xml:space="preserve">Force Motor Ltd Pune</t>
  </si>
  <si>
    <t xml:space="preserve">sghadge@forcemotors.com</t>
  </si>
  <si>
    <t xml:space="preserve">Fortune Hi-Tech Centre Limited</t>
  </si>
  <si>
    <t xml:space="preserve">info@fhcl.co.in</t>
  </si>
  <si>
    <t xml:space="preserve">Fortune Hub</t>
  </si>
  <si>
    <t xml:space="preserve">Mr. Teerath</t>
  </si>
  <si>
    <t xml:space="preserve">rashmi@keyresource.in, kiran@fortune.in</t>
  </si>
  <si>
    <t xml:space="preserve">Forus Health Pvt Ltd</t>
  </si>
  <si>
    <t xml:space="preserve">svsdramesh@forushealth.com</t>
  </si>
  <si>
    <t xml:space="preserve">Fox Infostream Pvt. Ltd.</t>
  </si>
  <si>
    <t xml:space="preserve">hr@foxinfostream.com, aman@foxinfostream.com</t>
  </si>
  <si>
    <t xml:space="preserve">Franke Faber India Ltd</t>
  </si>
  <si>
    <t xml:space="preserve">vinayak.choudhary@franke.com</t>
  </si>
  <si>
    <t xml:space="preserve">Frankfinn Aviation Services Pvt. Ltd.</t>
  </si>
  <si>
    <t xml:space="preserve">info@frankfinn.com</t>
  </si>
  <si>
    <t xml:space="preserve">011-45664300</t>
  </si>
  <si>
    <t xml:space="preserve">Freetel</t>
  </si>
  <si>
    <t xml:space="preserve">a.mathew@mayass.com</t>
  </si>
  <si>
    <t xml:space="preserve">Fresenius Kabi India Pvt. Ltd.</t>
  </si>
  <si>
    <t xml:space="preserve">Dattatray Dhonde</t>
  </si>
  <si>
    <t xml:space="preserve">Dattatray.Dhonde@fresenius-kabi.com</t>
  </si>
  <si>
    <t xml:space="preserve">020-26634701</t>
  </si>
  <si>
    <t xml:space="preserve">Friends Union For Enegergising Lives-Fuel</t>
  </si>
  <si>
    <t xml:space="preserve">Sonali Masane</t>
  </si>
  <si>
    <t xml:space="preserve">sonali@studentsfuel.com,shyam@studentsfuel.com</t>
  </si>
  <si>
    <t xml:space="preserve">FUEL , Forest Trails Township, Near Sales Office,
 Paranjape Schemes, Matalwadi Road,
 near Manas Lake, Bhugaon, Pune, Maharashtra 412115</t>
  </si>
  <si>
    <t xml:space="preserve">FRR Shares and Securities Ltd.</t>
  </si>
  <si>
    <t xml:space="preserve">Vishal Gurav</t>
  </si>
  <si>
    <t xml:space="preserve">vishal.gurav@frrshares.com</t>
  </si>
  <si>
    <t xml:space="preserve">9122 –40043403,</t>
  </si>
  <si>
    <t xml:space="preserve">FSPL</t>
  </si>
  <si>
    <t xml:space="preserve">Satinder Dhaliwal</t>
  </si>
  <si>
    <t xml:space="preserve">satinderd@fspl.co.in</t>
  </si>
  <si>
    <t xml:space="preserve">11 48595900 F: +91 11 41612344 M: +91 8628088535</t>
  </si>
  <si>
    <t xml:space="preserve">FT BPO Services</t>
  </si>
  <si>
    <t xml:space="preserve">Rohit sharma</t>
  </si>
  <si>
    <t xml:space="preserve">info@ftbposervices.com, hr@ftbposervices.com</t>
  </si>
  <si>
    <t xml:space="preserve">FT BPO Services( 04-04-2011 To 07-03-2013)</t>
  </si>
  <si>
    <t xml:space="preserve">hr@ftbposervices.com</t>
  </si>
  <si>
    <t xml:space="preserve">Fujitsu India Private Limited</t>
  </si>
  <si>
    <t xml:space="preserve">sesham.anudeep@ts.fujitsu.com</t>
  </si>
  <si>
    <t xml:space="preserve">Fulcrum Logic (I) Pvt Ltd</t>
  </si>
  <si>
    <t xml:space="preserve">Amit Vernekar</t>
  </si>
  <si>
    <t xml:space="preserve">india@fulcrumlogic.com, amit_vernekar@fulcrumww.com</t>
  </si>
  <si>
    <t xml:space="preserve">Furnace Fabrica India Limited</t>
  </si>
  <si>
    <t xml:space="preserve">Swaraj Patel</t>
  </si>
  <si>
    <t xml:space="preserve">swaraj@pacref.co.in</t>
  </si>
  <si>
    <t xml:space="preserve">Futur Staffing Solutions Pvt. Ltd.</t>
  </si>
  <si>
    <t xml:space="preserve">Rima, Rohan</t>
  </si>
  <si>
    <t xml:space="preserve">rima.b@futurzhr.com</t>
  </si>
  <si>
    <t xml:space="preserve">022-67192300</t>
  </si>
  <si>
    <t xml:space="preserve">Futura Travels Limited</t>
  </si>
  <si>
    <t xml:space="preserve">holdingcosec@essar.com / genevieve.dmello@essar.com</t>
  </si>
  <si>
    <t xml:space="preserve">022 66601100</t>
  </si>
  <si>
    <t xml:space="preserve">Future Career Solutions Pvt. Ltd.</t>
  </si>
  <si>
    <t xml:space="preserve">S. Behera,</t>
  </si>
  <si>
    <t xml:space="preserve">hr@futurecareersolutions.com</t>
  </si>
  <si>
    <t xml:space="preserve">Future focus</t>
  </si>
  <si>
    <t xml:space="preserve">Bharathi. N</t>
  </si>
  <si>
    <t xml:space="preserve">Employee-BGV@focusite.com</t>
  </si>
  <si>
    <t xml:space="preserve">044 - 4393 1941</t>
  </si>
  <si>
    <t xml:space="preserve">Future On BPO</t>
  </si>
  <si>
    <t xml:space="preserve">Yogesh sharma</t>
  </si>
  <si>
    <t xml:space="preserve">hr@fobs.cc , amrit@fobs.cc</t>
  </si>
  <si>
    <t xml:space="preserve">9999760059, 011-47595516/18</t>
  </si>
  <si>
    <t xml:space="preserve">Future Retail Limited</t>
  </si>
  <si>
    <t xml:space="preserve">peopleservices@futuregroup.in</t>
  </si>
  <si>
    <t xml:space="preserve">Future Retail Ltd</t>
  </si>
  <si>
    <t xml:space="preserve">Nikhil Sharma</t>
  </si>
  <si>
    <t xml:space="preserve">nikhil.sharma1@futureretail.in / peopleservices@futuregroup.in</t>
  </si>
  <si>
    <t xml:space="preserve">022 46138035 / 0124 4641000</t>
  </si>
  <si>
    <t xml:space="preserve">Futurestep Recruuitment Services Private Limited</t>
  </si>
  <si>
    <t xml:space="preserve">aakanksha.bhatt@korneferry.com / Sanyogita.Chaudhary@kornferry.com</t>
  </si>
  <si>
    <t xml:space="preserve">Fzeego one travels And Tours pvt. Ltd.</t>
  </si>
  <si>
    <t xml:space="preserve">Savita</t>
  </si>
  <si>
    <t xml:space="preserve">savita.swant@coxandking.com</t>
  </si>
  <si>
    <t xml:space="preserve">022-61968888</t>
  </si>
  <si>
    <t xml:space="preserve">G and C Global Consortium Pvt. Ltd.</t>
  </si>
  <si>
    <t xml:space="preserve">Jatinder Paul</t>
  </si>
  <si>
    <t xml:space="preserve">jay@gcglobal.in</t>
  </si>
  <si>
    <t xml:space="preserve">G Comtech System</t>
  </si>
  <si>
    <t xml:space="preserve">Jitender</t>
  </si>
  <si>
    <t xml:space="preserve">jitender@gcomtechsystem.in</t>
  </si>
  <si>
    <t xml:space="preserve">G D Foods Mfg.(I) Pvt. Ltd.</t>
  </si>
  <si>
    <t xml:space="preserve">gagan.bhatia@tops.in</t>
  </si>
  <si>
    <t xml:space="preserve">Plot no SP - 15 &amp; SP - 16, RIICO Indl Area, Neemrana, Alwar, Rajasthan 301705</t>
  </si>
  <si>
    <t xml:space="preserve">G.A. Digital Web Word P. Ltd.</t>
  </si>
  <si>
    <t xml:space="preserve">Ms. Vinita</t>
  </si>
  <si>
    <t xml:space="preserve">freshvacancy1@hotmail.com,</t>
  </si>
  <si>
    <t xml:space="preserve">11-22373618,</t>
  </si>
  <si>
    <t xml:space="preserve">G.V INDIA SERVICES PVT.LTD</t>
  </si>
  <si>
    <t xml:space="preserve">Rahul Sharma</t>
  </si>
  <si>
    <t xml:space="preserve">rahul_sharma896@yahoo.com</t>
  </si>
  <si>
    <t xml:space="preserve">Gajjar Associates</t>
  </si>
  <si>
    <t xml:space="preserve">Priten Bharat Gajjar</t>
  </si>
  <si>
    <t xml:space="preserve">gajjarassociates22@gmail.com</t>
  </si>
  <si>
    <t xml:space="preserve">02692 232858</t>
  </si>
  <si>
    <t xml:space="preserve">Galaxe Solutions India Private Limited</t>
  </si>
  <si>
    <t xml:space="preserve">Sam Joel R</t>
  </si>
  <si>
    <t xml:space="preserve">srajaiah@galaxe.com</t>
  </si>
  <si>
    <t xml:space="preserve">080 4084 7777</t>
  </si>
  <si>
    <t xml:space="preserve">Galaxy Office Automation</t>
  </si>
  <si>
    <t xml:space="preserve">tlservice1@goapl.com</t>
  </si>
  <si>
    <t xml:space="preserve">Gama Engineering Co.</t>
  </si>
  <si>
    <t xml:space="preserve">Sneha singh</t>
  </si>
  <si>
    <t xml:space="preserve">singh.sneha2609@yahoo.com</t>
  </si>
  <si>
    <t xml:space="preserve">Gandhi Infotech Private Limited</t>
  </si>
  <si>
    <t xml:space="preserve">info@gandhiinfotech.com</t>
  </si>
  <si>
    <t xml:space="preserve">11-27510980, 11-27510981</t>
  </si>
  <si>
    <t xml:space="preserve">Ganesh Roadlines</t>
  </si>
  <si>
    <t xml:space="preserve">R D Bansal</t>
  </si>
  <si>
    <t xml:space="preserve">accounts@ganeshroadlines.com</t>
  </si>
  <si>
    <t xml:space="preserve">GapBridge Software Service Pvt. Ltd</t>
  </si>
  <si>
    <t xml:space="preserve">Mr. Asit Das</t>
  </si>
  <si>
    <t xml:space="preserve">asit.d@gapbrdgesoft.com</t>
  </si>
  <si>
    <t xml:space="preserve">Garima Software Solutions Pvt Ltd</t>
  </si>
  <si>
    <t xml:space="preserve">Anitha Machineni</t>
  </si>
  <si>
    <t xml:space="preserve">anitha.m@garimasoft.com</t>
  </si>
  <si>
    <t xml:space="preserve">Gas Turbine Research Establishment</t>
  </si>
  <si>
    <t xml:space="preserve">M.Ravitej</t>
  </si>
  <si>
    <t xml:space="preserve">jhabk@gtre.drdo.in / mravitej@gtre.drdo.in</t>
  </si>
  <si>
    <t xml:space="preserve">080 25040895</t>
  </si>
  <si>
    <t xml:space="preserve">Gaurav Printers</t>
  </si>
  <si>
    <t xml:space="preserve">Rahul Wadhan</t>
  </si>
  <si>
    <t xml:space="preserve">rwadhwa@yahoo.com, uniformgallery2006@gmail.com</t>
  </si>
  <si>
    <t xml:space="preserve">GBH American Hospital</t>
  </si>
  <si>
    <t xml:space="preserve">contact@gbhamericanhospital.com</t>
  </si>
  <si>
    <t xml:space="preserve">0294 3056000</t>
  </si>
  <si>
    <t xml:space="preserve">GCC Biotech (India) Pvt. Ltd.</t>
  </si>
  <si>
    <t xml:space="preserve">info@gccbiotech.com</t>
  </si>
  <si>
    <t xml:space="preserve">G-Cube Webwide Software Pvt Ltd</t>
  </si>
  <si>
    <t xml:space="preserve">anamikag@gc-solutions.net</t>
  </si>
  <si>
    <t xml:space="preserve">Ge Capital Business Process Management Services Pvt. Ltd.</t>
  </si>
  <si>
    <t xml:space="preserve">Abhishek, Ms.Kanchan Sharma</t>
  </si>
  <si>
    <t xml:space="preserve">kanchan.sharma@ge.com, abhishek.aikat@ge.com</t>
  </si>
  <si>
    <t xml:space="preserve">0124-3992298</t>
  </si>
  <si>
    <t xml:space="preserve">GE Fanuc Systems</t>
  </si>
  <si>
    <t xml:space="preserve">Global Operations - HR</t>
  </si>
  <si>
    <t xml:space="preserve">HROI.Verifications@ge.com</t>
  </si>
  <si>
    <t xml:space="preserve">GE Global Servicing Private Limited</t>
  </si>
  <si>
    <t xml:space="preserve">Saswati</t>
  </si>
  <si>
    <t xml:space="preserve">saswati.saha@ge.com</t>
  </si>
  <si>
    <t xml:space="preserve">40-66063186</t>
  </si>
  <si>
    <t xml:space="preserve">GE India Technology Center Pvt Ltd</t>
  </si>
  <si>
    <t xml:space="preserve">hroi.verifications@ge.com / amit.g.pandey@ge.com</t>
  </si>
  <si>
    <t xml:space="preserve">GE Intelligent</t>
  </si>
  <si>
    <t xml:space="preserve">KMG STEPHEN</t>
  </si>
  <si>
    <t xml:space="preserve">KMG.STEPHEN@ge.com</t>
  </si>
  <si>
    <t xml:space="preserve">Ge Money Servicing</t>
  </si>
  <si>
    <t xml:space="preserve">rizwan.sayed1@ge.com</t>
  </si>
  <si>
    <t xml:space="preserve">40-66065000</t>
  </si>
  <si>
    <t xml:space="preserve">GE Oil And Gas- Pressure Control</t>
  </si>
  <si>
    <t xml:space="preserve">hrservicesuk.hrservicesuk@ge.com</t>
  </si>
  <si>
    <t xml:space="preserve">0044 113 238 4990</t>
  </si>
  <si>
    <t xml:space="preserve">GE T and D India Limited</t>
  </si>
  <si>
    <t xml:space="preserve">support.central@ge.com</t>
  </si>
  <si>
    <t xml:space="preserve">GE Triveni Limited</t>
  </si>
  <si>
    <t xml:space="preserve">bhimangowda@triveniturbines.com</t>
  </si>
  <si>
    <t xml:space="preserve">Gear House events &amp; activation</t>
  </si>
  <si>
    <t xml:space="preserve">shailesh.event@gmail.com</t>
  </si>
  <si>
    <t xml:space="preserve">Gebbs Healthcare Solutions</t>
  </si>
  <si>
    <t xml:space="preserve">swapnali.sapaliga@gebbs.com</t>
  </si>
  <si>
    <t xml:space="preserve">GEBBS Healthcare Solutions Pvt. Ltd.</t>
  </si>
  <si>
    <t xml:space="preserve">Ms. Swapnali Sapaliga/Ramdev Nair</t>
  </si>
  <si>
    <t xml:space="preserve">hr.er@gebbs.com/mathew.john@gebbs.com/swapnali.sapaliga@gebbs.com,ramdev.nair@gebbs.com</t>
  </si>
  <si>
    <t xml:space="preserve">Geek Fix International Pvt.Ltd</t>
  </si>
  <si>
    <t xml:space="preserve">Rohit kharb</t>
  </si>
  <si>
    <t xml:space="preserve">rohit@geekfix.co.in</t>
  </si>
  <si>
    <t xml:space="preserve">GeekBull Consulting</t>
  </si>
  <si>
    <t xml:space="preserve">SRIRAM DITTAKAVI</t>
  </si>
  <si>
    <t xml:space="preserve">shree@geekbull.in</t>
  </si>
  <si>
    <t xml:space="preserve">Geeks Technical</t>
  </si>
  <si>
    <t xml:space="preserve">Palak Dev</t>
  </si>
  <si>
    <t xml:space="preserve">palakdev@geekstechnicalsolutions.com</t>
  </si>
  <si>
    <t xml:space="preserve">Gem Source It Consulting Pvt Ltd</t>
  </si>
  <si>
    <t xml:space="preserve">Tanya Kareema</t>
  </si>
  <si>
    <t xml:space="preserve">hr@gemsource.in</t>
  </si>
  <si>
    <t xml:space="preserve">General Commodities Pvt Ltd</t>
  </si>
  <si>
    <t xml:space="preserve">hr@jayanti.com</t>
  </si>
  <si>
    <t xml:space="preserve">General Electric International Inc</t>
  </si>
  <si>
    <t xml:space="preserve">Ahmed Fatani</t>
  </si>
  <si>
    <t xml:space="preserve">Ahmed.Fatani@ge.com</t>
  </si>
  <si>
    <t xml:space="preserve">General Motors</t>
  </si>
  <si>
    <t xml:space="preserve">Medha Gupta</t>
  </si>
  <si>
    <t xml:space="preserve">saurabh.vats@gm.com / gmi.cac@gm.com / pritpal.kular@gm.com / medha.gupta@gm.com</t>
  </si>
  <si>
    <t xml:space="preserve">124-6771000</t>
  </si>
  <si>
    <t xml:space="preserve">Genesis Forte</t>
  </si>
  <si>
    <t xml:space="preserve">delhi@genesisforte.com, rashmitat@gmail.com, rashmitat@genesisforte.com</t>
  </si>
  <si>
    <t xml:space="preserve">11-41012244</t>
  </si>
  <si>
    <t xml:space="preserve">Genex Hunt Staffing Solutions Pvt Ltd</t>
  </si>
  <si>
    <t xml:space="preserve">Sujit Tiwary</t>
  </si>
  <si>
    <t xml:space="preserve">sujit@ghss.in</t>
  </si>
  <si>
    <t xml:space="preserve">Genie WEB Services</t>
  </si>
  <si>
    <t xml:space="preserve">Rajeev Gupta</t>
  </si>
  <si>
    <t xml:space="preserve">info@ewebgenie.com</t>
  </si>
  <si>
    <t xml:space="preserve">Genisys Information System (India) Private Limited</t>
  </si>
  <si>
    <t xml:space="preserve">wilsonm@Genisys-Group.com</t>
  </si>
  <si>
    <t xml:space="preserve">80 40321100 Ext: 1127 / 1412</t>
  </si>
  <si>
    <t xml:space="preserve">Genisys Information Systems India Pvt Ltd</t>
  </si>
  <si>
    <t xml:space="preserve">Sanya</t>
  </si>
  <si>
    <t xml:space="preserve">sanya.k@genisys-group.com</t>
  </si>
  <si>
    <t xml:space="preserve">080 28410297</t>
  </si>
  <si>
    <t xml:space="preserve">Genius Consultant Ltd</t>
  </si>
  <si>
    <t xml:space="preserve">Ashok M C</t>
  </si>
  <si>
    <t xml:space="preserve">ashok@geniusconsultant.com</t>
  </si>
  <si>
    <t xml:space="preserve">080-40835026</t>
  </si>
  <si>
    <t xml:space="preserve">Genius Consultants</t>
  </si>
  <si>
    <t xml:space="preserve">Praveen Tripathi</t>
  </si>
  <si>
    <t xml:space="preserve">ptripathi@geniusconsultant.com</t>
  </si>
  <si>
    <t xml:space="preserve">Genone Infosolution Pvt Ltd</t>
  </si>
  <si>
    <t xml:space="preserve">pune.platinumtowers@regus.com / deepak.gupta@genone.net</t>
  </si>
  <si>
    <t xml:space="preserve">Gerson Lehrman Group India Private Limited</t>
  </si>
  <si>
    <t xml:space="preserve">apaul@glgroup.com</t>
  </si>
  <si>
    <t xml:space="preserve">0124 7123100 / 0124 7123060</t>
  </si>
  <si>
    <t xml:space="preserve">Getit Info Services Private Limited</t>
  </si>
  <si>
    <t xml:space="preserve">anand@vayuna.co.in</t>
  </si>
  <si>
    <t xml:space="preserve">GetixHealth India Pvt Ltd</t>
  </si>
  <si>
    <t xml:space="preserve">kavya.venkatesh@getixhealth.com</t>
  </si>
  <si>
    <t xml:space="preserve">GHCL Limited</t>
  </si>
  <si>
    <t xml:space="preserve">Priyum Upadhyay</t>
  </si>
  <si>
    <t xml:space="preserve">priyumupadhyay@ghcl.co.in</t>
  </si>
  <si>
    <t xml:space="preserve">Gi Group</t>
  </si>
  <si>
    <t xml:space="preserve">Nitin Srivastava</t>
  </si>
  <si>
    <t xml:space="preserve">Nitin.Srivastava@gigroup.com</t>
  </si>
  <si>
    <t xml:space="preserve">Giesecke Devrient india Pvt. Ltd.</t>
  </si>
  <si>
    <t xml:space="preserve">Prerita Sharma</t>
  </si>
  <si>
    <t xml:space="preserve">prerita.sharma@gi-de.com</t>
  </si>
  <si>
    <t xml:space="preserve">124 4598-171</t>
  </si>
  <si>
    <t xml:space="preserve">Gindre India Components Pvt Ltd</t>
  </si>
  <si>
    <t xml:space="preserve">Gautam Kohli</t>
  </si>
  <si>
    <t xml:space="preserve">kohli.g@gindre.com</t>
  </si>
  <si>
    <t xml:space="preserve">0124 4970200 / 9810787090</t>
  </si>
  <si>
    <t xml:space="preserve">Gionee India Pvt Ltd</t>
  </si>
  <si>
    <t xml:space="preserve">Alok</t>
  </si>
  <si>
    <t xml:space="preserve">alok@gionee.co.in</t>
  </si>
  <si>
    <t xml:space="preserve">Gita Publications (P) Ltd</t>
  </si>
  <si>
    <t xml:space="preserve">Hitesh Joshi</t>
  </si>
  <si>
    <t xml:space="preserve">me@hiteshjoshi.com, geeta.publishers@gmail.com</t>
  </si>
  <si>
    <t xml:space="preserve">011-23269778, 9810959556</t>
  </si>
  <si>
    <t xml:space="preserve">GLA University</t>
  </si>
  <si>
    <t xml:space="preserve">Deepak gaur</t>
  </si>
  <si>
    <t xml:space="preserve">deepak.gaur@gla.ac.in</t>
  </si>
  <si>
    <t xml:space="preserve">5662-250900</t>
  </si>
  <si>
    <t xml:space="preserve">Global Airport and Ground Services Pvt. Ltd</t>
  </si>
  <si>
    <t xml:space="preserve">sharon.machado@globalairport.in</t>
  </si>
  <si>
    <t xml:space="preserve">Global Business Limited SARL</t>
  </si>
  <si>
    <t xml:space="preserve">deepak.a@globalbiz-sarl.com</t>
  </si>
  <si>
    <t xml:space="preserve">Global Coal and Mining Pvt. Ltd.</t>
  </si>
  <si>
    <t xml:space="preserve">Vidya</t>
  </si>
  <si>
    <t xml:space="preserve">gcmplagm@gmail.com / gmining@vsnl.net / info@globalcoal.net / vidya@globalcoal.net</t>
  </si>
  <si>
    <t xml:space="preserve">0124 2719000</t>
  </si>
  <si>
    <t xml:space="preserve">Global e-Services Pvt. Ltd.</t>
  </si>
  <si>
    <t xml:space="preserve">shruti , bhavi</t>
  </si>
  <si>
    <t xml:space="preserve">hr@globale-services.com</t>
  </si>
  <si>
    <t xml:space="preserve">022- 28871658, 83, 28460630</t>
  </si>
  <si>
    <t xml:space="preserve">Global Flight Handling Services Pvt Ltd</t>
  </si>
  <si>
    <t xml:space="preserve">flighthandlingservices@gmail.com</t>
  </si>
  <si>
    <t xml:space="preserve">Global Infonet Distribution Pvt Ltd</t>
  </si>
  <si>
    <t xml:space="preserve">Parul Singh,</t>
  </si>
  <si>
    <t xml:space="preserve">parulsingh@globalinfonet.in</t>
  </si>
  <si>
    <t xml:space="preserve">Global P.C. Experts (Noida) Ltd</t>
  </si>
  <si>
    <t xml:space="preserve">Co, not found at stated address</t>
  </si>
  <si>
    <t xml:space="preserve">Global Solutions</t>
  </si>
  <si>
    <t xml:space="preserve">info@theglobalsolutions.co</t>
  </si>
  <si>
    <t xml:space="preserve">0512-2212411, 809528077</t>
  </si>
  <si>
    <t xml:space="preserve">Global Tech Solutions</t>
  </si>
  <si>
    <t xml:space="preserve">kulbhushan</t>
  </si>
  <si>
    <t xml:space="preserve">kulbhushan.mudgal@globaltouchsolutions.com</t>
  </si>
  <si>
    <t xml:space="preserve">Global Touch Solutions</t>
  </si>
  <si>
    <t xml:space="preserve">info@globaltouchsolutions.com, kulbhushan.mudgal@globaltouchsolutions.com</t>
  </si>
  <si>
    <t xml:space="preserve">Global Uniforms</t>
  </si>
  <si>
    <t xml:space="preserve">hitesh30061976@gmail.com</t>
  </si>
  <si>
    <t xml:space="preserve">9810730095 / 8377807063</t>
  </si>
  <si>
    <t xml:space="preserve">Global Upside India Pvt Ltd</t>
  </si>
  <si>
    <t xml:space="preserve">Babita</t>
  </si>
  <si>
    <t xml:space="preserve">hr@globalupside.com</t>
  </si>
  <si>
    <t xml:space="preserve">0120-43274387, 9211</t>
  </si>
  <si>
    <t xml:space="preserve">Global1Step services Pvt. Ltd</t>
  </si>
  <si>
    <t xml:space="preserve">Savita Munde</t>
  </si>
  <si>
    <t xml:space="preserve">savita.munde@globalstep.com</t>
  </si>
  <si>
    <t xml:space="preserve">020-41015137</t>
  </si>
  <si>
    <t xml:space="preserve">HII Insurance Broking Services Pvt Ltd</t>
  </si>
  <si>
    <t xml:space="preserve">Arun Kumar</t>
  </si>
  <si>
    <t xml:space="preserve">accounts@hii.co.in</t>
  </si>
  <si>
    <t xml:space="preserve">98736 39557</t>
  </si>
  <si>
    <t xml:space="preserve">87 B 2nd Floor Baba HouseShahpur Jat, New Delhi - 110049</t>
  </si>
  <si>
    <t xml:space="preserve">GlobalLogic Technologies Ltd.</t>
  </si>
  <si>
    <t xml:space="preserve">priyank.dixit@globallogic.com</t>
  </si>
  <si>
    <t xml:space="preserve">Globant india Private limited</t>
  </si>
  <si>
    <t xml:space="preserve">Akshay Shrivastava|</t>
  </si>
  <si>
    <t xml:space="preserve">a.shrivastava@globant.com</t>
  </si>
  <si>
    <t xml:space="preserve">9168190461 |</t>
  </si>
  <si>
    <t xml:space="preserve">Glopore IM Services Pvt. Ltd</t>
  </si>
  <si>
    <t xml:space="preserve">Anil kumar</t>
  </si>
  <si>
    <t xml:space="preserve">hrteam@gloporeims.com</t>
  </si>
  <si>
    <t xml:space="preserve">Glow India Managent Services</t>
  </si>
  <si>
    <t xml:space="preserve">Mr Sunil vaid</t>
  </si>
  <si>
    <t xml:space="preserve">glowindiamgt@gmail.com</t>
  </si>
  <si>
    <t xml:space="preserve">GMG Devacon Pvt Ltd</t>
  </si>
  <si>
    <t xml:space="preserve">Rizwan Ahmed</t>
  </si>
  <si>
    <t xml:space="preserve">info@gmgdevacon.co.in</t>
  </si>
  <si>
    <t xml:space="preserve">033 65011551</t>
  </si>
  <si>
    <t xml:space="preserve">GMR</t>
  </si>
  <si>
    <t xml:space="preserve">P. Nazar, Sc-F</t>
  </si>
  <si>
    <t xml:space="preserve">nazarp@gtre.drdo.in</t>
  </si>
  <si>
    <t xml:space="preserve">GMR Aero</t>
  </si>
  <si>
    <t xml:space="preserve">Arivukkarasu M</t>
  </si>
  <si>
    <t xml:space="preserve">Arivukkarasu.M@gmraerotech.in</t>
  </si>
  <si>
    <t xml:space="preserve">GMR Aero Technic Ltd</t>
  </si>
  <si>
    <t xml:space="preserve">Bhupinder Kumar Zand</t>
  </si>
  <si>
    <t xml:space="preserve">bhupinderkumar.zand@gmraerotech.in</t>
  </si>
  <si>
    <t xml:space="preserve">040 67251313 / 8790611178</t>
  </si>
  <si>
    <t xml:space="preserve">GMR Aviation Academy</t>
  </si>
  <si>
    <t xml:space="preserve">Kiran G N</t>
  </si>
  <si>
    <t xml:space="preserve">Kiran.GN@gmrgroup.in</t>
  </si>
  <si>
    <t xml:space="preserve">GMR Group of Companies Delhi International Airport (P) Ltd (Dial)</t>
  </si>
  <si>
    <t xml:space="preserve">Ashwani Khanna</t>
  </si>
  <si>
    <t xml:space="preserve">ashwani.khanna@gmrgroup.in</t>
  </si>
  <si>
    <t xml:space="preserve">Go Airlines India Limited</t>
  </si>
  <si>
    <t xml:space="preserve">Ranjit Kumar Nayak</t>
  </si>
  <si>
    <t xml:space="preserve">ranjit.nayak@goair.in</t>
  </si>
  <si>
    <t xml:space="preserve">Goavega Software India Private Limited</t>
  </si>
  <si>
    <t xml:space="preserve">sumana@goavega.com</t>
  </si>
  <si>
    <t xml:space="preserve">080 28612485</t>
  </si>
  <si>
    <t xml:space="preserve">GoDoctor Solutions Private Limited</t>
  </si>
  <si>
    <t xml:space="preserve">asmita.padwal@godr.com / anubhav.jain@godr.com</t>
  </si>
  <si>
    <t xml:space="preserve">Godrej and Boyce Mfg. Co. Ltd</t>
  </si>
  <si>
    <t xml:space="preserve">pachpute@godrej.com</t>
  </si>
  <si>
    <t xml:space="preserve">Godrej Infotech Ltd</t>
  </si>
  <si>
    <t xml:space="preserve">Babulal S Panchal</t>
  </si>
  <si>
    <t xml:space="preserve">babu@godrej.com</t>
  </si>
  <si>
    <t xml:space="preserve">22-67964015</t>
  </si>
  <si>
    <t xml:space="preserve">Golden Stable Service Pvt. Ltd.</t>
  </si>
  <si>
    <t xml:space="preserve">holidays@goldenstable.com, payal_rthd@rediffmail.com</t>
  </si>
  <si>
    <t xml:space="preserve">Goldman Sachs</t>
  </si>
  <si>
    <t xml:space="preserve">sandhya.satyan@gs.com</t>
  </si>
  <si>
    <t xml:space="preserve">080 41271600</t>
  </si>
  <si>
    <t xml:space="preserve">Google Infotech</t>
  </si>
  <si>
    <t xml:space="preserve">Shubhangi ahlawat</t>
  </si>
  <si>
    <t xml:space="preserve">shubhangiahlawat@gmail.com</t>
  </si>
  <si>
    <t xml:space="preserve">Gourmet Investments Pvt. Ltd.</t>
  </si>
  <si>
    <t xml:space="preserve">Inderjeet</t>
  </si>
  <si>
    <t xml:space="preserve">Inderjeet.Yadav@pizzaexpress.in</t>
  </si>
  <si>
    <t xml:space="preserve">Grand Hyatt Mumbai</t>
  </si>
  <si>
    <t xml:space="preserve">shweta.hinduja@hyatt.com</t>
  </si>
  <si>
    <t xml:space="preserve">022-66761234</t>
  </si>
  <si>
    <t xml:space="preserve">Grand Sappire Infratech Private LImited</t>
  </si>
  <si>
    <t xml:space="preserve">Puneet aggarwal</t>
  </si>
  <si>
    <t xml:space="preserve">info@grandsapphire.in</t>
  </si>
  <si>
    <t xml:space="preserve">011-28034350</t>
  </si>
  <si>
    <t xml:space="preserve">Graziano Trasmissioni India Private Limited</t>
  </si>
  <si>
    <t xml:space="preserve">info.graziano@oerlikon.com</t>
  </si>
  <si>
    <t xml:space="preserve">Great Media Technologies Pvt Ltd</t>
  </si>
  <si>
    <t xml:space="preserve">Anulekha Datta</t>
  </si>
  <si>
    <t xml:space="preserve">anulekha@grmtech.com</t>
  </si>
  <si>
    <t xml:space="preserve">(033) 4004-0646</t>
  </si>
  <si>
    <t xml:space="preserve">Greenbasket LLC</t>
  </si>
  <si>
    <t xml:space="preserve">Venu</t>
  </si>
  <si>
    <t xml:space="preserve">vr@instadel.co</t>
  </si>
  <si>
    <t xml:space="preserve">Grey RC&amp;M Experiential Marketing LLP</t>
  </si>
  <si>
    <t xml:space="preserve">Preety Arora</t>
  </si>
  <si>
    <t xml:space="preserve">preety.arora@rcmgrey.com</t>
  </si>
  <si>
    <t xml:space="preserve">Greymatter Entertainment Pvt Ltd</t>
  </si>
  <si>
    <t xml:space="preserve">MAHENDRAN NAIR</t>
  </si>
  <si>
    <t xml:space="preserve">mahendran@greymatterentertainment.com</t>
  </si>
  <si>
    <t xml:space="preserve">Grid Infocom Pvt Ltd.</t>
  </si>
  <si>
    <t xml:space="preserve">hr@gridinfocom.com</t>
  </si>
  <si>
    <t xml:space="preserve">124-4942200</t>
  </si>
  <si>
    <t xml:space="preserve">Grofers India Private Limited</t>
  </si>
  <si>
    <t xml:space="preserve">Abdul Wasim</t>
  </si>
  <si>
    <t xml:space="preserve">Through E locker</t>
  </si>
  <si>
    <t xml:space="preserve">0124 4786400 / 9716047836</t>
  </si>
  <si>
    <t xml:space="preserve">Group 4 Securicor</t>
  </si>
  <si>
    <t xml:space="preserve">info@uae.g4s.com</t>
  </si>
  <si>
    <t xml:space="preserve">971 2 5546649</t>
  </si>
  <si>
    <t xml:space="preserve">Groupon Shared Services Private Limited</t>
  </si>
  <si>
    <t xml:space="preserve">pramakumar@groupon.com</t>
  </si>
  <si>
    <t xml:space="preserve">044 40243333</t>
  </si>
  <si>
    <t xml:space="preserve">Grow Controls</t>
  </si>
  <si>
    <t xml:space="preserve">D Ganesh</t>
  </si>
  <si>
    <t xml:space="preserve">growcontrols@gmail.com</t>
  </si>
  <si>
    <t xml:space="preserve">040 27175591</t>
  </si>
  <si>
    <t xml:space="preserve">Growthways Trading Pvt Ltd</t>
  </si>
  <si>
    <t xml:space="preserve">growthwaystrading@gmail.com / dilip.kumar@yepme.com</t>
  </si>
  <si>
    <t xml:space="preserve">GRT Grand (A Unit of GRT Hotels &amp; Resorts)</t>
  </si>
  <si>
    <t xml:space="preserve">Shahul</t>
  </si>
  <si>
    <t xml:space="preserve">hrd@grtgrand.com</t>
  </si>
  <si>
    <t xml:space="preserve">044-28150500</t>
  </si>
  <si>
    <t xml:space="preserve">GSK Consumer Healthcare</t>
  </si>
  <si>
    <t xml:space="preserve">sunil.x.kumar@gsk.com / sanjay.x.verma@gsk.com</t>
  </si>
  <si>
    <t xml:space="preserve">0124 433 6500</t>
  </si>
  <si>
    <t xml:space="preserve">GSR Business Services (P) Ltd</t>
  </si>
  <si>
    <t xml:space="preserve">Praisy</t>
  </si>
  <si>
    <t xml:space="preserve">praisy.johnson@gsr-inc.com</t>
  </si>
  <si>
    <t xml:space="preserve">044 43402515/9597584333</t>
  </si>
  <si>
    <t xml:space="preserve">GST IT Services Pvt. Ltd.</t>
  </si>
  <si>
    <t xml:space="preserve">DEEPAK ARORA- 9990189028</t>
  </si>
  <si>
    <t xml:space="preserve">contactus@groupsoftus.com/info@groupsoft.in, arora.d@gmail.com</t>
  </si>
  <si>
    <t xml:space="preserve">0124-4505800</t>
  </si>
  <si>
    <t xml:space="preserve">Guardian Integrated Security Services India Pvt Ltd</t>
  </si>
  <si>
    <t xml:space="preserve">mrgopsguardian@gmail.com / guardian_security@vsnl.net</t>
  </si>
  <si>
    <t xml:space="preserve">Gujarat Gas Company Limited</t>
  </si>
  <si>
    <t xml:space="preserve">Kirit C. Patel</t>
  </si>
  <si>
    <t xml:space="preserve">kirit.patel@gujaratgas.com</t>
  </si>
  <si>
    <t xml:space="preserve">79-26462980</t>
  </si>
  <si>
    <t xml:space="preserve">Gujarat Narmada Valley Fertilizers &amp; Chemicals Limited</t>
  </si>
  <si>
    <t xml:space="preserve">Mr. KC Prajapati,</t>
  </si>
  <si>
    <t xml:space="preserve">nngandhi@gnfc.in</t>
  </si>
  <si>
    <t xml:space="preserve">Gujarat TV9 Pvt Limited</t>
  </si>
  <si>
    <t xml:space="preserve">Varsha Shrimali</t>
  </si>
  <si>
    <t xml:space="preserve">varsha.shrimali@tv9.com</t>
  </si>
  <si>
    <t xml:space="preserve">9909941504 / 9909941502</t>
  </si>
  <si>
    <t xml:space="preserve">Gujrat Mineral Development Corp.Ltd</t>
  </si>
  <si>
    <t xml:space="preserve">V H Shukla</t>
  </si>
  <si>
    <t xml:space="preserve">vhshukla@gmdcltd.co.in</t>
  </si>
  <si>
    <t xml:space="preserve">079 - 27913501</t>
  </si>
  <si>
    <t xml:space="preserve">Gukmial</t>
  </si>
  <si>
    <t xml:space="preserve">meenakshy.suresh@gvk.com</t>
  </si>
  <si>
    <t xml:space="preserve">GYG IT Solutions Pvt. Ltd.</t>
  </si>
  <si>
    <t xml:space="preserve">Balaji.G</t>
  </si>
  <si>
    <t xml:space="preserve">hr@gyg.us</t>
  </si>
  <si>
    <t xml:space="preserve">H And S Software Development And Knowledge Management Centre Pvt Ltd</t>
  </si>
  <si>
    <t xml:space="preserve">skeshwan@heidrick.com</t>
  </si>
  <si>
    <t xml:space="preserve">Hacxad Infotech Pvt. Ltd</t>
  </si>
  <si>
    <t xml:space="preserve">Sandip rathore</t>
  </si>
  <si>
    <t xml:space="preserve">hr@hacxad.com</t>
  </si>
  <si>
    <t xml:space="preserve">Hadi Industrial Services</t>
  </si>
  <si>
    <t xml:space="preserve">Febin Thankachan</t>
  </si>
  <si>
    <t xml:space="preserve">accounts@hadiintl.com</t>
  </si>
  <si>
    <t xml:space="preserve">966 595907934, 966 0556872185</t>
  </si>
  <si>
    <t xml:space="preserve">Haldiram Bhujiawala Limited</t>
  </si>
  <si>
    <t xml:space="preserve">Ms. Arpita</t>
  </si>
  <si>
    <t xml:space="preserve">arpita@haldiramlimited.com</t>
  </si>
  <si>
    <t xml:space="preserve">033 40144401</t>
  </si>
  <si>
    <t xml:space="preserve">Halltech Solutions</t>
  </si>
  <si>
    <t xml:space="preserve">support@halltechsolutions.com</t>
  </si>
  <si>
    <t xml:space="preserve">Hardnet Computer Services</t>
  </si>
  <si>
    <t xml:space="preserve">kalamegam R</t>
  </si>
  <si>
    <t xml:space="preserve">hardnetita@rediffmail.com / kals2206@yahoo.com</t>
  </si>
  <si>
    <t xml:space="preserve">0431 2722155 / 9842284909 / 9980011153</t>
  </si>
  <si>
    <t xml:space="preserve">Haritage Aviation Pvt Ltd.</t>
  </si>
  <si>
    <t xml:space="preserve">Sharat Shyam</t>
  </si>
  <si>
    <t xml:space="preserve">reservation@heritageaviation.in</t>
  </si>
  <si>
    <t xml:space="preserve">Harman Connected Services Technologies Private Limited</t>
  </si>
  <si>
    <t xml:space="preserve">Kavya.Srinivasan@harman.com</t>
  </si>
  <si>
    <t xml:space="preserve">080 66107000</t>
  </si>
  <si>
    <t xml:space="preserve">Harton Communication Limited</t>
  </si>
  <si>
    <t xml:space="preserve">shailendra@hartron.in, eric@hartron.in, chanderjeet@hartron.in
  sanjeetmalik@harton.in</t>
  </si>
  <si>
    <t xml:space="preserve">0124 258 1885</t>
  </si>
  <si>
    <t xml:space="preserve">Hartron Comunication Limited</t>
  </si>
  <si>
    <t xml:space="preserve">Mr. Shailendra/ Pramod Kumar</t>
  </si>
  <si>
    <t xml:space="preserve">shailendra@hartron.in, eric@hartron.in</t>
  </si>
  <si>
    <t xml:space="preserve">Harvest Futures Consultants India Pvt. Ltd.</t>
  </si>
  <si>
    <t xml:space="preserve">support@hif-india.com</t>
  </si>
  <si>
    <t xml:space="preserve">080-42350663</t>
  </si>
  <si>
    <t xml:space="preserve">Havas Worldwide india pvt. Ltd</t>
  </si>
  <si>
    <t xml:space="preserve">Naresh DBritto</t>
  </si>
  <si>
    <t xml:space="preserve">Naresh.DBritto@havasww.com</t>
  </si>
  <si>
    <t xml:space="preserve">22 6177 6117</t>
  </si>
  <si>
    <t xml:space="preserve">HCL Infotech Limited / Ocean Web Technologies</t>
  </si>
  <si>
    <t xml:space="preserve">Sonali Kumthya</t>
  </si>
  <si>
    <t xml:space="preserve">sonalikumthya@oceaneia.com</t>
  </si>
  <si>
    <t xml:space="preserve">080-66084455</t>
  </si>
  <si>
    <t xml:space="preserve">HCL Learning Limited</t>
  </si>
  <si>
    <t xml:space="preserve">Radhika Airi..</t>
  </si>
  <si>
    <t xml:space="preserve">radhika.airi@peoplestrong.com</t>
  </si>
  <si>
    <t xml:space="preserve">HDB Financial Services</t>
  </si>
  <si>
    <t xml:space="preserve">Harshit Prasad</t>
  </si>
  <si>
    <t xml:space="preserve">hiral.t@hdbfs.com / urharshit@yahoo.co.in / harshit.prasad@in.hdfcbank.com</t>
  </si>
  <si>
    <t xml:space="preserve">HDB Financial Services Limited</t>
  </si>
  <si>
    <t xml:space="preserve">vijaykumar.rane@hdbfs.com</t>
  </si>
  <si>
    <t xml:space="preserve">HDFC</t>
  </si>
  <si>
    <t xml:space="preserve">Kalaiselvan.M</t>
  </si>
  <si>
    <t xml:space="preserve">Kalaiselvan.Mani@hdfcbank.com</t>
  </si>
  <si>
    <t xml:space="preserve">HDFC Bank Ltd</t>
  </si>
  <si>
    <t xml:space="preserve">neeraj.jha@hdfcbank.com, rajivshiv.banerjee@hdfcbank.com, pushkar.gupta@hdfcbank.com, corporatecommunication@hdfcbank.com</t>
  </si>
  <si>
    <t xml:space="preserve">022-66521000</t>
  </si>
  <si>
    <t xml:space="preserve">HDFC Standard Life Insurance Co Ltd</t>
  </si>
  <si>
    <t xml:space="preserve">Sandeep Ghadi</t>
  </si>
  <si>
    <t xml:space="preserve">sghadi@hdfclife.com</t>
  </si>
  <si>
    <t xml:space="preserve">HDFC Standard Life Insurance Company</t>
  </si>
  <si>
    <t xml:space="preserve">Praful Bodra</t>
  </si>
  <si>
    <t xml:space="preserve">Anahita.Gandhy@hdfcbank.com, mandarw@hdfclife.com, Settlement.CSECOEX@hdfcbank.com, pranaykumarg@hdfclife.com, amar.bhonslay@hdfcbank.com,</t>
  </si>
  <si>
    <t xml:space="preserve">Headhunters HR Pvt Ltd</t>
  </si>
  <si>
    <t xml:space="preserve">swetab@headhuntershr.com</t>
  </si>
  <si>
    <t xml:space="preserve">Hebe Edu Technologies Pvt. Ltd</t>
  </si>
  <si>
    <t xml:space="preserve">Suresh Bandaru</t>
  </si>
  <si>
    <t xml:space="preserve">suresh@himentor.com</t>
  </si>
  <si>
    <t xml:space="preserve">Hector Beverages Pvt Ltd.</t>
  </si>
  <si>
    <t xml:space="preserve">Sucharu</t>
  </si>
  <si>
    <t xml:space="preserve">sucharu@hectorbeverages.com</t>
  </si>
  <si>
    <t xml:space="preserve">0124 4372659</t>
  </si>
  <si>
    <t xml:space="preserve">Helios HR Solutions pvt ltd</t>
  </si>
  <si>
    <t xml:space="preserve">hr@heliosglobalservices.com</t>
  </si>
  <si>
    <t xml:space="preserve">Helios Media Private limited</t>
  </si>
  <si>
    <t xml:space="preserve">Virendra Gupta</t>
  </si>
  <si>
    <t xml:space="preserve">virendra.g@heliosmedia.in</t>
  </si>
  <si>
    <t xml:space="preserve">022 61691100</t>
  </si>
  <si>
    <t xml:space="preserve">Heneywell int ( India</t>
  </si>
  <si>
    <t xml:space="preserve">HRServicesAPAC@Honeywell.com</t>
  </si>
  <si>
    <t xml:space="preserve">Henkel Polybit Trading Limited</t>
  </si>
  <si>
    <t xml:space="preserve">sreekumar2@yahoo.com</t>
  </si>
  <si>
    <t xml:space="preserve">Hermes I Ticket Pvt Ltd</t>
  </si>
  <si>
    <t xml:space="preserve">hr@hermes-it.in</t>
  </si>
  <si>
    <t xml:space="preserve">011-64785585 / 044 33186012</t>
  </si>
  <si>
    <t xml:space="preserve">Hero Management Services Limited</t>
  </si>
  <si>
    <t xml:space="preserve">Mr. Deepak Kumar</t>
  </si>
  <si>
    <t xml:space="preserve">deepak.kumar@herobpo.com, sandeep.kumar@herobpo.com</t>
  </si>
  <si>
    <t xml:space="preserve">0124-4099000</t>
  </si>
  <si>
    <t xml:space="preserve">Hewitt Associates (India) Pvt. Ltd</t>
  </si>
  <si>
    <t xml:space="preserve">India.HR.Shared.Services.Center.Mailbox@hewitt.com</t>
  </si>
  <si>
    <t xml:space="preserve">Hewlett Packard India Software Operations Pvt Ltd</t>
  </si>
  <si>
    <t xml:space="preserve">mahesha.nanjundaiah@hpe.com</t>
  </si>
  <si>
    <t xml:space="preserve">Hewlett-Packard Globalsoft Pvt Ltd</t>
  </si>
  <si>
    <t xml:space="preserve">Hexaware Technology</t>
  </si>
  <si>
    <t xml:space="preserve">Naresh Kumar S</t>
  </si>
  <si>
    <t xml:space="preserve">NareshkumarS@hexaware.com GiriR@hexaware.com</t>
  </si>
  <si>
    <t xml:space="preserve">9566236820 Extn 51892</t>
  </si>
  <si>
    <t xml:space="preserve">HGS Hinduja Global solutions</t>
  </si>
  <si>
    <t xml:space="preserve">Harish S</t>
  </si>
  <si>
    <t xml:space="preserve">harish.s@teamhgs.com</t>
  </si>
  <si>
    <t xml:space="preserve">HGS International Services Private Limited</t>
  </si>
  <si>
    <t xml:space="preserve">Arathi.Sagar@teamhgs.com</t>
  </si>
  <si>
    <t xml:space="preserve">HGS International Services Private ltd</t>
  </si>
  <si>
    <t xml:space="preserve">hccahelpdesk@hgsbs.com</t>
  </si>
  <si>
    <t xml:space="preserve">HGS International Services Pvt Ltd</t>
  </si>
  <si>
    <t xml:space="preserve">Jayshree Naik</t>
  </si>
  <si>
    <t xml:space="preserve">hrsupportdesk@hgsbs.com</t>
  </si>
  <si>
    <t xml:space="preserve">Hi Lite Glass Private Limited</t>
  </si>
  <si>
    <t xml:space="preserve">highteglassfzd@yahoo.co.in, hilitefzd@gmail.com</t>
  </si>
  <si>
    <t xml:space="preserve">Hidden Brains Infotech Pvt ltd</t>
  </si>
  <si>
    <t xml:space="preserve">Anita Singh</t>
  </si>
  <si>
    <t xml:space="preserve">anita.singh@hiddenbrains.in biz@hiddenbrains.com</t>
  </si>
  <si>
    <t xml:space="preserve">High Rise Solutions Pvt .Ltd.</t>
  </si>
  <si>
    <t xml:space="preserve">Kavitha, kumar</t>
  </si>
  <si>
    <t xml:space="preserve">kavitha@highrisesolutions.com info@highrisesolutions.com</t>
  </si>
  <si>
    <t xml:space="preserve">080-65653500</t>
  </si>
  <si>
    <t xml:space="preserve">Himesh Foods Pvt Ltd</t>
  </si>
  <si>
    <t xml:space="preserve">info@himeshfoods.com</t>
  </si>
  <si>
    <t xml:space="preserve">022 43213333</t>
  </si>
  <si>
    <t xml:space="preserve">Hindustan Coca-Cola Beverages Pvt Ltd</t>
  </si>
  <si>
    <t xml:space="preserve">krawat@coca-cola.in / chgupta@coca-cola.in</t>
  </si>
  <si>
    <t xml:space="preserve">0124 6755581</t>
  </si>
  <si>
    <t xml:space="preserve">Hindustan Holiday</t>
  </si>
  <si>
    <t xml:space="preserve">Prabal Pratap Singh</t>
  </si>
  <si>
    <t xml:space="preserve">prabal@hindustanholiday.com</t>
  </si>
  <si>
    <t xml:space="preserve">Hindustan National Glass &amp; Industries Limited</t>
  </si>
  <si>
    <t xml:space="preserve">Avinash Singh</t>
  </si>
  <si>
    <t xml:space="preserve">kol@hngil.com / cosec@hngil.com / asingh@hngil.com</t>
  </si>
  <si>
    <t xml:space="preserve">02551 228 930 / 9604335239</t>
  </si>
  <si>
    <t xml:space="preserve">Hindustan Times Media Ltd</t>
  </si>
  <si>
    <t xml:space="preserve">Athiulla Khan</t>
  </si>
  <si>
    <t xml:space="preserve">Bharat.Sahai@hindustantimes.com / neha.nandini@htlive.com</t>
  </si>
  <si>
    <t xml:space="preserve">Hire4Drive</t>
  </si>
  <si>
    <t xml:space="preserve">Kishan kanodia</t>
  </si>
  <si>
    <t xml:space="preserve">kishan@hire4drive.in</t>
  </si>
  <si>
    <t xml:space="preserve">Hirecraft Software Pvt ltd</t>
  </si>
  <si>
    <t xml:space="preserve">Swetapadma Padhi</t>
  </si>
  <si>
    <t xml:space="preserve">hr@hirecraft.com</t>
  </si>
  <si>
    <t xml:space="preserve">80-43531100 | Ext+91-(0)80-43531143</t>
  </si>
  <si>
    <t xml:space="preserve">Hitachi Consulting Hyderabad</t>
  </si>
  <si>
    <t xml:space="preserve">Prem Harsha</t>
  </si>
  <si>
    <t xml:space="preserve">employment-verify@hitachiconsulting.com</t>
  </si>
  <si>
    <t xml:space="preserve">40 40343000 Ext: 11393</t>
  </si>
  <si>
    <t xml:space="preserve">Hitachi Data Systems India Pvt Ltd</t>
  </si>
  <si>
    <t xml:space="preserve">Aleksandra Budzik</t>
  </si>
  <si>
    <t xml:space="preserve">askHR@hitachivantara.com</t>
  </si>
  <si>
    <t xml:space="preserve">Hitachi Ltd</t>
  </si>
  <si>
    <t xml:space="preserve">mitsuo.hayasaka.hu@hitachi.com</t>
  </si>
  <si>
    <t xml:space="preserve">Hohenstein India Pvt. Ltd.</t>
  </si>
  <si>
    <t xml:space="preserve">C.A. Thomas</t>
  </si>
  <si>
    <t xml:space="preserve">c.thomas@hohenstein.in</t>
  </si>
  <si>
    <t xml:space="preserve">Holiday Inn &amp; Suites Bengaluru Whitefiled</t>
  </si>
  <si>
    <t xml:space="preserve">Prasanna Kumar</t>
  </si>
  <si>
    <t xml:space="preserve">hrexe@holidayinnbengaluru.com</t>
  </si>
  <si>
    <t xml:space="preserve">Holiday Rental solution Pvt. Ltd</t>
  </si>
  <si>
    <t xml:space="preserve">hrsnoida@gmail.com, hrsnoida@hotmail.com</t>
  </si>
  <si>
    <t xml:space="preserve">Homeland Survey Centre Pvt.Ltd</t>
  </si>
  <si>
    <t xml:space="preserve">Smriti Dua</t>
  </si>
  <si>
    <t xml:space="preserve">ukaggarwalca@gmail.com , info@homelandsurvey.com, Smriti Dua [smriti@homelandsurvey.com]</t>
  </si>
  <si>
    <t xml:space="preserve">11 47543609, 11-47543884</t>
  </si>
  <si>
    <t xml:space="preserve">Honda Cars India Limited</t>
  </si>
  <si>
    <t xml:space="preserve">Dharamvir</t>
  </si>
  <si>
    <t xml:space="preserve">dharamvir@hondacarindia.com aastha_ralhan@n.t.rd.honda.co.jp</t>
  </si>
  <si>
    <t xml:space="preserve">Honeywell It Solutions Pvt Ltd</t>
  </si>
  <si>
    <t xml:space="preserve">Janardhan Reddy</t>
  </si>
  <si>
    <t xml:space="preserve">hr@honeywellitsolutions.com</t>
  </si>
  <si>
    <t xml:space="preserve">040 48555758</t>
  </si>
  <si>
    <t xml:space="preserve">Hora Software Solitions Pvt. Ltd.</t>
  </si>
  <si>
    <t xml:space="preserve">Kareem Shaik</t>
  </si>
  <si>
    <t xml:space="preserve">kareem.sh@horasoftware.co.in</t>
  </si>
  <si>
    <t xml:space="preserve">Horizon Aerospace ( India ) Pvt Ltd</t>
  </si>
  <si>
    <t xml:space="preserve">S.Sahni</t>
  </si>
  <si>
    <t xml:space="preserve">quality@horizonaerospace.in / accounts@horizonaerospace.in</t>
  </si>
  <si>
    <t xml:space="preserve">0124 4367826</t>
  </si>
  <si>
    <t xml:space="preserve">Horizon BPO Pvt. Ltd.</t>
  </si>
  <si>
    <t xml:space="preserve">r.inder@indyasoft.com, trehan@indyasoft.com,</t>
  </si>
  <si>
    <t xml:space="preserve">98714 42931</t>
  </si>
  <si>
    <t xml:space="preserve">Hotel Concord Galaxy</t>
  </si>
  <si>
    <t xml:space="preserve">reservations@concordgalaxy.co.in / anthony72_milan@rediffmail.com</t>
  </si>
  <si>
    <t xml:space="preserve">Hotel Excelsior Limited</t>
  </si>
  <si>
    <t xml:space="preserve">Suchita Kewalramani,</t>
  </si>
  <si>
    <t xml:space="preserve">Suchita.Kewalramani@shangri-la.com</t>
  </si>
  <si>
    <t xml:space="preserve">11 41196601</t>
  </si>
  <si>
    <t xml:space="preserve">Hotel Jalaja Heritage Pvt. Ltd.</t>
  </si>
  <si>
    <t xml:space="preserve">Shankargowda gowda</t>
  </si>
  <si>
    <t xml:space="preserve">shankargowda337@gmail.com</t>
  </si>
  <si>
    <t xml:space="preserve">Hotel Maurya</t>
  </si>
  <si>
    <t xml:space="preserve">ritesh@maurya.com</t>
  </si>
  <si>
    <t xml:space="preserve">0612-2203040</t>
  </si>
  <si>
    <t xml:space="preserve">Hotel Ravine</t>
  </si>
  <si>
    <t xml:space="preserve">Javed, sushma</t>
  </si>
  <si>
    <t xml:space="preserve">mail@ravinehotel.com</t>
  </si>
  <si>
    <t xml:space="preserve">9890941060, 2168241060</t>
  </si>
  <si>
    <t xml:space="preserve">Hotel Swami Ofitel</t>
  </si>
  <si>
    <t xml:space="preserve">R K Char</t>
  </si>
  <si>
    <t xml:space="preserve">ramjaichahar@gmail.com</t>
  </si>
  <si>
    <t xml:space="preserve">8273414789, 562-4040692, 9286657122</t>
  </si>
  <si>
    <t xml:space="preserve">Hotel Wellfare Marina</t>
  </si>
  <si>
    <t xml:space="preserve">info@wellfaremarina.com</t>
  </si>
  <si>
    <t xml:space="preserve">0891 2513666</t>
  </si>
  <si>
    <t xml:space="preserve">HP India Sales Private Limited</t>
  </si>
  <si>
    <t xml:space="preserve">Online Iner Verification</t>
  </si>
  <si>
    <t xml:space="preserve">HP PPS India Operations Private Limited</t>
  </si>
  <si>
    <t xml:space="preserve">karthick.tharakraj@hp.com</t>
  </si>
  <si>
    <t xml:space="preserve">HPCL - Mittal Energy Limited</t>
  </si>
  <si>
    <t xml:space="preserve">Sunil Gautam</t>
  </si>
  <si>
    <t xml:space="preserve">hr.support2@hmel.in</t>
  </si>
  <si>
    <t xml:space="preserve">HPCL Mittal Energy Ltd.</t>
  </si>
  <si>
    <t xml:space="preserve">Sunil, ravi_sup</t>
  </si>
  <si>
    <t xml:space="preserve">hr@hmel.in, 'ravi.yadav@hmel.in'</t>
  </si>
  <si>
    <t xml:space="preserve">0120-4634839(Dir)</t>
  </si>
  <si>
    <t xml:space="preserve">HR Agencies</t>
  </si>
  <si>
    <t xml:space="preserve">Harish Kumar</t>
  </si>
  <si>
    <t xml:space="preserve">harshgambhir.auriga@gmail.com</t>
  </si>
  <si>
    <t xml:space="preserve">HR Global Services India LLP</t>
  </si>
  <si>
    <t xml:space="preserve">Priya R Nair</t>
  </si>
  <si>
    <t xml:space="preserve">priya@hrglobalindia.com / sopesh@hrglobalindia.com</t>
  </si>
  <si>
    <t xml:space="preserve">HSBC Bank</t>
  </si>
  <si>
    <t xml:space="preserve">Jaspreet Kaur</t>
  </si>
  <si>
    <t xml:space="preserve">rsuhrinm@hsbc.co.in</t>
  </si>
  <si>
    <t xml:space="preserve">HSBC Electronic Data Processing India Pvt Ltd</t>
  </si>
  <si>
    <t xml:space="preserve">Rajini</t>
  </si>
  <si>
    <t xml:space="preserve">exithelpdeskhdpi@hsbc.co.in</t>
  </si>
  <si>
    <t xml:space="preserve">HSBC Electronic Data Processing India Pvt. Limited</t>
  </si>
  <si>
    <t xml:space="preserve">exithelpdeskhdpi@hsbc.co.in, grexithelpdeskhdpi@hsbc.co.in</t>
  </si>
  <si>
    <t xml:space="preserve">HSBC Software Development (india) Pvt Ltd</t>
  </si>
  <si>
    <t xml:space="preserve">exithelpdeskhdpi@hsbc.co.in/grexithelpdeskhdpi@hsbc.co.in</t>
  </si>
  <si>
    <t xml:space="preserve">HT Digital Streams Limited</t>
  </si>
  <si>
    <t xml:space="preserve">tridib.barat@hindustantimes.com / bhumika.bhardwaj@livehindustan.com / hrhelpdesk@hindustantimes.com</t>
  </si>
  <si>
    <t xml:space="preserve">Huawei Technologies Kuwait Co. W.L.L</t>
  </si>
  <si>
    <t xml:space="preserve">Saju Abraham</t>
  </si>
  <si>
    <t xml:space="preserve">enterprise_channel@huawei.com / solutionpartner@huawei.com / manilabhatia@huawei.com / saju.abraham@huawei.com</t>
  </si>
  <si>
    <t xml:space="preserve">965 2228 8068</t>
  </si>
  <si>
    <t xml:space="preserve">Huawei Telecommunications India Co. Pvt Ltd</t>
  </si>
  <si>
    <t xml:space="preserve">aasheesh.kumar@huawei.com</t>
  </si>
  <si>
    <t xml:space="preserve">124 4394500</t>
  </si>
  <si>
    <t xml:space="preserve">Hughes Global Education India Ltd</t>
  </si>
  <si>
    <t xml:space="preserve">Sudhi Saini</t>
  </si>
  <si>
    <t xml:space="preserve">sudhi.saini@hughes.in</t>
  </si>
  <si>
    <t xml:space="preserve">Human Ultimate Resource Pvt. Ltd.</t>
  </si>
  <si>
    <t xml:space="preserve">reliable_links@rediffmail.com</t>
  </si>
  <si>
    <t xml:space="preserve">9322637109,</t>
  </si>
  <si>
    <t xml:space="preserve">Hutchison 3 Global Service</t>
  </si>
  <si>
    <t xml:space="preserve">Ameya Kshemkalyani</t>
  </si>
  <si>
    <t xml:space="preserve">ameya.kshemkalyani@3globalservices.com/corporatecommunications@3globalservices.com</t>
  </si>
  <si>
    <t xml:space="preserve">022-66763333/022-28730891</t>
  </si>
  <si>
    <t xml:space="preserve">Hutchison 3 Global Services Pvt. Ltd.</t>
  </si>
  <si>
    <t xml:space="preserve">ameya.kshemkalyani@3globalservices.com/corporatecommunications@3globalservices.com/Sandeep Kurade [Sandeep.Kurade@3globalservices.com]</t>
  </si>
  <si>
    <t xml:space="preserve">Hyper Quality India Pvt.Ltd.</t>
  </si>
  <si>
    <t xml:space="preserve">hqindia@hyperquality.com/rachit.khurana@hyperquality.com</t>
  </si>
  <si>
    <t xml:space="preserve">124-4386800</t>
  </si>
  <si>
    <t xml:space="preserve">Hyperquality India Pvt Ltd.</t>
  </si>
  <si>
    <t xml:space="preserve">Nitish Gulati</t>
  </si>
  <si>
    <t xml:space="preserve">nitish.gulati@HyperQuality.com</t>
  </si>
  <si>
    <t xml:space="preserve">0124 - 4386809</t>
  </si>
  <si>
    <t xml:space="preserve">Hyundai Motor India Ltd</t>
  </si>
  <si>
    <t xml:space="preserve">Yuvaraj V</t>
  </si>
  <si>
    <t xml:space="preserve">ganeshm@hmil.net / hr@hmil.net / yuv@hmil.net</t>
  </si>
  <si>
    <t xml:space="preserve">I Concept Software Service Private Limited</t>
  </si>
  <si>
    <t xml:space="preserve">sandeep.dava@conceptglobal.com</t>
  </si>
  <si>
    <t xml:space="preserve">040-66037025 / 040 66037000</t>
  </si>
  <si>
    <t xml:space="preserve">I Gate Global Solutions Ltd.</t>
  </si>
  <si>
    <t xml:space="preserve">Umez Uddin Shariff</t>
  </si>
  <si>
    <t xml:space="preserve">hrssverification@igate.com</t>
  </si>
  <si>
    <t xml:space="preserve">I gate Intrastructre MGMT Svcs</t>
  </si>
  <si>
    <t xml:space="preserve">Mahalakshmi VV</t>
  </si>
  <si>
    <t xml:space="preserve">mahalakshmi.vellore@igate.com</t>
  </si>
  <si>
    <t xml:space="preserve">I K Retail Solutions</t>
  </si>
  <si>
    <t xml:space="preserve">Muddassir</t>
  </si>
  <si>
    <t xml:space="preserve">mudassirkhan19@gmail.com, mudassir2khan@yahoo.com</t>
  </si>
  <si>
    <t xml:space="preserve">9967339978, 9833776567</t>
  </si>
  <si>
    <t xml:space="preserve">I Media Corp Limited</t>
  </si>
  <si>
    <t xml:space="preserve">vasantjaydip@gmail.com / jaidip@dainikbhaskar.com</t>
  </si>
  <si>
    <t xml:space="preserve">0120 2241200 / 0120 3341200</t>
  </si>
  <si>
    <t xml:space="preserve">I Rescue technical Service</t>
  </si>
  <si>
    <t xml:space="preserve">Surinder Singh</t>
  </si>
  <si>
    <t xml:space="preserve">inda.singh011@yahoo.com</t>
  </si>
  <si>
    <t xml:space="preserve">i Tech 247 Technical Services Pvt. Ltd.</t>
  </si>
  <si>
    <t xml:space="preserve">Saloni Ahuja</t>
  </si>
  <si>
    <t xml:space="preserve">hr@itech247.net</t>
  </si>
  <si>
    <t xml:space="preserve">011-65801200</t>
  </si>
  <si>
    <t xml:space="preserve">I Yogi Technical services Pvt Ltd</t>
  </si>
  <si>
    <t xml:space="preserve">Pooja sharma, Ms. Yamini Gogia</t>
  </si>
  <si>
    <t xml:space="preserve">yamini.gogia@iyogi.net; verification@iyogi.net, Pooja Sharma [pooja.sharma@iyogi.net]</t>
  </si>
  <si>
    <t xml:space="preserve">I.C.S Technologies Pvt Ltd.</t>
  </si>
  <si>
    <t xml:space="preserve">Mamta</t>
  </si>
  <si>
    <t xml:space="preserve">hr@icstechservices.com</t>
  </si>
  <si>
    <t xml:space="preserve">040-64540586</t>
  </si>
  <si>
    <t xml:space="preserve">Iaam Technologies</t>
  </si>
  <si>
    <t xml:space="preserve">info@techusasupport.com</t>
  </si>
  <si>
    <t xml:space="preserve">011-40502318</t>
  </si>
  <si>
    <t xml:space="preserve">I-Admin Outsourcing Private Limited</t>
  </si>
  <si>
    <t xml:space="preserve">Ranjan Mondal,</t>
  </si>
  <si>
    <t xml:space="preserve">ranjan.mondal@i-admin.com</t>
  </si>
  <si>
    <t xml:space="preserve">IB Technologies Solutions Ltd</t>
  </si>
  <si>
    <t xml:space="preserve">Jaydip Ghosh</t>
  </si>
  <si>
    <t xml:space="preserve">jayghosh@rattanindia.com</t>
  </si>
  <si>
    <t xml:space="preserve">0124-6695770</t>
  </si>
  <si>
    <t xml:space="preserve">IBIS Hotel</t>
  </si>
  <si>
    <t xml:space="preserve">h6363-fb@accor.com, h6363-fb1@accor.com, IBIS Gurgaon HR2 [H6363-HR2@accor.com]</t>
  </si>
  <si>
    <t xml:space="preserve">IBM</t>
  </si>
  <si>
    <t xml:space="preserve">Online portal</t>
  </si>
  <si>
    <t xml:space="preserve">IBS Software Services pvt ltd</t>
  </si>
  <si>
    <t xml:space="preserve">Rajeev.Leela@ibsplc.com</t>
  </si>
  <si>
    <t xml:space="preserve">ICall India Pvt Ltd.</t>
  </si>
  <si>
    <t xml:space="preserve">info@icallindia.net</t>
  </si>
  <si>
    <t xml:space="preserve">Ican BPO Pvt. Ltd</t>
  </si>
  <si>
    <t xml:space="preserve">Rakesh Nair</t>
  </si>
  <si>
    <t xml:space="preserve">hradmin@icanbpo.com</t>
  </si>
  <si>
    <t xml:space="preserve">ICC India Pvt. Ltd.</t>
  </si>
  <si>
    <t xml:space="preserve">michelle</t>
  </si>
  <si>
    <t xml:space="preserve">michelle@i2cinternational.com</t>
  </si>
  <si>
    <t xml:space="preserve">022-42468000</t>
  </si>
  <si>
    <t xml:space="preserve">ICC Inida Pvt. Ltd.</t>
  </si>
  <si>
    <t xml:space="preserve">Davinder Kaur</t>
  </si>
  <si>
    <t xml:space="preserve">davinder@i2cinternational.com</t>
  </si>
  <si>
    <t xml:space="preserve">ICICI Bank Ltd</t>
  </si>
  <si>
    <t xml:space="preserve">Prathibha.M</t>
  </si>
  <si>
    <t xml:space="preserve">settlement.helpdesk@icicibank.com</t>
  </si>
  <si>
    <t xml:space="preserve">ICICI Lombard Gic Ltd.</t>
  </si>
  <si>
    <t xml:space="preserve">Ankush</t>
  </si>
  <si>
    <t xml:space="preserve">ankush.keskar@icicilombard.com</t>
  </si>
  <si>
    <t xml:space="preserve">ICICI Prudential Life Insurance</t>
  </si>
  <si>
    <t xml:space="preserve">Anshul Singh</t>
  </si>
  <si>
    <t xml:space="preserve">anshul.singh@iciciprulife.com riskcheck@iciciprulife.com</t>
  </si>
  <si>
    <t xml:space="preserve">ICICI Prudential Life Insurance Company Limited</t>
  </si>
  <si>
    <t xml:space="preserve">lifeline@iciciprulife.com, grouplife@iciciprulife.com, corporateagent@iciciprulife.com, eliteservice@iciciprulife.com, riskcheck@iciciprulife.com</t>
  </si>
  <si>
    <t xml:space="preserve">ICICI Securities Ltd</t>
  </si>
  <si>
    <t xml:space="preserve">Shweta Uplapwar</t>
  </si>
  <si>
    <t xml:space="preserve">shweta.uplapwar@icicisecurities.com</t>
  </si>
  <si>
    <t xml:space="preserve">ICRA Techno Analystics Ltd.</t>
  </si>
  <si>
    <t xml:space="preserve">info@icteas.com</t>
  </si>
  <si>
    <t xml:space="preserve">033-40097800</t>
  </si>
  <si>
    <t xml:space="preserve">IDBI Bank Ltd</t>
  </si>
  <si>
    <t xml:space="preserve">ra.angne@idbi.co.in, n.sreekanth@idbi.co.in, jitesh.patel@idbi.co.in</t>
  </si>
  <si>
    <t xml:space="preserve">22-66553355, 22 6693 7000</t>
  </si>
  <si>
    <t xml:space="preserve">IDC Technologies</t>
  </si>
  <si>
    <t xml:space="preserve">CA. Rahul Mehrotra</t>
  </si>
  <si>
    <t xml:space="preserve">rahul.mehrotra@idctechnologies.com akpandey@idc.comKomal Sharma hrd1@idctechnologies.com</t>
  </si>
  <si>
    <t xml:space="preserve">Idea Cellular Ltd.</t>
  </si>
  <si>
    <t xml:space="preserve">Trimbak Deshpande</t>
  </si>
  <si>
    <t xml:space="preserve">trimbak.deshpande@idea.adityabirla.com bhagwant.singh@vodafoneidea.com</t>
  </si>
  <si>
    <t xml:space="preserve">Idea Mobile Store</t>
  </si>
  <si>
    <t xml:space="preserve">Mr. Imran</t>
  </si>
  <si>
    <t xml:space="preserve">myidea.profitech@gmail.com</t>
  </si>
  <si>
    <t xml:space="preserve">IDS Infotech Ltd</t>
  </si>
  <si>
    <t xml:space="preserve">sandeep.singh@idsil.com</t>
  </si>
  <si>
    <t xml:space="preserve">172) 5013863</t>
  </si>
  <si>
    <t xml:space="preserve">IDS Software Solutions India Pvt. Ltd.</t>
  </si>
  <si>
    <t xml:space="preserve">Rozario Anand</t>
  </si>
  <si>
    <t xml:space="preserve">ranand@idsgrp.com</t>
  </si>
  <si>
    <t xml:space="preserve">hrssverification@igate.com reuben.barnabas@igate.com</t>
  </si>
  <si>
    <t xml:space="preserve">Igate Infrastructre Mgmt Svcs</t>
  </si>
  <si>
    <t xml:space="preserve">umez.shariff@igate.com</t>
  </si>
  <si>
    <t xml:space="preserve">IGate Infrastructure Management Services Ltd</t>
  </si>
  <si>
    <t xml:space="preserve">nidhi.kuruvila@igate.com</t>
  </si>
  <si>
    <t xml:space="preserve">(022) 32944713</t>
  </si>
  <si>
    <t xml:space="preserve">Ignites Human Capital Services Pvt Ltd</t>
  </si>
  <si>
    <t xml:space="preserve">Apoorva</t>
  </si>
  <si>
    <t xml:space="preserve">apoorva@ignites.in</t>
  </si>
  <si>
    <t xml:space="preserve">080 41669587 / 9986600010</t>
  </si>
  <si>
    <t xml:space="preserve">iGrid Technology Solutions Pvt Ltd</t>
  </si>
  <si>
    <t xml:space="preserve">Ajay Manyam</t>
  </si>
  <si>
    <t xml:space="preserve">akmanyam@igridtech.com</t>
  </si>
  <si>
    <t xml:space="preserve">40 40339969</t>
  </si>
  <si>
    <t xml:space="preserve">IHG Inter Continental Hotels Group</t>
  </si>
  <si>
    <t xml:space="preserve">Parul Sharma I</t>
  </si>
  <si>
    <t xml:space="preserve">parul.sharma@ihg.com</t>
  </si>
  <si>
    <t xml:space="preserve">124 -4821372</t>
  </si>
  <si>
    <t xml:space="preserve">IIJT ( A Division Of Teamlease Services Pvt. Ltd.)</t>
  </si>
  <si>
    <t xml:space="preserve">Lavina</t>
  </si>
  <si>
    <t xml:space="preserve">hr@iijt.net, salary@iijt.net, lavina@teamlease.com</t>
  </si>
  <si>
    <t xml:space="preserve">080-33002345</t>
  </si>
  <si>
    <t xml:space="preserve">Ikaya</t>
  </si>
  <si>
    <t xml:space="preserve">HR-IKYA</t>
  </si>
  <si>
    <t xml:space="preserve">ikyasupport@ikyaglobal.com</t>
  </si>
  <si>
    <t xml:space="preserve">IKya Human Capital solutions</t>
  </si>
  <si>
    <t xml:space="preserve">Ms. Sonia Suresh</t>
  </si>
  <si>
    <t xml:space="preserve">sonia.suresh@quesscorp.com</t>
  </si>
  <si>
    <t xml:space="preserve">Ikya Human Capital Solutions Ltd</t>
  </si>
  <si>
    <t xml:space="preserve">ikyasupport@ikyaglobal.com / sarabjeet@ikyaglobal.com</t>
  </si>
  <si>
    <t xml:space="preserve">Ikya Human Capital Solutions Pvt. Ltd.</t>
  </si>
  <si>
    <t xml:space="preserve">subrata@ikyaglobal.com</t>
  </si>
  <si>
    <t xml:space="preserve">Ikya Software Solutions</t>
  </si>
  <si>
    <t xml:space="preserve">Hemalatha P</t>
  </si>
  <si>
    <t xml:space="preserve">hemalatha.p@ikyasoft.in</t>
  </si>
  <si>
    <t xml:space="preserve">No. 37, Rd Number 2, Vnikata Sai Complex, Haripuri Colony, Ramakrishnapuram, Bahadurguda, Hyderabad, Telangana 500035</t>
  </si>
  <si>
    <t xml:space="preserve">IL &amp; FS Education &amp; Technology Services Limited</t>
  </si>
  <si>
    <t xml:space="preserve">Snehal Sawale</t>
  </si>
  <si>
    <t xml:space="preserve">snehal.sawale@ilfsindia.com</t>
  </si>
  <si>
    <t xml:space="preserve">022-67809292</t>
  </si>
  <si>
    <t xml:space="preserve">IL&amp;FS Engineering &amp; Construction Co.Ltd.</t>
  </si>
  <si>
    <t xml:space="preserve">Seshadari sarma</t>
  </si>
  <si>
    <t xml:space="preserve">seshadri_sarma@ilfsengg.com</t>
  </si>
  <si>
    <t xml:space="preserve">40-40409333 / 23408100</t>
  </si>
  <si>
    <t xml:space="preserve">IMI Mobile Pvt. Ltd (Management Performace System)</t>
  </si>
  <si>
    <t xml:space="preserve">Nilima Shaw</t>
  </si>
  <si>
    <t xml:space="preserve">nilima.s@imimobile.com</t>
  </si>
  <si>
    <t xml:space="preserve">964 256 4390 T (+91) 40 2355 5945 - Ext: 309</t>
  </si>
  <si>
    <t xml:space="preserve">Impecsoft Solutions Pvt Ltd</t>
  </si>
  <si>
    <t xml:space="preserve">Bindu</t>
  </si>
  <si>
    <t xml:space="preserve">hr@impecsoft.com</t>
  </si>
  <si>
    <t xml:space="preserve">Imperium Solutions Pte Ltd</t>
  </si>
  <si>
    <t xml:space="preserve">Abby Teng,</t>
  </si>
  <si>
    <t xml:space="preserve">abby.teng@imperium.com.sg</t>
  </si>
  <si>
    <t xml:space="preserve">Impex Infotech Limited</t>
  </si>
  <si>
    <t xml:space="preserve">Gautam Bagchi, Shantanu</t>
  </si>
  <si>
    <t xml:space="preserve">accounts@vikashmetalpower.com, santdc@gmail.com, hr@impex-infotec.com</t>
  </si>
  <si>
    <t xml:space="preserve">332-211-5115, 9433515445</t>
  </si>
  <si>
    <t xml:space="preserve">IMRB International</t>
  </si>
  <si>
    <t xml:space="preserve">vijay.pali@imrbint.com</t>
  </si>
  <si>
    <t xml:space="preserve">IMS Health</t>
  </si>
  <si>
    <t xml:space="preserve">Supriya.V1@iqvia.com</t>
  </si>
  <si>
    <t xml:space="preserve">IMS Health Global Delivery Center</t>
  </si>
  <si>
    <t xml:space="preserve">San Basappa</t>
  </si>
  <si>
    <t xml:space="preserve">san.basappa@in.imshealth.com</t>
  </si>
  <si>
    <t xml:space="preserve">IMSI India Pvt. Ltd.</t>
  </si>
  <si>
    <t xml:space="preserve">Vishwas rawat</t>
  </si>
  <si>
    <t xml:space="preserve">vishwas.rawat@imsiglobal.com/dd@imsiglobal.com, gg@imsiglobal.com</t>
  </si>
  <si>
    <t xml:space="preserve">135 2644056, 135 2644057,. 0124-44049011</t>
  </si>
  <si>
    <t xml:space="preserve">In Touch Solutions Pvt. Ltd.</t>
  </si>
  <si>
    <t xml:space="preserve">Mr. Amit</t>
  </si>
  <si>
    <t xml:space="preserve">vishal@intouchworld.com</t>
  </si>
  <si>
    <t xml:space="preserve">011-45586727, 9899958727</t>
  </si>
  <si>
    <t xml:space="preserve">In4velocity Systems Pvt ltd</t>
  </si>
  <si>
    <t xml:space="preserve">Anita Rao-</t>
  </si>
  <si>
    <t xml:space="preserve">anita.rao@in4velocity.com</t>
  </si>
  <si>
    <t xml:space="preserve">Incadea India Private Limited</t>
  </si>
  <si>
    <t xml:space="preserve">Deepesh Payyazhi</t>
  </si>
  <si>
    <t xml:space="preserve">Deepesh.Payyazhi@incadea.com</t>
  </si>
  <si>
    <t xml:space="preserve">Indamer Aviation Private Limited</t>
  </si>
  <si>
    <t xml:space="preserve">Shital Kadam</t>
  </si>
  <si>
    <t xml:space="preserve">sunilp@indamer.com / shitalk@indamer.com ahmedk@indamer.com</t>
  </si>
  <si>
    <t xml:space="preserve">022 26613552 / 5661 / 9870620325</t>
  </si>
  <si>
    <t xml:space="preserve">Indecomm Global Services pvt ltd</t>
  </si>
  <si>
    <t xml:space="preserve">Senthai Venthan</t>
  </si>
  <si>
    <t xml:space="preserve">Senthai.Venthan@Indecomm.net</t>
  </si>
  <si>
    <t xml:space="preserve">91 (80) 669-53665</t>
  </si>
  <si>
    <t xml:space="preserve">Independent News Services Pvt Ltd</t>
  </si>
  <si>
    <t xml:space="preserve">Ravinder Govil</t>
  </si>
  <si>
    <t xml:space="preserve">ravindergovil@indiatvnews.com</t>
  </si>
  <si>
    <t xml:space="preserve">Independent News Services Pvt Ltd (India TV)</t>
  </si>
  <si>
    <t xml:space="preserve">mail@indiatvnews.com/ ravindergovil@indiatvnews.com</t>
  </si>
  <si>
    <t xml:space="preserve">0120-3051000</t>
  </si>
  <si>
    <t xml:space="preserve">India e Source</t>
  </si>
  <si>
    <t xml:space="preserve">Samridhi</t>
  </si>
  <si>
    <t xml:space="preserve">contactus@indiaesource.co.in, contactus@indiaesource.com</t>
  </si>
  <si>
    <t xml:space="preserve">India Mart</t>
  </si>
  <si>
    <t xml:space="preserve">Alankrita Shree</t>
  </si>
  <si>
    <t xml:space="preserve">alankrita.shree@indiamart.com</t>
  </si>
  <si>
    <t xml:space="preserve">India News</t>
  </si>
  <si>
    <t xml:space="preserve">Shikha Rastogi</t>
  </si>
  <si>
    <t xml:space="preserve">shikha.rastogi@itvnetwork.com</t>
  </si>
  <si>
    <t xml:space="preserve">0120 4369400</t>
  </si>
  <si>
    <t xml:space="preserve">India Today Group</t>
  </si>
  <si>
    <t xml:space="preserve">sunil.kumar@intoday.com</t>
  </si>
  <si>
    <t xml:space="preserve">India Tv</t>
  </si>
  <si>
    <t xml:space="preserve">rajeevpandey@indiatvnews.com</t>
  </si>
  <si>
    <t xml:space="preserve">Indiabulls Technology Solutions Ltd</t>
  </si>
  <si>
    <t xml:space="preserve">Hardeep Singh Dua</t>
  </si>
  <si>
    <t xml:space="preserve">hdua@incedoinc.com, sunil.chauhan@incedoinc.com</t>
  </si>
  <si>
    <t xml:space="preserve">0124-4345422</t>
  </si>
  <si>
    <t xml:space="preserve">IndiaCan Education Pvt Ltd</t>
  </si>
  <si>
    <t xml:space="preserve">tarun.sharma1@pearson.com</t>
  </si>
  <si>
    <t xml:space="preserve">Indian Airlines(Neha International)</t>
  </si>
  <si>
    <t xml:space="preserve">Mr. Javed</t>
  </si>
  <si>
    <t xml:space="preserve">nehaaviation@gmail.com</t>
  </si>
  <si>
    <t xml:space="preserve">Indian Coast Guard</t>
  </si>
  <si>
    <t xml:space="preserve">cgas-chn@indiancoastguard.nic.in / neerajicgkochi@gmail.com</t>
  </si>
  <si>
    <t xml:space="preserve">Indian Metal And Ferro Alloys</t>
  </si>
  <si>
    <t xml:space="preserve">Capt Perteek Singh</t>
  </si>
  <si>
    <t xml:space="preserve">perteeksingh@imfa.in</t>
  </si>
  <si>
    <t xml:space="preserve">Indie Global BPO Services</t>
  </si>
  <si>
    <t xml:space="preserve">Kirti Mittal</t>
  </si>
  <si>
    <t xml:space="preserve">contact@indieglobal.in</t>
  </si>
  <si>
    <t xml:space="preserve">Indigo Systems And Technology Consulting I Pvt Ltd</t>
  </si>
  <si>
    <t xml:space="preserve">venkatesh.bangera@resources-in.com</t>
  </si>
  <si>
    <t xml:space="preserve">Indo Thai Airport Management Services Private Limited</t>
  </si>
  <si>
    <t xml:space="preserve">bhawnaarora@dhootgroup.net</t>
  </si>
  <si>
    <t xml:space="preserve">Indusion Consulting pvt ltd</t>
  </si>
  <si>
    <t xml:space="preserve">Sanjita Talreja</t>
  </si>
  <si>
    <t xml:space="preserve">sanjita@indusion.in</t>
  </si>
  <si>
    <t xml:space="preserve">022 40116000</t>
  </si>
  <si>
    <t xml:space="preserve">Infimum Enterprises</t>
  </si>
  <si>
    <t xml:space="preserve">Vijay Raj Kapuria</t>
  </si>
  <si>
    <t xml:space="preserve">vkapuria@infimumglobal.com</t>
  </si>
  <si>
    <t xml:space="preserve">89681-91306</t>
  </si>
  <si>
    <t xml:space="preserve">INFIN Solution Private Limited</t>
  </si>
  <si>
    <t xml:space="preserve">syedashfaq@infinsolutions.in</t>
  </si>
  <si>
    <t xml:space="preserve">Infinite Computer</t>
  </si>
  <si>
    <t xml:space="preserve">Lakshmi Viswanathan</t>
  </si>
  <si>
    <t xml:space="preserve">Lakshmi.Viswanathan@infinite.com</t>
  </si>
  <si>
    <t xml:space="preserve">Infinite Computer Solutions india Pvt ltd</t>
  </si>
  <si>
    <t xml:space="preserve">Prosenjit Sarkar</t>
  </si>
  <si>
    <t xml:space="preserve">prosenjits@infinite.com</t>
  </si>
  <si>
    <t xml:space="preserve">80 41930000 /96 11 50 7711</t>
  </si>
  <si>
    <t xml:space="preserve">Infinite Computer Solutons (India) Ltd</t>
  </si>
  <si>
    <t xml:space="preserve">Syed.Hussaini2@infinite.com</t>
  </si>
  <si>
    <t xml:space="preserve">Infipe Technologies Private Limited</t>
  </si>
  <si>
    <t xml:space="preserve">ratneshmehn@billindia.com</t>
  </si>
  <si>
    <t xml:space="preserve">INFO CONSULTECH Pvt Ltd</t>
  </si>
  <si>
    <t xml:space="preserve">Mail@iconsultant.com</t>
  </si>
  <si>
    <t xml:space="preserve">INFO Consultech Pvt. Ltd</t>
  </si>
  <si>
    <t xml:space="preserve">Rehan Dalvi
  Cell no: 9702344991</t>
  </si>
  <si>
    <t xml:space="preserve">vicks0782@gmail.com', mail@iconsultech.com</t>
  </si>
  <si>
    <t xml:space="preserve">022-32098131</t>
  </si>
  <si>
    <t xml:space="preserve">Info Edge India Limited</t>
  </si>
  <si>
    <t xml:space="preserve">Rakesh Chaturved</t>
  </si>
  <si>
    <t xml:space="preserve">rakesh.chaturvedi@naukri.com</t>
  </si>
  <si>
    <t xml:space="preserve">Infodart Technologies India Ltd</t>
  </si>
  <si>
    <t xml:space="preserve">Indu Malik, Sayid Amir Furqan</t>
  </si>
  <si>
    <t xml:space="preserve">indu.malik@infodartmail.com, hrd@infodartmail.com, sayid.furqan@infodartmail.com</t>
  </si>
  <si>
    <t xml:space="preserve">0124-3011962</t>
  </si>
  <si>
    <t xml:space="preserve">InfoDesk India Pvt Ltd</t>
  </si>
  <si>
    <t xml:space="preserve">Ushma Parikh</t>
  </si>
  <si>
    <t xml:space="preserve">ushma.parikh@infodesk.com</t>
  </si>
  <si>
    <t xml:space="preserve">(265) 233-7700 | Mobile: +91 955-887-6487</t>
  </si>
  <si>
    <t xml:space="preserve">Infoedge India Ltd</t>
  </si>
  <si>
    <t xml:space="preserve">Akanksha Singh Shekhawat</t>
  </si>
  <si>
    <t xml:space="preserve">akanksha.singh@naukri.com</t>
  </si>
  <si>
    <t xml:space="preserve">Infogain Systme</t>
  </si>
  <si>
    <t xml:space="preserve">Ashish Srivastava</t>
  </si>
  <si>
    <t xml:space="preserve">Ashish.Srivastava@infogain.com</t>
  </si>
  <si>
    <t xml:space="preserve">Infonet Ecom Systems</t>
  </si>
  <si>
    <t xml:space="preserve">SANDEEP R</t>
  </si>
  <si>
    <t xml:space="preserve">hr@infonetsystems.net</t>
  </si>
  <si>
    <t xml:space="preserve">22 33540133</t>
  </si>
  <si>
    <t xml:space="preserve">InfoPro India Private Limited</t>
  </si>
  <si>
    <t xml:space="preserve">hr.helpdesk@compunnel.com</t>
  </si>
  <si>
    <t xml:space="preserve">Infor Global Solutions Pvt Ltd</t>
  </si>
  <si>
    <t xml:space="preserve">Rajmanohar.Mutharasi@infor.com</t>
  </si>
  <si>
    <t xml:space="preserve">040 44441000</t>
  </si>
  <si>
    <t xml:space="preserve">Information TV Private Limited</t>
  </si>
  <si>
    <t xml:space="preserve">rana.yashwant@itvnetwork.com / payroll@itvnetwork.com</t>
  </si>
  <si>
    <t xml:space="preserve">Infotech Enterprises Ltd</t>
  </si>
  <si>
    <t xml:space="preserve">N. Prashanth Giri,</t>
  </si>
  <si>
    <t xml:space="preserve">Nangunuru.Prashanth@cyient.com/Separations@cyient.com</t>
  </si>
  <si>
    <t xml:space="preserve">Infotech Global</t>
  </si>
  <si>
    <t xml:space="preserve">arun.kumar@infotechglobal.co.in</t>
  </si>
  <si>
    <t xml:space="preserve">Infovision Solution</t>
  </si>
  <si>
    <t xml:space="preserve">Mr. Dinesh Rawat</t>
  </si>
  <si>
    <t xml:space="preserve">dinesh.rawat@serco.com, sandeep.rana@serco.com, 'monika.malhotra@serco.com'</t>
  </si>
  <si>
    <t xml:space="preserve">011-30582161, 8284992402</t>
  </si>
  <si>
    <t xml:space="preserve">Infoysy BPO Ltd</t>
  </si>
  <si>
    <t xml:space="preserve">BPO_EmploymentCheck@infosys.com</t>
  </si>
  <si>
    <t xml:space="preserve">Ingersoll Rand Industrial Products Pvt Ltd</t>
  </si>
  <si>
    <t xml:space="preserve">sangeeta_wadhawan@irco.com</t>
  </si>
  <si>
    <t xml:space="preserve">0120-4389200</t>
  </si>
  <si>
    <t xml:space="preserve">Initto Technologies (India) Pvt. Ltd. (Dec-2010 To Dec-2011)</t>
  </si>
  <si>
    <t xml:space="preserve">Shipra
  Richa sehgal</t>
  </si>
  <si>
    <t xml:space="preserve">shi@innito.com, xrse@saxobank.com</t>
  </si>
  <si>
    <t xml:space="preserve">9818855803
  0124-4523000</t>
  </si>
  <si>
    <t xml:space="preserve">Inmorphis Services Pvt Ltd</t>
  </si>
  <si>
    <t xml:space="preserve">Lakshmi Vedantam</t>
  </si>
  <si>
    <t xml:space="preserve">hr@inmorphis.com</t>
  </si>
  <si>
    <t xml:space="preserve">0120 40449057 / 0124 2380626</t>
  </si>
  <si>
    <t xml:space="preserve">Innova AM Tech LLP</t>
  </si>
  <si>
    <t xml:space="preserve">Priya Sharma</t>
  </si>
  <si>
    <t xml:space="preserve">accounts@innovatelecom.com / priya@enterprisesolutioninc.com hr@innovatelecom.com</t>
  </si>
  <si>
    <t xml:space="preserve">0120 4518419</t>
  </si>
  <si>
    <t xml:space="preserve">Innovar Digital Solutions Pvt Ltd</t>
  </si>
  <si>
    <t xml:space="preserve">hr@innovardigital.com</t>
  </si>
  <si>
    <t xml:space="preserve">095992 20095</t>
  </si>
  <si>
    <t xml:space="preserve">Innovsource Private Limited</t>
  </si>
  <si>
    <t xml:space="preserve">Team Associate Response</t>
  </si>
  <si>
    <t xml:space="preserve">ar@innov.in</t>
  </si>
  <si>
    <t xml:space="preserve">Innverse Technologies</t>
  </si>
  <si>
    <t xml:space="preserve">Ashish Kushwaha</t>
  </si>
  <si>
    <t xml:space="preserve">ashish@innverse.com</t>
  </si>
  <si>
    <t xml:space="preserve">Inogent Laboratories Pvt Ltd</t>
  </si>
  <si>
    <t xml:space="preserve">Lokesh</t>
  </si>
  <si>
    <t xml:space="preserve">lokesh.munagavalasa@inogent.com</t>
  </si>
  <si>
    <t xml:space="preserve">040 2717 1822</t>
  </si>
  <si>
    <t xml:space="preserve">Inside Solutions</t>
  </si>
  <si>
    <t xml:space="preserve">Mr. RINU S</t>
  </si>
  <si>
    <t xml:space="preserve">info@richmanwebsite.com</t>
  </si>
  <si>
    <t xml:space="preserve">Insight Customer Call Solutions Pvt. Ltd.</t>
  </si>
  <si>
    <t xml:space="preserve">santosh.kumar@iccs.in, harjeet.singh@iccs.in,babloo.yadav@iccs.in</t>
  </si>
  <si>
    <t xml:space="preserve">11-66434559</t>
  </si>
  <si>
    <t xml:space="preserve">Insight Customer Call Solutions Pvt. Ltd.(ICCS)</t>
  </si>
  <si>
    <t xml:space="preserve">Santosh Kumar</t>
  </si>
  <si>
    <t xml:space="preserve">santosh.kumar@iccs.com</t>
  </si>
  <si>
    <t xml:space="preserve">Insoft.com Pvt Ltd</t>
  </si>
  <si>
    <t xml:space="preserve">Babu V R</t>
  </si>
  <si>
    <t xml:space="preserve">Babu@insoft.com</t>
  </si>
  <si>
    <t xml:space="preserve">044 66726252</t>
  </si>
  <si>
    <t xml:space="preserve">In-Solutions Global Pvt. Ltd</t>
  </si>
  <si>
    <t xml:space="preserve">Jeevan</t>
  </si>
  <si>
    <t xml:space="preserve">jeevand@insolutionsglobal.com</t>
  </si>
  <si>
    <t xml:space="preserve">22 4200 6300</t>
  </si>
  <si>
    <t xml:space="preserve">Instant Tech Support Solutions</t>
  </si>
  <si>
    <t xml:space="preserve">support@itss24by7.com, contact@itss24by7.com</t>
  </si>
  <si>
    <t xml:space="preserve">011-28082900</t>
  </si>
  <si>
    <t xml:space="preserve">Instant XS Telecom</t>
  </si>
  <si>
    <t xml:space="preserve">Yuvesh jain</t>
  </si>
  <si>
    <t xml:space="preserve">instantxs.telecom@tatatel.co.in</t>
  </si>
  <si>
    <t xml:space="preserve">Insync Analystics(I) Private Limited</t>
  </si>
  <si>
    <t xml:space="preserve">Dipak Panjwani</t>
  </si>
  <si>
    <t xml:space="preserve">dipak.panjwani@insyncanalystics.com</t>
  </si>
  <si>
    <t xml:space="preserve">InSync Analytics India Private Limited</t>
  </si>
  <si>
    <t xml:space="preserve">Nikitha Rai</t>
  </si>
  <si>
    <t xml:space="preserve">hr@insyncanalytics.com / sheetal.munden@insyncanalytics.com</t>
  </si>
  <si>
    <t xml:space="preserve">Intarvo Technologies Ltd.</t>
  </si>
  <si>
    <t xml:space="preserve">shivani.k@intarvo.com</t>
  </si>
  <si>
    <t xml:space="preserve">120-3381400, extn 36</t>
  </si>
  <si>
    <t xml:space="preserve">Integ Software Solutions Pvt Ltd</t>
  </si>
  <si>
    <t xml:space="preserve">hr@intsolution.net</t>
  </si>
  <si>
    <t xml:space="preserve">040 65799888</t>
  </si>
  <si>
    <t xml:space="preserve">Intelenet Global Services Pvt. Ltd</t>
  </si>
  <si>
    <t xml:space="preserve">Mr. Vilas Tambe</t>
  </si>
  <si>
    <t xml:space="preserve">vilas.t@intelenetglobal.com/HROPS-Delhi@intelenetglobal.com</t>
  </si>
  <si>
    <t xml:space="preserve">022-66776000-6177, 67</t>
  </si>
  <si>
    <t xml:space="preserve">Intellicom Pvt. Ltd.</t>
  </si>
  <si>
    <t xml:space="preserve">Dianne@intellicomcenters.com</t>
  </si>
  <si>
    <t xml:space="preserve">011-42094458</t>
  </si>
  <si>
    <t xml:space="preserve">Intelliswift Software india Pvt. Ltd</t>
  </si>
  <si>
    <t xml:space="preserve">Imran Shaikh</t>
  </si>
  <si>
    <t xml:space="preserve">imran@intelliswift.com</t>
  </si>
  <si>
    <t xml:space="preserve">Intent Software Solutions</t>
  </si>
  <si>
    <t xml:space="preserve">diwakarsharma@intentso.com</t>
  </si>
  <si>
    <t xml:space="preserve">Intentio Technologies Pvt. Ltd</t>
  </si>
  <si>
    <t xml:space="preserve">Jjoseph</t>
  </si>
  <si>
    <t xml:space="preserve">arni02@rediffmail.com</t>
  </si>
  <si>
    <t xml:space="preserve">Intercall India Pvt. Ltd</t>
  </si>
  <si>
    <t xml:space="preserve">Sreedevi,</t>
  </si>
  <si>
    <t xml:space="preserve">SreeDevi.Somashekar@intercallapac.com</t>
  </si>
  <si>
    <t xml:space="preserve">InterGlobe Air Transport Limited</t>
  </si>
  <si>
    <t xml:space="preserve">pallavi.singh@interglobe.com / Mehr.Sanduja@interglobe.com</t>
  </si>
  <si>
    <t xml:space="preserve">0124 4823640</t>
  </si>
  <si>
    <t xml:space="preserve">Interglobe Technologies Pvt Ltd (Team Lease Payroll)</t>
  </si>
  <si>
    <t xml:space="preserve">Awadhesh</t>
  </si>
  <si>
    <t xml:space="preserve">awadhesh.singh@igt.in / info@teamlease.com / Awadhesh.Singh@igt.in</t>
  </si>
  <si>
    <t xml:space="preserve">InterGlobe Technologies Pvt. Ltd.</t>
  </si>
  <si>
    <t xml:space="preserve">Mr. Jitender Rawat</t>
  </si>
  <si>
    <t xml:space="preserve">Jitender Rawat [Jitender.Rawat@igt.in]</t>
  </si>
  <si>
    <t xml:space="preserve">124 458 7772</t>
  </si>
  <si>
    <t xml:space="preserve">Interim Management Solutions Private Limited</t>
  </si>
  <si>
    <t xml:space="preserve">Jolly Varshney</t>
  </si>
  <si>
    <t xml:space="preserve">gaurav@flexymanagers.com</t>
  </si>
  <si>
    <t xml:space="preserve">IntraSoft Technologies Limited</t>
  </si>
  <si>
    <t xml:space="preserve">hrsupport@itlindia.com</t>
  </si>
  <si>
    <t xml:space="preserve">Invbenturus Knowledge Solutions Pvt. Ltd</t>
  </si>
  <si>
    <t xml:space="preserve">Mohan Sharma</t>
  </si>
  <si>
    <t xml:space="preserve">Mohan.Sharma@ikshealth.in</t>
  </si>
  <si>
    <t xml:space="preserve">22 3071 1152</t>
  </si>
  <si>
    <t xml:space="preserve">Invent Consulting</t>
  </si>
  <si>
    <t xml:space="preserve">Subash.S</t>
  </si>
  <si>
    <t xml:space="preserve">subash.s@inventconsulting.in</t>
  </si>
  <si>
    <t xml:space="preserve">Inventrics Solutions</t>
  </si>
  <si>
    <t xml:space="preserve">Milli Joshi</t>
  </si>
  <si>
    <t xml:space="preserve">hr@inventricsolutions.com</t>
  </si>
  <si>
    <t xml:space="preserve">172-505-3411</t>
  </si>
  <si>
    <t xml:space="preserve">Inventurus Knowledge Solutions Pvt. Ltd.</t>
  </si>
  <si>
    <t xml:space="preserve">Shashant</t>
  </si>
  <si>
    <t xml:space="preserve">arindrajit.datta@inventurus.com , shashant.pawar@@inventurus.in</t>
  </si>
  <si>
    <t xml:space="preserve">022-30711100</t>
  </si>
  <si>
    <t xml:space="preserve">Investment Punditz</t>
  </si>
  <si>
    <t xml:space="preserve">Mr. Tejas Modi</t>
  </si>
  <si>
    <t xml:space="preserve">investment.puntizz@gmail.com</t>
  </si>
  <si>
    <t xml:space="preserve">Iopex Technologies pvt. LTd</t>
  </si>
  <si>
    <t xml:space="preserve">Venkata Krishnan A S</t>
  </si>
  <si>
    <t xml:space="preserve">teamhra@iopextech.com</t>
  </si>
  <si>
    <t xml:space="preserve">Ipacesetters Solutions Pvt. Ltd</t>
  </si>
  <si>
    <t xml:space="preserve">sdobhal@ipacesetters.com, egibson@tcim.com</t>
  </si>
  <si>
    <t xml:space="preserve">i-Process Services India Pvt Ltd</t>
  </si>
  <si>
    <t xml:space="preserve">SWAMY</t>
  </si>
  <si>
    <t xml:space="preserve">hr@iprocess.in</t>
  </si>
  <si>
    <t xml:space="preserve">40-4105 2092 / 7331170112</t>
  </si>
  <si>
    <t xml:space="preserve">IPSOS Research Private Limited</t>
  </si>
  <si>
    <t xml:space="preserve">Maitreyi Mangrati</t>
  </si>
  <si>
    <t xml:space="preserve">Maitreyi.Mangrati@ipsos.com / shelly.jain@ipsos.com</t>
  </si>
  <si>
    <t xml:space="preserve">IQOR India</t>
  </si>
  <si>
    <t xml:space="preserve">antarlina.mathews@iqor.com</t>
  </si>
  <si>
    <t xml:space="preserve">Iris Global Services Pvt Ltd</t>
  </si>
  <si>
    <t xml:space="preserve">prasoon@irisglobal.in</t>
  </si>
  <si>
    <t xml:space="preserve">Ishwar Constructions Pvt Ltd.</t>
  </si>
  <si>
    <t xml:space="preserve">Amit Rathod</t>
  </si>
  <si>
    <t xml:space="preserve">hr@iparmar.com</t>
  </si>
  <si>
    <t xml:space="preserve">ISNOPS</t>
  </si>
  <si>
    <t xml:space="preserve">Ms. Kauser</t>
  </si>
  <si>
    <t xml:space="preserve">kauser@isanops.com</t>
  </si>
  <si>
    <t xml:space="preserve">Isometric Solutions</t>
  </si>
  <si>
    <t xml:space="preserve">Vasuki B K</t>
  </si>
  <si>
    <t xml:space="preserve">support@isol-gl.com</t>
  </si>
  <si>
    <t xml:space="preserve">080 26654347</t>
  </si>
  <si>
    <t xml:space="preserve">i-Source Infosystems Pvt Ltd</t>
  </si>
  <si>
    <t xml:space="preserve">Madhura Bhate</t>
  </si>
  <si>
    <t xml:space="preserve">madhura.bhate@isourceinfosystems.com / hrd@isourceinfosystems.com</t>
  </si>
  <si>
    <t xml:space="preserve">20 256 558 30 / 99 229 654 34</t>
  </si>
  <si>
    <t xml:space="preserve">Iss Softech Pvt ltd</t>
  </si>
  <si>
    <t xml:space="preserve">Gajalakshmi.G</t>
  </si>
  <si>
    <t xml:space="preserve">hr.ind@issme.net</t>
  </si>
  <si>
    <t xml:space="preserve">80 4280 5306</t>
  </si>
  <si>
    <t xml:space="preserve">IT max Global JLT</t>
  </si>
  <si>
    <t xml:space="preserve">Shalie Rabida</t>
  </si>
  <si>
    <t xml:space="preserve">Shalie@itmaxglobal.com</t>
  </si>
  <si>
    <t xml:space="preserve">971 4 4541294</t>
  </si>
  <si>
    <t xml:space="preserve">IT Nopal Technologies</t>
  </si>
  <si>
    <t xml:space="preserve">Mr. Madhav Singh</t>
  </si>
  <si>
    <t xml:space="preserve">madhav@itnopaltechnologies.com</t>
  </si>
  <si>
    <t xml:space="preserve">It S Time Solutions</t>
  </si>
  <si>
    <t xml:space="preserve">Jims</t>
  </si>
  <si>
    <t xml:space="preserve">hr-direct@itstimesolutions.in</t>
  </si>
  <si>
    <t xml:space="preserve">080-42032624, 8123248999</t>
  </si>
  <si>
    <t xml:space="preserve">IT Source Technologies Limited</t>
  </si>
  <si>
    <t xml:space="preserve">Smita Kirve-</t>
  </si>
  <si>
    <t xml:space="preserve">hrsupport@itsourceindia.com</t>
  </si>
  <si>
    <t xml:space="preserve">Italian Design Bag Age Pvt. Ltd.</t>
  </si>
  <si>
    <t xml:space="preserve">feedback@rhysetta.com, 'hr@rhysetta.com'</t>
  </si>
  <si>
    <t xml:space="preserve">022-64555888</t>
  </si>
  <si>
    <t xml:space="preserve">Italian Pizzas</t>
  </si>
  <si>
    <t xml:space="preserve">Mr Balasaheb D. Konde</t>
  </si>
  <si>
    <t xml:space="preserve">italianpizzas.in@gmail.com</t>
  </si>
  <si>
    <t xml:space="preserve">022- 26555999, 022 6511077</t>
  </si>
  <si>
    <t xml:space="preserve">ITC Hotel</t>
  </si>
  <si>
    <t xml:space="preserve">bharti.davies@itchotels.in</t>
  </si>
  <si>
    <t xml:space="preserve">011-26112233</t>
  </si>
  <si>
    <t xml:space="preserve">ITC Infotech India Limited</t>
  </si>
  <si>
    <t xml:space="preserve">Surya Kiran S</t>
  </si>
  <si>
    <t xml:space="preserve">SuryaKiran.S@itcinfotech.com</t>
  </si>
  <si>
    <t xml:space="preserve">080-22989260</t>
  </si>
  <si>
    <t xml:space="preserve">ITC Infotech india Pvt ltd</t>
  </si>
  <si>
    <t xml:space="preserve">Amiyaranjan Sahu</t>
  </si>
  <si>
    <t xml:space="preserve">Amiyaranjan.Sahu@itcinfotech.com</t>
  </si>
  <si>
    <t xml:space="preserve">iTech India Private Limited</t>
  </si>
  <si>
    <t xml:space="preserve">Kirthika G</t>
  </si>
  <si>
    <t xml:space="preserve">hr@itech-india.com</t>
  </si>
  <si>
    <t xml:space="preserve">044 26503257 / 58</t>
  </si>
  <si>
    <t xml:space="preserve">ITI Reinurance Ltd</t>
  </si>
  <si>
    <t xml:space="preserve">admin@itigroup.co.in</t>
  </si>
  <si>
    <t xml:space="preserve">022-40273728</t>
  </si>
  <si>
    <t xml:space="preserve">ITM</t>
  </si>
  <si>
    <t xml:space="preserve">Ms. Sonali Ghosh</t>
  </si>
  <si>
    <t xml:space="preserve">sonalig@itmsus.com</t>
  </si>
  <si>
    <t xml:space="preserve">ITronics BPO pvt Ltd</t>
  </si>
  <si>
    <t xml:space="preserve">mustaque@itronicsinfo.net , mustaque4685@gmail.com</t>
  </si>
  <si>
    <t xml:space="preserve">ITTI Pvt Ltd</t>
  </si>
  <si>
    <t xml:space="preserve">Liz Alex</t>
  </si>
  <si>
    <t xml:space="preserve">liz@itti.com</t>
  </si>
  <si>
    <t xml:space="preserve">IXORA Global Services Pvt. Ltd.</t>
  </si>
  <si>
    <t xml:space="preserve">chaithanya@ixoraglobal.com</t>
  </si>
  <si>
    <t xml:space="preserve">Iyogi Technical Servicer Pvt Ltd</t>
  </si>
  <si>
    <t xml:space="preserve">Swati Malik</t>
  </si>
  <si>
    <t xml:space="preserve">swati.malik@iyogi.net</t>
  </si>
  <si>
    <t xml:space="preserve">886-025-3206</t>
  </si>
  <si>
    <t xml:space="preserve">Iyogi Technical Services</t>
  </si>
  <si>
    <t xml:space="preserve">yamini.gogia@iyogi.net'/ Verification@iyogi.net</t>
  </si>
  <si>
    <t xml:space="preserve">Iyogi Technical SErvices Pvt.Ltd</t>
  </si>
  <si>
    <t xml:space="preserve">Nitin Bisht</t>
  </si>
  <si>
    <t xml:space="preserve">Verification@iyogi.net</t>
  </si>
  <si>
    <t xml:space="preserve">J Infotech India Total Computer Solutions</t>
  </si>
  <si>
    <t xml:space="preserve">Jitendra Bhatt</t>
  </si>
  <si>
    <t xml:space="preserve">jkbhatt72@yahoo.com</t>
  </si>
  <si>
    <t xml:space="preserve">J. D. Enterprise</t>
  </si>
  <si>
    <t xml:space="preserve">amarnath.mukherjee@jde.co.in</t>
  </si>
  <si>
    <t xml:space="preserve">033-24750240</t>
  </si>
  <si>
    <t xml:space="preserve">J. M. Baxi &amp; Company</t>
  </si>
  <si>
    <t xml:space="preserve">Raj Bhamra</t>
  </si>
  <si>
    <t xml:space="preserve">rajb@jmbaxi.com</t>
  </si>
  <si>
    <t xml:space="preserve">022-22663871</t>
  </si>
  <si>
    <t xml:space="preserve">J.J. Tradelinks Pvt Ltd.</t>
  </si>
  <si>
    <t xml:space="preserve">mail@jjtradelinks.net</t>
  </si>
  <si>
    <t xml:space="preserve">J.K.W.Associates(Unit II)</t>
  </si>
  <si>
    <t xml:space="preserve">Nasarulla</t>
  </si>
  <si>
    <t xml:space="preserve">nrjan2008@gmail.com</t>
  </si>
  <si>
    <t xml:space="preserve">J.P. Aviation Services Pvt Ltd</t>
  </si>
  <si>
    <t xml:space="preserve">construction_jps@yahoo.co.in</t>
  </si>
  <si>
    <t xml:space="preserve">J.S. Grover Constructions</t>
  </si>
  <si>
    <t xml:space="preserve">Mr. Sunil grover</t>
  </si>
  <si>
    <t xml:space="preserve">grover707@gmail.com</t>
  </si>
  <si>
    <t xml:space="preserve">0186- 2345707</t>
  </si>
  <si>
    <t xml:space="preserve">J2P Executive Headhunters Pvt Ltd</t>
  </si>
  <si>
    <t xml:space="preserve">Joseph Devasia</t>
  </si>
  <si>
    <t xml:space="preserve">jdevasia@antal.com</t>
  </si>
  <si>
    <t xml:space="preserve">022 40108100</t>
  </si>
  <si>
    <t xml:space="preserve">Jagmohan Pla Mach Pvt. Ltd</t>
  </si>
  <si>
    <t xml:space="preserve">Kejal Toravane</t>
  </si>
  <si>
    <t xml:space="preserve">admin@jagmohan.com</t>
  </si>
  <si>
    <t xml:space="preserve">022-2595 5678</t>
  </si>
  <si>
    <t xml:space="preserve">Jagran New Media</t>
  </si>
  <si>
    <t xml:space="preserve">meenka.pandita@jagrannewmedia.com</t>
  </si>
  <si>
    <t xml:space="preserve">Jaguar Software India</t>
  </si>
  <si>
    <t xml:space="preserve">Aman Singh Bains</t>
  </si>
  <si>
    <t xml:space="preserve">aman@jaguarsoftwareindia.com</t>
  </si>
  <si>
    <t xml:space="preserve">Jaina Marketing</t>
  </si>
  <si>
    <t xml:space="preserve">smriti.srivastava@jainaindia.com</t>
  </si>
  <si>
    <t xml:space="preserve">Jainam Technologies Pvt ltd</t>
  </si>
  <si>
    <t xml:space="preserve">Navin Salian,</t>
  </si>
  <si>
    <t xml:space="preserve">navins@jainamtech.com</t>
  </si>
  <si>
    <t xml:space="preserve">Jaipur Golden Transport Co. Pvt Ltd,</t>
  </si>
  <si>
    <t xml:space="preserve">hr@jaipurgolden.in</t>
  </si>
  <si>
    <t xml:space="preserve">011 23827906</t>
  </si>
  <si>
    <t xml:space="preserve">Jana Urban Services for Transformation Private Limited</t>
  </si>
  <si>
    <t xml:space="preserve">Firoz Pathan</t>
  </si>
  <si>
    <t xml:space="preserve">richa.saxena@janalakshmi.com / firoz.pathan@janaservices.com</t>
  </si>
  <si>
    <t xml:space="preserve">080 4256 6100 / 46663111 / 9538335789</t>
  </si>
  <si>
    <t xml:space="preserve">Jankidas Kapur Public School, Sonipat</t>
  </si>
  <si>
    <t xml:space="preserve">Jasbeer</t>
  </si>
  <si>
    <t xml:space="preserve">jasbeersinghjdkps@gmail.com</t>
  </si>
  <si>
    <t xml:space="preserve">Jansar Marathi Bana</t>
  </si>
  <si>
    <t xml:space="preserve">yci_india@rediffmail.com', 'jansarmarathibaana@gmail.com'</t>
  </si>
  <si>
    <t xml:space="preserve">Janus Aviation</t>
  </si>
  <si>
    <t xml:space="preserve">Ashis Adhikari</t>
  </si>
  <si>
    <t xml:space="preserve">ashis.adhikari@janusaviation.com</t>
  </si>
  <si>
    <t xml:space="preserve">Jarandeshwar Tours And Travels</t>
  </si>
  <si>
    <t xml:space="preserve">Mustafa</t>
  </si>
  <si>
    <t xml:space="preserve">Field Stamp Revert</t>
  </si>
  <si>
    <t xml:space="preserve">Jasper Industries Private Limited</t>
  </si>
  <si>
    <t xml:space="preserve">askhr@jasperindia.com / jain.siddharth@snapdeal.com</t>
  </si>
  <si>
    <t xml:space="preserve">040 6657 2222</t>
  </si>
  <si>
    <t xml:space="preserve">Javi System</t>
  </si>
  <si>
    <t xml:space="preserve">hr@javisystems.com</t>
  </si>
  <si>
    <t xml:space="preserve">JAWAHARLAL NEHRU UNIVERSITY</t>
  </si>
  <si>
    <t xml:space="preserve">Dr. Padmini Pani</t>
  </si>
  <si>
    <t xml:space="preserve">padminipani.jnu@gmail.com</t>
  </si>
  <si>
    <t xml:space="preserve">Jaya Auto Aviation Service</t>
  </si>
  <si>
    <t xml:space="preserve">jaya.auto@yahoo.co.in</t>
  </si>
  <si>
    <t xml:space="preserve">Jaypee Hotels</t>
  </si>
  <si>
    <t xml:space="preserve">Anand Singh</t>
  </si>
  <si>
    <t xml:space="preserve">anands@jaypeehotels.com</t>
  </si>
  <si>
    <t xml:space="preserve">JBDON Private Limited</t>
  </si>
  <si>
    <t xml:space="preserve">nilesh@jbdon.com</t>
  </si>
  <si>
    <t xml:space="preserve">JBM Enterprises</t>
  </si>
  <si>
    <t xml:space="preserve">Bernard D'Souza</t>
  </si>
  <si>
    <t xml:space="preserve">jbm_enterprises_ngp@hotmail.com</t>
  </si>
  <si>
    <t xml:space="preserve">JDSU India Pvt. Ltd.</t>
  </si>
  <si>
    <t xml:space="preserve">Rachna Gupta</t>
  </si>
  <si>
    <t xml:space="preserve">rohan.nachane@jdsu.com, rachna,gupta@jdsu.com</t>
  </si>
  <si>
    <t xml:space="preserve">0124-4511211</t>
  </si>
  <si>
    <t xml:space="preserve">Jeet Organisation</t>
  </si>
  <si>
    <t xml:space="preserve">Abhijit Ghash</t>
  </si>
  <si>
    <t xml:space="preserve">abhijitghosh_71@yahoo.in</t>
  </si>
  <si>
    <t xml:space="preserve">Jet Airways India (Chennai)</t>
  </si>
  <si>
    <t xml:space="preserve">maahr@jetairways.com</t>
  </si>
  <si>
    <t xml:space="preserve">44 2256 8035.</t>
  </si>
  <si>
    <t xml:space="preserve">Jet Airways India (Delhi)</t>
  </si>
  <si>
    <t xml:space="preserve">Sonali Garwal</t>
  </si>
  <si>
    <t xml:space="preserve">Sonali.Garwal@jetairways.com / delhr@jetairways.com</t>
  </si>
  <si>
    <t xml:space="preserve">11 4963 7956</t>
  </si>
  <si>
    <t xml:space="preserve">Jet Airways India (Haryana)</t>
  </si>
  <si>
    <t xml:space="preserve">Khushboo Khurana</t>
  </si>
  <si>
    <t xml:space="preserve">khushboo.khurana@jetairways.com</t>
  </si>
  <si>
    <t xml:space="preserve">124 4125621 , M : +91 93133 77737</t>
  </si>
  <si>
    <t xml:space="preserve">Jet Airways India (Kolkata)</t>
  </si>
  <si>
    <t xml:space="preserve">Sudipta Bhattacharya</t>
  </si>
  <si>
    <t xml:space="preserve">sudiptabhattacharyya@jetairways.com</t>
  </si>
  <si>
    <t xml:space="preserve">33 2511 6530 | M: +91 9051227070</t>
  </si>
  <si>
    <t xml:space="preserve">Jet Airways India (Mumbai)</t>
  </si>
  <si>
    <t xml:space="preserve">Maitreyee Chalke</t>
  </si>
  <si>
    <t xml:space="preserve">mchalke@jetairways.com</t>
  </si>
  <si>
    <t xml:space="preserve">22 6607 5315 | E: 5315</t>
  </si>
  <si>
    <t xml:space="preserve">Jet Airways P Limited</t>
  </si>
  <si>
    <t xml:space="preserve">Ruchika Bhardwaj</t>
  </si>
  <si>
    <t xml:space="preserve">rbhardwaj@jetairways.com</t>
  </si>
  <si>
    <t xml:space="preserve">Jet Lite india limited / Air Sahara</t>
  </si>
  <si>
    <t xml:space="preserve">Sonali.Garwal@jetairways.com / khushboo.khurana@jetairways.com</t>
  </si>
  <si>
    <t xml:space="preserve">Jetspeed Travel Pte Limited</t>
  </si>
  <si>
    <t xml:space="preserve">Magdalene</t>
  </si>
  <si>
    <t xml:space="preserve">cindy@jetspeed.com.sg</t>
  </si>
  <si>
    <t xml:space="preserve">65 63378868</t>
  </si>
  <si>
    <t xml:space="preserve">Jindal</t>
  </si>
  <si>
    <t xml:space="preserve">Gaurav Sharma</t>
  </si>
  <si>
    <t xml:space="preserve">Gaurav.Sharma@intellicomcenters.com</t>
  </si>
  <si>
    <t xml:space="preserve">91 11 42094453</t>
  </si>
  <si>
    <t xml:space="preserve">Jindal Stainless Ltd</t>
  </si>
  <si>
    <t xml:space="preserve">info.hisar@jindalsteel.com. Mahesh.inder@jslhsr.com</t>
  </si>
  <si>
    <t xml:space="preserve">Jindal Steel &amp; Power Limited</t>
  </si>
  <si>
    <t xml:space="preserve">Arvind Singh</t>
  </si>
  <si>
    <t xml:space="preserve">arvindsingh@angul.jspl.com</t>
  </si>
  <si>
    <t xml:space="preserve">91 6761 - 254142 ; Extn: 4067; M +91 9777444834</t>
  </si>
  <si>
    <t xml:space="preserve">JITF Water Infrastructure Limited.</t>
  </si>
  <si>
    <t xml:space="preserve">kinjal@jindalitf.com</t>
  </si>
  <si>
    <t xml:space="preserve">011-45021983</t>
  </si>
  <si>
    <t xml:space="preserve">JMD IT Consultant</t>
  </si>
  <si>
    <t xml:space="preserve">Ravi Sajjan</t>
  </si>
  <si>
    <t xml:space="preserve">ravi.s@jmditcs.com</t>
  </si>
  <si>
    <t xml:space="preserve">JMK Technical Services. Inc.</t>
  </si>
  <si>
    <t xml:space="preserve">Deepika Madaan</t>
  </si>
  <si>
    <t xml:space="preserve">info@jmkitservices.com</t>
  </si>
  <si>
    <t xml:space="preserve">Jobspectra</t>
  </si>
  <si>
    <t xml:space="preserve">Mrs Amrita pillai</t>
  </si>
  <si>
    <t xml:space="preserve">info@jobspectra.com</t>
  </si>
  <si>
    <t xml:space="preserve">John Keells BPO</t>
  </si>
  <si>
    <t xml:space="preserve">Kunal</t>
  </si>
  <si>
    <t xml:space="preserve">info@johnkellsbpo.com, kunal.singh@johnkeellsbpo.com</t>
  </si>
  <si>
    <t xml:space="preserve">124.676.2019</t>
  </si>
  <si>
    <t xml:space="preserve">John Keells BPO Solutions India Pvt Ltd.</t>
  </si>
  <si>
    <t xml:space="preserve">Kunal.Singh@johnkeellsbpo.com</t>
  </si>
  <si>
    <t xml:space="preserve">Johnson Controls India Pvt ltd</t>
  </si>
  <si>
    <t xml:space="preserve">Swati Sawant</t>
  </si>
  <si>
    <t xml:space="preserve">swati.1.sawant-ext@jci.com</t>
  </si>
  <si>
    <t xml:space="preserve">Joinmay Electronic Pvt. Ltd.</t>
  </si>
  <si>
    <t xml:space="preserve">Amit Malve</t>
  </si>
  <si>
    <t xml:space="preserve">amit.malve@vivoglobal.com</t>
  </si>
  <si>
    <t xml:space="preserve">Joinwin Infotech Ltd.</t>
  </si>
  <si>
    <t xml:space="preserve">joinwin@md4.vsnl.net.in, sales@joinwininfotech.com</t>
  </si>
  <si>
    <t xml:space="preserve">Jool Technologies India Private Limited</t>
  </si>
  <si>
    <t xml:space="preserve">Sameera Firdose |</t>
  </si>
  <si>
    <t xml:space="preserve">sfirdose@souq.com</t>
  </si>
  <si>
    <t xml:space="preserve">Jotun Paints</t>
  </si>
  <si>
    <t xml:space="preserve">Sharad Shelar</t>
  </si>
  <si>
    <t xml:space="preserve">Sharad.Shelar@jotun.com</t>
  </si>
  <si>
    <t xml:space="preserve">9923701282 / 2138 671300</t>
  </si>
  <si>
    <t xml:space="preserve">JPM Services Pvt Ltd.</t>
  </si>
  <si>
    <t xml:space="preserve">pramod@era.org.in, hr@jpmus.com.</t>
  </si>
  <si>
    <t xml:space="preserve">JRD Infosolutions Pvt. Ltd.</t>
  </si>
  <si>
    <t xml:space="preserve">Urminder</t>
  </si>
  <si>
    <t xml:space="preserve">urminder.singh3@gmail.com, urminder.singh@jrd.com</t>
  </si>
  <si>
    <t xml:space="preserve">JSL Architecture Limited (ARC)</t>
  </si>
  <si>
    <t xml:space="preserve">puran@arc.jindalsteel.com</t>
  </si>
  <si>
    <t xml:space="preserve">0124-4127700</t>
  </si>
  <si>
    <t xml:space="preserve">JTB Jupitar Express Services Private Limited</t>
  </si>
  <si>
    <t xml:space="preserve">Gita Chauhan</t>
  </si>
  <si>
    <t xml:space="preserve">gita.chauhan@globalaviationindia.com</t>
  </si>
  <si>
    <t xml:space="preserve">Jubilant Infrastructure Limited</t>
  </si>
  <si>
    <t xml:space="preserve">Ashok Gupta</t>
  </si>
  <si>
    <t xml:space="preserve">ashok_gupta@jubl.com</t>
  </si>
  <si>
    <t xml:space="preserve">Juniper networks</t>
  </si>
  <si>
    <t xml:space="preserve">sarithar@juniper.net</t>
  </si>
  <si>
    <t xml:space="preserve">080-30538700</t>
  </si>
  <si>
    <t xml:space="preserve">Jus Broadcasting Pvt Ltd</t>
  </si>
  <si>
    <t xml:space="preserve">Bhuwan Chandra</t>
  </si>
  <si>
    <t xml:space="preserve">bhuwankhulbemedia@gmail.com</t>
  </si>
  <si>
    <t xml:space="preserve">Just Bok ClC ( kothari Ventures )</t>
  </si>
  <si>
    <t xml:space="preserve">Mr. Dhiraj Kothari</t>
  </si>
  <si>
    <t xml:space="preserve">dhiraj.kothari@aun.justbooksclc.com</t>
  </si>
  <si>
    <t xml:space="preserve">020-69336944</t>
  </si>
  <si>
    <t xml:space="preserve">Just Buy Live</t>
  </si>
  <si>
    <t xml:space="preserve">anaya.pilankar@justbuylive.com</t>
  </si>
  <si>
    <t xml:space="preserve">Just Dial Global Pvt Ltd</t>
  </si>
  <si>
    <t xml:space="preserve">shivani- 2050</t>
  </si>
  <si>
    <t xml:space="preserve">mudrarastogi@justdial.com, amikhan@justdial.com</t>
  </si>
  <si>
    <t xml:space="preserve">022-28884060, Extn- 2060</t>
  </si>
  <si>
    <t xml:space="preserve">Just dial Ltd.</t>
  </si>
  <si>
    <t xml:space="preserve">Yachna Taneja</t>
  </si>
  <si>
    <t xml:space="preserve">yachnataneja@justdial.com</t>
  </si>
  <si>
    <t xml:space="preserve">JW Marriot</t>
  </si>
  <si>
    <t xml:space="preserve">Bindia Gakhar-</t>
  </si>
  <si>
    <t xml:space="preserve">bindia.gakhar@marriott.com</t>
  </si>
  <si>
    <t xml:space="preserve">Jyothy Institute of Technology</t>
  </si>
  <si>
    <t xml:space="preserve">Dr. Mahendra. K. V,</t>
  </si>
  <si>
    <t xml:space="preserve">principaljyothyit@gmail.com</t>
  </si>
  <si>
    <t xml:space="preserve">K H Construction</t>
  </si>
  <si>
    <t xml:space="preserve">Mr. Surendra Katyal</t>
  </si>
  <si>
    <t xml:space="preserve">khcservices@gmail.com</t>
  </si>
  <si>
    <t xml:space="preserve">K K Investment &amp; Services</t>
  </si>
  <si>
    <t xml:space="preserve">Ajay Kashmira</t>
  </si>
  <si>
    <t xml:space="preserve">info@moneyinshares.com</t>
  </si>
  <si>
    <t xml:space="preserve">K.C. Dalwani</t>
  </si>
  <si>
    <t xml:space="preserve">K C dalwani</t>
  </si>
  <si>
    <t xml:space="preserve">kcdalwani@gmail.com</t>
  </si>
  <si>
    <t xml:space="preserve">Kadence International</t>
  </si>
  <si>
    <t xml:space="preserve">Supreeti Beri</t>
  </si>
  <si>
    <t xml:space="preserve">SBeri@KADENCE.COM</t>
  </si>
  <si>
    <t xml:space="preserve">11 4556 8400</t>
  </si>
  <si>
    <t xml:space="preserve">Kail Limited</t>
  </si>
  <si>
    <t xml:space="preserve">Amit Saroha</t>
  </si>
  <si>
    <t xml:space="preserve">amit.saroha@sansuimail.co.in</t>
  </si>
  <si>
    <t xml:space="preserve">96777 48600</t>
  </si>
  <si>
    <t xml:space="preserve">Kaivalyadham Yoga Institute</t>
  </si>
  <si>
    <t xml:space="preserve">Ganesh Phatak</t>
  </si>
  <si>
    <t xml:space="preserve">ganeshphatak73@gmail.com</t>
  </si>
  <si>
    <t xml:space="preserve">Kaizen IT Services Private Limited</t>
  </si>
  <si>
    <t xml:space="preserve">Amrita Pal</t>
  </si>
  <si>
    <t xml:space="preserve">hr@kaizencare.net / amrita.pal@kaizencare.net</t>
  </si>
  <si>
    <t xml:space="preserve">033 64995001</t>
  </si>
  <si>
    <t xml:space="preserve">Kaizen Konsultancy</t>
  </si>
  <si>
    <t xml:space="preserve">kaizen.konsultancy@gmail.com</t>
  </si>
  <si>
    <t xml:space="preserve">Kaka Overseas Limited</t>
  </si>
  <si>
    <t xml:space="preserve">manish@royzez.com</t>
  </si>
  <si>
    <t xml:space="preserve">kaktus Info Solutions</t>
  </si>
  <si>
    <t xml:space="preserve">dhanya.k@kaktusinfosolutions.com</t>
  </si>
  <si>
    <t xml:space="preserve">040-23115151</t>
  </si>
  <si>
    <t xml:space="preserve">Kalpi Institute of Technology</t>
  </si>
  <si>
    <t xml:space="preserve">Dr. R.S Gulia,</t>
  </si>
  <si>
    <t xml:space="preserve">kalpi_campus@hotmail.com</t>
  </si>
  <si>
    <t xml:space="preserve">Kalypso IT Solutions Pvt Ltd</t>
  </si>
  <si>
    <t xml:space="preserve">Ishitaa</t>
  </si>
  <si>
    <t xml:space="preserve">hr@kalypsosolutions.in</t>
  </si>
  <si>
    <t xml:space="preserve">040 65446777</t>
  </si>
  <si>
    <t xml:space="preserve">Kamala Enterprises</t>
  </si>
  <si>
    <t xml:space="preserve">Debashish Pant</t>
  </si>
  <si>
    <t xml:space="preserve">debasish1604@yahoo.co.in</t>
  </si>
  <si>
    <t xml:space="preserve">Kampala Executive Aviation</t>
  </si>
  <si>
    <t xml:space="preserve">David Roehrig</t>
  </si>
  <si>
    <t xml:space="preserve">erbilops@keaviation.com</t>
  </si>
  <si>
    <t xml:space="preserve">964 751 7607355</t>
  </si>
  <si>
    <t xml:space="preserve">Kapil Tours &amp; Travels Pvt. Ltd.</t>
  </si>
  <si>
    <t xml:space="preserve">Ateet Uppal</t>
  </si>
  <si>
    <t xml:space="preserve">kapiltours@airtelmail.in</t>
  </si>
  <si>
    <t xml:space="preserve">Kaplan India Pvt.Ltd.</t>
  </si>
  <si>
    <t xml:space="preserve">Suman</t>
  </si>
  <si>
    <t xml:space="preserve">suman.karotiya@kaplan.com</t>
  </si>
  <si>
    <t xml:space="preserve">011-30880513</t>
  </si>
  <si>
    <t xml:space="preserve">Karma Royal Group</t>
  </si>
  <si>
    <t xml:space="preserve">Catherine Palha,</t>
  </si>
  <si>
    <t xml:space="preserve">catherine@royalperspective.com</t>
  </si>
  <si>
    <t xml:space="preserve">Kashmir Kessar Mart</t>
  </si>
  <si>
    <t xml:space="preserve">kkmartsgr@hotmail.com, kkmartdel@vsnl.net</t>
  </si>
  <si>
    <t xml:space="preserve">Kasliwals Information Technology Solutions</t>
  </si>
  <si>
    <t xml:space="preserve">info@kitsindia.in, zamaan_3001@yahoo.co.in</t>
  </si>
  <si>
    <t xml:space="preserve">022-65656686, 9594303300</t>
  </si>
  <si>
    <t xml:space="preserve">KASPE Consultancy Services Limited</t>
  </si>
  <si>
    <t xml:space="preserve">Huw Thomas</t>
  </si>
  <si>
    <t xml:space="preserve">info@nasagroup.co.uk / Huw.Thomas@nasagroup.co.uk</t>
  </si>
  <si>
    <t xml:space="preserve">44 0 7440052155</t>
  </si>
  <si>
    <t xml:space="preserve">Kasyap lserve India</t>
  </si>
  <si>
    <t xml:space="preserve">info@kasyapiserve.com</t>
  </si>
  <si>
    <t xml:space="preserve">022-40461000</t>
  </si>
  <si>
    <t xml:space="preserve">Katyayani Realty LLP</t>
  </si>
  <si>
    <t xml:space="preserve">katyayanilip@gmail.com</t>
  </si>
  <si>
    <t xml:space="preserve">kavi interprises</t>
  </si>
  <si>
    <t xml:space="preserve">Shivaji Wakale</t>
  </si>
  <si>
    <t xml:space="preserve">wakaleshivaji@yahoo.co.in</t>
  </si>
  <si>
    <t xml:space="preserve">KDMS Pvt Ltd.</t>
  </si>
  <si>
    <t xml:space="preserve">Jai Rana</t>
  </si>
  <si>
    <t xml:space="preserve">jai.rana@kinerkdirect.com</t>
  </si>
  <si>
    <t xml:space="preserve">Kelly india Services Pvt ltd</t>
  </si>
  <si>
    <t xml:space="preserve">Balaji.E</t>
  </si>
  <si>
    <t xml:space="preserve">Balaji_E@kellyservices.co.in</t>
  </si>
  <si>
    <t xml:space="preserve">(+91) 9885882111</t>
  </si>
  <si>
    <t xml:space="preserve">Kelly Services I Pvt Ltd</t>
  </si>
  <si>
    <t xml:space="preserve">Reetika Harith|</t>
  </si>
  <si>
    <t xml:space="preserve">reetika_harith@kellyservices.co.in</t>
  </si>
  <si>
    <t xml:space="preserve">0124 4726622 Mobile: (91) 9212777555|</t>
  </si>
  <si>
    <t xml:space="preserve">Kelly Services India Pvt Ltd.</t>
  </si>
  <si>
    <t xml:space="preserve">Sachin Jotriwal</t>
  </si>
  <si>
    <t xml:space="preserve">sachin_jotriwal@kellyservices.co.in</t>
  </si>
  <si>
    <t xml:space="preserve">124 4726659 |</t>
  </si>
  <si>
    <t xml:space="preserve">Kelly Services India Pvt. Ltd</t>
  </si>
  <si>
    <t xml:space="preserve">Sandeep_M@kellyservices.co.in</t>
  </si>
  <si>
    <t xml:space="preserve">Kempinski Ambience hotel</t>
  </si>
  <si>
    <t xml:space="preserve">HR.DELHI@KEMPINSKI.COM</t>
  </si>
  <si>
    <t xml:space="preserve">Kennametal Shared Services Private Limited</t>
  </si>
  <si>
    <t xml:space="preserve">Dhanya Subbaiah</t>
  </si>
  <si>
    <t xml:space="preserve">dhanya.subbaiah@kennametal.com</t>
  </si>
  <si>
    <t xml:space="preserve">080 28394321</t>
  </si>
  <si>
    <t xml:space="preserve">Kent Technologies</t>
  </si>
  <si>
    <t xml:space="preserve">Sangeeta Singh</t>
  </si>
  <si>
    <t xml:space="preserve">sangeeta.s@kenttechnology.co.in</t>
  </si>
  <si>
    <t xml:space="preserve">Key Solutions BPO Services</t>
  </si>
  <si>
    <t xml:space="preserve">Mr. Kabir Shaikh</t>
  </si>
  <si>
    <t xml:space="preserve">kabir@keypcdoctor.com</t>
  </si>
  <si>
    <t xml:space="preserve">9821299044, 9699100909</t>
  </si>
  <si>
    <t xml:space="preserve">KGVK</t>
  </si>
  <si>
    <t xml:space="preserve">kvikas@ushamartin.co.in</t>
  </si>
  <si>
    <t xml:space="preserve">651 2276142</t>
  </si>
  <si>
    <t xml:space="preserve">KIAAN Airways Pvt Ltd</t>
  </si>
  <si>
    <t xml:space="preserve">unni_navya@kiaanairways.com</t>
  </si>
  <si>
    <t xml:space="preserve">Kindle Call center</t>
  </si>
  <si>
    <t xml:space="preserve">Rajesh/ Priyanka</t>
  </si>
  <si>
    <t xml:space="preserve">rajesh@kindleinfotech.com, 13.vikas.singh@gmail.com, vinod@kindleinfotech.com</t>
  </si>
  <si>
    <t xml:space="preserve">0141-4073999</t>
  </si>
  <si>
    <t xml:space="preserve">Kingdom of Dreams</t>
  </si>
  <si>
    <t xml:space="preserve">Rabiya Khatoon</t>
  </si>
  <si>
    <t xml:space="preserve">recruitments@kingdomofdreams.co.in</t>
  </si>
  <si>
    <t xml:space="preserve">Kingdom of Dreams Great Indian Nautanki Co. Pvt. Ltd.</t>
  </si>
  <si>
    <t xml:space="preserve">cs@kingdomofdreams.co.in</t>
  </si>
  <si>
    <t xml:space="preserve">Kingfisher Airlines ltd</t>
  </si>
  <si>
    <t xml:space="preserve">Nachiket</t>
  </si>
  <si>
    <t xml:space="preserve">nachiket.patwardhan@flykingfisher.com</t>
  </si>
  <si>
    <t xml:space="preserve">022-26262365, 022-26262200</t>
  </si>
  <si>
    <t xml:space="preserve">GramTech India Pvt Ltd</t>
  </si>
  <si>
    <t xml:space="preserve">rgupta@gramtech.net</t>
  </si>
  <si>
    <t xml:space="preserve">Growel Softech Pvt Ltd</t>
  </si>
  <si>
    <t xml:space="preserve">info@appworxinfo.co.in</t>
  </si>
  <si>
    <t xml:space="preserve">GSTV</t>
  </si>
  <si>
    <t xml:space="preserve">gstvnewshr@gmail.com</t>
  </si>
  <si>
    <t xml:space="preserve">Gujarat News Broadcasters Pvt Ltd</t>
  </si>
  <si>
    <t xml:space="preserve">hr@vtvgujarati.com</t>
  </si>
  <si>
    <t xml:space="preserve">Guru Nanak Public School</t>
  </si>
  <si>
    <t xml:space="preserve">gnpschandigarh@hotmail.com</t>
  </si>
  <si>
    <t xml:space="preserve">Hikari Tsushin, Inc</t>
  </si>
  <si>
    <t xml:space="preserve">Mari_Kanda@po.hikari.co.jp</t>
  </si>
  <si>
    <t xml:space="preserve">Hindalco Industries Ltd</t>
  </si>
  <si>
    <t xml:space="preserve">sarfraz.ahmad@adityabirla.com hindalco@adityabirla.com</t>
  </si>
  <si>
    <t xml:space="preserve">HTC Global Services Pvt. Ltd.</t>
  </si>
  <si>
    <t xml:space="preserve">prachi.kulkarni@htcindia.com</t>
  </si>
  <si>
    <t xml:space="preserve">Identity Media Inc</t>
  </si>
  <si>
    <t xml:space="preserve">mail@identitymediainc.com</t>
  </si>
  <si>
    <t xml:space="preserve">IMSI INDIA(P) LIMITED</t>
  </si>
  <si>
    <t xml:space="preserve">hr@imsiglobal.com</t>
  </si>
  <si>
    <t xml:space="preserve">India Medtronic Pvt Ltd</t>
  </si>
  <si>
    <t xml:space="preserve">ravitej.kv@medtronic.com</t>
  </si>
  <si>
    <t xml:space="preserve">Indirapuram Public School</t>
  </si>
  <si>
    <t xml:space="preserve">indirapuramps@gmail.com</t>
  </si>
  <si>
    <t xml:space="preserve">Indus Towers Ltd</t>
  </si>
  <si>
    <t xml:space="preserve">dinesh.k@ikyaglobal.com</t>
  </si>
  <si>
    <t xml:space="preserve">Indusind Bank</t>
  </si>
  <si>
    <t xml:space="preserve">Settlementdesk@indusind.com</t>
  </si>
  <si>
    <t xml:space="preserve">Infiniminds Pvt Ltd</t>
  </si>
  <si>
    <t xml:space="preserve">elakiya@infiniminds.com</t>
  </si>
  <si>
    <t xml:space="preserve">Infinite Computer Solution</t>
  </si>
  <si>
    <t xml:space="preserve">Imran.Khan2@infinite.com</t>
  </si>
  <si>
    <t xml:space="preserve">Infinite Computer Solutions India Limited</t>
  </si>
  <si>
    <t xml:space="preserve">Shwetha.Ravikumar@infinite.com</t>
  </si>
  <si>
    <t xml:space="preserve">Inflow Technologies</t>
  </si>
  <si>
    <t xml:space="preserve">dipika@inflowtechnologies.com</t>
  </si>
  <si>
    <t xml:space="preserve">Info-Electronics Systems India Pvt Ltd</t>
  </si>
  <si>
    <t xml:space="preserve">katariasp@info-electronics.co.in</t>
  </si>
  <si>
    <t xml:space="preserve">Infosoft Network</t>
  </si>
  <si>
    <t xml:space="preserve">kallol_2002@yahoo.com</t>
  </si>
  <si>
    <t xml:space="preserve">Infosys BPM Limited</t>
  </si>
  <si>
    <t xml:space="preserve">BPM_EmploymentCheck@infosys.com</t>
  </si>
  <si>
    <t xml:space="preserve">Intellinet Systems Pvt Ltd</t>
  </si>
  <si>
    <t xml:space="preserve">naveen@intellinetsystem.com</t>
  </si>
  <si>
    <t xml:space="preserve">INTEX TECHNOLOGIES (I) LTD.</t>
  </si>
  <si>
    <t xml:space="preserve">nitish.thakur@intex.in</t>
  </si>
  <si>
    <t xml:space="preserve">Intuit India Product Development Centre Pvt Ltd</t>
  </si>
  <si>
    <t xml:space="preserve">MD_HUSSAINI@intuit.com</t>
  </si>
  <si>
    <t xml:space="preserve">Invetech Solutions LLP</t>
  </si>
  <si>
    <t xml:space="preserve">ragini@kreateglobal.com</t>
  </si>
  <si>
    <t xml:space="preserve">Ipsos Market Research Pvt Ltd</t>
  </si>
  <si>
    <t xml:space="preserve">Ashok.Pal@ipsos.com</t>
  </si>
  <si>
    <t xml:space="preserve">ITV Network</t>
  </si>
  <si>
    <t xml:space="preserve">priyanka.bains@itvnetwork.com</t>
  </si>
  <si>
    <t xml:space="preserve">J K Public School</t>
  </si>
  <si>
    <t xml:space="preserve">jkpublicschool@gmail.com</t>
  </si>
  <si>
    <t xml:space="preserve">Jabil Circuit India Pvt Ltd</t>
  </si>
  <si>
    <t xml:space="preserve">sameer.patil@jabil.com</t>
  </si>
  <si>
    <t xml:space="preserve">Jaspal Kaur Public School</t>
  </si>
  <si>
    <t xml:space="preserve">principal@jkps.org</t>
  </si>
  <si>
    <t xml:space="preserve">JK Tech Pvt Ltd</t>
  </si>
  <si>
    <t xml:space="preserve">hrteam@jktech.com</t>
  </si>
  <si>
    <t xml:space="preserve">KC Cottrel</t>
  </si>
  <si>
    <t xml:space="preserve">vivek@kcin.in</t>
  </si>
  <si>
    <t xml:space="preserve">Ideal e-Infosoluons Pvt Ltd</t>
  </si>
  <si>
    <t xml:space="preserve">idealinfo.hr@gmail.com</t>
  </si>
  <si>
    <t xml:space="preserve">Member Id : 46170 D 316 Vibhuti Khand Gomti Nagar Lucknow</t>
  </si>
  <si>
    <t xml:space="preserve">InfeXn Laboratories Pvt Ltd</t>
  </si>
  <si>
    <t xml:space="preserve">Pranit D.Parulekar</t>
  </si>
  <si>
    <t xml:space="preserve">hr.1@infexn.in,hr@infexn.in</t>
  </si>
  <si>
    <t xml:space="preserve">22 25836546</t>
  </si>
  <si>
    <t xml:space="preserve">Pride-16, 3rd/4th/5th/6th floor,Wagle Industrial Estate, Thane (W) 400 064</t>
  </si>
  <si>
    <t xml:space="preserve">Infront Technology Pvt Ltd</t>
  </si>
  <si>
    <t xml:space="preserve">Prasun Kumar</t>
  </si>
  <si>
    <t xml:space="preserve">hr@infronttechnology.com</t>
  </si>
  <si>
    <t xml:space="preserve">B-93 B second floor, B Block, Sector 2, Noida, Uttar Pradesh 201301</t>
  </si>
  <si>
    <t xml:space="preserve">iPrime Services Pvt Ltd</t>
  </si>
  <si>
    <t xml:space="preserve">mahuya puri</t>
  </si>
  <si>
    <t xml:space="preserve">mahuya.puri@veoci.com</t>
  </si>
  <si>
    <t xml:space="preserve">C 073, 1st Floor, Sector 63, Noida, Uttar Pradesh 201301</t>
  </si>
  <si>
    <t xml:space="preserve">Iris Software Technologies Pvt Ltd</t>
  </si>
  <si>
    <t xml:space="preserve">Geetanjali</t>
  </si>
  <si>
    <t xml:space="preserve">geetanjali.chaudhary@irissoftware.com</t>
  </si>
  <si>
    <t xml:space="preserve">Plot No. 25, Sector 142, Noida 201 301, UP, INDIA.|</t>
  </si>
  <si>
    <t xml:space="preserve">Janoschka India Holding Private Ltd</t>
  </si>
  <si>
    <t xml:space="preserve">Ganesh Nalawade</t>
  </si>
  <si>
    <t xml:space="preserve">ganesh.nalawade@janoschka.com</t>
  </si>
  <si>
    <t xml:space="preserve">22 20870313</t>
  </si>
  <si>
    <t xml:space="preserve">Unit No. 902, 9th Floor, Cyber One, Plot No. 4&amp;6,Sector 30A, S. Pranavanandji Marg, Vashi, Navi Mumbai-400703</t>
  </si>
  <si>
    <t xml:space="preserve">Kaizen It Services Pvt Ltd</t>
  </si>
  <si>
    <t xml:space="preserve">Nandita Bhattacharya Roy</t>
  </si>
  <si>
    <t xml:space="preserve">nandita.bhattacharya@kaizencare.net</t>
  </si>
  <si>
    <t xml:space="preserve">1407, Godrej Genesis building. 14th Floor Plot No. 9, Block EP&amp;GP, Saltlake Sector V, Kolkata - 700091</t>
  </si>
  <si>
    <t xml:space="preserve">Gvs Infotech Pvt Ltd</t>
  </si>
  <si>
    <t xml:space="preserve">Raj Kumar</t>
  </si>
  <si>
    <t xml:space="preserve">raj.kumar@gvsindia.com,hr@gvsindia.com</t>
  </si>
  <si>
    <t xml:space="preserve">044 2619 4151</t>
  </si>
  <si>
    <t xml:space="preserve">5th Floor, SM Towers, Seevaram Village, Near Perungudi Toll Plaza, Chennai – 600096.</t>
  </si>
  <si>
    <t xml:space="preserve">Kalpena Industries Ltd</t>
  </si>
  <si>
    <t xml:space="preserve">sanghamitra.sengupta</t>
  </si>
  <si>
    <t xml:space="preserve">sanghamitra.sengupta@kkalpana.co.in</t>
  </si>
  <si>
    <t xml:space="preserve">2B, Pretoria Street, Kolkata – 700 071</t>
  </si>
  <si>
    <t xml:space="preserve">Izetam Technologies</t>
  </si>
  <si>
    <t xml:space="preserve">Srimathi M</t>
  </si>
  <si>
    <t xml:space="preserve">hr@izetam.com</t>
  </si>
  <si>
    <t xml:space="preserve">No:143/1, Uthamar Gandhi Road, Opp. The Park Hotel, Nungambakkam Chennai 600034</t>
  </si>
  <si>
    <t xml:space="preserve">Diligent Global Tech Consulting Pvt Ltd</t>
  </si>
  <si>
    <t xml:space="preserve">Satya</t>
  </si>
  <si>
    <t xml:space="preserve">vetsa.murty@diligentconsulting.co.in</t>
  </si>
  <si>
    <t xml:space="preserve">Gladminds Solutions Pvt Ltd</t>
  </si>
  <si>
    <t xml:space="preserve">Through online portal</t>
  </si>
  <si>
    <t xml:space="preserve">partner@elockr.io Team eLockr</t>
  </si>
  <si>
    <t xml:space="preserve">Evolve Technologies &amp; Services Pvt Ltd</t>
  </si>
  <si>
    <t xml:space="preserve">Santosh Reddy Namgari</t>
  </si>
  <si>
    <t xml:space="preserve">santosh.reddy@teamlease.com</t>
  </si>
  <si>
    <t xml:space="preserve">6th Floor, BMTC Commercial Complex,80 Feet Rooad, Koramangala,Benngaluru, Karnataka 560095</t>
  </si>
  <si>
    <t xml:space="preserve">House of Diagnostics Healthcare Pvt Ltd</t>
  </si>
  <si>
    <t xml:space="preserve">Ragini Sharma</t>
  </si>
  <si>
    <t xml:space="preserve">recruitment@hod.care</t>
  </si>
  <si>
    <t xml:space="preserve">GROUND FLOOR HARGOVIND ENCLAVE, VIKAS MARG DELHI East Delhi DL 110092 IN</t>
  </si>
  <si>
    <t xml:space="preserve">Dr. Babasaheb Ambedkar Marathwada University</t>
  </si>
  <si>
    <t xml:space="preserve">Dr. GD Khedkar</t>
  </si>
  <si>
    <t xml:space="preserve">Gulab Khedkar &lt;gdkhedkar@gmail.com&gt;</t>
  </si>
  <si>
    <t xml:space="preserve">near Soneri Mahal, Jaisingpura, Aurangabad, Maharashtra 431004</t>
  </si>
  <si>
    <t xml:space="preserve">HDAO Info Systems Pvt Ltd</t>
  </si>
  <si>
    <t xml:space="preserve">Deepika S</t>
  </si>
  <si>
    <t xml:space="preserve">deepika.s@hdaoinfo.com</t>
  </si>
  <si>
    <t xml:space="preserve">#677, 1st Floor, 13th Cross, 27th Main Rd, HSR Layout, Bangalore, Karnataka-560102.</t>
  </si>
  <si>
    <t xml:space="preserve">Dr. Geetanjali Health Care Center Pvt Ltd</t>
  </si>
  <si>
    <t xml:space="preserve">HEMANT AHIREKAR</t>
  </si>
  <si>
    <t xml:space="preserve">hr@geetanjalidiagnostics.com</t>
  </si>
  <si>
    <t xml:space="preserve">917567 5781</t>
  </si>
  <si>
    <t xml:space="preserve">Krushna Park, Shop No. 1, Wing "B", Kharadi Bypass Road, Kharadi, Pune 14.</t>
  </si>
  <si>
    <t xml:space="preserve">Inventech Info Solutions Pvt Ltd</t>
  </si>
  <si>
    <t xml:space="preserve">Prashanth Srinath</t>
  </si>
  <si>
    <t xml:space="preserve">prashanthsrinath@inventechinfo.com</t>
  </si>
  <si>
    <t xml:space="preserve">99000 25200</t>
  </si>
  <si>
    <t xml:space="preserve">Goachiev Technologies Pvt Ltd</t>
  </si>
  <si>
    <t xml:space="preserve">Vinay Bhovi</t>
  </si>
  <si>
    <t xml:space="preserve">vinay_bhovi@gateckgroup.com</t>
  </si>
  <si>
    <t xml:space="preserve">Manyata Embassy Business Park,Beach Building,E-1 Block,Bangalore-560045.</t>
  </si>
  <si>
    <t xml:space="preserve">Indus Medika</t>
  </si>
  <si>
    <t xml:space="preserve">indusmedika.mk@gmail.com</t>
  </si>
  <si>
    <t xml:space="preserve">50 divizija 16, Skopje 1000, North Macedonia</t>
  </si>
  <si>
    <t xml:space="preserve">Emergica multitrade pvt.ltd</t>
  </si>
  <si>
    <t xml:space="preserve">Arun Kadam</t>
  </si>
  <si>
    <t xml:space="preserve">hr@emergicamultitrade.com</t>
  </si>
  <si>
    <t xml:space="preserve">81494 44550</t>
  </si>
  <si>
    <t xml:space="preserve">107-108, 1st Floor, Mayur trade Center, Phase 2. Chinchwad Station, Pune-411019.</t>
  </si>
  <si>
    <t xml:space="preserve">InterGlobe Aviation Limited/Indigo</t>
  </si>
  <si>
    <t xml:space="preserve">6EHelpdesk Team</t>
  </si>
  <si>
    <t xml:space="preserve">6EHelpdesk1@goindigo.in</t>
  </si>
  <si>
    <t xml:space="preserve">0124 617 3838</t>
  </si>
  <si>
    <t xml:space="preserve">Thapar House, Gate No. 2, Western Wing, 124 Janpath, New Delhi – 110001 India</t>
  </si>
  <si>
    <t xml:space="preserve">Intellika Technologies</t>
  </si>
  <si>
    <t xml:space="preserve">Parth Ahuja</t>
  </si>
  <si>
    <t xml:space="preserve">parth.ahuja@intellika.in,askhr@intellika.in</t>
  </si>
  <si>
    <t xml:space="preserve">Old Oriental Building, Hutatma Chowk, 1st Floor, 65, Mahatma Gandhi Road, Mumbai, Maharashtra 400023</t>
  </si>
  <si>
    <t xml:space="preserve">Ilensys Technologies Pvt Ltd</t>
  </si>
  <si>
    <t xml:space="preserve">Ravichandra Paanem</t>
  </si>
  <si>
    <t xml:space="preserve">ravichandra.paanem@ilensys.com</t>
  </si>
  <si>
    <t xml:space="preserve">0406699 8246</t>
  </si>
  <si>
    <t xml:space="preserve">8-2-293/82/2/231/ABC, MLA Colony, Banjara Hills, Hyderabad, Telangana 500034</t>
  </si>
  <si>
    <t xml:space="preserve">Jersey/Creamline Dairy Product Ltd</t>
  </si>
  <si>
    <t xml:space="preserve">Shyamala KDS</t>
  </si>
  <si>
    <t xml:space="preserve">Shyamala.kds@godrejcdpl.com</t>
  </si>
  <si>
    <t xml:space="preserve">H.No. 6-3-1238/B/21, Asif Avenue, Rajbhavan Road, Hyderabad- 500082, Telangana</t>
  </si>
  <si>
    <t xml:space="preserve">Integrated Genetic Solutions</t>
  </si>
  <si>
    <t xml:space="preserve">Mike Singh</t>
  </si>
  <si>
    <t xml:space="preserve">mike@igscode.com</t>
  </si>
  <si>
    <t xml:space="preserve">#347, 11th ‘A’ Cross,J.P Nagar, 1st Phase,Bangalore - 560 0078,India.</t>
  </si>
  <si>
    <t xml:space="preserve">HiEd Success/Hied Success</t>
  </si>
  <si>
    <t xml:space="preserve">Arathi Krishnan</t>
  </si>
  <si>
    <t xml:space="preserve">arathi.krishnan@hiedsuccess.com</t>
  </si>
  <si>
    <t xml:space="preserve">404-771-9668</t>
  </si>
  <si>
    <t xml:space="preserve">5445 McGinnis Village Pl, Suite 106, Alpharetta GA-30005</t>
  </si>
  <si>
    <t xml:space="preserve">Hikaho System Private Limited</t>
  </si>
  <si>
    <t xml:space="preserve">Kishore Paul</t>
  </si>
  <si>
    <t xml:space="preserve">kishore.paul@hikahosystem.com</t>
  </si>
  <si>
    <t xml:space="preserve">2157 ,1st Floor ,Ravi Talkies Rd,Old Town Bhubaneswar,Odisha-751002,India</t>
  </si>
  <si>
    <t xml:space="preserve">Global healthcare billing partners Pvt Ltd</t>
  </si>
  <si>
    <t xml:space="preserve">hr@ghcbp.com</t>
  </si>
  <si>
    <t xml:space="preserve">RVI Towers, 7th Floor, No – 149,Velachery Tambaram Main Road,Pallikaranai, Chennai – 600 100,Tamil Nadu, India.</t>
  </si>
  <si>
    <t xml:space="preserve">Relieving Letter/Current Company Name=detail requirement, Current Designation=detail requirement</t>
  </si>
  <si>
    <t xml:space="preserve">iPrime Services Pvt.Ltd.</t>
  </si>
  <si>
    <t xml:space="preserve">Mahuya Puri</t>
  </si>
  <si>
    <t xml:space="preserve">mahuya@xaasgenie.com</t>
  </si>
  <si>
    <t xml:space="preserve">First American (India) Pvt. Ltd</t>
  </si>
  <si>
    <t xml:space="preserve">Subba Rao M V</t>
  </si>
  <si>
    <t xml:space="preserve">Fai-hrservices@firstam.com</t>
  </si>
  <si>
    <t xml:space="preserve">H.No.8-2-472, GVC Square,Road No.1, Banjara Hills, Hyderabad - 500 034</t>
  </si>
  <si>
    <t xml:space="preserve">Experience Letter/ client Name</t>
  </si>
  <si>
    <t xml:space="preserve">House of Diagnostic Healthcare Private Pvt Ltd.</t>
  </si>
  <si>
    <t xml:space="preserve">HOD HR</t>
  </si>
  <si>
    <t xml:space="preserve">hr@hod.care</t>
  </si>
  <si>
    <t xml:space="preserve">Hatrix IT Solutions pvt ltd</t>
  </si>
  <si>
    <t xml:space="preserve">sandeep@hatrix.in</t>
  </si>
  <si>
    <t xml:space="preserve">90148 42286</t>
  </si>
  <si>
    <t xml:space="preserve">6-3-667/40/4, office:303,siri malle towers,bank of baroda, Punjagutta, Hyderabad, Telangana 500081</t>
  </si>
  <si>
    <t xml:space="preserve">Grapes Pvt ltd</t>
  </si>
  <si>
    <t xml:space="preserve">Prakriti Arora</t>
  </si>
  <si>
    <t xml:space="preserve">prakriti.arora@grapesdigital.com</t>
  </si>
  <si>
    <t xml:space="preserve">261, Ground &amp; 2nd Floor, Lane No. 5,Westend Marg, Saidulajab- Saket, New Delhi-110030</t>
  </si>
  <si>
    <t xml:space="preserve">IT Wings Info System Pvt Ltd</t>
  </si>
  <si>
    <t xml:space="preserve">hr@itwingsinfosystem.com</t>
  </si>
  <si>
    <t xml:space="preserve">Tower A, Pioneer Urban Square, A-309, Golf Course Ext Rd, Sector 62, Gurugram, Haryana 122003</t>
  </si>
  <si>
    <t xml:space="preserve">Hungry Brain</t>
  </si>
  <si>
    <t xml:space="preserve">Nidhi Kamlesh Sanghvi</t>
  </si>
  <si>
    <t xml:space="preserve">hr@mindwealth.in</t>
  </si>
  <si>
    <t xml:space="preserve">Ecode dash Info</t>
  </si>
  <si>
    <t xml:space="preserve">Jyoti Mishra</t>
  </si>
  <si>
    <t xml:space="preserve">jyoti.mishrra@ecodedash.com</t>
  </si>
  <si>
    <t xml:space="preserve">Craft Silicon Private Limited</t>
  </si>
  <si>
    <t xml:space="preserve">Nikithamegha</t>
  </si>
  <si>
    <t xml:space="preserve">nikithamegha.nagaraju@craftsilicon.com</t>
  </si>
  <si>
    <t xml:space="preserve"># 687, “VAJRA”, 15th Cross, 100 FT Ring Road, JP Nagar 2nd Phase, Bangalore –78</t>
  </si>
  <si>
    <t xml:space="preserve">FreshDirect</t>
  </si>
  <si>
    <t xml:space="preserve">Seth Gottlieb</t>
  </si>
  <si>
    <t xml:space="preserve">SGottlieb@freshdirect.com</t>
  </si>
  <si>
    <t xml:space="preserve">23-30 Borden Avenue Long Island City, NY 11101-4515 USA</t>
  </si>
  <si>
    <t xml:space="preserve">eFunds International India Private Limited/FIS</t>
  </si>
  <si>
    <t xml:space="preserve">Ranveer Singh</t>
  </si>
  <si>
    <t xml:space="preserve">ranveer.singh@fisglobal.com</t>
  </si>
  <si>
    <t xml:space="preserve">Address. 54, , Vijayaraghava Road, Chennai - 600017 Chennai, Tamil Nadu 600017. Tamil Nadu IN</t>
  </si>
  <si>
    <t xml:space="preserve">EY Global Delivery Services India LLP,Ernst &amp; Young LLP</t>
  </si>
  <si>
    <t xml:space="preserve">ey@service-now.com</t>
  </si>
  <si>
    <t xml:space="preserve">Goyal Enterprises</t>
  </si>
  <si>
    <t xml:space="preserve">Vishnu Kumar Goyal</t>
  </si>
  <si>
    <t xml:space="preserve">vishnugoy@gmail.com</t>
  </si>
  <si>
    <t xml:space="preserve">10, Golmuri market jamshedpur jharkhand- 831003</t>
  </si>
  <si>
    <t xml:space="preserve">Integrated Personnel Services Limited</t>
  </si>
  <si>
    <t xml:space="preserve">Sachin Kabdule</t>
  </si>
  <si>
    <t xml:space="preserve">sachin.k@ipsgroup.co.in</t>
  </si>
  <si>
    <t xml:space="preserve">14, Whispering Palms shopping Complex, Lokhandwala, Kandivali (East), Mumbai - 400101</t>
  </si>
  <si>
    <t xml:space="preserve">Ecstatic Software Technologies</t>
  </si>
  <si>
    <t xml:space="preserve">prashant kathole</t>
  </si>
  <si>
    <t xml:space="preserve">katholepv0128@gmail.com</t>
  </si>
  <si>
    <t xml:space="preserve">077098 73957</t>
  </si>
  <si>
    <t xml:space="preserve">Office No. 403, Sanskruti House, above Royal Enfield Showroom, Wakad, Pune, Maharashtra 411057</t>
  </si>
  <si>
    <t xml:space="preserve">Eureka IT Solutions PVT. LTD.</t>
  </si>
  <si>
    <t xml:space="preserve">A. Anil Kumar</t>
  </si>
  <si>
    <t xml:space="preserve">hr@eurekaitsol.com</t>
  </si>
  <si>
    <t xml:space="preserve">040 - 4853 9266</t>
  </si>
  <si>
    <t xml:space="preserve">2nd Floor, NJS Towers, Madhapur, Hyderabad, Telangana - 500081</t>
  </si>
  <si>
    <t xml:space="preserve">FieldCore Service Solutions International India Pvt. Ltd</t>
  </si>
  <si>
    <t xml:space="preserve">Rupashree</t>
  </si>
  <si>
    <t xml:space="preserve">Rupashree.Panda@ge.com</t>
  </si>
  <si>
    <t xml:space="preserve">A-18 First Floor Okhla Industrial Area Phase-II New Delhi South Delhi DL 110020 IN</t>
  </si>
  <si>
    <t xml:space="preserve">HCG EKO Oncology LLP</t>
  </si>
  <si>
    <t xml:space="preserve">Subhojit Mukherjee</t>
  </si>
  <si>
    <t xml:space="preserve">info@hcgoncology.com/sunumanuel@hcgoncology.com</t>
  </si>
  <si>
    <t xml:space="preserve">918033669999/7406499999</t>
  </si>
  <si>
    <t xml:space="preserve">IE Online Media Services (P) Ltd/The Indian Express (P) Ltd.</t>
  </si>
  <si>
    <t xml:space="preserve">Garud Pradhan</t>
  </si>
  <si>
    <t xml:space="preserve">garud.pradhan@expressindia.com</t>
  </si>
  <si>
    <t xml:space="preserve">B1/B, Sector-10, Noida</t>
  </si>
  <si>
    <t xml:space="preserve">Gati Kausar</t>
  </si>
  <si>
    <t xml:space="preserve">Sunil Kumar Sharma</t>
  </si>
  <si>
    <t xml:space="preserve">investor.services@gati.com</t>
  </si>
  <si>
    <t xml:space="preserve">91 1860 123 4284</t>
  </si>
  <si>
    <t xml:space="preserve">Khetan Path Lab</t>
  </si>
  <si>
    <t xml:space="preserve">Mohd Zahid</t>
  </si>
  <si>
    <t xml:space="preserve">info@medanta.org</t>
  </si>
  <si>
    <t xml:space="preserve">0124 414 1414</t>
  </si>
  <si>
    <t xml:space="preserve">Dr. Lal PathLabs Limited</t>
  </si>
  <si>
    <t xml:space="preserve">Dr. Randhir Singh</t>
  </si>
  <si>
    <t xml:space="preserve">pooja.jaiswal@lalpathlabs.com</t>
  </si>
  <si>
    <t xml:space="preserve">011-4988-5050</t>
  </si>
  <si>
    <t xml:space="preserve">Crisium Technologies Pvt. Ltd.</t>
  </si>
  <si>
    <t xml:space="preserve">Dharma Reddy O</t>
  </si>
  <si>
    <t xml:space="preserve">hr@crisiumtechnologies.com</t>
  </si>
  <si>
    <t xml:space="preserve">080-45684699</t>
  </si>
  <si>
    <t xml:space="preserve">Patel Rami, 313/1, 7th Cross, Reddy Road, 1st Stage, Domlur, Bengaluru, Karnataka 560071</t>
  </si>
  <si>
    <t xml:space="preserve">Dawn IT Services &amp; SolutIons LLP</t>
  </si>
  <si>
    <t xml:space="preserve">Dheenadhayalan</t>
  </si>
  <si>
    <t xml:space="preserve">dheenadhayalan@dawnitservice.com</t>
  </si>
  <si>
    <t xml:space="preserve">Shyamala Towers, 136, Arcot Rd, Saligramam, Chennai, Tamil Nadu 600093</t>
  </si>
  <si>
    <t xml:space="preserve">H&amp;R Block India Pvt. Ltd</t>
  </si>
  <si>
    <t xml:space="preserve">Prasanth Raveendran</t>
  </si>
  <si>
    <t xml:space="preserve">prasanth.raveendran@hrblock.com</t>
  </si>
  <si>
    <t xml:space="preserve">91 628-290-1852</t>
  </si>
  <si>
    <t xml:space="preserve">11th Floor, 211-N 211-S, Yamuna Building, Technopark Phase 3, Trivandrum, India.</t>
  </si>
  <si>
    <t xml:space="preserve">Indelible IT Solutions</t>
  </si>
  <si>
    <t xml:space="preserve">Ashish D</t>
  </si>
  <si>
    <t xml:space="preserve">ashish.r.dhandar@gmail.com</t>
  </si>
  <si>
    <t xml:space="preserve">Bhagwan Tatyasaheb Kawade Rd, Ganesh Nagar, Ghorpadi, Pune, Maharashtra 411001</t>
  </si>
  <si>
    <t xml:space="preserve">Integrity Verification Services Pvt. Ltd.</t>
  </si>
  <si>
    <t xml:space="preserve">J S Sahane</t>
  </si>
  <si>
    <t xml:space="preserve">jssahane@voltas.com</t>
  </si>
  <si>
    <t xml:space="preserve">T.B. Kadam Marg | Mumbai 400 033</t>
  </si>
  <si>
    <t xml:space="preserve">Kellton Tech Solutions Ltd</t>
  </si>
  <si>
    <t xml:space="preserve">Pooja Hasija</t>
  </si>
  <si>
    <t xml:space="preserve">bgv_india@kellton.com</t>
  </si>
  <si>
    <t xml:space="preserve">1367,,Road No. 45,,Jubilee Hills, · City. Hyderabad · State. Telangana</t>
  </si>
  <si>
    <t xml:space="preserve">Keybell Solutions Limited</t>
  </si>
  <si>
    <t xml:space="preserve">Ajay Senthil</t>
  </si>
  <si>
    <t xml:space="preserve">hr@keybellsolutions.com</t>
  </si>
  <si>
    <t xml:space="preserve">080 4748 7374</t>
  </si>
  <si>
    <t xml:space="preserve">108,Level 2&amp;3, 27th Main Road, Sector 2, HSR Layout,Bangalore, Karnataka- 560102.</t>
  </si>
  <si>
    <t xml:space="preserve">Khushi Software Services Pvt. Ltd</t>
  </si>
  <si>
    <t xml:space="preserve">L Prashanth</t>
  </si>
  <si>
    <t xml:space="preserve">info@khushisoft.com</t>
  </si>
  <si>
    <t xml:space="preserve">91-40- 67263364</t>
  </si>
  <si>
    <t xml:space="preserve">Plot No 682, 5th Floor, Babukhan Rasheed Plaza,Road No 36, Jubilee Hills, Hyderabad-500033</t>
  </si>
  <si>
    <t xml:space="preserve">EYE-Q Vision Private Limited</t>
  </si>
  <si>
    <t xml:space="preserve">Minu Rana</t>
  </si>
  <si>
    <t xml:space="preserve">minu.rana@eyeqindia.com</t>
  </si>
  <si>
    <t xml:space="preserve">Nursing Home 1, Behind HUDA Market,Sector 46, Gurugram, Haryana – India - 122003</t>
  </si>
  <si>
    <t xml:space="preserve">Daicenet Solutions Private Limited</t>
  </si>
  <si>
    <t xml:space="preserve">Gopalakrishnan V</t>
  </si>
  <si>
    <t xml:space="preserve">hr@dsoftsolutions.com</t>
  </si>
  <si>
    <t xml:space="preserve">044-71645799</t>
  </si>
  <si>
    <t xml:space="preserve">First Floor, Kasi Estate, Plot No, 95, Jawaharlal Nehru Rd, Ashok Nagar,Chennai, Tamil Nadu 600083</t>
  </si>
  <si>
    <t xml:space="preserve">Global Step Services</t>
  </si>
  <si>
    <t xml:space="preserve">Nitin Gaikwad</t>
  </si>
  <si>
    <t xml:space="preserve">nitin.gaikwad@globalstep.com,hr@globalstep.com</t>
  </si>
  <si>
    <t xml:space="preserve">E-Space IT Park, A1, 2nd &amp; 3rd Floor, Nagar Road, Vadgaon Sheri | Pune 411014</t>
  </si>
  <si>
    <t xml:space="preserve">HPE India Pvt. Ltd/V5 Global Services P.Ltd</t>
  </si>
  <si>
    <t xml:space="preserve">Gaurav Goel</t>
  </si>
  <si>
    <t xml:space="preserve">gaurav.goel@v5global.com</t>
  </si>
  <si>
    <t xml:space="preserve">B1, H5 Second Floor, Mohan cooperative industrial area, Near Haldiram, Pin Code –110044</t>
  </si>
  <si>
    <t xml:space="preserve">JavaGuild Technologies</t>
  </si>
  <si>
    <t xml:space="preserve">Basavraj Patil</t>
  </si>
  <si>
    <t xml:space="preserve">hr@javaguild.com</t>
  </si>
  <si>
    <t xml:space="preserve">Karur Vysya Bank Limited</t>
  </si>
  <si>
    <t xml:space="preserve">Samhitha K</t>
  </si>
  <si>
    <t xml:space="preserve">samhithak@kvbmail.com,resignations@kvbmail.com</t>
  </si>
  <si>
    <t xml:space="preserve">Erode Road, Karur – 639002Tamilnadu</t>
  </si>
  <si>
    <t xml:space="preserve">Gravita India Limited</t>
  </si>
  <si>
    <t xml:space="preserve">Rupesh Kumar</t>
  </si>
  <si>
    <t xml:space="preserve">rupesh.kumar@gravitaindia.com</t>
  </si>
  <si>
    <t xml:space="preserve">Gravita Tower, A 27-B, Shanti Path, Tilak Nagar, Jaipur -302004 (India)</t>
  </si>
  <si>
    <t xml:space="preserve">DAPS</t>
  </si>
  <si>
    <t xml:space="preserve">Shyam Sundar Sharma</t>
  </si>
  <si>
    <t xml:space="preserve">garima.baghla3@gmrgroup.in</t>
  </si>
  <si>
    <t xml:space="preserve">91 8800493897</t>
  </si>
  <si>
    <t xml:space="preserve">Dr Lal Pathlabs Ltd</t>
  </si>
  <si>
    <t xml:space="preserve">Navneet Kumar</t>
  </si>
  <si>
    <t xml:space="preserve">Navneet.Kumar@lalpathlabs.com</t>
  </si>
  <si>
    <t xml:space="preserve">12Th Floor, Tower B, Sas Tower GuruGram ‑ 110085</t>
  </si>
  <si>
    <t xml:space="preserve">GI Staffing Services Pvt Ltd</t>
  </si>
  <si>
    <t xml:space="preserve">Vasudha Johri</t>
  </si>
  <si>
    <t xml:space="preserve">Vasudha.Johri@gigroup.com</t>
  </si>
  <si>
    <t xml:space="preserve">World Trade Tower, Tower-B, Unit 503, 5th Floor,Sector 16, Noida, Uttar Pradesh – 201301</t>
  </si>
  <si>
    <t xml:space="preserve">Furnace Fabrica (India)Ltd</t>
  </si>
  <si>
    <t xml:space="preserve">Sonia</t>
  </si>
  <si>
    <t xml:space="preserve">sonia@furnacefabrica.com</t>
  </si>
  <si>
    <t xml:space="preserve">022 6851 8600</t>
  </si>
  <si>
    <t xml:space="preserve">C-15, TTC, MIDC Area, Thane-Belapur Road, Pawne, Navi Mumbai, Maharashtra 400705</t>
  </si>
  <si>
    <t xml:space="preserve">CPM India Sales &amp; Marketing Pvt. Ltd</t>
  </si>
  <si>
    <t xml:space="preserve">Sanjay Barua</t>
  </si>
  <si>
    <t xml:space="preserve">sanjay.barua@cpmindia.com</t>
  </si>
  <si>
    <t xml:space="preserve">EF, 3rd Floor, Rushabh Chambers, Makwana Rd, Andheri East, Mumbai, Maharashtra 400059</t>
  </si>
  <si>
    <t xml:space="preserve">Jain Metal Rolling Mills</t>
  </si>
  <si>
    <t xml:space="preserve">RENGARAJAN</t>
  </si>
  <si>
    <t xml:space="preserve">hr@jainmetalgroup.com</t>
  </si>
  <si>
    <t xml:space="preserve">9144 43409494</t>
  </si>
  <si>
    <t xml:space="preserve">“THE LATTICE”, 4th Floor,No. 20, Waddels Road,Kilpauk, Chennai - 600010.</t>
  </si>
  <si>
    <t xml:space="preserve">info@khushisoft.com.l.prashanth@khushisoft.com</t>
  </si>
  <si>
    <t xml:space="preserve">40- 67263364</t>
  </si>
  <si>
    <t xml:space="preserve">Elsamex Maintenance Services limited.</t>
  </si>
  <si>
    <t xml:space="preserve">Mayank Sharma</t>
  </si>
  <si>
    <t xml:space="preserve">niraj.rupera@itnlindia.com</t>
  </si>
  <si>
    <t xml:space="preserve">90990-48985</t>
  </si>
  <si>
    <t xml:space="preserve">Unit 1, 25th Floor, Gift 1 Tower, GIFT City, Gandhinagar 382355</t>
  </si>
  <si>
    <t xml:space="preserve">Fossil India Service LLP</t>
  </si>
  <si>
    <t xml:space="preserve">Ravichandra Shetty</t>
  </si>
  <si>
    <t xml:space="preserve">rshetty@fossil.com</t>
  </si>
  <si>
    <t xml:space="preserve">Hudei Metals Pvt Ltd</t>
  </si>
  <si>
    <t xml:space="preserve">SANJAY BANSAL</t>
  </si>
  <si>
    <t xml:space="preserve">imports@aralloys.com</t>
  </si>
  <si>
    <t xml:space="preserve">91-11-47324710</t>
  </si>
  <si>
    <t xml:space="preserve">Elios Technologies Inc</t>
  </si>
  <si>
    <t xml:space="preserve">Krishna Gollakota</t>
  </si>
  <si>
    <t xml:space="preserve">kriss@eliostechinc.com</t>
  </si>
  <si>
    <t xml:space="preserve">Plot no:34 Village, Alkapur Township, Neknampur, Telangana 500089</t>
  </si>
  <si>
    <t xml:space="preserve">Gaussian Networks Pvt Ltd/Deltatech Gaming Pvt Ltd</t>
  </si>
  <si>
    <t xml:space="preserve">Harsh Kumar</t>
  </si>
  <si>
    <t xml:space="preserve">harsh.kumar@deltatech.gg</t>
  </si>
  <si>
    <t xml:space="preserve">7678 202 374</t>
  </si>
  <si>
    <t xml:space="preserve">349, Shankar Chowk Rd, Phase II, Udyog Vihar, Sector 20, Gurugram, Haryana 122022</t>
  </si>
  <si>
    <t xml:space="preserve">GVK Emergency Management and Research Institute (UP)/GVK EMRI UP</t>
  </si>
  <si>
    <t xml:space="preserve">Swet Nisha</t>
  </si>
  <si>
    <t xml:space="preserve">swet_nisha@emri.in</t>
  </si>
  <si>
    <t xml:space="preserve">CP-147, D-1, Kanpur Road Yojana, LDA Colony,Ashiyana, Lucknow 226012, Uttar Pradesh, India</t>
  </si>
  <si>
    <t xml:space="preserve">Delcom Technologies</t>
  </si>
  <si>
    <t xml:space="preserve">Vishwanathan Anand</t>
  </si>
  <si>
    <t xml:space="preserve">hr@delcomtechnologies.com</t>
  </si>
  <si>
    <t xml:space="preserve">080-4710 6463</t>
  </si>
  <si>
    <t xml:space="preserve">Ramamurthy Nagar, Bangalore, Karnataka</t>
  </si>
  <si>
    <t xml:space="preserve">EDISON HOSPITAL</t>
  </si>
  <si>
    <t xml:space="preserve">edisonhospitaltcr@gmail.com</t>
  </si>
  <si>
    <t xml:space="preserve">04639-242212</t>
  </si>
  <si>
    <t xml:space="preserve">Infiniti Retail Ltd. (TATA croma)</t>
  </si>
  <si>
    <t xml:space="preserve">Hiral Vyas</t>
  </si>
  <si>
    <t xml:space="preserve">Hiral.Vyas@croma.com</t>
  </si>
  <si>
    <t xml:space="preserve">22 6761 3699</t>
  </si>
  <si>
    <t xml:space="preserve">A’Wing, 701 &amp; 702, Kaledonia, Opp. Vijay Nagar,Sahar Road, Andheri East, Mumbai-69</t>
  </si>
  <si>
    <t xml:space="preserve">KG Information Systems Private Limited</t>
  </si>
  <si>
    <t xml:space="preserve">Marina Raju</t>
  </si>
  <si>
    <t xml:space="preserve">marina.raju@naaptol.com</t>
  </si>
  <si>
    <t xml:space="preserve">KGISL CAMPUS, 365 THUDIYALUR ROAD, SARAVANAMPATTI COIMBATORE Coimbatore TN 641035 IN</t>
  </si>
  <si>
    <t xml:space="preserve">Dev Priya Industries Private Limited</t>
  </si>
  <si>
    <t xml:space="preserve">accounts@devpriya.in</t>
  </si>
  <si>
    <t xml:space="preserve">Future Focus Infotech</t>
  </si>
  <si>
    <t xml:space="preserve">Employee-BGV@focusite.com, Use link www.focusinfotech.com/verify</t>
  </si>
  <si>
    <t xml:space="preserve">Community Centre, Nidi Plaza, G-25, Vikaspuri, Delhi, 110018</t>
  </si>
  <si>
    <t xml:space="preserve">Required Exprience Letter and check bottom code</t>
  </si>
  <si>
    <t xml:space="preserve">Grow India</t>
  </si>
  <si>
    <t xml:space="preserve">Rajiv Mehta</t>
  </si>
  <si>
    <t xml:space="preserve">rajiv@growindia.com</t>
  </si>
  <si>
    <t xml:space="preserve">512a 5th Floor Wave Silver Tower, Noida Sector 18, Noida - 201301</t>
  </si>
  <si>
    <t xml:space="preserve">Gujarat Borosil Limited</t>
  </si>
  <si>
    <t xml:space="preserve">Gagandeep Singh</t>
  </si>
  <si>
    <t xml:space="preserve">gagandeep.singh@borosil.com</t>
  </si>
  <si>
    <t xml:space="preserve">02645 220 120</t>
  </si>
  <si>
    <t xml:space="preserve">Ankleshwar - Rajpipla Road, Govali Taluka, Jhagadia, Bharuch, Gujarat 393001</t>
  </si>
  <si>
    <t xml:space="preserve">Kaplan India Pvt Ltd</t>
  </si>
  <si>
    <t xml:space="preserve">Kavya N</t>
  </si>
  <si>
    <t xml:space="preserve">kavya.n@kaplan.com</t>
  </si>
  <si>
    <t xml:space="preserve">935-339-7053</t>
  </si>
  <si>
    <t xml:space="preserve">Shop No.15, Corporate Office, near Modi Mill, Okhla Phase III, Okhla Industrial Estate, New Delhi, Delhi 110020</t>
  </si>
  <si>
    <t xml:space="preserve">Jones Lang Lasalle Property</t>
  </si>
  <si>
    <t xml:space="preserve">JLLAPAC.EmpVerify@ap.jll.com</t>
  </si>
  <si>
    <t xml:space="preserve">Eruditus</t>
  </si>
  <si>
    <t xml:space="preserve">Jill Paul</t>
  </si>
  <si>
    <t xml:space="preserve">jill.paul@emeritus.org</t>
  </si>
  <si>
    <t xml:space="preserve">Hoerbiger</t>
  </si>
  <si>
    <t xml:space="preserve">Parimal Haridas</t>
  </si>
  <si>
    <t xml:space="preserve">parimal.haridas@hoerbiger.com,hrishikesh.vaidya@hoerbiger.com</t>
  </si>
  <si>
    <t xml:space="preserve">IMAP Technologies</t>
  </si>
  <si>
    <t xml:space="preserve">Joshuva Daniel</t>
  </si>
  <si>
    <t xml:space="preserve">joshuva.daniel@i-map-technology.com</t>
  </si>
  <si>
    <t xml:space="preserve">040- 6658 8137,7660045327</t>
  </si>
  <si>
    <t xml:space="preserve">Level 3,KNR Square Building Gachibowli,Hyderabad</t>
  </si>
  <si>
    <t xml:space="preserve">Inductus Limited</t>
  </si>
  <si>
    <t xml:space="preserve">Riya Sinha</t>
  </si>
  <si>
    <t xml:space="preserve">hr@inductusgroup.com</t>
  </si>
  <si>
    <t xml:space="preserve">8884606452/9234692346</t>
  </si>
  <si>
    <t xml:space="preserve">C – 127, Sector – 2, Noida, Delhi NCR – 201301 (INDIA)</t>
  </si>
  <si>
    <t xml:space="preserve">In-Solutions Global Ltd</t>
  </si>
  <si>
    <t xml:space="preserve">Shraddha Arekar</t>
  </si>
  <si>
    <t xml:space="preserve">bgvreport@insolutionsglobal.com</t>
  </si>
  <si>
    <t xml:space="preserve">022 – 40905300 / 022 - 42006300</t>
  </si>
  <si>
    <t xml:space="preserve">14th Floor, R-Tech Park,Near Hub Mall, Western Express Highway,Goregaon (E), Mumbai – 400 063.</t>
  </si>
  <si>
    <t xml:space="preserve">Fiem Industries Limited</t>
  </si>
  <si>
    <t xml:space="preserve">RAJIV MEHRA</t>
  </si>
  <si>
    <t xml:space="preserve">rajiv.mehra@fiemindustries.com</t>
  </si>
  <si>
    <t xml:space="preserve">91-130-2367905/07</t>
  </si>
  <si>
    <t xml:space="preserve">Plot No. - 1915, PHASE - V, HSIDC, RAI INDUSTRIAL ESTATE, RAI, DISTT. SONEPAT - 131029, HARYANA</t>
  </si>
  <si>
    <t xml:space="preserve">EbixCash Global Services Pvt. Ltd.</t>
  </si>
  <si>
    <t xml:space="preserve">Manoj Pathak</t>
  </si>
  <si>
    <t xml:space="preserve">hrconnect@ebixcash.com</t>
  </si>
  <si>
    <t xml:space="preserve">1st Floor, Plot No. A-35 Street No.2 MIDC Marol, Mulgaon, Andheri East, Mumbai, Maharashtra 400093</t>
  </si>
  <si>
    <t xml:space="preserve">Edcast Asia Pvt Ltd</t>
  </si>
  <si>
    <t xml:space="preserve">Ruchita Tapase</t>
  </si>
  <si>
    <t xml:space="preserve">ruchita.tapase@edcast.com</t>
  </si>
  <si>
    <t xml:space="preserve">Flogic Automation Pvt Ltd</t>
  </si>
  <si>
    <t xml:space="preserve">umesh@flologic.in</t>
  </si>
  <si>
    <t xml:space="preserve">098224 50084</t>
  </si>
  <si>
    <t xml:space="preserve">InKnowTech</t>
  </si>
  <si>
    <t xml:space="preserve">Meenakshi</t>
  </si>
  <si>
    <t xml:space="preserve">meenakshi.varma@inknowtech.com, Lavanya.kc@inknowtech.comvinita.sharma@inknowtech.com</t>
  </si>
  <si>
    <t xml:space="preserve">Plot No. 110J, Survey No 68 Electronic City, Mumbai</t>
  </si>
  <si>
    <t xml:space="preserve">Integrared Personnel services Limited</t>
  </si>
  <si>
    <t xml:space="preserve">nikhil.sharma@ipsgroup.co.in</t>
  </si>
  <si>
    <t xml:space="preserve">Genesys International Corporation Ltd</t>
  </si>
  <si>
    <t xml:space="preserve">Ritesh K</t>
  </si>
  <si>
    <t xml:space="preserve">Ritesh.Khirodkar@igenesys.com</t>
  </si>
  <si>
    <t xml:space="preserve">22-2829-0603</t>
  </si>
  <si>
    <t xml:space="preserve">73-A SDF III, SEEPZ, Andheri(E), Mumbai - 400096</t>
  </si>
  <si>
    <t xml:space="preserve">Dr Phadke's Pathology Laboratory &amp; Infertility Centre</t>
  </si>
  <si>
    <t xml:space="preserve">Rashmi Pawar</t>
  </si>
  <si>
    <t xml:space="preserve">rashmi.pawar@phadkelabs.com/rashmi.pawar1@srl.in</t>
  </si>
  <si>
    <t xml:space="preserve">Plot No.571, Ground Floor,Mahalaxmi Engineering Estate,Lady Jamshedji, 1st Cross Road,Mahim (w) - Mumbai - 400 016.</t>
  </si>
  <si>
    <t xml:space="preserve">Grant Thornton US Knowledge and Capability Center India Private Limited</t>
  </si>
  <si>
    <t xml:space="preserve">Nishmitha</t>
  </si>
  <si>
    <t xml:space="preserve">GTSSCBLRPCOps@us.gt.com</t>
  </si>
  <si>
    <t xml:space="preserve">Covenant Consultant</t>
  </si>
  <si>
    <t xml:space="preserve">Muralikrishnan.S</t>
  </si>
  <si>
    <t xml:space="preserve">murali@covenantindia.net</t>
  </si>
  <si>
    <t xml:space="preserve">DCB Bank</t>
  </si>
  <si>
    <t xml:space="preserve">Mahesh Telkar [mahesh.telkar@dcbbank.com]</t>
  </si>
  <si>
    <t xml:space="preserve">022-66448017</t>
  </si>
  <si>
    <t xml:space="preserve">Required Client Name disclosure</t>
  </si>
  <si>
    <t xml:space="preserve">DELL EMC</t>
  </si>
  <si>
    <t xml:space="preserve">EMP_VERIFICATION@Dell.com</t>
  </si>
  <si>
    <t xml:space="preserve">Dewan Housing Finance Corporation Limited</t>
  </si>
  <si>
    <t xml:space="preserve">hr.dssl@osourceindia.com</t>
  </si>
  <si>
    <t xml:space="preserve">T : +91 22 6739 1800 Ext. 615</t>
  </si>
  <si>
    <t xml:space="preserve">Dhanuka Group</t>
  </si>
  <si>
    <t xml:space="preserve">hitesh@dhanukagroup.in</t>
  </si>
  <si>
    <t xml:space="preserve">DHFL</t>
  </si>
  <si>
    <t xml:space="preserve">hrops@dhfl.com</t>
  </si>
  <si>
    <t xml:space="preserve">Disha Microfin Pvt. Ltd/ Fincare small finance bank</t>
  </si>
  <si>
    <t xml:space="preserve">1) sureshbabu.p@fincare.com/2) keshava.baliga@fincare.com</t>
  </si>
  <si>
    <t xml:space="preserve">DMI Housing Finance Pvt Ltd</t>
  </si>
  <si>
    <t xml:space="preserve">khusboo.kumari@dmihousingfinance.in</t>
  </si>
  <si>
    <t xml:space="preserve">Edelweiss Retail Finance Ltd</t>
  </si>
  <si>
    <t xml:space="preserve">Hrhelpdesk@edelweissfin.com</t>
  </si>
  <si>
    <t xml:space="preserve">Emeditek TPA Limited</t>
  </si>
  <si>
    <t xml:space="preserve">manoj.kumar@emeditek.com</t>
  </si>
  <si>
    <t xml:space="preserve">Equitas Small Finance Bank</t>
  </si>
  <si>
    <t xml:space="preserve">verifyemployee@equitasbank.com</t>
  </si>
  <si>
    <t xml:space="preserve">Future Generali India Life Insurance Company Ltd</t>
  </si>
  <si>
    <t xml:space="preserve">Full&amp;Final.Settlement@futuregenerali.in</t>
  </si>
  <si>
    <t xml:space="preserve">Ghattamaneni Estates &amp; Developers</t>
  </si>
  <si>
    <t xml:space="preserve">ghattamaneniestates@gmail.com</t>
  </si>
  <si>
    <t xml:space="preserve">Godrej &amp; Boyce Mfg. Co. Ltd</t>
  </si>
  <si>
    <t xml:space="preserve">cnr@godrej.com</t>
  </si>
  <si>
    <t xml:space="preserve">Tel: +91-22-67964128 | Mob: +91-9920135826</t>
  </si>
  <si>
    <t xml:space="preserve">Relieivng Letter/ Client Name</t>
  </si>
  <si>
    <t xml:space="preserve">GP Strategies Corporation</t>
  </si>
  <si>
    <t xml:space="preserve">Team HR(India)</t>
  </si>
  <si>
    <t xml:space="preserve">HRIndia@gpstrategies.com</t>
  </si>
  <si>
    <t xml:space="preserve">Grace Infotech</t>
  </si>
  <si>
    <t xml:space="preserve">Krishna Joshi-HR Manager</t>
  </si>
  <si>
    <t xml:space="preserve">krishnajoshi@graceinfo.in</t>
  </si>
  <si>
    <t xml:space="preserve">044-66813763</t>
  </si>
  <si>
    <t xml:space="preserve">Greek soft Technologies Pvt. Ltd</t>
  </si>
  <si>
    <t xml:space="preserve">Anjali Jagtap</t>
  </si>
  <si>
    <t xml:space="preserve">HR &lt;hr@greeksoft.co.in&gt;</t>
  </si>
  <si>
    <t xml:space="preserve">HBL Global Pvt Ltd</t>
  </si>
  <si>
    <t xml:space="preserve">Vijay.Kalra@hdfcbank.com</t>
  </si>
  <si>
    <t xml:space="preserve">HDB Financial Services Ltd</t>
  </si>
  <si>
    <t xml:space="preserve">hdb.employeeverification@hdbfs.com / hdbhbl.desk@hdbfs.com / anagha.mhadlekar@hdbfs.com/ Vijay.kalra@hdbfs.com</t>
  </si>
  <si>
    <t xml:space="preserve">Mr. Aniket-Direct : 022 62509192.</t>
  </si>
  <si>
    <t xml:space="preserve">HDFC Bank</t>
  </si>
  <si>
    <t xml:space="preserve">Exit.Checklist@hdfcbank.com/Exit.Officer@hdfcbank.com/Officer.VendorManagement@hdfcbank.com</t>
  </si>
  <si>
    <t xml:space="preserve">HDFC Sales Pvt Ltd</t>
  </si>
  <si>
    <t xml:space="preserve">bhavikar@hdfcsales.co.in</t>
  </si>
  <si>
    <t xml:space="preserve">022-61552428</t>
  </si>
  <si>
    <t xml:space="preserve">Hermes I Tickets Pvt Ltd</t>
  </si>
  <si>
    <t xml:space="preserve">hr.west@hermes-it.in</t>
  </si>
  <si>
    <t xml:space="preserve">022-40910677</t>
  </si>
  <si>
    <t xml:space="preserve">Hero FinCorp Ltd</t>
  </si>
  <si>
    <t xml:space="preserve">ashutosh.vyas@herofincorp.com</t>
  </si>
  <si>
    <t xml:space="preserve">HIL Ltd. (Ck Birla Group)</t>
  </si>
  <si>
    <t xml:space="preserve">deblina.roy@hil.in</t>
  </si>
  <si>
    <t xml:space="preserve">| Mobile: + 91 88975 53535/+91 85880 10451 | L +91 40 3099 9119</t>
  </si>
  <si>
    <t xml:space="preserve">HSBC Data Processing Ltd</t>
  </si>
  <si>
    <t xml:space="preserve">exithelpdeskdpi@hsbc.co.in</t>
  </si>
  <si>
    <t xml:space="preserve">IDBI Federal life Insurance Co. Ltd.</t>
  </si>
  <si>
    <t xml:space="preserve">riskcheck@idbifederal.com/hrsupportsouth@idbifederal.com/Hrsupportnorth@idbifederal.com/</t>
  </si>
  <si>
    <t xml:space="preserve">T: (+91) 022 – 23029200 Extn: 9037</t>
  </si>
  <si>
    <t xml:space="preserve">IDFC Bank Ltd</t>
  </si>
  <si>
    <t xml:space="preserve">hr.verification@IDFCBANK.COM</t>
  </si>
  <si>
    <t xml:space="preserve">IFFCO- Tokio Gen Co. ltd</t>
  </si>
  <si>
    <t xml:space="preserve">Nayanika.Prasad@Iffcotokio.co.in</t>
  </si>
  <si>
    <t xml:space="preserve">IMS Health Analytics Services Pvt. Ltd.</t>
  </si>
  <si>
    <t xml:space="preserve">Roopashree.AN@iqvia.com</t>
  </si>
  <si>
    <t xml:space="preserve">In2IT Technologies Pvt. Ltd</t>
  </si>
  <si>
    <t xml:space="preserve">Nihar Anand</t>
  </si>
  <si>
    <t xml:space="preserve">nihar.anand@in2ittech.co.za&gt;</t>
  </si>
  <si>
    <t xml:space="preserve">Incred Management And Technology Services Private Limited</t>
  </si>
  <si>
    <t xml:space="preserve">krupa.panchal@incred.com</t>
  </si>
  <si>
    <t xml:space="preserve">India Bulls Housing Finance Ltd</t>
  </si>
  <si>
    <t xml:space="preserve">exemployeebgvqueries@indiabulls.com</t>
  </si>
  <si>
    <t xml:space="preserve">India Infoline Finance Ltd</t>
  </si>
  <si>
    <t xml:space="preserve">Argha.Ghatak@fadv.com</t>
  </si>
  <si>
    <t xml:space="preserve">O: +91 080-42529318</t>
  </si>
  <si>
    <t xml:space="preserve">Charges applicable INR 350/- Verification Done by FADV / Employee code</t>
  </si>
  <si>
    <t xml:space="preserve">Indoco Remedies Ltd</t>
  </si>
  <si>
    <t xml:space="preserve">hr@indoco.com</t>
  </si>
  <si>
    <t xml:space="preserve">IndoStar Home Finance Pvt Ltd</t>
  </si>
  <si>
    <t xml:space="preserve">mshaikh@indostarcapital.com</t>
  </si>
  <si>
    <t xml:space="preserve">Indusind Marketing &amp; Financial Services</t>
  </si>
  <si>
    <t xml:space="preserve">cfdsettlementdesk@indusind.com</t>
  </si>
  <si>
    <t xml:space="preserve">Innovatus Automation Pvt ltd</t>
  </si>
  <si>
    <t xml:space="preserve">govind.dubbewar@innovatusauto.com</t>
  </si>
  <si>
    <t xml:space="preserve">Interarch Building Products Private Limited</t>
  </si>
  <si>
    <t xml:space="preserve">ajay.kapur@interarchbuildings.com</t>
  </si>
  <si>
    <t xml:space="preserve">0120-4170200</t>
  </si>
  <si>
    <t xml:space="preserve">Jaquar &amp; Company Pvt Ltd</t>
  </si>
  <si>
    <t xml:space="preserve">teena@jaquar.com</t>
  </si>
  <si>
    <t xml:space="preserve">Client name disclosure</t>
  </si>
  <si>
    <t xml:space="preserve">Jombay (Next Leap Career Solutions Pvt)</t>
  </si>
  <si>
    <t xml:space="preserve">Finance Controller</t>
  </si>
  <si>
    <t xml:space="preserve">girish@jombay.com</t>
  </si>
  <si>
    <t xml:space="preserve">Karvy Data Management Services Ltd</t>
  </si>
  <si>
    <t xml:space="preserve">prashant.bhosle@sbfc.com</t>
  </si>
  <si>
    <t xml:space="preserve">Creative Graphics Solutions India Private Limited</t>
  </si>
  <si>
    <t xml:space="preserve">Hemant Upadhyay [finance@creativegraphics.net.in]</t>
  </si>
  <si>
    <t xml:space="preserve">Creative Labs</t>
  </si>
  <si>
    <t xml:space="preserve">mansi.thakkar@21n78e.com</t>
  </si>
  <si>
    <t xml:space="preserve">Cross Check Consultants</t>
  </si>
  <si>
    <t xml:space="preserve">crosscheckconsultants@gmail.com</t>
  </si>
  <si>
    <t xml:space="preserve">De lage landen financial services india pvt ltd</t>
  </si>
  <si>
    <t xml:space="preserve">nilesh.jadhav2@dllgroup.com</t>
  </si>
  <si>
    <t xml:space="preserve">Deepak Broking Firm</t>
  </si>
  <si>
    <t xml:space="preserve">dipakten@gmail.com</t>
  </si>
  <si>
    <t xml:space="preserve">DHFL Vysya Housing Loan Finance Ltd (Aadhar Housing Finance)</t>
  </si>
  <si>
    <t xml:space="preserve">Vijay.Kharat@aadharhousing.com</t>
  </si>
  <si>
    <t xml:space="preserve">Directi</t>
  </si>
  <si>
    <t xml:space="preserve">siddharth.sa@directi.com</t>
  </si>
  <si>
    <t xml:space="preserve">Electrosteel Castings Limited</t>
  </si>
  <si>
    <t xml:space="preserve">eslhrhelpdesk@electrosteel.com</t>
  </si>
  <si>
    <t xml:space="preserve">Envestnet Yodlee</t>
  </si>
  <si>
    <t xml:space="preserve">dandrade@yodlee.com</t>
  </si>
  <si>
    <t xml:space="preserve">ERA GROUP</t>
  </si>
  <si>
    <t xml:space="preserve">ysingh@eragroup.in</t>
  </si>
  <si>
    <t xml:space="preserve">Ericsson Global Services India Ltd</t>
  </si>
  <si>
    <t xml:space="preserve">hr.support@ericsson.com</t>
  </si>
  <si>
    <t xml:space="preserve">Espire Infolabs Private Limited</t>
  </si>
  <si>
    <t xml:space="preserve">neha.yadav@espire.com</t>
  </si>
  <si>
    <t xml:space="preserve">Etechaces Marketing and Consulting Private Limited</t>
  </si>
  <si>
    <t xml:space="preserve">sahibachandiok@policybazaar.com</t>
  </si>
  <si>
    <t xml:space="preserve">Exide Industries Limited</t>
  </si>
  <si>
    <t xml:space="preserve">VineetaA@exide.co.in</t>
  </si>
  <si>
    <t xml:space="preserve">EXL SERVICES, EXL Decision Analytics Team</t>
  </si>
  <si>
    <t xml:space="preserve">Mahak.Ganotra@exlservice.com</t>
  </si>
  <si>
    <t xml:space="preserve">FactSet Systems India Pvt. Ltd.</t>
  </si>
  <si>
    <t xml:space="preserve">hsaparapu@factset.com</t>
  </si>
  <si>
    <t xml:space="preserve">fincare small finace bank</t>
  </si>
  <si>
    <t xml:space="preserve">sabnam.afrin@fincare.com/surbhi.gupta@fincarebank.com</t>
  </si>
  <si>
    <t xml:space="preserve">Fino Payments Bank Limited</t>
  </si>
  <si>
    <t xml:space="preserve">hradmin [hradmin@karadurbanbank.com]</t>
  </si>
  <si>
    <t xml:space="preserve">Fleet Management Training Institute</t>
  </si>
  <si>
    <t xml:space="preserve">ravilulla@fleetship.com</t>
  </si>
  <si>
    <t xml:space="preserve">FundsIndia.com</t>
  </si>
  <si>
    <t xml:space="preserve">hr@fundsindia.com</t>
  </si>
  <si>
    <t xml:space="preserve">Fusion Business Solutions Pvt. Ltd.</t>
  </si>
  <si>
    <t xml:space="preserve">hr@fusionfirst.com</t>
  </si>
  <si>
    <t xml:space="preserve">Futures First Info Services Pvt. Ltd.</t>
  </si>
  <si>
    <t xml:space="preserve">shalini.singh@hertshtengroup.com</t>
  </si>
  <si>
    <t xml:space="preserve">GAIN THEORY</t>
  </si>
  <si>
    <t xml:space="preserve">Sujit.Dora@gaintheory.com, mridula.subbaraman@gaintheory.com
 Ambika.Chengappa@groupm.com</t>
  </si>
  <si>
    <t xml:space="preserve">Girnar Retail Private Limited</t>
  </si>
  <si>
    <t xml:space="preserve">saurabh.garg@girnarsoft.com/hrod@girnarsoft.com</t>
  </si>
  <si>
    <t xml:space="preserve">GKM IT Private Limited</t>
  </si>
  <si>
    <t xml:space="preserve">kriti@gkmit.co</t>
  </si>
  <si>
    <t xml:space="preserve">Global Groupware Solutions (Employ wise)</t>
  </si>
  <si>
    <t xml:space="preserve">suchana.basu@employwise.com</t>
  </si>
  <si>
    <t xml:space="preserve">Gluhend India Pvt. Ltd/Sage Metal Pvt. Ltd</t>
  </si>
  <si>
    <t xml:space="preserve">Mohit Gupta</t>
  </si>
  <si>
    <t xml:space="preserve">mohitgupta@sagemetals.com</t>
  </si>
  <si>
    <t xml:space="preserve">B-7&amp;8, Site-IV Industrial Area, Sahibabad, Ghaziabad</t>
  </si>
  <si>
    <t xml:space="preserve">Godrej &amp; Boyce Mfg. Co. Ltd.</t>
  </si>
  <si>
    <t xml:space="preserve">sharmak@godrej.com</t>
  </si>
  <si>
    <t xml:space="preserve">Groupe seb India private limited</t>
  </si>
  <si>
    <t xml:space="preserve">DUTTA Sumana [sdutta@groupeseb.com]</t>
  </si>
  <si>
    <t xml:space="preserve">Happiest Minds Technologies LImited</t>
  </si>
  <si>
    <t xml:space="preserve">HappytoSupport [happytosupport@happiestminds.com]</t>
  </si>
  <si>
    <t xml:space="preserve">harat Petroleum Corporation Limited</t>
  </si>
  <si>
    <t xml:space="preserve">pallaviv@bharatpetroleum.in</t>
  </si>
  <si>
    <t xml:space="preserve">Havells India Limited</t>
  </si>
  <si>
    <t xml:space="preserve">SUDHIRKUMAR.VATS@HAVELLS.COM</t>
  </si>
  <si>
    <t xml:space="preserve">HDFC ERGO HEALTH Insurance</t>
  </si>
  <si>
    <t xml:space="preserve">hr@hdfcergohealth.com</t>
  </si>
  <si>
    <t xml:space="preserve">HDFC LIFE</t>
  </si>
  <si>
    <t xml:space="preserve">sourav.b@hdfclife.com</t>
  </si>
  <si>
    <t xml:space="preserve">Hero MotoCorp Ltd.</t>
  </si>
  <si>
    <t xml:space="preserve">Email: amrit.bhasin@heromotocorp.com</t>
  </si>
  <si>
    <t xml:space="preserve">Hicare Services</t>
  </si>
  <si>
    <t xml:space="preserve">nitesh.singh@hicare.in</t>
  </si>
  <si>
    <t xml:space="preserve">HI-GATE infosystems Private Limited</t>
  </si>
  <si>
    <t xml:space="preserve">hr@higateinfo.com</t>
  </si>
  <si>
    <t xml:space="preserve">HINDALCO</t>
  </si>
  <si>
    <t xml:space="preserve">Shikha.Dsouza@adityabirla.com</t>
  </si>
  <si>
    <t xml:space="preserve">Hindustan Petroleum Corporation Limited</t>
  </si>
  <si>
    <t xml:space="preserve">Anurag.Kharb@hpcl.in</t>
  </si>
  <si>
    <t xml:space="preserve">Hindusthan Microfinance Private Limited</t>
  </si>
  <si>
    <t xml:space="preserve">HR . [hr@hindusthanmfi.com]</t>
  </si>
  <si>
    <t xml:space="preserve">Hitachi Vantara Software Services</t>
  </si>
  <si>
    <t xml:space="preserve">employment-verify@hitachivantara.com</t>
  </si>
  <si>
    <t xml:space="preserve">HONDA 2 WHEELERS</t>
  </si>
  <si>
    <t xml:space="preserve">karandeep.singh@honda2wheelersindia</t>
  </si>
  <si>
    <t xml:space="preserve">HONDA R&amp;D (India) Pvt Ltd</t>
  </si>
  <si>
    <t xml:space="preserve">Neha.Mehra@hrdap.mail.a.rd.honda.co.jp</t>
  </si>
  <si>
    <t xml:space="preserve">HP Inc.</t>
  </si>
  <si>
    <t xml:space="preserve">niket.gupta@hp.com</t>
  </si>
  <si>
    <t xml:space="preserve">HSBC Professional Services (India) Private Limited
  HSBC Software Development (India) Private Limited</t>
  </si>
  <si>
    <t xml:space="preserve">savita.varghese.vithayathil@hsbc.co.in</t>
  </si>
  <si>
    <t xml:space="preserve">hr_india@huawei.com</t>
  </si>
  <si>
    <t xml:space="preserve">Hyundai Motor India Limited</t>
  </si>
  <si>
    <t xml:space="preserve">rameshbabu.a@hmil.net</t>
  </si>
  <si>
    <t xml:space="preserve">IB Consumer Finance Ltd</t>
  </si>
  <si>
    <t xml:space="preserve">sanjay.dwivedi@indiabulls.com/Manisha Verma [manisha.verma@mydhani.com]</t>
  </si>
  <si>
    <t xml:space="preserve">IBIBO</t>
  </si>
  <si>
    <t xml:space="preserve">kethana.mingi@ibibogroup.com</t>
  </si>
  <si>
    <t xml:space="preserve">INB Service Private Limited</t>
  </si>
  <si>
    <t xml:space="preserve">Kareen Pinto [kareen.pinto@inbservices.com]</t>
  </si>
  <si>
    <t xml:space="preserve">India Shelter Finance Corporation Ltd.</t>
  </si>
  <si>
    <t xml:space="preserve">hr@indiashelter.in</t>
  </si>
  <si>
    <t xml:space="preserve">Indiabulls Pharmaceuticals</t>
  </si>
  <si>
    <t xml:space="preserve">sandeep.kulkarni@indiabulls.com</t>
  </si>
  <si>
    <t xml:space="preserve">Industrial Safety Development Council Services Division</t>
  </si>
  <si>
    <t xml:space="preserve">aditijain@isdcouncil.com</t>
  </si>
  <si>
    <t xml:space="preserve">Infineon Technologies India Pvt Ltd</t>
  </si>
  <si>
    <t xml:space="preserve">Ishwar.Hegde@infineon.com</t>
  </si>
  <si>
    <t xml:space="preserve">Infinity Fincorp Solutions</t>
  </si>
  <si>
    <t xml:space="preserve">Neha@infinityfincorp.com</t>
  </si>
  <si>
    <t xml:space="preserve">Innoplexus Consulting Services Pvt. Ltd.</t>
  </si>
  <si>
    <t xml:space="preserve">harshada.khairnar@innoplexus.com 
 campus@innoplexus.com</t>
  </si>
  <si>
    <t xml:space="preserve">Intap Labs Private Limited</t>
  </si>
  <si>
    <t xml:space="preserve">Pooja Rathore [pooja@intaplabs.com]</t>
  </si>
  <si>
    <t xml:space="preserve">Intellect Design Arena Ltd</t>
  </si>
  <si>
    <t xml:space="preserve">sunil.raj@intellectdesign.com</t>
  </si>
  <si>
    <t xml:space="preserve">ISWPL</t>
  </si>
  <si>
    <t xml:space="preserve">tanya@iswp.co.in , gd.xavier@tatasteel.com</t>
  </si>
  <si>
    <t xml:space="preserve">Jamna Auto Industries</t>
  </si>
  <si>
    <t xml:space="preserve">Bhawna Arora [bhawna.arora@jaispring.com]</t>
  </si>
  <si>
    <t xml:space="preserve">Jamshedpur Continuous Annealing &amp; Processing Company Pvt. Ltd.</t>
  </si>
  <si>
    <t xml:space="preserve">avik.chatterjee@jcapcpl.com</t>
  </si>
  <si>
    <t xml:space="preserve">Jayaswal Neco Industries Limited</t>
  </si>
  <si>
    <t xml:space="preserve">kamalakant.patel@necoindia.com ,
 hrm@necoindia.com,
 hrd.training@necoindia.com,
 omprakash.mishra@necoindia.com,
 asha.gopalan@necoindia.com</t>
  </si>
  <si>
    <t xml:space="preserve">Jindal Stainless Limited</t>
  </si>
  <si>
    <t xml:space="preserve">ratanksaha@jrd.jindalsteel.com:</t>
  </si>
  <si>
    <t xml:space="preserve">John Deere Technology Center, India</t>
  </si>
  <si>
    <t xml:space="preserve">lapalkarmugdhad@jondeere.com</t>
  </si>
  <si>
    <t xml:space="preserve">Johnson Controls (India) Private Limited,</t>
  </si>
  <si>
    <t xml:space="preserve">Reena.Amin@jci.com</t>
  </si>
  <si>
    <t xml:space="preserve">JSW STEEL LIMITED, DOLVI WORKS</t>
  </si>
  <si>
    <t xml:space="preserve">chainika.anand@jsw.in</t>
  </si>
  <si>
    <t xml:space="preserve">JSW, Bellary</t>
  </si>
  <si>
    <t xml:space="preserve">rajesh.naik@jsw.in, nagesh.hosahalli@jsw.in</t>
  </si>
  <si>
    <t xml:space="preserve">JUMBO FINVEST INDIA LTD</t>
  </si>
  <si>
    <t xml:space="preserve">manager.hr@jumbofin.com</t>
  </si>
  <si>
    <t xml:space="preserve">JUSCO</t>
  </si>
  <si>
    <t xml:space="preserve">madhurya.surbhi@tatasteel.com</t>
  </si>
  <si>
    <t xml:space="preserve">Kamboj-bridgei2i analytics solutions private limited</t>
  </si>
  <si>
    <t xml:space="preserve">Shshubhajit.chowdhury@bridgei2i.com</t>
  </si>
  <si>
    <t xml:space="preserve">Kanakadurga finance limited</t>
  </si>
  <si>
    <t xml:space="preserve">hrho1@kanakadurgafinance.com</t>
  </si>
  <si>
    <t xml:space="preserve">Karvy Innotech Limited</t>
  </si>
  <si>
    <t xml:space="preserve">VIRENDRA RAWAT [VIRENDRA.RAWAT@karvy.com] abhilash.nair@karvy.com</t>
  </si>
  <si>
    <t xml:space="preserve">KEANSA SOLUTIONS LLP</t>
  </si>
  <si>
    <t xml:space="preserve">tmadan@keansa.com / raju@keansa.com</t>
  </si>
  <si>
    <t xml:space="preserve">KEC INTERNATIONAL Limited</t>
  </si>
  <si>
    <t xml:space="preserve">bahugunaa@kecrpg.com</t>
  </si>
  <si>
    <t xml:space="preserve">Kelly Services India Private Limited</t>
  </si>
  <si>
    <t xml:space="preserve">Rita Chambail [Rita_Chambail@kellyservices.co.in]</t>
  </si>
  <si>
    <t xml:space="preserve">Khush Housing Finance Private Limited</t>
  </si>
  <si>
    <t xml:space="preserve">hr@khfl.co.in</t>
  </si>
  <si>
    <t xml:space="preserve">Estuate Software Pvt Ltd</t>
  </si>
  <si>
    <t xml:space="preserve">nandana.nair@estuate.com</t>
  </si>
  <si>
    <t xml:space="preserve">Eurofins Clinical Genetics India Pvt. Ltd.</t>
  </si>
  <si>
    <t xml:space="preserve">Team ECGI</t>
  </si>
  <si>
    <t xml:space="preserve">infoecgi@eurofins.com</t>
  </si>
  <si>
    <t xml:space="preserve">Feedback Infra Pvt ltd</t>
  </si>
  <si>
    <t xml:space="preserve">Jyotiranjan Barik [jyotiranjan.barik@feedbackinfra.com]</t>
  </si>
  <si>
    <t xml:space="preserve">Infodart Technologies Ltd</t>
  </si>
  <si>
    <t xml:space="preserve">hrd@infodartmail.com</t>
  </si>
  <si>
    <t xml:space="preserve">Dtree Digitech Solutions</t>
  </si>
  <si>
    <t xml:space="preserve">Deepali Sharma</t>
  </si>
  <si>
    <t xml:space="preserve">hr@dtreedigitech.com,dnb@dtreedigitech.com</t>
  </si>
  <si>
    <t xml:space="preserve">080 4125 8583</t>
  </si>
  <si>
    <t xml:space="preserve">95/96, 3rd Floor, 21st Main Road, Banashankari 2nd Stage, Bengaluru - 560070 Karnataka, India</t>
  </si>
  <si>
    <t xml:space="preserve">Grazitti interactive</t>
  </si>
  <si>
    <t xml:space="preserve">shikhag@grazitti.com</t>
  </si>
  <si>
    <t xml:space="preserve">Infinite Computer Solutions (India) Limited</t>
  </si>
  <si>
    <t xml:space="preserve">Vivek Seetharaman</t>
  </si>
  <si>
    <t xml:space="preserve">BGV@infinite.com,BGC@infinite.com</t>
  </si>
  <si>
    <t xml:space="preserve">157, EPIP Zone, Phase 2, Kundalahalli,Whitefield, Bengaluru, Karnataka – 560066.</t>
  </si>
  <si>
    <t xml:space="preserve">KGK DIAMONDS Private limited</t>
  </si>
  <si>
    <t xml:space="preserve">HRD KGK - DIA Mumbai [kgk.hrd@kgkmail.com]</t>
  </si>
  <si>
    <t xml:space="preserve">Gurutwa Infotech Private Limited</t>
  </si>
  <si>
    <t xml:space="preserve">Sheela K,</t>
  </si>
  <si>
    <t xml:space="preserve">sheela.k@gurutwa.com</t>
  </si>
  <si>
    <t xml:space="preserve">Dayal Fertilizers Pvt.Limited</t>
  </si>
  <si>
    <t xml:space="preserve">meenakshi.tyagi@dayalgroup.com</t>
  </si>
  <si>
    <t xml:space="preserve">Delta Technology</t>
  </si>
  <si>
    <t xml:space="preserve">hr@deltaintech.com</t>
  </si>
  <si>
    <t xml:space="preserve">Devyani Food Industries ltd</t>
  </si>
  <si>
    <t xml:space="preserve">tsrawat@creambell.com</t>
  </si>
  <si>
    <t xml:space="preserve">Digamber Capfin ltd</t>
  </si>
  <si>
    <t xml:space="preserve">hr@digamberfinance.com</t>
  </si>
  <si>
    <t xml:space="preserve">Digite infotech pvt ltd</t>
  </si>
  <si>
    <t xml:space="preserve">krutika.netri@digite.com</t>
  </si>
  <si>
    <t xml:space="preserve">Dream Plast India Pvt Ltd</t>
  </si>
  <si>
    <t xml:space="preserve">alok.shukla@dreamplast.com</t>
  </si>
  <si>
    <t xml:space="preserve">Drishti Soft solutions pvt ltd</t>
  </si>
  <si>
    <t xml:space="preserve">hr-internal@ameyo.com</t>
  </si>
  <si>
    <t xml:space="preserve">Dwise Healthcare IT Solutions Pvt. Ltd</t>
  </si>
  <si>
    <t xml:space="preserve">info@lifetrenz.com</t>
  </si>
  <si>
    <t xml:space="preserve">DXC Technology</t>
  </si>
  <si>
    <t xml:space="preserve">Through portal</t>
  </si>
  <si>
    <t xml:space="preserve">Initiated on Portal</t>
  </si>
  <si>
    <t xml:space="preserve">ebix software</t>
  </si>
  <si>
    <t xml:space="preserve">agupta@Ebix.com</t>
  </si>
  <si>
    <t xml:space="preserve">ECL Finance Ltd.</t>
  </si>
  <si>
    <t xml:space="preserve">helpdesk@edelweiss.in</t>
  </si>
  <si>
    <t xml:space="preserve">edynamic Softech Solutions Pvt Ltd</t>
  </si>
  <si>
    <t xml:space="preserve">emdad.ahmed@altudo.co</t>
  </si>
  <si>
    <t xml:space="preserve">ELITE POWER TECH PVT. LTD.</t>
  </si>
  <si>
    <t xml:space="preserve">info@elitepowertech.in</t>
  </si>
  <si>
    <t xml:space="preserve">Emami Agrotech</t>
  </si>
  <si>
    <t xml:space="preserve">sohini.mukherjee@emamiagrotech.com</t>
  </si>
  <si>
    <t xml:space="preserve">EME Technologies</t>
  </si>
  <si>
    <t xml:space="preserve">sunil@emetechnologies.com</t>
  </si>
  <si>
    <t xml:space="preserve">EOM Technology Pvt. Ltd.</t>
  </si>
  <si>
    <t xml:space="preserve">info@eomtechno.com</t>
  </si>
  <si>
    <t xml:space="preserve">Erasmith Technologies pvt ltd</t>
  </si>
  <si>
    <t xml:space="preserve">hr.admin@erasmith.com</t>
  </si>
  <si>
    <t xml:space="preserve">Ess Kay Fincorp ltd</t>
  </si>
  <si>
    <t xml:space="preserve">Hr@skfin.in/Hr.Process@skfin.in</t>
  </si>
  <si>
    <t xml:space="preserve">Evision Technoserve</t>
  </si>
  <si>
    <t xml:space="preserve">hr@evisiontechnoserve.com</t>
  </si>
  <si>
    <t xml:space="preserve">Executive Staff India Ltd.</t>
  </si>
  <si>
    <t xml:space="preserve">career@executivestaff.in</t>
  </si>
  <si>
    <t xml:space="preserve">Exide Industries</t>
  </si>
  <si>
    <t xml:space="preserve">Suganthi@exide.co.in</t>
  </si>
  <si>
    <t xml:space="preserve">ezswype business solutions private limited</t>
  </si>
  <si>
    <t xml:space="preserve">hr@ezswype.com</t>
  </si>
  <si>
    <t xml:space="preserve">Fino Payment Bank</t>
  </si>
  <si>
    <t xml:space="preserve">rajkumar.reddy@finobank.com</t>
  </si>
  <si>
    <t xml:space="preserve">Finova Capital Pvt Ltd</t>
  </si>
  <si>
    <t xml:space="preserve">hr@finova.in</t>
  </si>
  <si>
    <t xml:space="preserve">Fis Global Business Solutions India Ltd</t>
  </si>
  <si>
    <t xml:space="preserve">fis_Shared_Services@fisglobal.com</t>
  </si>
  <si>
    <t xml:space="preserve">Fiserv India Pvt ltd</t>
  </si>
  <si>
    <t xml:space="preserve">AskESCIndia@Fiserv.com Mitali.Goswami@fiserv.com</t>
  </si>
  <si>
    <t xml:space="preserve">Five Star Housing Finance Ltd</t>
  </si>
  <si>
    <t xml:space="preserve">shylasreep@fivestargroup.in</t>
  </si>
  <si>
    <t xml:space="preserve">Fusion Microfinance Private Limited</t>
  </si>
  <si>
    <t xml:space="preserve">ajo.john@fusionmicrofinance.in</t>
  </si>
  <si>
    <t xml:space="preserve">Futuristic 5 Software Solutions LLP</t>
  </si>
  <si>
    <t xml:space="preserve">ak@futuristic5.com</t>
  </si>
  <si>
    <t xml:space="preserve">Genus Power Infrast. LTd</t>
  </si>
  <si>
    <t xml:space="preserve">vimmi.sachdeva@genus.in</t>
  </si>
  <si>
    <t xml:space="preserve">Geojit Financial Services Ltd</t>
  </si>
  <si>
    <t xml:space="preserve">smitha@geojit.com</t>
  </si>
  <si>
    <t xml:space="preserve">GINGER WEBS PVT. LTD.</t>
  </si>
  <si>
    <t xml:space="preserve">hr@gingerwebs.com</t>
  </si>
  <si>
    <t xml:space="preserve">Globallogic India</t>
  </si>
  <si>
    <t xml:space="preserve">shreya.dikshit@globallogic.com</t>
  </si>
  <si>
    <t xml:space="preserve">Grad Mener Technology Pvt. Ltd</t>
  </si>
  <si>
    <t xml:space="preserve">hr@gradmener.co.in</t>
  </si>
  <si>
    <t xml:space="preserve">Growing Opportunity</t>
  </si>
  <si>
    <t xml:space="preserve">hr@gopportunity.net</t>
  </si>
  <si>
    <t xml:space="preserve">GSR Business Service PVt LTd</t>
  </si>
  <si>
    <t xml:space="preserve">varadh@gsr-inc.com-</t>
  </si>
  <si>
    <t xml:space="preserve">GTPL Broadband Pvt. Ltd</t>
  </si>
  <si>
    <t xml:space="preserve">shane.mathews@gtpl.net</t>
  </si>
  <si>
    <t xml:space="preserve">Hathway Broadband</t>
  </si>
  <si>
    <t xml:space="preserve">payroll_coordinator@hathway.net</t>
  </si>
  <si>
    <t xml:space="preserve">Hexaware Technologies</t>
  </si>
  <si>
    <t xml:space="preserve">marketing@hexaware.com</t>
  </si>
  <si>
    <t xml:space="preserve">Hi-Tech Engineers</t>
  </si>
  <si>
    <t xml:space="preserve">htengrs@gmail.com</t>
  </si>
  <si>
    <t xml:space="preserve">HMS infotech pvt ltd</t>
  </si>
  <si>
    <t xml:space="preserve">somanna.aiyappa@hotelogix.com</t>
  </si>
  <si>
    <t xml:space="preserve">Honeywell</t>
  </si>
  <si>
    <t xml:space="preserve">hrhelp@honeywell.com</t>
  </si>
  <si>
    <t xml:space="preserve">HRStop(Great developers infotech)</t>
  </si>
  <si>
    <t xml:space="preserve">rashmi@hrstop.com</t>
  </si>
  <si>
    <t xml:space="preserve">Idea Cellular ltd</t>
  </si>
  <si>
    <t xml:space="preserve">Psc.Exithelpdesk@idea.adityabirla.com</t>
  </si>
  <si>
    <t xml:space="preserve">Required any Supporting documents</t>
  </si>
  <si>
    <t xml:space="preserve">Idhayam g Micro finance</t>
  </si>
  <si>
    <t xml:space="preserve">hr@idhayam-g.in</t>
  </si>
  <si>
    <t xml:space="preserve">Incedo Technology Solutions</t>
  </si>
  <si>
    <t xml:space="preserve">anand.ankita@incedoinc.com</t>
  </si>
  <si>
    <t xml:space="preserve">Increadible tec. Pvt.ltd</t>
  </si>
  <si>
    <t xml:space="preserve">vikram.pawar@credr.com</t>
  </si>
  <si>
    <t xml:space="preserve">India Power ltd</t>
  </si>
  <si>
    <t xml:space="preserve">varsha.chhaochharia@indiapower.com</t>
  </si>
  <si>
    <t xml:space="preserve">Indian Army</t>
  </si>
  <si>
    <t xml:space="preserve">webmaster.indianarmy@nic.in</t>
  </si>
  <si>
    <t xml:space="preserve">Infogain India Pvt ltd</t>
  </si>
  <si>
    <t xml:space="preserve">Reetika@infogain.com</t>
  </si>
  <si>
    <t xml:space="preserve">Innovative Logic Lab Pvt Ltd</t>
  </si>
  <si>
    <t xml:space="preserve">hr@innologic.in</t>
  </si>
  <si>
    <t xml:space="preserve">INTEC CAPITAL LTD</t>
  </si>
  <si>
    <t xml:space="preserve">kamal.singh1@inteccapital.com</t>
  </si>
  <si>
    <t xml:space="preserve">Interra IT</t>
  </si>
  <si>
    <t xml:space="preserve">SangeetaG@InterraIT.COM</t>
  </si>
  <si>
    <t xml:space="preserve">Intralinks</t>
  </si>
  <si>
    <t xml:space="preserve">support@intralinks.com</t>
  </si>
  <si>
    <t xml:space="preserve">Out of India</t>
  </si>
  <si>
    <t xml:space="preserve">IT Source Pvt Ltd</t>
  </si>
  <si>
    <t xml:space="preserve">employee_verification@itsourceindia.com</t>
  </si>
  <si>
    <t xml:space="preserve">Ivtl infoview technologies private limited</t>
  </si>
  <si>
    <t xml:space="preserve">sumithra.k@ivtlinfoview.co.jp</t>
  </si>
  <si>
    <t xml:space="preserve">Ixia Solutions LLP</t>
  </si>
  <si>
    <t xml:space="preserve">vivek.gopal@ixiasolutions.com</t>
  </si>
  <si>
    <t xml:space="preserve">Joister Infomedia Pvt. Ltd</t>
  </si>
  <si>
    <t xml:space="preserve">hr@joister.net</t>
  </si>
  <si>
    <t xml:space="preserve">Esaf Small Finance Bank</t>
  </si>
  <si>
    <t xml:space="preserve">ho@esafbank.com</t>
  </si>
  <si>
    <t xml:space="preserve">Essel Finance</t>
  </si>
  <si>
    <t xml:space="preserve">payal.sahani@esselfinance.com</t>
  </si>
  <si>
    <t xml:space="preserve">Everyday Banking Solutions</t>
  </si>
  <si>
    <t xml:space="preserve">info@everydaybankingsolutions.com</t>
  </si>
  <si>
    <t xml:space="preserve">Gramina Koota Pvt ltd</t>
  </si>
  <si>
    <t xml:space="preserve">mamatha.m@grameenkoota.org/tejakumar@grameenkoota.org</t>
  </si>
  <si>
    <t xml:space="preserve">IKF Finance Ltd</t>
  </si>
  <si>
    <t xml:space="preserve">kalpana.r@ikffinance.com</t>
  </si>
  <si>
    <t xml:space="preserve">Cytel Statistical Software &amp; Services Pvt Ltd</t>
  </si>
  <si>
    <t xml:space="preserve">nivedita.gosavi@cytel.com</t>
  </si>
  <si>
    <t xml:space="preserve">Dotsquares Technologies India Pvt Ltd</t>
  </si>
  <si>
    <t xml:space="preserve">sonika.talwar@dotsquares.com</t>
  </si>
  <si>
    <t xml:space="preserve">Earlysalary.com</t>
  </si>
  <si>
    <t xml:space="preserve">hr@earlysalary.com</t>
  </si>
  <si>
    <t xml:space="preserve">Easy Home Finance limited</t>
  </si>
  <si>
    <t xml:space="preserve">hr@easyhomefinance.in</t>
  </si>
  <si>
    <t xml:space="preserve">ELSNER Technologies Pvt Ltd</t>
  </si>
  <si>
    <t xml:space="preserve">hr@elsner.com</t>
  </si>
  <si>
    <t xml:space="preserve">Entercoms Solutions Pvt Ltd</t>
  </si>
  <si>
    <t xml:space="preserve">anupama.alkunte@entercom.com</t>
  </si>
  <si>
    <t xml:space="preserve">Evalueserve.com Pvt Ltd</t>
  </si>
  <si>
    <t xml:space="preserve">contact@evalueserve.com</t>
  </si>
  <si>
    <t xml:space="preserve">Fidelity investments</t>
  </si>
  <si>
    <t xml:space="preserve">sitprocimt@smr.com</t>
  </si>
  <si>
    <t xml:space="preserve">Finoit Technologies (I) Pvt Ltd</t>
  </si>
  <si>
    <t xml:space="preserve">rani.soni@finoit.com</t>
  </si>
  <si>
    <t xml:space="preserve">Hatsun Agro Product Ltd.</t>
  </si>
  <si>
    <t xml:space="preserve">karthikeyan.p@hap.in</t>
  </si>
  <si>
    <t xml:space="preserve">Havells india Ltd</t>
  </si>
  <si>
    <t xml:space="preserve">SUDHIRKUMAR.VATS@HAVELLS.COM/ NIRAJ.KUMAR@HAVELLS.COM</t>
  </si>
  <si>
    <t xml:space="preserve">HOV Services Ltd</t>
  </si>
  <si>
    <t xml:space="preserve">Hr.ops@exelaonline.com</t>
  </si>
  <si>
    <t xml:space="preserve">IL&amp;FS Technologies Ltd.</t>
  </si>
  <si>
    <t xml:space="preserve">artee.bhardwaj@ilfstechnologies.com</t>
  </si>
  <si>
    <t xml:space="preserve">I-Link Infosoft Pvt ltd</t>
  </si>
  <si>
    <t xml:space="preserve">krupa.jani@i-link.co.in</t>
  </si>
  <si>
    <t xml:space="preserve">IndiaNIC Infotech Ltd</t>
  </si>
  <si>
    <t xml:space="preserve">Hr@indianic.com</t>
  </si>
  <si>
    <t xml:space="preserve">IndoStar Capital Finance Ltd</t>
  </si>
  <si>
    <t xml:space="preserve">mshaikh@indostarcapital.com / hrajkotwala@indostarcapital.com</t>
  </si>
  <si>
    <t xml:space="preserve">Infoicon Technologies</t>
  </si>
  <si>
    <t xml:space="preserve">hr@infoicontechnologies.com</t>
  </si>
  <si>
    <t xml:space="preserve">Innodata India Pvt Ltd.</t>
  </si>
  <si>
    <t xml:space="preserve">peoplehelpdesknoida@innodata.com</t>
  </si>
  <si>
    <t xml:space="preserve">JVS Technologies Pvt. Ltd.</t>
  </si>
  <si>
    <t xml:space="preserve">hr@jvsgroup.com</t>
  </si>
  <si>
    <t xml:space="preserve">Dhani Loans and Services Limited</t>
  </si>
  <si>
    <t xml:space="preserve">Prachi Aggarwal</t>
  </si>
  <si>
    <t xml:space="preserve">prachi.aggarwal@dhani.com</t>
  </si>
  <si>
    <t xml:space="preserve">A-17, Sector-65, Noida - 201301</t>
  </si>
  <si>
    <t xml:space="preserve">Great West Global Business Services India Private Limited</t>
  </si>
  <si>
    <t xml:space="preserve">Empower ESS</t>
  </si>
  <si>
    <t xml:space="preserve">EmpowerIndia_ESS@empower.com</t>
  </si>
  <si>
    <t xml:space="preserve">Embassy Tech Village, 1st Floor, Block 2A BuildingWest Tower | Deverabeesanahalli Village | Varthur Hobli | Outer Ring Road | Bangalore | 560103</t>
  </si>
  <si>
    <t xml:space="preserve">HSBC Electronic Data Processing India Pvt. Ltd.</t>
  </si>
  <si>
    <t xml:space="preserve">htirefernce@hsbc.co.in</t>
  </si>
  <si>
    <t xml:space="preserve">74/II,Techno Park,C Cross Road,MIDC, Andheri East,Opp to Seepz Gate No:2,Mumbai-400093</t>
  </si>
  <si>
    <t xml:space="preserve">Dae Seung Auto Parts India Pv t Ltd</t>
  </si>
  <si>
    <t xml:space="preserve">R.Varadaraja Perumal</t>
  </si>
  <si>
    <t xml:space="preserve">perumal@dae-seung.co.kr,murugancp@dae-seung.co.kr</t>
  </si>
  <si>
    <t xml:space="preserve">Jintan Exports Pvt Ltd</t>
  </si>
  <si>
    <t xml:space="preserve">J.K. Jain</t>
  </si>
  <si>
    <t xml:space="preserve">jintan@jintaninternational.com</t>
  </si>
  <si>
    <t xml:space="preserve">(91) (120) 4258005.</t>
  </si>
  <si>
    <t xml:space="preserve">B-47, Sector 59, Noida,Dist. G.B. Nagar, U.P., India, Phone : (91) (120) 4258005</t>
  </si>
  <si>
    <t xml:space="preserve">Himalaya Wellness Company/Himalaya Drug Company</t>
  </si>
  <si>
    <t xml:space="preserve">Bhuvaneshwari A.S</t>
  </si>
  <si>
    <t xml:space="preserve">human.resources@himalayawellness.com</t>
  </si>
  <si>
    <t xml:space="preserve">Makali, Bengaluru 562 162, India</t>
  </si>
  <si>
    <t xml:space="preserve">Intellect Design Arena Limited</t>
  </si>
  <si>
    <t xml:space="preserve">Bhavna Mane</t>
  </si>
  <si>
    <t xml:space="preserve">Employee.verification@intellectdesign.com</t>
  </si>
  <si>
    <t xml:space="preserve">34, IT Highway Chennai, 603103 India</t>
  </si>
  <si>
    <t xml:space="preserve">Jubilant Generics Ltd/Jubilant Pharmova Limited</t>
  </si>
  <si>
    <t xml:space="preserve">Jyothi K N</t>
  </si>
  <si>
    <t xml:space="preserve">KN.Jyothi@jubl.com</t>
  </si>
  <si>
    <t xml:space="preserve">56,Industrial Area Nanjangud, District, Mysore, 571302, Karnataka, India</t>
  </si>
  <si>
    <t xml:space="preserve">Eurofins Advinus Biopharma Services India Private Limited</t>
  </si>
  <si>
    <t xml:space="preserve">Lekha Y V</t>
  </si>
  <si>
    <t xml:space="preserve">lekha.v@advinus.com</t>
  </si>
  <si>
    <t xml:space="preserve">Tel : +91 80 66553130, Extn: 340</t>
  </si>
  <si>
    <t xml:space="preserve">21 &amp; 22, Phase II, Peenya Industrial Area,Bengaluru – 560 058, INDIA</t>
  </si>
  <si>
    <t xml:space="preserve">Galaxy Technologies Service</t>
  </si>
  <si>
    <t xml:space="preserve">Simran Chavri</t>
  </si>
  <si>
    <t xml:space="preserve">simran.chavri@goapl.com</t>
  </si>
  <si>
    <t xml:space="preserve">Human Care Medical Charitable Trust</t>
  </si>
  <si>
    <t xml:space="preserve">Dr.P.S.Goswami</t>
  </si>
  <si>
    <t xml:space="preserve">partha.goswami@manipalhospitals.com</t>
  </si>
  <si>
    <t xml:space="preserve">Ritu Jain</t>
  </si>
  <si>
    <t xml:space="preserve">hr@dpsgurgaon.org</t>
  </si>
  <si>
    <t xml:space="preserve">-0124 4125800/801</t>
  </si>
  <si>
    <t xml:space="preserve">Site no. 1, Sector - 45 Gurgaon - 122002</t>
  </si>
  <si>
    <t xml:space="preserve">Global Gene Corporation</t>
  </si>
  <si>
    <t xml:space="preserve">Bhavisha Raut</t>
  </si>
  <si>
    <t xml:space="preserve">bhavisha.raut@anuva.bio</t>
  </si>
  <si>
    <t xml:space="preserve">F5 Networks innovations Pvt ltd.</t>
  </si>
  <si>
    <t xml:space="preserve">Sandeepthi Moola</t>
  </si>
  <si>
    <t xml:space="preserve">s.moola@f5.com, F5hr_OpsIndia@f5.com</t>
  </si>
  <si>
    <t xml:space="preserve">Freudenberg Nok India Ltd, Chennai</t>
  </si>
  <si>
    <t xml:space="preserve">Nagarajan.K@fst.com</t>
  </si>
  <si>
    <t xml:space="preserve">Indian School of Excellence</t>
  </si>
  <si>
    <t xml:space="preserve">school.ise@gmail.com</t>
  </si>
  <si>
    <t xml:space="preserve">Kemin Industries South Asia Pvt Ltd</t>
  </si>
  <si>
    <t xml:space="preserve">Uma M &lt;uma.m@kemin.com&gt;</t>
  </si>
  <si>
    <t xml:space="preserve">Great Lakes E-Learning Services Pvt. Ltd</t>
  </si>
  <si>
    <t xml:space="preserve">Shubham Singh</t>
  </si>
  <si>
    <t xml:space="preserve">singh.shubham@greatlearning.in</t>
  </si>
  <si>
    <t xml:space="preserve">S-40, SECOND FLOOR, VASANT SQUARE MALL, PLOT A SECTOR-B, POCKET V , VASANT KUNJ NEW DELHI South Delhi DL 110070 IN</t>
  </si>
  <si>
    <t xml:space="preserve">CRL Diagnostics Pvt. Ltd</t>
  </si>
  <si>
    <t xml:space="preserve">Pawan Gaba</t>
  </si>
  <si>
    <t xml:space="preserve">pawangaba@gmail.com</t>
  </si>
  <si>
    <t xml:space="preserve">Dr, RML Hospital, (Atal Bihari Vajpayee Institute of Medical Science)</t>
  </si>
  <si>
    <t xml:space="preserve">Neera Sharma</t>
  </si>
  <si>
    <t xml:space="preserve">sharma.neera79@gmail.com</t>
  </si>
  <si>
    <t xml:space="preserve">Gilpin Tours &amp; Travel Management India Pvt. Ltd</t>
  </si>
  <si>
    <t xml:space="preserve">Mary Raphael</t>
  </si>
  <si>
    <t xml:space="preserve">hr@gilpintravelindia.com</t>
  </si>
  <si>
    <t xml:space="preserve">ICMR-National Institute of Malaria Research</t>
  </si>
  <si>
    <t xml:space="preserve">Lokesh Kori</t>
  </si>
  <si>
    <t xml:space="preserve">drlokeshkori@gmail.com</t>
  </si>
  <si>
    <t xml:space="preserve">Jebpo Services LLP/Just Energy</t>
  </si>
  <si>
    <t xml:space="preserve">Joe Motha</t>
  </si>
  <si>
    <t xml:space="preserve">JMotha@justenergy.com</t>
  </si>
  <si>
    <t xml:space="preserve">Bangalore</t>
  </si>
  <si>
    <t xml:space="preserve">Kalyan-Dombivli Municipal Corporation</t>
  </si>
  <si>
    <t xml:space="preserve">Sreejith Panicker</t>
  </si>
  <si>
    <t xml:space="preserve">pcrlab.kdmc@gmail.com</t>
  </si>
  <si>
    <t xml:space="preserve">Diagno Lab Pvt. Ltd</t>
  </si>
  <si>
    <t xml:space="preserve">Sudhir Kumar Sharma</t>
  </si>
  <si>
    <t xml:space="preserve">hr@cryoviva.in</t>
  </si>
  <si>
    <t xml:space="preserve">ICF</t>
  </si>
  <si>
    <t xml:space="preserve">Kiran Keerthi</t>
  </si>
  <si>
    <t xml:space="preserve">AskIndiaHR@icf.com</t>
  </si>
  <si>
    <t xml:space="preserve">Gulf Oil Lubricants India Limited</t>
  </si>
  <si>
    <t xml:space="preserve">Hema Sheety</t>
  </si>
  <si>
    <t xml:space="preserve">hema@gulfoil.co.in</t>
  </si>
  <si>
    <t xml:space="preserve">IN Centre 49/50, 12th Road, M.I.D.C., Andheri - East, Mumbai 400 093</t>
  </si>
  <si>
    <t xml:space="preserve">James Walker Inmarco Industries</t>
  </si>
  <si>
    <t xml:space="preserve">Santosh Rath</t>
  </si>
  <si>
    <t xml:space="preserve">santosh.rath@jwinmarco.com</t>
  </si>
  <si>
    <t xml:space="preserve">DemandNXT Business Services Pvt. Ltd</t>
  </si>
  <si>
    <t xml:space="preserve">Aditya Shetty</t>
  </si>
  <si>
    <t xml:space="preserve">hr@demandnxt.com</t>
  </si>
  <si>
    <t xml:space="preserve">Humana People to People India</t>
  </si>
  <si>
    <t xml:space="preserve">Rini</t>
  </si>
  <si>
    <t xml:space="preserve">hr.hppi@humana-india.org</t>
  </si>
  <si>
    <t xml:space="preserve">Huron Eurasia India Pvt. Ltd</t>
  </si>
  <si>
    <t xml:space="preserve">HEI_HR@hcg.com</t>
  </si>
  <si>
    <t xml:space="preserve">Jubilant Biosys Limited</t>
  </si>
  <si>
    <t xml:space="preserve">Smitha Prasad</t>
  </si>
  <si>
    <t xml:space="preserve">Smitha.Prasad@jubilantbiosys.com</t>
  </si>
  <si>
    <t xml:space="preserve">#96, Industrial Suburb, 2nd Stage, Industrial Area, Yeshwanthpur,, Bangalore, 560022, Karnataka, India</t>
  </si>
  <si>
    <t xml:space="preserve">J.P. Morgan Services India Private Limited</t>
  </si>
  <si>
    <t xml:space="preserve">hrsd.referencing.team@jpmorgan.com</t>
  </si>
  <si>
    <t xml:space="preserve">Required LOA and Emp Id mentioned in subjet Line</t>
  </si>
  <si>
    <t xml:space="preserve">Gateway Rail Freight Limited/Now name changed to Gateway Distriparks Limited</t>
  </si>
  <si>
    <t xml:space="preserve">Ruchi Gera</t>
  </si>
  <si>
    <t xml:space="preserve">ruchi.gera@gatewaydistriparks.com</t>
  </si>
  <si>
    <t xml:space="preserve">HCG cancer hospital Ranchi</t>
  </si>
  <si>
    <t xml:space="preserve">Sunil Phondake</t>
  </si>
  <si>
    <t xml:space="preserve">sunil.p@hcgel.com</t>
  </si>
  <si>
    <t xml:space="preserve">Holy Cross Road, I C Colony,Off. Borivali Dahisar Link Road,, Borivali (W), Mumbai - 400092</t>
  </si>
  <si>
    <t xml:space="preserve">Kingfisher Training And Aviation Services Limited (09-04-2012 to 13-03-2013)</t>
  </si>
  <si>
    <t xml:space="preserve">deepak@aviaxpert.net</t>
  </si>
  <si>
    <t xml:space="preserve">11 4677 8888</t>
  </si>
  <si>
    <t xml:space="preserve">Kirloskar Ebara Pumps Limited</t>
  </si>
  <si>
    <t xml:space="preserve">Archana Shinde</t>
  </si>
  <si>
    <t xml:space="preserve">archana.shinde@kepl.in.net</t>
  </si>
  <si>
    <t xml:space="preserve">020 25600100 / 7774099854</t>
  </si>
  <si>
    <t xml:space="preserve">Kiron Hydraulic Needs Pvt Ltd</t>
  </si>
  <si>
    <t xml:space="preserve">arush@khnpl.in</t>
  </si>
  <si>
    <t xml:space="preserve">Kisaan Die Tech Pvt Ltd</t>
  </si>
  <si>
    <t xml:space="preserve">Karan Arora</t>
  </si>
  <si>
    <t xml:space="preserve">karan.dietech@gmail.com</t>
  </si>
  <si>
    <t xml:space="preserve">120 4307787-94</t>
  </si>
  <si>
    <t xml:space="preserve">Kitply Industries Limited</t>
  </si>
  <si>
    <t xml:space="preserve">sandip@kitply.com</t>
  </si>
  <si>
    <t xml:space="preserve">Knack BPO Private Limited</t>
  </si>
  <si>
    <t xml:space="preserve">Neerja Thakur</t>
  </si>
  <si>
    <t xml:space="preserve">hr@knackglobal.com / neerja.thakur@knackglobal.com</t>
  </si>
  <si>
    <t xml:space="preserve">0172-4933611</t>
  </si>
  <si>
    <t xml:space="preserve">Knorr</t>
  </si>
  <si>
    <t xml:space="preserve">Shruti Bhatia</t>
  </si>
  <si>
    <t xml:space="preserve">Shruti.Bhatia@knorr-bremse.com</t>
  </si>
  <si>
    <t xml:space="preserve">Know Well India Tours PVt. Ltd</t>
  </si>
  <si>
    <t xml:space="preserve">Rajender</t>
  </si>
  <si>
    <t xml:space="preserve">tours@knowwellindiatours.com</t>
  </si>
  <si>
    <t xml:space="preserve">0141-5110055</t>
  </si>
  <si>
    <t xml:space="preserve">Kochar Info Tech (P) Ltd</t>
  </si>
  <si>
    <t xml:space="preserve">hrhelpdesk@kochar.com</t>
  </si>
  <si>
    <t xml:space="preserve">Kochar Infotech Pvt Ltd</t>
  </si>
  <si>
    <t xml:space="preserve">Central HR Team</t>
  </si>
  <si>
    <t xml:space="preserve">hrhelpdesk@kochartech.com</t>
  </si>
  <si>
    <t xml:space="preserve">KOD</t>
  </si>
  <si>
    <t xml:space="preserve">Ankur Kumar</t>
  </si>
  <si>
    <t xml:space="preserve">Qamer.Siddiqui@kingdomofdreams.co.in</t>
  </si>
  <si>
    <t xml:space="preserve">Kohinoor Elite</t>
  </si>
  <si>
    <t xml:space="preserve">Sakshi</t>
  </si>
  <si>
    <t xml:space="preserve">hrd@hotelkohinoorelite.com'</t>
  </si>
  <si>
    <t xml:space="preserve">022-61526152</t>
  </si>
  <si>
    <t xml:space="preserve">Kohli Chitkara &amp; Co.</t>
  </si>
  <si>
    <t xml:space="preserve">skohli@kcccas.com</t>
  </si>
  <si>
    <t xml:space="preserve">011 29810808</t>
  </si>
  <si>
    <t xml:space="preserve">Kolkata Calling 24x7 Pvt. Ltd.</t>
  </si>
  <si>
    <t xml:space="preserve">Bikram Basak</t>
  </si>
  <si>
    <t xml:space="preserve">bikram@kolkatacalling24x7.com</t>
  </si>
  <si>
    <t xml:space="preserve">Kolor Concept</t>
  </si>
  <si>
    <t xml:space="preserve">Mr. Pratyush</t>
  </si>
  <si>
    <t xml:space="preserve">pratyush@kolorkoncepts.in</t>
  </si>
  <si>
    <t xml:space="preserve">Konica Minolta</t>
  </si>
  <si>
    <t xml:space="preserve">richa.kalra@konicaminolta.com / hr.support@konicaminolta.com</t>
  </si>
  <si>
    <t xml:space="preserve">0124 6652000</t>
  </si>
  <si>
    <t xml:space="preserve">Konkan Muslim Education Societys English Medium High Scholl &amp; Jr. College</t>
  </si>
  <si>
    <t xml:space="preserve">contact@kmesschooljc.org</t>
  </si>
  <si>
    <t xml:space="preserve">02522-255872</t>
  </si>
  <si>
    <t xml:space="preserve">Kotak Mahindra Prime Limited</t>
  </si>
  <si>
    <t xml:space="preserve">Minoo Mullins</t>
  </si>
  <si>
    <t xml:space="preserve">radha.iyer@kotak.com / minoo.mullins@kotak.com</t>
  </si>
  <si>
    <t xml:space="preserve">Kotak Securities Ltd.</t>
  </si>
  <si>
    <t xml:space="preserve">Shivani Garg</t>
  </si>
  <si>
    <t xml:space="preserve">shivani.garg@kotak.com</t>
  </si>
  <si>
    <t xml:space="preserve">011-66313151</t>
  </si>
  <si>
    <t xml:space="preserve">KPIT</t>
  </si>
  <si>
    <t xml:space="preserve">Charu Singh</t>
  </si>
  <si>
    <t xml:space="preserve">employeeverification@kpit.comHr@kpit.com</t>
  </si>
  <si>
    <t xml:space="preserve">0120-3073555 (3357) | cell: +91-9560598884</t>
  </si>
  <si>
    <t xml:space="preserve">KPIT Cummins Infosystem Limited</t>
  </si>
  <si>
    <t xml:space="preserve">Ganesh Pawar</t>
  </si>
  <si>
    <t xml:space="preserve">employeeverification@kpit.com</t>
  </si>
  <si>
    <t xml:space="preserve">KPMG Globle Service Private Limited</t>
  </si>
  <si>
    <t xml:space="preserve">Human Resources</t>
  </si>
  <si>
    <t xml:space="preserve">in-fmhrhelpdesk@Kpmg.Com</t>
  </si>
  <si>
    <t xml:space="preserve">Kraftel Infotech Pvt. Ltd</t>
  </si>
  <si>
    <t xml:space="preserve">swati@kraftel.com</t>
  </si>
  <si>
    <t xml:space="preserve">Kribhco Shyam Fertilizers Ltd</t>
  </si>
  <si>
    <t xml:space="preserve">query@ksfl.in, cs@ksfl.in, opgupta@ksfl.in, akdixit@ksfl.in</t>
  </si>
  <si>
    <t xml:space="preserve">05842-240001</t>
  </si>
  <si>
    <t xml:space="preserve">Krossover Intelligence Software Pvt. Ltd.</t>
  </si>
  <si>
    <t xml:space="preserve">info@krossover.com, anirudh@krossover.com</t>
  </si>
  <si>
    <t xml:space="preserve">080-23325491 / 691</t>
  </si>
  <si>
    <t xml:space="preserve">Krushnam Enterprises</t>
  </si>
  <si>
    <t xml:space="preserve">Jeekesh Parmar</t>
  </si>
  <si>
    <t xml:space="preserve">krushnam.enterprises@gmail.com</t>
  </si>
  <si>
    <t xml:space="preserve">Kshetra Consultancy Services Pvt. Ltd.</t>
  </si>
  <si>
    <t xml:space="preserve">rakesh@kshetracs.com</t>
  </si>
  <si>
    <t xml:space="preserve">022-27724777</t>
  </si>
  <si>
    <t xml:space="preserve">Kutch Chemical Industries Limited</t>
  </si>
  <si>
    <t xml:space="preserve">vyapti joshi</t>
  </si>
  <si>
    <t xml:space="preserve">vyaptijoshi@yahoo.com, kutch chemical@yahoo.com</t>
  </si>
  <si>
    <t xml:space="preserve">8511142039, 0265-2397013</t>
  </si>
  <si>
    <t xml:space="preserve">Kuwait Indo Trading Company</t>
  </si>
  <si>
    <t xml:space="preserve">George K Joseph,</t>
  </si>
  <si>
    <t xml:space="preserve">George.Kitco@mezzan.com</t>
  </si>
  <si>
    <t xml:space="preserve">Kuwait National Petroleum Company</t>
  </si>
  <si>
    <t xml:space="preserve">cwphelp@knpc.com, ksh016@knpc.com, vec_cec@knpc.com</t>
  </si>
  <si>
    <t xml:space="preserve">965-23887611</t>
  </si>
  <si>
    <t xml:space="preserve">KV Infotainment and E-Commerce OPC Private Limited</t>
  </si>
  <si>
    <t xml:space="preserve">girishprasad.ks@gmail.com</t>
  </si>
  <si>
    <t xml:space="preserve">KVC Consultanits Ltd ( Vodafone )</t>
  </si>
  <si>
    <t xml:space="preserve">PRACHI AWASTHI</t>
  </si>
  <si>
    <t xml:space="preserve">hr.manager@kvcconsultantsltd.com</t>
  </si>
  <si>
    <t xml:space="preserve">KVC Consultants Ltd</t>
  </si>
  <si>
    <t xml:space="preserve">kvcconsultantsltd@gmail.com, cfclko@gmail.com</t>
  </si>
  <si>
    <t xml:space="preserve">9935111676, 0522-4062323</t>
  </si>
  <si>
    <t xml:space="preserve">L &amp; Q Technology Solutions</t>
  </si>
  <si>
    <t xml:space="preserve">Sarva</t>
  </si>
  <si>
    <t xml:space="preserve">saravanan.ramaswamy@landqtech.com</t>
  </si>
  <si>
    <t xml:space="preserve">L and T Interstate Road Corridor Limited</t>
  </si>
  <si>
    <t xml:space="preserve">Nivitha Nanda Kumar</t>
  </si>
  <si>
    <t xml:space="preserve">nivitha.n@lntidpl.com</t>
  </si>
  <si>
    <t xml:space="preserve">044 2252 8773</t>
  </si>
  <si>
    <t xml:space="preserve">La-Gajjar Machineries Pvt. Ltd.</t>
  </si>
  <si>
    <t xml:space="preserve">Jhalak</t>
  </si>
  <si>
    <t xml:space="preserve">varuna@lgmindia.com, hr@lgmindia.com</t>
  </si>
  <si>
    <t xml:space="preserve">Laitkor Infosolutions Pvt. Ltd.</t>
  </si>
  <si>
    <t xml:space="preserve">Preeta saxena, Krishna kumar,</t>
  </si>
  <si>
    <t xml:space="preserve">kk.laitkor@gmail.com</t>
  </si>
  <si>
    <t xml:space="preserve">0522- 3206829,05222-343191, 9411462834</t>
  </si>
  <si>
    <t xml:space="preserve">Lala Contructions &amp; Suppliers</t>
  </si>
  <si>
    <t xml:space="preserve">lalaconstruction@gmail.com</t>
  </si>
  <si>
    <t xml:space="preserve">19018020099, 8715029000, 01933-222641</t>
  </si>
  <si>
    <t xml:space="preserve">Lance Soft India Pvt Ltd</t>
  </si>
  <si>
    <t xml:space="preserve">ShaziaM@lancesoft.com</t>
  </si>
  <si>
    <t xml:space="preserve">Landcraft Developers Private Limited</t>
  </si>
  <si>
    <t xml:space="preserve">Kapil Sharma</t>
  </si>
  <si>
    <t xml:space="preserve">ksharma@landcraft.in</t>
  </si>
  <si>
    <t xml:space="preserve">Landmark Group of companies</t>
  </si>
  <si>
    <t xml:space="preserve">Vishal Kadam</t>
  </si>
  <si>
    <t xml:space="preserve">Vishal.Kadam@landmarkgroup.com</t>
  </si>
  <si>
    <t xml:space="preserve">04 517 4162</t>
  </si>
  <si>
    <t xml:space="preserve">Landmark Insurance Brokers Pvt Ltd</t>
  </si>
  <si>
    <t xml:space="preserve">hr.delhi1@policyboss.com / anuj.grover@landmarkinsurance.in</t>
  </si>
  <si>
    <t xml:space="preserve">Lansys Technologies Pvt Ltd</t>
  </si>
  <si>
    <t xml:space="preserve">hr@lansystech.com</t>
  </si>
  <si>
    <t xml:space="preserve">080 65658898</t>
  </si>
  <si>
    <t xml:space="preserve">Larsen &amp; Toubro Limited</t>
  </si>
  <si>
    <t xml:space="preserve">HRSS.Xemployeebgv@ltimindtree.com</t>
  </si>
  <si>
    <t xml:space="preserve">Larsen And Toubro</t>
  </si>
  <si>
    <t xml:space="preserve">Manoj Singh</t>
  </si>
  <si>
    <t xml:space="preserve">beena.koshy@mouwasat.com / maher.arafa@mouwasat.com</t>
  </si>
  <si>
    <t xml:space="preserve">Larsen And Toubro Infotech Ltd</t>
  </si>
  <si>
    <t xml:space="preserve">CHS.Xemployeebgv@lntinfotech.com</t>
  </si>
  <si>
    <t xml:space="preserve">Larsen And Toubro Technology Services</t>
  </si>
  <si>
    <t xml:space="preserve">BOBAN.GEORGE@lnttechservices.com / Tushar.Natu@lnttechservices.com / Saurin.Shah@lnttechservices.com / Smita.Verma@lnttechservices.com / Ranjan.Roy@lnttechservices.com</t>
  </si>
  <si>
    <t xml:space="preserve">0265-6706030</t>
  </si>
  <si>
    <t xml:space="preserve">Laxmi Electronics</t>
  </si>
  <si>
    <t xml:space="preserve">C. D. Jamdar.</t>
  </si>
  <si>
    <t xml:space="preserve">laxmielectronics2011@gmail.com</t>
  </si>
  <si>
    <t xml:space="preserve">Ldi Graphics pvt. Ltd</t>
  </si>
  <si>
    <t xml:space="preserve">Ashish Dhir</t>
  </si>
  <si>
    <t xml:space="preserve">ashish@liquiddesignsindia.com</t>
  </si>
  <si>
    <t xml:space="preserve">98103 49472</t>
  </si>
  <si>
    <t xml:space="preserve">Le Ecosystem Technology India Private Limited</t>
  </si>
  <si>
    <t xml:space="preserve">K. Aswin</t>
  </si>
  <si>
    <t xml:space="preserve">aswinikonda@le.com</t>
  </si>
  <si>
    <t xml:space="preserve">Leaping Frog Solutions Pvt ltd</t>
  </si>
  <si>
    <t xml:space="preserve">Bhumeeka Mehta</t>
  </si>
  <si>
    <t xml:space="preserve">b.mehta@lfspl.com</t>
  </si>
  <si>
    <t xml:space="preserve">022 66738131</t>
  </si>
  <si>
    <t xml:space="preserve">Lebua ( Boutique Hotel India Pvt. Ltd.)</t>
  </si>
  <si>
    <t xml:space="preserve">Shaleena Singh</t>
  </si>
  <si>
    <t xml:space="preserve">shaleena@lebua.com</t>
  </si>
  <si>
    <t xml:space="preserve">141 3050 218</t>
  </si>
  <si>
    <t xml:space="preserve">Legend Artists Pvt Ltd</t>
  </si>
  <si>
    <t xml:space="preserve">Gokul Mahajan</t>
  </si>
  <si>
    <t xml:space="preserve">Gokul Mahajan &lt;gokulm@divinitypictures.com&gt;</t>
  </si>
  <si>
    <t xml:space="preserve">603, 11A, 19th Main Rd, 1st Sector, HSR Layout, Bengaluru, Karnataka 560102</t>
  </si>
  <si>
    <t xml:space="preserve">Lenco</t>
  </si>
  <si>
    <t xml:space="preserve">Roopali</t>
  </si>
  <si>
    <t xml:space="preserve">roopali.hr@lancogroup.com</t>
  </si>
  <si>
    <t xml:space="preserve">01244741768, 0124 - 4741000</t>
  </si>
  <si>
    <t xml:space="preserve">Lenovo/Motorola India</t>
  </si>
  <si>
    <t xml:space="preserve">Shiv Ramchandani</t>
  </si>
  <si>
    <t xml:space="preserve">srachandani@lenovo.com / sramchan@motorola.com</t>
  </si>
  <si>
    <t xml:space="preserve">Leonine Infosolutions</t>
  </si>
  <si>
    <t xml:space="preserve">krishna Prasad</t>
  </si>
  <si>
    <t xml:space="preserve">krishnaprasad@leonine.in</t>
  </si>
  <si>
    <t xml:space="preserve">lester infservices pvt.Ltd</t>
  </si>
  <si>
    <t xml:space="preserve">Manisha Nishad</t>
  </si>
  <si>
    <t xml:space="preserve">mnishad@lesterinc.com</t>
  </si>
  <si>
    <t xml:space="preserve">LFS Brokiing Pvt. Ltd</t>
  </si>
  <si>
    <t xml:space="preserve">Manjusha Gangajale</t>
  </si>
  <si>
    <t xml:space="preserve">compliance@lfsbroking.com</t>
  </si>
  <si>
    <t xml:space="preserve">020 6728 6380.</t>
  </si>
  <si>
    <t xml:space="preserve">LG Electronic</t>
  </si>
  <si>
    <t xml:space="preserve">sadanand.naik@lge.com</t>
  </si>
  <si>
    <t xml:space="preserve">120-2560941, 120-2560900, 120-2560941</t>
  </si>
  <si>
    <t xml:space="preserve">LG Electronics India Limited</t>
  </si>
  <si>
    <t xml:space="preserve">Rohtash Choudhary</t>
  </si>
  <si>
    <t xml:space="preserve">rahul.sharma@lge.com / rohtash.rohtash@lge.com</t>
  </si>
  <si>
    <t xml:space="preserve">0120 7180100 / 9953554410</t>
  </si>
  <si>
    <t xml:space="preserve">Life Insurance Corporation of India</t>
  </si>
  <si>
    <t xml:space="preserve">pir.machilipatnam@licindia.com</t>
  </si>
  <si>
    <t xml:space="preserve">LifeCell International Private Limited</t>
  </si>
  <si>
    <t xml:space="preserve">manju.b@lifecell.in</t>
  </si>
  <si>
    <t xml:space="preserve">044 474453531</t>
  </si>
  <si>
    <t xml:space="preserve">Ligare Aviation Engineering Limited</t>
  </si>
  <si>
    <t xml:space="preserve">hr.lvl@ligarevoyages.com</t>
  </si>
  <si>
    <t xml:space="preserve">0124 6748100</t>
  </si>
  <si>
    <t xml:space="preserve">Ligare Aviation Limited</t>
  </si>
  <si>
    <t xml:space="preserve">amit.kumar@ligarevoyages.com</t>
  </si>
  <si>
    <t xml:space="preserve">11 25673500 Extn. 562</t>
  </si>
  <si>
    <t xml:space="preserve">Lilliput Kidsaear Limited</t>
  </si>
  <si>
    <t xml:space="preserve">GOPAL</t>
  </si>
  <si>
    <t xml:space="preserve">gopal.hr@lilliputkids.com</t>
  </si>
  <si>
    <t xml:space="preserve">011-43792659.</t>
  </si>
  <si>
    <t xml:space="preserve">Link Dot</t>
  </si>
  <si>
    <t xml:space="preserve">linkdotcommunication@gmail.com</t>
  </si>
  <si>
    <t xml:space="preserve">Lion Service Ltd.</t>
  </si>
  <si>
    <t xml:space="preserve">Arvind Singh Panwar</t>
  </si>
  <si>
    <t xml:space="preserve">compliances@lionservice.com</t>
  </si>
  <si>
    <t xml:space="preserve">011 4650 3800</t>
  </si>
  <si>
    <t xml:space="preserve">Lionbridge Technologies LLP</t>
  </si>
  <si>
    <t xml:space="preserve">Ashwini More</t>
  </si>
  <si>
    <t xml:space="preserve">Ashwini.More@lionbridge.com</t>
  </si>
  <si>
    <t xml:space="preserve">3rd Floor, Reliable Tech Park,Airoli, Navi Mumbai - 400 708</t>
  </si>
  <si>
    <t xml:space="preserve">Liquidhub India Private Limited</t>
  </si>
  <si>
    <t xml:space="preserve">Jiswanath Dewangan</t>
  </si>
  <si>
    <t xml:space="preserve">jdewangan@liquidhub.com</t>
  </si>
  <si>
    <t xml:space="preserve">40-40239226</t>
  </si>
  <si>
    <t xml:space="preserve">Literacy India</t>
  </si>
  <si>
    <t xml:space="preserve">info@literacyindia.org</t>
  </si>
  <si>
    <t xml:space="preserve">0124 6900300 / 6900301 - 309</t>
  </si>
  <si>
    <t xml:space="preserve">Live Technician Technical Solutions private Limited</t>
  </si>
  <si>
    <t xml:space="preserve">Pallavi Chaudhary</t>
  </si>
  <si>
    <t xml:space="preserve">pallavi.chaudhary@livetechnician.com</t>
  </si>
  <si>
    <t xml:space="preserve">Living E-Commerce Private Limited</t>
  </si>
  <si>
    <t xml:space="preserve">info@livingecommerce.com / pritirathi99@yahoo.com</t>
  </si>
  <si>
    <t xml:space="preserve">Living Media India Limited</t>
  </si>
  <si>
    <t xml:space="preserve">Kaushiky</t>
  </si>
  <si>
    <t xml:space="preserve">kaushiky.c@intoday.com</t>
  </si>
  <si>
    <t xml:space="preserve">Liviya International Pvt Ltd</t>
  </si>
  <si>
    <t xml:space="preserve">Sanjay Samani</t>
  </si>
  <si>
    <t xml:space="preserve">contact@liviyabags.com</t>
  </si>
  <si>
    <t xml:space="preserve">LLoyds Banking Group</t>
  </si>
  <si>
    <t xml:space="preserve">GHRPT-Operations@HBOSplc.com investor.relations@finance.lloydsbanking.com, careers@lloydsbanking.com, Responsible.business@lloydsbanking.com, GroupSourcing@Lloydsbanking.com , refsout@lloydstsb.co.uk</t>
  </si>
  <si>
    <t xml:space="preserve">44 (0) 207 356 2374</t>
  </si>
  <si>
    <t xml:space="preserve">Lobo Staffing Solutions Pvt Ltd</t>
  </si>
  <si>
    <t xml:space="preserve">G. Goutham</t>
  </si>
  <si>
    <t xml:space="preserve">tlssupport@lobostaffing.com</t>
  </si>
  <si>
    <t xml:space="preserve">080-43009773</t>
  </si>
  <si>
    <t xml:space="preserve">Lodhi Traders</t>
  </si>
  <si>
    <t xml:space="preserve">lodhidharamkanta.1986@gmail.com</t>
  </si>
  <si>
    <t xml:space="preserve">Logic Pro Software Service</t>
  </si>
  <si>
    <t xml:space="preserve">Mr. Bhartendu</t>
  </si>
  <si>
    <t xml:space="preserve">info@logicpro.co.in</t>
  </si>
  <si>
    <t xml:space="preserve">Logica Private Limited</t>
  </si>
  <si>
    <t xml:space="preserve">pooja.rao@cgi.com</t>
  </si>
  <si>
    <t xml:space="preserve">080 41940000</t>
  </si>
  <si>
    <t xml:space="preserve">Logran Technologies</t>
  </si>
  <si>
    <t xml:space="preserve">venkat@lograntech.com</t>
  </si>
  <si>
    <t xml:space="preserve">080 4092 6171 / 9035512344</t>
  </si>
  <si>
    <t xml:space="preserve">Lokmat Media Limited</t>
  </si>
  <si>
    <t xml:space="preserve">admin.jal@lokmat.com</t>
  </si>
  <si>
    <t xml:space="preserve">London House</t>
  </si>
  <si>
    <t xml:space="preserve">ak jain</t>
  </si>
  <si>
    <t xml:space="preserve">contact@londonhouse.co.in</t>
  </si>
  <si>
    <t xml:space="preserve">9818031645
  011-41708616, 011-26817923, 24116141</t>
  </si>
  <si>
    <t xml:space="preserve">Lonsenkiri Chemicals</t>
  </si>
  <si>
    <t xml:space="preserve">Shailesh Rohit</t>
  </si>
  <si>
    <t xml:space="preserve">shailesh.rohit@lkcl.in</t>
  </si>
  <si>
    <t xml:space="preserve">Loreto Convent School</t>
  </si>
  <si>
    <t xml:space="preserve">loretodelhi@gmail.com</t>
  </si>
  <si>
    <t xml:space="preserve">LSG Sky Chef India Pvt Ltd</t>
  </si>
  <si>
    <t xml:space="preserve">Tanujit Roy</t>
  </si>
  <si>
    <t xml:space="preserve">tanujit.roy@lsgskychefsindia.com</t>
  </si>
  <si>
    <t xml:space="preserve">LSG Sky Chefs India Pvt. Ltd</t>
  </si>
  <si>
    <t xml:space="preserve">srinivas@lsgskychefsindia.com</t>
  </si>
  <si>
    <t xml:space="preserve">Lucent Technologies India Ltd.</t>
  </si>
  <si>
    <t xml:space="preserve">hrsc.india@alcatel-lucent.com', blrindia@lucent.com</t>
  </si>
  <si>
    <t xml:space="preserve">Lucky Star Food Pvt Ltd</t>
  </si>
  <si>
    <t xml:space="preserve">goswamyumesh@gmail.com</t>
  </si>
  <si>
    <t xml:space="preserve">Lumax Tours &amp; Travels Ltd.</t>
  </si>
  <si>
    <t xml:space="preserve">Atul madhuv</t>
  </si>
  <si>
    <t xml:space="preserve">lumaxshare@lumaxmail.com , atul@lumaxtravel.com, rajesh@lumaxtravel.com</t>
  </si>
  <si>
    <t xml:space="preserve">011-28111777, 9911084678(atul)</t>
  </si>
  <si>
    <t xml:space="preserve">LWD would be required (Exide Industries Ltd)</t>
  </si>
  <si>
    <t xml:space="preserve">Mrittika Bhattacharya</t>
  </si>
  <si>
    <t xml:space="preserve">mrittikab@exide.co.in</t>
  </si>
  <si>
    <t xml:space="preserve">033 22843137 / 22861860 / 22832120 / 2133 / 22832186</t>
  </si>
  <si>
    <t xml:space="preserve">LWD would be required(Ethereal)</t>
  </si>
  <si>
    <t xml:space="preserve">Avijit Neogi</t>
  </si>
  <si>
    <t xml:space="preserve">avijit.n@etherealinfocom.com</t>
  </si>
  <si>
    <t xml:space="preserve">033 64515897 / 9230073074</t>
  </si>
  <si>
    <t xml:space="preserve">LWD would be required(Lindstrom Services)</t>
  </si>
  <si>
    <t xml:space="preserve">Kalpana Sachdeva</t>
  </si>
  <si>
    <t xml:space="preserve">kalpana.sachdeva@lindstromgroup.com</t>
  </si>
  <si>
    <t xml:space="preserve">0129 4173105 / 06 / 07 / 08 / 8826009193</t>
  </si>
  <si>
    <t xml:space="preserve">LWD would be required(Tech Works India)</t>
  </si>
  <si>
    <t xml:space="preserve">Rachit Bansal</t>
  </si>
  <si>
    <t xml:space="preserve">rachit@techworksindia.com</t>
  </si>
  <si>
    <t xml:space="preserve">0172 5014111 / 9780966666</t>
  </si>
  <si>
    <t xml:space="preserve">LWD would be required(Webb Partners Pvt Limited)</t>
  </si>
  <si>
    <t xml:space="preserve">Field Initiated</t>
  </si>
  <si>
    <t xml:space="preserve">M J Entertenment</t>
  </si>
  <si>
    <t xml:space="preserve">Manish ( 9810007867 )rakeash</t>
  </si>
  <si>
    <t xml:space="preserve">info@everyotherday.com, manish.arora@everyotherday.in, rakesh@everyotherday.in, hr@everyotherday.in</t>
  </si>
  <si>
    <t xml:space="preserve">M K Home Furnishers</t>
  </si>
  <si>
    <t xml:space="preserve">mkhf_jsr@rediffmail.com'</t>
  </si>
  <si>
    <t xml:space="preserve">M K Infosolution Pvt. Ltd.</t>
  </si>
  <si>
    <t xml:space="preserve">Saurav</t>
  </si>
  <si>
    <t xml:space="preserve">sauravkumar2503@gmail.com</t>
  </si>
  <si>
    <t xml:space="preserve">M M Call Net</t>
  </si>
  <si>
    <t xml:space="preserve">kabir_lal1234@yahoo.com</t>
  </si>
  <si>
    <t xml:space="preserve">M.N. Dastur And Company Pvt Ltd</t>
  </si>
  <si>
    <t xml:space="preserve">Savitri Sekhar</t>
  </si>
  <si>
    <t xml:space="preserve">Savitri.S@dastur.com</t>
  </si>
  <si>
    <t xml:space="preserve">M/S Chirag Enterprise</t>
  </si>
  <si>
    <t xml:space="preserve">Mr. Sanjay</t>
  </si>
  <si>
    <t xml:space="preserve">chiragenterprise102@gmail.com</t>
  </si>
  <si>
    <t xml:space="preserve">M/S Infotech Pvt Ltd</t>
  </si>
  <si>
    <t xml:space="preserve">Rahul Tripathi</t>
  </si>
  <si>
    <t xml:space="preserve">rahul@cipl.org.in</t>
  </si>
  <si>
    <t xml:space="preserve">M/s Laxmi Enterprises</t>
  </si>
  <si>
    <t xml:space="preserve">sbslaxmi@vsnl.com / sandeeppatil8454@gmail.com</t>
  </si>
  <si>
    <t xml:space="preserve">022 40985151 / 022 61103700</t>
  </si>
  <si>
    <t xml:space="preserve">M/s VGR Engg. Services Pvt. Ltd (Maruti Suzuki India)</t>
  </si>
  <si>
    <t xml:space="preserve">Rajender Singh:-</t>
  </si>
  <si>
    <t xml:space="preserve">vgrengg@yahoo.co.in</t>
  </si>
  <si>
    <t xml:space="preserve">M3 Media Pvt. Ltd</t>
  </si>
  <si>
    <t xml:space="preserve">hr@positivtvgroup.tv</t>
  </si>
  <si>
    <t xml:space="preserve">120-2440044</t>
  </si>
  <si>
    <t xml:space="preserve">Ma Foi Management Consultants Ltd</t>
  </si>
  <si>
    <t xml:space="preserve">Latha R A S</t>
  </si>
  <si>
    <t xml:space="preserve">[mailto:latha.r@randstad.in/priyanka.uppal@randstad.in</t>
  </si>
  <si>
    <t xml:space="preserve">Mace Builders And Developers</t>
  </si>
  <si>
    <t xml:space="preserve">Ashik</t>
  </si>
  <si>
    <t xml:space="preserve">macebuilders@gmail.com</t>
  </si>
  <si>
    <t xml:space="preserve">Macro Analytics Technologies Pvt Ltd</t>
  </si>
  <si>
    <t xml:space="preserve">Bhumika Sharma</t>
  </si>
  <si>
    <t xml:space="preserve">meenakshi@macrotechnosoft.com</t>
  </si>
  <si>
    <t xml:space="preserve">Madan Café &amp; Restutant</t>
  </si>
  <si>
    <t xml:space="preserve">Aditya Madan</t>
  </si>
  <si>
    <t xml:space="preserve">madancafe@gmail.com</t>
  </si>
  <si>
    <t xml:space="preserve">Maersk Global</t>
  </si>
  <si>
    <t xml:space="preserve">aei009@maersk.com</t>
  </si>
  <si>
    <t xml:space="preserve">Maersk Globel Services Centres</t>
  </si>
  <si>
    <t xml:space="preserve">Ms. Megha Seth</t>
  </si>
  <si>
    <t xml:space="preserve">megha.seth@maersk.com</t>
  </si>
  <si>
    <t xml:space="preserve">022-66799999</t>
  </si>
  <si>
    <t xml:space="preserve">Mafe Mobiles</t>
  </si>
  <si>
    <t xml:space="preserve">sarathroz@yahoo.com</t>
  </si>
  <si>
    <t xml:space="preserve">Magic Software Pvt. Ltd-STP Unit</t>
  </si>
  <si>
    <t xml:space="preserve">Reeta chaudhary</t>
  </si>
  <si>
    <t xml:space="preserve">reeta.kumari@magicsw.com</t>
  </si>
  <si>
    <t xml:space="preserve">91 120 3054 300 l C: +91 (9971337289)</t>
  </si>
  <si>
    <t xml:space="preserve">Magna Infotech (Vodafone) &amp; Magna Infotech ANZ</t>
  </si>
  <si>
    <t xml:space="preserve">se.bgv@magna.in</t>
  </si>
  <si>
    <t xml:space="preserve">Magnaquest Technologies Limited</t>
  </si>
  <si>
    <t xml:space="preserve">vinita.seggem@magnaquest.com</t>
  </si>
  <si>
    <t xml:space="preserve">Magus Customer Dialog Pvt. Ltd</t>
  </si>
  <si>
    <t xml:space="preserve">Mohd Imran</t>
  </si>
  <si>
    <t xml:space="preserve">hrmis@homeshop18.com</t>
  </si>
  <si>
    <t xml:space="preserve">Magus IT Solutions Private Limited</t>
  </si>
  <si>
    <t xml:space="preserve">exithelpdesk@magusitsolutions.com</t>
  </si>
  <si>
    <t xml:space="preserve">Maha Electrnoics Pvt.Ltd</t>
  </si>
  <si>
    <t xml:space="preserve">balarami_nag@yahoo.co.in, hr@mahaelectronics.com</t>
  </si>
  <si>
    <t xml:space="preserve">040- 30244870, 040-39351300</t>
  </si>
  <si>
    <t xml:space="preserve">Maha Electronics Pvt Ltd</t>
  </si>
  <si>
    <t xml:space="preserve">Venkat Mallesh</t>
  </si>
  <si>
    <t xml:space="preserve">hr@mahaelectronics.com</t>
  </si>
  <si>
    <t xml:space="preserve">040-30244870</t>
  </si>
  <si>
    <t xml:space="preserve">Maha Hydraulics Pvt Ltd</t>
  </si>
  <si>
    <t xml:space="preserve">Dayalu.R</t>
  </si>
  <si>
    <t xml:space="preserve">dayalu@mahahydraulics.com</t>
  </si>
  <si>
    <t xml:space="preserve">044 47193081</t>
  </si>
  <si>
    <t xml:space="preserve">Maha Vastu Corporation Limited</t>
  </si>
  <si>
    <t xml:space="preserve">Rachna Chauhan</t>
  </si>
  <si>
    <t xml:space="preserve">hr@mahavastu.com</t>
  </si>
  <si>
    <t xml:space="preserve">011-41250440/9911113744</t>
  </si>
  <si>
    <t xml:space="preserve">Mahaan Cabs / Sagar Automobiles</t>
  </si>
  <si>
    <t xml:space="preserve">Manikanta</t>
  </si>
  <si>
    <t xml:space="preserve">mahaancabs@gmail.com</t>
  </si>
  <si>
    <t xml:space="preserve">Mahindra &amp; Mahindra Ltd</t>
  </si>
  <si>
    <t xml:space="preserve">Balchandra Naik</t>
  </si>
  <si>
    <t xml:space="preserve">ighr@india-garage.co.in</t>
  </si>
  <si>
    <t xml:space="preserve">Mainstay Teleservices Pvt. Ltd.</t>
  </si>
  <si>
    <t xml:space="preserve">Vijaya balakrishna</t>
  </si>
  <si>
    <t xml:space="preserve">bipin@mainstaycrm.com, vijayabalakrishna@mainstaycrm.com</t>
  </si>
  <si>
    <t xml:space="preserve">080-26684968</t>
  </si>
  <si>
    <t xml:space="preserve">Maintec Technologies Pvt. Ltd.</t>
  </si>
  <si>
    <t xml:space="preserve">Anish</t>
  </si>
  <si>
    <t xml:space="preserve">verify@maintec.in, hr.team@maintec.in</t>
  </si>
  <si>
    <t xml:space="preserve">080-42718000</t>
  </si>
  <si>
    <t xml:space="preserve">MAK Controls and Systems Pvt. Ltd.</t>
  </si>
  <si>
    <t xml:space="preserve">ms@makcontrols.com</t>
  </si>
  <si>
    <t xml:space="preserve">Make My Trip India Pvt Ltd</t>
  </si>
  <si>
    <t xml:space="preserve">uttam.khandelwal@makemytrip.com / hrsupport@makemytrip.com</t>
  </si>
  <si>
    <t xml:space="preserve">0124 4910762</t>
  </si>
  <si>
    <t xml:space="preserve">Malik Enterprises</t>
  </si>
  <si>
    <t xml:space="preserve">Mr. Atul Malik</t>
  </si>
  <si>
    <t xml:space="preserve">mdwrtk@yahoo.com</t>
  </si>
  <si>
    <t xml:space="preserve">01262-253343, 9416104343, 9896440300, 9416104343</t>
  </si>
  <si>
    <t xml:space="preserve">Manas Realtors</t>
  </si>
  <si>
    <t xml:space="preserve">Dharmen Thakker</t>
  </si>
  <si>
    <t xml:space="preserve">dharmen.thakker@gmail.com</t>
  </si>
  <si>
    <t xml:space="preserve">1 9619001001</t>
  </si>
  <si>
    <t xml:space="preserve">Manjunatha Printers</t>
  </si>
  <si>
    <t xml:space="preserve">Mr. Vijay Shankar</t>
  </si>
  <si>
    <t xml:space="preserve">manju.printer@gmail.com</t>
  </si>
  <si>
    <t xml:space="preserve">Manpower Group Services India Private Ltd(Honeywell)</t>
  </si>
  <si>
    <t xml:space="preserve">Madhumita Das</t>
  </si>
  <si>
    <t xml:space="preserve">employee.resolution@manpower.co.in</t>
  </si>
  <si>
    <t xml:space="preserve">Manpower group Services India Pvt. Ltd.</t>
  </si>
  <si>
    <t xml:space="preserve">india.finance@manpower.co.in, enquires@manpower.co.in</t>
  </si>
  <si>
    <t xml:space="preserve">080-67200700</t>
  </si>
  <si>
    <t xml:space="preserve">Manpower Service India Pvt Ltd</t>
  </si>
  <si>
    <t xml:space="preserve">pranav.kaul@tnt.com/employee.resolution@manpower.co.in</t>
  </si>
  <si>
    <t xml:space="preserve">9717066696/0124-6795400/18004194001</t>
  </si>
  <si>
    <t xml:space="preserve">Manthan Software Services Pvt ltd</t>
  </si>
  <si>
    <t xml:space="preserve">seema.fernandes@manthan.com</t>
  </si>
  <si>
    <t xml:space="preserve">Manugraph India Ltd.</t>
  </si>
  <si>
    <t xml:space="preserve">ravindra.joshi@manugraph.com, infotech.ul@manugraph.com</t>
  </si>
  <si>
    <t xml:space="preserve">22-22870620, 2222874815</t>
  </si>
  <si>
    <t xml:space="preserve">Marine Trading</t>
  </si>
  <si>
    <t xml:space="preserve">marinetrdg@sify.com</t>
  </si>
  <si>
    <t xml:space="preserve">Maritime Services Pvt Ltd</t>
  </si>
  <si>
    <t xml:space="preserve">mspl@msplindia.net / netrapatil2009@gmail.com</t>
  </si>
  <si>
    <t xml:space="preserve">Mark Fairview Consultancy Services pvt Ltd</t>
  </si>
  <si>
    <t xml:space="preserve">vishish@markfairview.com</t>
  </si>
  <si>
    <t xml:space="preserve">Marlabs Software Ltd</t>
  </si>
  <si>
    <t xml:space="preserve">hrps@marlabs.com</t>
  </si>
  <si>
    <t xml:space="preserve">080-40350600</t>
  </si>
  <si>
    <t xml:space="preserve">Marriott GRSCC</t>
  </si>
  <si>
    <t xml:space="preserve">vinaya.surve@marriott.com</t>
  </si>
  <si>
    <t xml:space="preserve">022-67241000</t>
  </si>
  <si>
    <t xml:space="preserve">Mars Dial Net Pvt Ltd</t>
  </si>
  <si>
    <t xml:space="preserve">mars.rnc@gmail.com', 'marsphbe@rediffmail.com', 'marsdialnet@gmail.com'</t>
  </si>
  <si>
    <t xml:space="preserve">Mascot Business Solutions</t>
  </si>
  <si>
    <t xml:space="preserve">Avnnish</t>
  </si>
  <si>
    <t xml:space="preserve">support@mascotbusiness.com</t>
  </si>
  <si>
    <t xml:space="preserve">0120-4357477</t>
  </si>
  <si>
    <t xml:space="preserve">Master Capital Services Ltd</t>
  </si>
  <si>
    <t xml:space="preserve">Mr. Sanjeev Sasidharan</t>
  </si>
  <si>
    <t xml:space="preserve">sanjeev.sasidharan@mastertrust.co.in and info@mastertrust.co.in</t>
  </si>
  <si>
    <t xml:space="preserve">11-42111000</t>
  </si>
  <si>
    <t xml:space="preserve">Masters Support Tech P Ltd</t>
  </si>
  <si>
    <t xml:space="preserve">Aditi Sood</t>
  </si>
  <si>
    <t xml:space="preserve">hr@masterssupporttech.com</t>
  </si>
  <si>
    <t xml:space="preserve">Matrix Cellular International Services Pvt Ltd</t>
  </si>
  <si>
    <t xml:space="preserve">hr@matrix.in</t>
  </si>
  <si>
    <t xml:space="preserve">Matrix Minds Software Solutions</t>
  </si>
  <si>
    <t xml:space="preserve">Anvika Meharin</t>
  </si>
  <si>
    <t xml:space="preserve">anvika.m@matrixminds.in</t>
  </si>
  <si>
    <t xml:space="preserve">040-66366663</t>
  </si>
  <si>
    <t xml:space="preserve">Maven Technosot</t>
  </si>
  <si>
    <t xml:space="preserve">Roxy Sharma</t>
  </si>
  <si>
    <t xml:space="preserve">roxyshrm@gmail.com</t>
  </si>
  <si>
    <t xml:space="preserve">Max Electronics</t>
  </si>
  <si>
    <t xml:space="preserve">Jaswinder</t>
  </si>
  <si>
    <t xml:space="preserve">jaswinder@trontek.com</t>
  </si>
  <si>
    <t xml:space="preserve">Max Health</t>
  </si>
  <si>
    <t xml:space="preserve">Rajesh.Sharma@maxhealthcare.com</t>
  </si>
  <si>
    <t xml:space="preserve">Max Life Insurance Co. Ltd</t>
  </si>
  <si>
    <t xml:space="preserve">Rajesh Kumar</t>
  </si>
  <si>
    <t xml:space="preserve">Dharmendra.Kushwaha@maxlifeinsurance.com / rajesh.kumar18@maxlifeinsurance.com</t>
  </si>
  <si>
    <t xml:space="preserve">0124 4121500</t>
  </si>
  <si>
    <t xml:space="preserve">Max MRO Services Pvt Ltd</t>
  </si>
  <si>
    <t xml:space="preserve">Archana Pagare</t>
  </si>
  <si>
    <t xml:space="preserve">hr@maxmroservices.com</t>
  </si>
  <si>
    <t xml:space="preserve">Maximpro Capital solutions</t>
  </si>
  <si>
    <t xml:space="preserve">Sahil handa</t>
  </si>
  <si>
    <t xml:space="preserve">sahilhanda.bajaj@gmail.com</t>
  </si>
  <si>
    <t xml:space="preserve">Mazik Tech Solutions Pvt Ltd</t>
  </si>
  <si>
    <t xml:space="preserve">mudassar.kazi@mazikglobal.com</t>
  </si>
  <si>
    <t xml:space="preserve">MB Outsourcing</t>
  </si>
  <si>
    <t xml:space="preserve">Pawan Chaudwary</t>
  </si>
  <si>
    <t xml:space="preserve">pickpawan06@gmail.com</t>
  </si>
  <si>
    <t xml:space="preserve">Mccann Erickson</t>
  </si>
  <si>
    <t xml:space="preserve">Mandeep Sharma</t>
  </si>
  <si>
    <t xml:space="preserve">mandeep.sharma@mccann.com / debpaulpurple@gmail.com</t>
  </si>
  <si>
    <t xml:space="preserve">Mccoy Global Links Private Limited</t>
  </si>
  <si>
    <t xml:space="preserve">Keshav Prasad H S</t>
  </si>
  <si>
    <t xml:space="preserve">keshav.prasad@mccoygloballinks.com</t>
  </si>
  <si>
    <t xml:space="preserve">Mcdonalds Pvt. Ltd.</t>
  </si>
  <si>
    <t xml:space="preserve">Manoj.Pandey@mcdonaldsindia.net</t>
  </si>
  <si>
    <t xml:space="preserve">MD Everywhere India Private Limited</t>
  </si>
  <si>
    <t xml:space="preserve">Ms. Ruchi Tomar</t>
  </si>
  <si>
    <t xml:space="preserve">ruchi.tomar@mdeverywhere.com</t>
  </si>
  <si>
    <t xml:space="preserve">0120-4773300</t>
  </si>
  <si>
    <t xml:space="preserve">Mecon Limited</t>
  </si>
  <si>
    <t xml:space="preserve">sayedaejaz@meconlimited.co.in</t>
  </si>
  <si>
    <t xml:space="preserve">Medi Tour India</t>
  </si>
  <si>
    <t xml:space="preserve">Team Medi Tour India</t>
  </si>
  <si>
    <t xml:space="preserve">info@meditourindia.in</t>
  </si>
  <si>
    <t xml:space="preserve">Media Vest Worldwide</t>
  </si>
  <si>
    <t xml:space="preserve">atul.gawand@publicismedia.com</t>
  </si>
  <si>
    <t xml:space="preserve">MEDICA SYNERGIE PVT LTD</t>
  </si>
  <si>
    <t xml:space="preserve">Simanti Bhattacharya</t>
  </si>
  <si>
    <t xml:space="preserve">projects@medicasynergie.in, simanti.bhattacharya@medicasynergie.in</t>
  </si>
  <si>
    <t xml:space="preserve">033-24168899, 24169200, 64990728, 36</t>
  </si>
  <si>
    <t xml:space="preserve">Medicare Insurance TPA Services India Private Limited</t>
  </si>
  <si>
    <t xml:space="preserve">medicareho@medicaretpa.co.in / hr@medicaretpa.co.in</t>
  </si>
  <si>
    <t xml:space="preserve">033 40079991 / 033 40079999 / 8334024970</t>
  </si>
  <si>
    <t xml:space="preserve">Meditech Transcription Technologies</t>
  </si>
  <si>
    <t xml:space="preserve">Ashna Chadha</t>
  </si>
  <si>
    <t xml:space="preserve">ashna@mttindia.com</t>
  </si>
  <si>
    <t xml:space="preserve">Medopharm</t>
  </si>
  <si>
    <t xml:space="preserve">N.Murthy</t>
  </si>
  <si>
    <t xml:space="preserve">mmalur@gmail.com</t>
  </si>
  <si>
    <t xml:space="preserve">Mega institute oftechnology</t>
  </si>
  <si>
    <t xml:space="preserve">mitinstitute9090@gmail.com</t>
  </si>
  <si>
    <t xml:space="preserve">Melbourne Cricket Ground</t>
  </si>
  <si>
    <t xml:space="preserve">functions.mcg@epicure.com.au</t>
  </si>
  <si>
    <t xml:space="preserve">0613-92842340</t>
  </si>
  <si>
    <t xml:space="preserve">Menon Technical Services Private Limited</t>
  </si>
  <si>
    <t xml:space="preserve">yashaswini@mtsfoods.com</t>
  </si>
  <si>
    <t xml:space="preserve">080 22224222/23</t>
  </si>
  <si>
    <t xml:space="preserve">Menzies Bobba Ground Handling Services Private Limited</t>
  </si>
  <si>
    <t xml:space="preserve">K Gowatm Kumar</t>
  </si>
  <si>
    <t xml:space="preserve">gowtam.kumar@menziesbobba.com savitha.thaniya@menziesbobba.com</t>
  </si>
  <si>
    <t xml:space="preserve">Menzies Technologies Pvt Ltd</t>
  </si>
  <si>
    <t xml:space="preserve">info@menziestechnologies.com, ashmitha.n@menziestechnologies.com</t>
  </si>
  <si>
    <t xml:space="preserve">080-65590030, 31</t>
  </si>
  <si>
    <t xml:space="preserve">Meo International Logistics India Private Limited</t>
  </si>
  <si>
    <t xml:space="preserve">Nitin Arora</t>
  </si>
  <si>
    <t xml:space="preserve">support@meointernallogistics.com / nitin@meointernationallogistics.com / accts1@meointernationallogistics.com</t>
  </si>
  <si>
    <t xml:space="preserve">011 47016899 / 011 4701 6897 / 9818657775</t>
  </si>
  <si>
    <t xml:space="preserve">Mercer consulting (I) Pvt. Ltd</t>
  </si>
  <si>
    <t xml:space="preserve">Rajan Malik</t>
  </si>
  <si>
    <t xml:space="preserve">HR.Sharedservices@mercer.com</t>
  </si>
  <si>
    <t xml:space="preserve">Mercury 10</t>
  </si>
  <si>
    <t xml:space="preserve">James clark</t>
  </si>
  <si>
    <t xml:space="preserve">james.makeupstylist@gmail.com</t>
  </si>
  <si>
    <t xml:space="preserve">Mercury Info Solutions</t>
  </si>
  <si>
    <t xml:space="preserve">Vibhor sharma</t>
  </si>
  <si>
    <t xml:space="preserve">mercurysolution@yahoo.com</t>
  </si>
  <si>
    <t xml:space="preserve">Meritnation.com</t>
  </si>
  <si>
    <t xml:space="preserve">Sabina Fernandes</t>
  </si>
  <si>
    <t xml:space="preserve">sabina.fernandes@meritnation.com</t>
  </si>
  <si>
    <t xml:space="preserve">Meru Cabs Company Pvt Ltd</t>
  </si>
  <si>
    <t xml:space="preserve">deepak.dhyani@merucabs.com</t>
  </si>
  <si>
    <t xml:space="preserve">Messe Frankfurt Trade Fairs India Pvt.Ltd.</t>
  </si>
  <si>
    <t xml:space="preserve">mayur.chawla@india.messefrankfurt.com / Namrata.Gopale@india.messefrankfurt.com</t>
  </si>
  <si>
    <t xml:space="preserve">Metalscan Inspection Services</t>
  </si>
  <si>
    <t xml:space="preserve">metalscan@yahoo.com</t>
  </si>
  <si>
    <t xml:space="preserve">Metlife Global Operation Support Center Pvt. Ltd.</t>
  </si>
  <si>
    <t xml:space="preserve">Lokesh- 9711105500</t>
  </si>
  <si>
    <t xml:space="preserve">jlalwani@metlife.com</t>
  </si>
  <si>
    <t xml:space="preserve">Metro Transit Private Limited</t>
  </si>
  <si>
    <t xml:space="preserve">Upendra kumar Sharma</t>
  </si>
  <si>
    <t xml:space="preserve">upendra@metrotransit.co.in</t>
  </si>
  <si>
    <t xml:space="preserve">Metronation Chennai Television Private Limited</t>
  </si>
  <si>
    <t xml:space="preserve">hr@dttv.in</t>
  </si>
  <si>
    <t xml:space="preserve">Metropolitan Media Company Limited</t>
  </si>
  <si>
    <t xml:space="preserve">Aravinth.K@timesgroup.com</t>
  </si>
  <si>
    <t xml:space="preserve">MG Consultants</t>
  </si>
  <si>
    <t xml:space="preserve">info@mgconsultantsindia.com, manish@mgconsultantsindia.com</t>
  </si>
  <si>
    <t xml:space="preserve">011-45089287, 9873118080</t>
  </si>
  <si>
    <t xml:space="preserve">MGRM Net Limited</t>
  </si>
  <si>
    <t xml:space="preserve">contact@mgrmnet.com</t>
  </si>
  <si>
    <t xml:space="preserve">0124-4912400</t>
  </si>
  <si>
    <t xml:space="preserve">Micans Infotech Pvt. Ltd.</t>
  </si>
  <si>
    <t xml:space="preserve">micansinfotech@gmail.com</t>
  </si>
  <si>
    <t xml:space="preserve">Microcon i2i Private Limited</t>
  </si>
  <si>
    <t xml:space="preserve">Jayanna</t>
  </si>
  <si>
    <t xml:space="preserve">mspm@vsnl.com</t>
  </si>
  <si>
    <t xml:space="preserve">080 42604422</t>
  </si>
  <si>
    <t xml:space="preserve">MicroGenesis CAD Soft Pvt Ltd</t>
  </si>
  <si>
    <t xml:space="preserve">Malathi. P</t>
  </si>
  <si>
    <t xml:space="preserve">info@mgenindia.com / malathi.p@mgenindia.com</t>
  </si>
  <si>
    <t xml:space="preserve">Microland</t>
  </si>
  <si>
    <t xml:space="preserve">Ask Microland</t>
  </si>
  <si>
    <t xml:space="preserve">askmicroland@microland.com</t>
  </si>
  <si>
    <t xml:space="preserve">Micromax</t>
  </si>
  <si>
    <t xml:space="preserve">Mohd Jaukh</t>
  </si>
  <si>
    <t xml:space="preserve">mohd.jaukh@micromaxinfo.com</t>
  </si>
  <si>
    <t xml:space="preserve">0124 4811000 Ext 405</t>
  </si>
  <si>
    <t xml:space="preserve">Micromax Informatics</t>
  </si>
  <si>
    <t xml:space="preserve">him.shikha@micromaxinfo.com</t>
  </si>
  <si>
    <t xml:space="preserve">Microsoft Global Services Center India Pvt Ltd</t>
  </si>
  <si>
    <t xml:space="preserve">askhr@microsoft.com</t>
  </si>
  <si>
    <t xml:space="preserve">040 669 36263 / 66930000</t>
  </si>
  <si>
    <t xml:space="preserve">Microsoft India</t>
  </si>
  <si>
    <t xml:space="preserve">Vijayalakshmi</t>
  </si>
  <si>
    <t xml:space="preserve">indhrops@microsoft.com askhr@microsoft.com</t>
  </si>
  <si>
    <t xml:space="preserve">Midas Shelters Pvt Ltd</t>
  </si>
  <si>
    <t xml:space="preserve">Vinod Mahadik</t>
  </si>
  <si>
    <t xml:space="preserve">hr@marvelrealtors.com</t>
  </si>
  <si>
    <t xml:space="preserve">020 66878700</t>
  </si>
  <si>
    <t xml:space="preserve">Midland Credit Management India Pvt. Ltd</t>
  </si>
  <si>
    <t xml:space="preserve">Saurav.Ray@MCMCG.COM, IndiaHRSharedservices@MCMCG.com</t>
  </si>
  <si>
    <t xml:space="preserve">1244513300/2131</t>
  </si>
  <si>
    <t xml:space="preserve">Mile Code</t>
  </si>
  <si>
    <t xml:space="preserve">Meherdeep singh dua</t>
  </si>
  <si>
    <t xml:space="preserve">md_dua@hotmail.com</t>
  </si>
  <si>
    <t xml:space="preserve">2240863399, 9819320490</t>
  </si>
  <si>
    <t xml:space="preserve">Miles Travel</t>
  </si>
  <si>
    <t xml:space="preserve">sunnymilestravelmalabo@gmail.com</t>
  </si>
  <si>
    <t xml:space="preserve">00240 222-618933/222-094378</t>
  </si>
  <si>
    <t xml:space="preserve">Millenium Offset Private Limited</t>
  </si>
  <si>
    <t xml:space="preserve">surmalhotra@me.com</t>
  </si>
  <si>
    <t xml:space="preserve">Million Minds</t>
  </si>
  <si>
    <t xml:space="preserve">inderpal@million-minds.com</t>
  </si>
  <si>
    <t xml:space="preserve">Mimoza Enterprises Finance Pvt Ltd</t>
  </si>
  <si>
    <t xml:space="preserve">omprakash051075@gmail.com</t>
  </si>
  <si>
    <t xml:space="preserve">Mind Eye Vision Outsource</t>
  </si>
  <si>
    <t xml:space="preserve">Nigel Orchard</t>
  </si>
  <si>
    <t xml:space="preserve">nigel.orchard@mindeye-inc.co</t>
  </si>
  <si>
    <t xml:space="preserve">Mind Infosoft Global Services</t>
  </si>
  <si>
    <t xml:space="preserve">rajesh.hrmanager@mithp.org</t>
  </si>
  <si>
    <t xml:space="preserve">MindSquare Technologies India Pvt Ltd</t>
  </si>
  <si>
    <t xml:space="preserve">deepa.s@mindsquaretech.com</t>
  </si>
  <si>
    <t xml:space="preserve">080 46684480 / 080 46684482</t>
  </si>
  <si>
    <t xml:space="preserve">Minerva Technical Solutions Pvt. Ltd</t>
  </si>
  <si>
    <t xml:space="preserve">anieel.khumarsc@yahoo.co.in</t>
  </si>
  <si>
    <t xml:space="preserve">Misys Software Solutions India Pvt Ltd</t>
  </si>
  <si>
    <t xml:space="preserve">Jareena</t>
  </si>
  <si>
    <t xml:space="preserve">HROperations.India@misys.com</t>
  </si>
  <si>
    <t xml:space="preserve">080 40404040</t>
  </si>
  <si>
    <t xml:space="preserve">Mitkat Advisory Services Pvt Ltd</t>
  </si>
  <si>
    <t xml:space="preserve">Purvi Poojari</t>
  </si>
  <si>
    <t xml:space="preserve">purvi.poojari@mitkatadvisory.com</t>
  </si>
  <si>
    <t xml:space="preserve">022 2839 1243</t>
  </si>
  <si>
    <t xml:space="preserve">Mitra Marketing Services</t>
  </si>
  <si>
    <t xml:space="preserve">Sumit Kar</t>
  </si>
  <si>
    <t xml:space="preserve">sumit@mitramarketingservices.com</t>
  </si>
  <si>
    <t xml:space="preserve">ML Outsourcing Services Pvt Ltd</t>
  </si>
  <si>
    <t xml:space="preserve">Divyaj@mindlance.com</t>
  </si>
  <si>
    <t xml:space="preserve">Mmodal Global Services Pvt ltd</t>
  </si>
  <si>
    <t xml:space="preserve">Shiva Kumar V</t>
  </si>
  <si>
    <t xml:space="preserve">shivakumar.velayudhan@mmodal.com</t>
  </si>
  <si>
    <t xml:space="preserve">80-4020 7839</t>
  </si>
  <si>
    <t xml:space="preserve">MMTC Pamp India Pvt Ltd</t>
  </si>
  <si>
    <t xml:space="preserve">Arun Kumar Singh</t>
  </si>
  <si>
    <t xml:space="preserve">Arun.Singh@mmtcpamp.com</t>
  </si>
  <si>
    <t xml:space="preserve">011 4968 4200</t>
  </si>
  <si>
    <t xml:space="preserve">Mobile Programming India Pvt Ltd</t>
  </si>
  <si>
    <t xml:space="preserve">legal@mobileprogramming.com</t>
  </si>
  <si>
    <t xml:space="preserve">Mobile Telecommunications Ltd.</t>
  </si>
  <si>
    <t xml:space="preserve">Neha Rajput, rehman
  Sup-Mehul Baria- 8983602259</t>
  </si>
  <si>
    <t xml:space="preserve">info@mobileteleindia.com, 'rehan.khan@mobileteleindia.com'</t>
  </si>
  <si>
    <t xml:space="preserve">022-40018000</t>
  </si>
  <si>
    <t xml:space="preserve">Mobile World India</t>
  </si>
  <si>
    <t xml:space="preserve">Ravinder Vohra</t>
  </si>
  <si>
    <t xml:space="preserve">mobileworld4u@gmail.com, vickyvhr@gmail.com</t>
  </si>
  <si>
    <t xml:space="preserve">Mobineers Info System Pvt Ltd</t>
  </si>
  <si>
    <t xml:space="preserve">pranshi.sethi@mobineers.com</t>
  </si>
  <si>
    <t xml:space="preserve">Mobiquity Softech Pvt Ltd</t>
  </si>
  <si>
    <t xml:space="preserve">hr@mobiquityinc.com</t>
  </si>
  <si>
    <t xml:space="preserve">Modern Facilities Management Pvt Ltd</t>
  </si>
  <si>
    <t xml:space="preserve">Shailesh Surve</t>
  </si>
  <si>
    <t xml:space="preserve">rupeshsalunkhe99@gmail.com / corporate@modernfacilities.co.in</t>
  </si>
  <si>
    <t xml:space="preserve">Modicare Foundation</t>
  </si>
  <si>
    <t xml:space="preserve">Nirbhay singh, Aapeksha</t>
  </si>
  <si>
    <t xml:space="preserve">nirbhaysingh.grc@gmail.com</t>
  </si>
  <si>
    <t xml:space="preserve">011-66623000, 9716787446</t>
  </si>
  <si>
    <t xml:space="preserve">Modus Information Systems Pvt Ltd</t>
  </si>
  <si>
    <t xml:space="preserve">Deeksha P Kalkur</t>
  </si>
  <si>
    <t xml:space="preserve">hrmod@modussystems.com</t>
  </si>
  <si>
    <t xml:space="preserve">080 41261957 / 25575248</t>
  </si>
  <si>
    <t xml:space="preserve">Moksha Business Solutions Private Limited</t>
  </si>
  <si>
    <t xml:space="preserve">batra.tarun@rediffmail.com</t>
  </si>
  <si>
    <t xml:space="preserve">11-55288275</t>
  </si>
  <si>
    <t xml:space="preserve">MOL Information Technology India Private Limited</t>
  </si>
  <si>
    <t xml:space="preserve">Kakoli Ghoshal</t>
  </si>
  <si>
    <t xml:space="preserve">kakoli.ghoshal@mol-liner.com</t>
  </si>
  <si>
    <t xml:space="preserve">033 40008500 / 022 40546300</t>
  </si>
  <si>
    <t xml:space="preserve">Monotype Solutions India Private Limited</t>
  </si>
  <si>
    <t xml:space="preserve">Neha Singh</t>
  </si>
  <si>
    <t xml:space="preserve">Neha.Singh@monotype.com</t>
  </si>
  <si>
    <t xml:space="preserve">Monsanto Holding Pvt Ltd</t>
  </si>
  <si>
    <t xml:space="preserve">Fay D’Souza</t>
  </si>
  <si>
    <t xml:space="preserve">fay.dsouza@monsanto.com</t>
  </si>
  <si>
    <t xml:space="preserve">22 2824 7311</t>
  </si>
  <si>
    <t xml:space="preserve">Monster.Com India Pvt Ltd</t>
  </si>
  <si>
    <t xml:space="preserve">hr@monsterindia.com</t>
  </si>
  <si>
    <t xml:space="preserve">40-66116000, 91-40-66116100</t>
  </si>
  <si>
    <t xml:space="preserve">Moon Beverages Ltd</t>
  </si>
  <si>
    <t xml:space="preserve">Vineet Sharma</t>
  </si>
  <si>
    <t xml:space="preserve">moon.kinley@gmail.com</t>
  </si>
  <si>
    <t xml:space="preserve">Moreal Infotech Private Limited</t>
  </si>
  <si>
    <t xml:space="preserve">Shalini Jayanth</t>
  </si>
  <si>
    <t xml:space="preserve">manoj.v@morealinfotech.com</t>
  </si>
  <si>
    <t xml:space="preserve">Morphogenesis</t>
  </si>
  <si>
    <t xml:space="preserve">Mridul Mishra</t>
  </si>
  <si>
    <t xml:space="preserve">mridul.mishra@morphogenesis.org</t>
  </si>
  <si>
    <t xml:space="preserve">11 4182 8070 Ext. 247</t>
  </si>
  <si>
    <t xml:space="preserve">Motocrafts India</t>
  </si>
  <si>
    <t xml:space="preserve">Mr. Ajay Kumar</t>
  </si>
  <si>
    <t xml:space="preserve">ajai.kr07@gmail.com</t>
  </si>
  <si>
    <t xml:space="preserve">Motorola Solutions India Limited</t>
  </si>
  <si>
    <t xml:space="preserve">Balamuralikarishna</t>
  </si>
  <si>
    <t xml:space="preserve">ameya.karve@collabera.com</t>
  </si>
  <si>
    <t xml:space="preserve">080 30110340 / 96509033334</t>
  </si>
  <si>
    <t xml:space="preserve">Mphasis</t>
  </si>
  <si>
    <t xml:space="preserve">thruogh website</t>
  </si>
  <si>
    <t xml:space="preserve">Mpower Plus Consultants</t>
  </si>
  <si>
    <t xml:space="preserve">Rajesh Makhija</t>
  </si>
  <si>
    <t xml:space="preserve">rajesh@mpower-plus.co</t>
  </si>
  <si>
    <t xml:space="preserve">MS EDUCATIONAL ACADEMY</t>
  </si>
  <si>
    <t xml:space="preserve">V.Amba</t>
  </si>
  <si>
    <t xml:space="preserve">msco.hrmng@mseducation.in</t>
  </si>
  <si>
    <t xml:space="preserve">MSL Group India - TLG India Pvt Ltd</t>
  </si>
  <si>
    <t xml:space="preserve">anushweta.sinharay@mslgroup.com</t>
  </si>
  <si>
    <t xml:space="preserve">MSR Hotel (Bangalore ) Pvt. Ltd.</t>
  </si>
  <si>
    <t xml:space="preserve">dEEPAK</t>
  </si>
  <si>
    <t xml:space="preserve">deepak.amoli@moevenpick.com</t>
  </si>
  <si>
    <t xml:space="preserve">MTAR Technologies Ltd</t>
  </si>
  <si>
    <t xml:space="preserve">nsuresh@mtar.in</t>
  </si>
  <si>
    <t xml:space="preserve">040 4455 3333</t>
  </si>
  <si>
    <t xml:space="preserve">18, Technocrats IndustrialEstate, Balanagar,Hyderabad, Telangana 500037</t>
  </si>
  <si>
    <t xml:space="preserve">Mukharvind Software Systems Pvt. Ltd.</t>
  </si>
  <si>
    <t xml:space="preserve">Ms Radhika</t>
  </si>
  <si>
    <t xml:space="preserve">rfofalia@bizarredesigns.com</t>
  </si>
  <si>
    <t xml:space="preserve">Mukherjee Constructions</t>
  </si>
  <si>
    <t xml:space="preserve">Ankur Sikka</t>
  </si>
  <si>
    <t xml:space="preserve">ankursikka@gmail.com</t>
  </si>
  <si>
    <t xml:space="preserve">9971113358,
  9582458367</t>
  </si>
  <si>
    <t xml:space="preserve">Multi Trade Group</t>
  </si>
  <si>
    <t xml:space="preserve">multi@multitradegroup.com</t>
  </si>
  <si>
    <t xml:space="preserve">971 6 5570135</t>
  </si>
  <si>
    <t xml:space="preserve">Multicominfosys</t>
  </si>
  <si>
    <t xml:space="preserve">sudhir.patil@multicominfosys.com</t>
  </si>
  <si>
    <t xml:space="preserve">Multivista Global Pvt. Ltd</t>
  </si>
  <si>
    <t xml:space="preserve">Chitra N</t>
  </si>
  <si>
    <t xml:space="preserve">Chitra &lt;nchitra@multivistaglobal.com&gt;</t>
  </si>
  <si>
    <t xml:space="preserve">Sudha Centre, 1st Floor, New no 31 old no 19, DR Radhakrishnan Salai, Mylapore, Chennai, Tamil Nadu 600004</t>
  </si>
  <si>
    <t xml:space="preserve">Munjal Auto Industries Limited</t>
  </si>
  <si>
    <t xml:space="preserve">Vivek Vishnoi</t>
  </si>
  <si>
    <t xml:space="preserve">jha@munjalauto.com</t>
  </si>
  <si>
    <t xml:space="preserve">9811760928 / 0124 4057891</t>
  </si>
  <si>
    <t xml:space="preserve">My Adcorner.Com</t>
  </si>
  <si>
    <t xml:space="preserve">Shipra</t>
  </si>
  <si>
    <t xml:space="preserve">shipraa@myadcorner.com</t>
  </si>
  <si>
    <t xml:space="preserve">My Fortune</t>
  </si>
  <si>
    <t xml:space="preserve">Ramya.nadendla@itchotels.in</t>
  </si>
  <si>
    <t xml:space="preserve">My Medical Mantra</t>
  </si>
  <si>
    <t xml:space="preserve">Mayank Bhagwat</t>
  </si>
  <si>
    <t xml:space="preserve">mayankbhagwatmmm@gmail.com</t>
  </si>
  <si>
    <t xml:space="preserve">Mynd Solutions Pvt Ltd</t>
  </si>
  <si>
    <t xml:space="preserve">dhiraj.shivaji@telenor.in</t>
  </si>
  <si>
    <t xml:space="preserve">N Jonh Peter Chartered Accountants</t>
  </si>
  <si>
    <t xml:space="preserve">cajohnpeter@gmail.com</t>
  </si>
  <si>
    <t xml:space="preserve">N.B. Institute of Commerce</t>
  </si>
  <si>
    <t xml:space="preserve">Deepak jamwal</t>
  </si>
  <si>
    <t xml:space="preserve">nbtutorials@yahoo.com</t>
  </si>
  <si>
    <t xml:space="preserve">N.I.S.C, Bangalore</t>
  </si>
  <si>
    <t xml:space="preserve">arunkumar@niscasia.com</t>
  </si>
  <si>
    <t xml:space="preserve">N.L.K. Public School</t>
  </si>
  <si>
    <t xml:space="preserve">Ms. Malika Arora</t>
  </si>
  <si>
    <t xml:space="preserve">malika12arora@gmail.com</t>
  </si>
  <si>
    <t xml:space="preserve">N1 Media Consultancy Pvt Ltd</t>
  </si>
  <si>
    <t xml:space="preserve">rup@network1media.com</t>
  </si>
  <si>
    <t xml:space="preserve">NA Consultants Pvt. Ltd</t>
  </si>
  <si>
    <t xml:space="preserve">Mr. Nikhil Ahuja</t>
  </si>
  <si>
    <t xml:space="preserve">ahujanikhil86@yahoo.com</t>
  </si>
  <si>
    <t xml:space="preserve">Nablasol</t>
  </si>
  <si>
    <t xml:space="preserve">Gurpreet Singh Modi</t>
  </si>
  <si>
    <t xml:space="preserve">gurpreet.modi@nablasol.com</t>
  </si>
  <si>
    <t xml:space="preserve">Nagalakshmi Consutruction</t>
  </si>
  <si>
    <t xml:space="preserve">kumisrinivas@gmail.com</t>
  </si>
  <si>
    <t xml:space="preserve">Nagpur Flying Club</t>
  </si>
  <si>
    <t xml:space="preserve">nagpurflyingclub@yahoo.com</t>
  </si>
  <si>
    <t xml:space="preserve">NANADANA GRAND</t>
  </si>
  <si>
    <t xml:space="preserve">Abdul Latheas</t>
  </si>
  <si>
    <t xml:space="preserve">hr@nandhanahotels.com / chrm@nandhanahotels.com / hkdesk.grand@nanadhanahotels.com</t>
  </si>
  <si>
    <t xml:space="preserve">080 41858299 / 9845144792 / 080 25503125</t>
  </si>
  <si>
    <t xml:space="preserve">Nandi Toyota Motor World Private Limited</t>
  </si>
  <si>
    <t xml:space="preserve">Yathish Kumar A V</t>
  </si>
  <si>
    <t xml:space="preserve">yathish@nanditoyota.com</t>
  </si>
  <si>
    <t xml:space="preserve">080 - 40431111:Mob-9845177199</t>
  </si>
  <si>
    <t xml:space="preserve">Nashik Vintners Pvt. Ltd</t>
  </si>
  <si>
    <t xml:space="preserve">Sunayana Bandwalkar</t>
  </si>
  <si>
    <t xml:space="preserve">sunayanab@sulawines.com</t>
  </si>
  <si>
    <t xml:space="preserve">National Health Service (NHS), Dr Handa Surgery</t>
  </si>
  <si>
    <t xml:space="preserve">Dr HANDA</t>
  </si>
  <si>
    <t xml:space="preserve">Anuj [anuj77@gmail.com]</t>
  </si>
  <si>
    <t xml:space="preserve">National Institute of Immunology</t>
  </si>
  <si>
    <t xml:space="preserve">bbiswal@nii.res.in</t>
  </si>
  <si>
    <t xml:space="preserve">National Institute of Management</t>
  </si>
  <si>
    <t xml:space="preserve">Aditya Kaushesh</t>
  </si>
  <si>
    <t xml:space="preserve">verification@nimonweb.com, info@@nimonweb.com, studentservice@nimonweb.com</t>
  </si>
  <si>
    <t xml:space="preserve">9867535552, 022 42660207 &amp; 022 65836662, 022 - 4050 1500 | +91 - 022 - 4003 0333</t>
  </si>
  <si>
    <t xml:space="preserve">National Voice</t>
  </si>
  <si>
    <t xml:space="preserve">hr@nationalvoice.in</t>
  </si>
  <si>
    <t xml:space="preserve">National Voice News Channel</t>
  </si>
  <si>
    <t xml:space="preserve">Deepak Gupta</t>
  </si>
  <si>
    <t xml:space="preserve">hr@nationalvoice.in / hr@pantel.in</t>
  </si>
  <si>
    <t xml:space="preserve">Nav Durga Fuel P Ltd</t>
  </si>
  <si>
    <t xml:space="preserve">venki.v99@gmail.com</t>
  </si>
  <si>
    <t xml:space="preserve">Navayuga Infotech Pvt Ltd</t>
  </si>
  <si>
    <t xml:space="preserve">Kirti</t>
  </si>
  <si>
    <t xml:space="preserve">hr@navayugainfotech.com</t>
  </si>
  <si>
    <t xml:space="preserve">040-66124444</t>
  </si>
  <si>
    <t xml:space="preserve">Navbharat archive Xpress (P) Ltd.</t>
  </si>
  <si>
    <t xml:space="preserve">Rakesh mishra</t>
  </si>
  <si>
    <t xml:space="preserve">info@naxworld.com, rakesh.mishra@naxworld.com</t>
  </si>
  <si>
    <t xml:space="preserve">022-24150000</t>
  </si>
  <si>
    <t xml:space="preserve">Navigant Consultant Private Limited</t>
  </si>
  <si>
    <t xml:space="preserve">Aditi Bhatia</t>
  </si>
  <si>
    <t xml:space="preserve">aditi@navigant.in</t>
  </si>
  <si>
    <t xml:space="preserve">124-4387150/9810650396</t>
  </si>
  <si>
    <t xml:space="preserve">Navigant Tec</t>
  </si>
  <si>
    <t xml:space="preserve">Renu Yadav</t>
  </si>
  <si>
    <t xml:space="preserve">renuyadav@navigant.in</t>
  </si>
  <si>
    <t xml:space="preserve">Navisite India Pvt Ltd</t>
  </si>
  <si>
    <t xml:space="preserve">rahmed@navisite.com</t>
  </si>
  <si>
    <t xml:space="preserve">Navjagruti News And Entertainment Pvt Ltd</t>
  </si>
  <si>
    <t xml:space="preserve">Yogesh Wagh</t>
  </si>
  <si>
    <t xml:space="preserve">rwagh1857@gmail.com</t>
  </si>
  <si>
    <t xml:space="preserve">NCR Corporation India P Ltd</t>
  </si>
  <si>
    <t xml:space="preserve">neha.lakhwani@ncr.com, supriya.wig@ncr.com</t>
  </si>
  <si>
    <t xml:space="preserve">(022) 61954444</t>
  </si>
  <si>
    <t xml:space="preserve">NCS Logistics And Distribution Pvt Ltd.</t>
  </si>
  <si>
    <t xml:space="preserve">Subhash/ Shraddha</t>
  </si>
  <si>
    <t xml:space="preserve">subhash@ncslog.com', 'ncslog@mtnl.net.in', shraddha@ncslog.com</t>
  </si>
  <si>
    <t xml:space="preserve">2224172287, 2224174561/ 9320820196</t>
  </si>
  <si>
    <t xml:space="preserve">NDS Services Pay - TV Technology Pvt Ltd</t>
  </si>
  <si>
    <t xml:space="preserve">hrbgv@cisco.com</t>
  </si>
  <si>
    <t xml:space="preserve">NDTV Lifestyle Limited</t>
  </si>
  <si>
    <t xml:space="preserve">Sonal@mygoodtimes.in</t>
  </si>
  <si>
    <t xml:space="preserve">NDTV Limited</t>
  </si>
  <si>
    <t xml:space="preserve">Himanshu Pant</t>
  </si>
  <si>
    <t xml:space="preserve">HimanshuPant@ndtv.com</t>
  </si>
  <si>
    <t xml:space="preserve">NEC Technologies India Pvt Ltd</t>
  </si>
  <si>
    <t xml:space="preserve">mitali.dwivedi@india.nec.com</t>
  </si>
  <si>
    <t xml:space="preserve">Neel Metal Products Limited</t>
  </si>
  <si>
    <t xml:space="preserve">Vibhu Joshi</t>
  </si>
  <si>
    <t xml:space="preserve">vibhu.joshi@jbmgroup.com</t>
  </si>
  <si>
    <t xml:space="preserve">Neeti Solutions Private Limited</t>
  </si>
  <si>
    <t xml:space="preserve">Anuarag Paranjpe</t>
  </si>
  <si>
    <t xml:space="preserve">anuragp@neetisolutions.com</t>
  </si>
  <si>
    <t xml:space="preserve">Neev Knowledge Management Pvt Ltd</t>
  </si>
  <si>
    <t xml:space="preserve">rati@edupristine.com</t>
  </si>
  <si>
    <t xml:space="preserve">Nehru Yuva Kendra Snagathan</t>
  </si>
  <si>
    <t xml:space="preserve">feedback@nyks.org</t>
  </si>
  <si>
    <t xml:space="preserve">011-22402800, 22446070</t>
  </si>
  <si>
    <t xml:space="preserve">NES Solution</t>
  </si>
  <si>
    <t xml:space="preserve">Pavan Singh</t>
  </si>
  <si>
    <t xml:space="preserve">pavan@nesolutions.biz</t>
  </si>
  <si>
    <t xml:space="preserve">Ness Software Services Private Limited</t>
  </si>
  <si>
    <t xml:space="preserve">Kavitha Murthy • Executive –</t>
  </si>
  <si>
    <t xml:space="preserve">IN.HR-MyWindow@ness.com</t>
  </si>
  <si>
    <t xml:space="preserve">Ness Technologies Pvt. Ltd.</t>
  </si>
  <si>
    <t xml:space="preserve">Carmel.Kantharaj3@ness.com</t>
  </si>
  <si>
    <t xml:space="preserve">022 41154115 / 080 41961000</t>
  </si>
  <si>
    <t xml:space="preserve">Nest Information Technologies Pvt. Ltd.</t>
  </si>
  <si>
    <t xml:space="preserve">k.padmanabhan@nestgroup.net</t>
  </si>
  <si>
    <t xml:space="preserve">484-3259583, 484) 02427057</t>
  </si>
  <si>
    <t xml:space="preserve">Net4 India Ltd</t>
  </si>
  <si>
    <t xml:space="preserve">Mukesh Upadhayay</t>
  </si>
  <si>
    <t xml:space="preserve">mukesh.u@net4.com</t>
  </si>
  <si>
    <t xml:space="preserve">0120 4323500 / 9810896561</t>
  </si>
  <si>
    <t xml:space="preserve">NetAmbit</t>
  </si>
  <si>
    <t xml:space="preserve">sunita@netambit.net</t>
  </si>
  <si>
    <t xml:space="preserve">120- 4770771</t>
  </si>
  <si>
    <t xml:space="preserve">A-110, Sector – 5, Noida-201 301</t>
  </si>
  <si>
    <t xml:space="preserve">NetApp India Marketing and Services Private Limited</t>
  </si>
  <si>
    <t xml:space="preserve">ng-empverify@netapp.com</t>
  </si>
  <si>
    <t xml:space="preserve">NetCarrots.com Private Limited</t>
  </si>
  <si>
    <t xml:space="preserve">Nibedita Chakraborty</t>
  </si>
  <si>
    <t xml:space="preserve">nibedita.chakraborty@netcarrots.com / nishu.jaiswal@netcarrots.net</t>
  </si>
  <si>
    <t xml:space="preserve">0120 4191900</t>
  </si>
  <si>
    <t xml:space="preserve">Nethu Soft Pvt Ltd</t>
  </si>
  <si>
    <t xml:space="preserve">sharan.mithra@nethusoft.com</t>
  </si>
  <si>
    <t xml:space="preserve">040 401776060</t>
  </si>
  <si>
    <t xml:space="preserve">Nethues Technologies Pvt. Limited</t>
  </si>
  <si>
    <t xml:space="preserve">ekta@nethuesindia.com, 'info@nethuesindia.com'</t>
  </si>
  <si>
    <t xml:space="preserve">011-47567701,02</t>
  </si>
  <si>
    <t xml:space="preserve">Network 18 Broadcast Ltd</t>
  </si>
  <si>
    <t xml:space="preserve">Santosh Singh / Khushbu Goyal</t>
  </si>
  <si>
    <t xml:space="preserve">khushbu.goyal@nw18.com</t>
  </si>
  <si>
    <t xml:space="preserve">Network18 Media And Investments Ltd</t>
  </si>
  <si>
    <t xml:space="preserve">Sankalita Das</t>
  </si>
  <si>
    <t xml:space="preserve">Khushbu.Goyal@nw18.com / Milind.Kadam@nw18.com</t>
  </si>
  <si>
    <t xml:space="preserve">Networth Capital</t>
  </si>
  <si>
    <t xml:space="preserve">Mr. Satyajit chatterjee</t>
  </si>
  <si>
    <t xml:space="preserve">gayapg@networthdirect.com</t>
  </si>
  <si>
    <t xml:space="preserve">Neuberg</t>
  </si>
  <si>
    <t xml:space="preserve">Preeti Brito</t>
  </si>
  <si>
    <t xml:space="preserve">preeti_brito@anandlab.com,keerti.saha@neuberganand.com</t>
  </si>
  <si>
    <t xml:space="preserve">No 54, Bowring Tower, Bowring hospital road,
 Shivaji Nagar, Bangalore – 560001</t>
  </si>
  <si>
    <t xml:space="preserve">Neutrogena</t>
  </si>
  <si>
    <t xml:space="preserve">Ornella</t>
  </si>
  <si>
    <t xml:space="preserve">ornellap.pachuau@gmail.com / ornellapachuau@sca.com</t>
  </si>
  <si>
    <t xml:space="preserve">New Airways Travels (Delhi) Pvt. Ltd.</t>
  </si>
  <si>
    <t xml:space="preserve">jyobir@hotmail.com</t>
  </si>
  <si>
    <t xml:space="preserve">011-43509000</t>
  </si>
  <si>
    <t xml:space="preserve">New Choice Electronics</t>
  </si>
  <si>
    <t xml:space="preserve">Sunil Pandita</t>
  </si>
  <si>
    <t xml:space="preserve">sunilpandita51@gmail.com</t>
  </si>
  <si>
    <t xml:space="preserve">New Era Business Solutions</t>
  </si>
  <si>
    <t xml:space="preserve">khanshoaib25@gmail.com</t>
  </si>
  <si>
    <t xml:space="preserve">New Horizon Career Channel Pvt. Ltd.</t>
  </si>
  <si>
    <t xml:space="preserve">info@nhcc.tv</t>
  </si>
  <si>
    <t xml:space="preserve">New Millennium Ltd.</t>
  </si>
  <si>
    <t xml:space="preserve">Arshad</t>
  </si>
  <si>
    <t xml:space="preserve">info@newmillennium.in, arshad@newmillennium.in, hr@newmillennium.in</t>
  </si>
  <si>
    <t xml:space="preserve">011 2683 1548 , 011-26319931/ 26320616, 9910481869- farhan</t>
  </si>
  <si>
    <t xml:space="preserve">New vC International Private Limited</t>
  </si>
  <si>
    <t xml:space="preserve">Mr. Shamim Ansari</t>
  </si>
  <si>
    <t xml:space="preserve">shamim.ansari@rampgreen.net</t>
  </si>
  <si>
    <t xml:space="preserve">011-66234005</t>
  </si>
  <si>
    <t xml:space="preserve">Newgen Software Technologies Ltd</t>
  </si>
  <si>
    <t xml:space="preserve">sameer.mirani@newgen.co.in</t>
  </si>
  <si>
    <t xml:space="preserve">0120 6761000</t>
  </si>
  <si>
    <t xml:space="preserve">News 1 India</t>
  </si>
  <si>
    <t xml:space="preserve">Shyam</t>
  </si>
  <si>
    <t xml:space="preserve">hr.news1india@gmail.com</t>
  </si>
  <si>
    <t xml:space="preserve">News Nation Network Pvt Ltd</t>
  </si>
  <si>
    <t xml:space="preserve">hr@newsnation.in</t>
  </si>
  <si>
    <t xml:space="preserve">News Room Post</t>
  </si>
  <si>
    <t xml:space="preserve">hrd@newsroommedia.com</t>
  </si>
  <si>
    <t xml:space="preserve">News Today Private Limited</t>
  </si>
  <si>
    <t xml:space="preserve">Gajanan Kadam</t>
  </si>
  <si>
    <t xml:space="preserve">newstodaypvt@yahoo.co.in</t>
  </si>
  <si>
    <t xml:space="preserve">Newstoday Private Limited</t>
  </si>
  <si>
    <t xml:space="preserve">Hital Parekh</t>
  </si>
  <si>
    <t xml:space="preserve">newstodaypvt@yahoo.co.in / ravi.srivastava@intoday.com / hitalkparekh@yahoo.co.in</t>
  </si>
  <si>
    <t xml:space="preserve">Next gen vision</t>
  </si>
  <si>
    <t xml:space="preserve">hr@nextgenvisiontech.com</t>
  </si>
  <si>
    <t xml:space="preserve">Nextone Computer Solutions</t>
  </si>
  <si>
    <t xml:space="preserve">Sunil Pimenta</t>
  </si>
  <si>
    <t xml:space="preserve">sunil@nextone.us, sunilpimenta@gmail.com</t>
  </si>
  <si>
    <t xml:space="preserve">Nexval Infotech Private Limited / Kolkata 24x7.Com</t>
  </si>
  <si>
    <t xml:space="preserve">rana.das@kolkata24x7.com</t>
  </si>
  <si>
    <t xml:space="preserve">NGS &amp; CO. LLP</t>
  </si>
  <si>
    <t xml:space="preserve">Ashok A. Trivedi</t>
  </si>
  <si>
    <t xml:space="preserve">ashok@ngsco.in</t>
  </si>
  <si>
    <t xml:space="preserve">NGSP It Services Pvt Ltd</t>
  </si>
  <si>
    <t xml:space="preserve">SHYJITH.H</t>
  </si>
  <si>
    <t xml:space="preserve">shyjith@ngsp.in</t>
  </si>
  <si>
    <t xml:space="preserve">NI ERP Software Consulting Private Limited</t>
  </si>
  <si>
    <t xml:space="preserve">Sree Bindu</t>
  </si>
  <si>
    <t xml:space="preserve">hr@erpconsulting.in</t>
  </si>
  <si>
    <t xml:space="preserve">Nico International</t>
  </si>
  <si>
    <t xml:space="preserve">Jerry Jerold</t>
  </si>
  <si>
    <t xml:space="preserve">Jerry.Jerold@chalmers.ae</t>
  </si>
  <si>
    <t xml:space="preserve">NICT Computer Education</t>
  </si>
  <si>
    <t xml:space="preserve">info@nicteducation.com</t>
  </si>
  <si>
    <t xml:space="preserve">Niit</t>
  </si>
  <si>
    <t xml:space="preserve">niitsingrauli@gmail.com, singrauli_niit@yahoo.com</t>
  </si>
  <si>
    <t xml:space="preserve">NIIT Ltd</t>
  </si>
  <si>
    <t xml:space="preserve">Sushant.7.Pradhan@niit.com / vishakh.joshi@niit.com</t>
  </si>
  <si>
    <t xml:space="preserve">NIIT Sapru Marg Centre</t>
  </si>
  <si>
    <t xml:space="preserve">rmrajmak@gmail.com</t>
  </si>
  <si>
    <t xml:space="preserve">NIIT Smart</t>
  </si>
  <si>
    <t xml:space="preserve">Ritika Ahuja</t>
  </si>
  <si>
    <t xml:space="preserve">Ritika.Ahuja@NIIT-Tech.com</t>
  </si>
  <si>
    <t xml:space="preserve">Niit SmartServe Limited</t>
  </si>
  <si>
    <t xml:space="preserve">shikha</t>
  </si>
  <si>
    <t xml:space="preserve">Rajith Madiyan [Rajith.7.Madiyan@NIIT-Tech.com]/niitsingrauli@gmail.com, singrauli_niit@yahoo.com, india@niit.com, shikha.1.yadav@niit-tech.com</t>
  </si>
  <si>
    <t xml:space="preserve">0124-4002702</t>
  </si>
  <si>
    <t xml:space="preserve">Nikhat Soft Solutions (Pvt.)</t>
  </si>
  <si>
    <t xml:space="preserve">Arvinder Kohli</t>
  </si>
  <si>
    <t xml:space="preserve">ar_vinder@hotmail.com</t>
  </si>
  <si>
    <t xml:space="preserve">Nippon Data</t>
  </si>
  <si>
    <t xml:space="preserve">hr@nippondata.com</t>
  </si>
  <si>
    <t xml:space="preserve">Nirankari Baba Gurbachan Singh Memorial College,</t>
  </si>
  <si>
    <t xml:space="preserve">Ms. Usha</t>
  </si>
  <si>
    <t xml:space="preserve">info@nirankaicollege.com</t>
  </si>
  <si>
    <t xml:space="preserve">124 - 2362269</t>
  </si>
  <si>
    <t xml:space="preserve">Niruvanam Ltd</t>
  </si>
  <si>
    <t xml:space="preserve">Sathishkumar P</t>
  </si>
  <si>
    <t xml:space="preserve">satish@niruvanamltd.com</t>
  </si>
  <si>
    <t xml:space="preserve">C-63, Bloom Plaza, II Floor, 6th Cross NE Extn, Thillai Nagar, Tiruchirappalli-62018, Tamil Nadu, India</t>
  </si>
  <si>
    <t xml:space="preserve">NIS Sparta</t>
  </si>
  <si>
    <t xml:space="preserve">Jatin</t>
  </si>
  <si>
    <t xml:space="preserve">contactus@nissparta.com, jatinb@nissparta.com</t>
  </si>
  <si>
    <t xml:space="preserve">0120-3015190</t>
  </si>
  <si>
    <t xml:space="preserve">NISA</t>
  </si>
  <si>
    <t xml:space="preserve">Mr. Yadunath Dahal,9686683003- Ramana Rao-hr- srao.blr@nisaeye.com</t>
  </si>
  <si>
    <t xml:space="preserve">yadunath.dahal@nisaeye.com, nisablr@nisaeye.com, info@nisaeye.com</t>
  </si>
  <si>
    <t xml:space="preserve">080 41105692, 9686683001</t>
  </si>
  <si>
    <t xml:space="preserve">Nishant Packaging Industries</t>
  </si>
  <si>
    <t xml:space="preserve">Manoj</t>
  </si>
  <si>
    <t xml:space="preserve">admin@nishantpackaging.com</t>
  </si>
  <si>
    <t xml:space="preserve">Nitco Ltd</t>
  </si>
  <si>
    <t xml:space="preserve">Reema</t>
  </si>
  <si>
    <t xml:space="preserve">shwetaborkar@nitco.in / reemaremy@nitco.in</t>
  </si>
  <si>
    <t xml:space="preserve">022 67302500</t>
  </si>
  <si>
    <t xml:space="preserve">Nivalink Tours &amp; Travels Pvt Ltd</t>
  </si>
  <si>
    <t xml:space="preserve">Niraj Vashi</t>
  </si>
  <si>
    <t xml:space="preserve">meha@nivalink.in / supriya@nivalink.in / niraj@nivalink.co.in</t>
  </si>
  <si>
    <t xml:space="preserve">Noel Human Resource Consultancy</t>
  </si>
  <si>
    <t xml:space="preserve">anitha@ladroiture.in</t>
  </si>
  <si>
    <t xml:space="preserve">Nokia</t>
  </si>
  <si>
    <t xml:space="preserve">Anshula</t>
  </si>
  <si>
    <t xml:space="preserve">hrconnection.imea@nokia.com</t>
  </si>
  <si>
    <t xml:space="preserve">Nomura Services Pvt Ltd</t>
  </si>
  <si>
    <t xml:space="preserve">Powai HR Data</t>
  </si>
  <si>
    <t xml:space="preserve">powaihrdatamanagement@nomura.com,hroperations-powai@nomura.com</t>
  </si>
  <si>
    <t xml:space="preserve">22 40374902</t>
  </si>
  <si>
    <t xml:space="preserve">Rambaug, MHADA Colony 20, Powai, Mumbai, Maharashtra 400076</t>
  </si>
  <si>
    <t xml:space="preserve">Nopean Software Solutions Pvt. Ltd.</t>
  </si>
  <si>
    <t xml:space="preserve">Dabiel Jones</t>
  </si>
  <si>
    <t xml:space="preserve">daniel.jones@nopean.com</t>
  </si>
  <si>
    <t xml:space="preserve">080-42005459</t>
  </si>
  <si>
    <t xml:space="preserve">Nordex India Pvt Ltd</t>
  </si>
  <si>
    <t xml:space="preserve">Harihar Panigrahi</t>
  </si>
  <si>
    <t xml:space="preserve">HPanigrahi@nordex-online.com</t>
  </si>
  <si>
    <t xml:space="preserve">Sy.No.279,280,281,Ketnamalli Village,Sathyavedu Road,Gummidipoondi,Siripulal Pettai Post,Thiruvallur District, Chennai,Tamilnadu-601201</t>
  </si>
  <si>
    <t xml:space="preserve">North West News Pvt Ltd</t>
  </si>
  <si>
    <t xml:space="preserve">Anjali.Upadhyay@itvnetwork.com</t>
  </si>
  <si>
    <t xml:space="preserve">Nous Infosystems Pvt Ltd.</t>
  </si>
  <si>
    <t xml:space="preserve">Nanditha Janardhanan</t>
  </si>
  <si>
    <t xml:space="preserve">nandithaj@nousinfo.com</t>
  </si>
  <si>
    <t xml:space="preserve">80 41939400 Ext: 3130</t>
  </si>
  <si>
    <t xml:space="preserve">Nova Petrochemicals</t>
  </si>
  <si>
    <t xml:space="preserve">Mr. R N Sharma</t>
  </si>
  <si>
    <t xml:space="preserve">rn_sharma@chiripalgroup.com</t>
  </si>
  <si>
    <t xml:space="preserve">Novarris Fashion Trading Pvt Ltd</t>
  </si>
  <si>
    <t xml:space="preserve">adya.chaturvedi@myntra.com</t>
  </si>
  <si>
    <t xml:space="preserve">Novas Technologies Pvt. Ltd.</t>
  </si>
  <si>
    <t xml:space="preserve">zoiros.consulting@gmail.com</t>
  </si>
  <si>
    <t xml:space="preserve">Novatium Solutions (P) Ltd</t>
  </si>
  <si>
    <t xml:space="preserve">info@novatium.com</t>
  </si>
  <si>
    <t xml:space="preserve">124- 486 9700</t>
  </si>
  <si>
    <t xml:space="preserve">Novel Infocom</t>
  </si>
  <si>
    <t xml:space="preserve">laxmiengg.bprabhu@gmail.com</t>
  </si>
  <si>
    <t xml:space="preserve">022-27672043, 0728630866</t>
  </si>
  <si>
    <t xml:space="preserve">NSBD infotech Pvt ltd</t>
  </si>
  <si>
    <t xml:space="preserve">ARYAN DEV</t>
  </si>
  <si>
    <t xml:space="preserve">info@nsbdinfotech.com</t>
  </si>
  <si>
    <t xml:space="preserve">Nstack Softech LLP</t>
  </si>
  <si>
    <t xml:space="preserve">Nirav Gohil</t>
  </si>
  <si>
    <t xml:space="preserve">nirav@tecmantras.com</t>
  </si>
  <si>
    <t xml:space="preserve">406, Scarlet Gateway, Corporate Rd, opp. Riviera Antilia, PrahladNagar, Ahmedabad, Gujarat 380015</t>
  </si>
  <si>
    <t xml:space="preserve">NTT Data Global Delivery Services (21-06-2011 to 26-04-2013)</t>
  </si>
  <si>
    <t xml:space="preserve">Saibin Sabastic, nikhil</t>
  </si>
  <si>
    <t xml:space="preserve">bpohrhelpdesk@nttdata.com</t>
  </si>
  <si>
    <t xml:space="preserve">0124-3065000</t>
  </si>
  <si>
    <t xml:space="preserve">Nuance Transcription Services India Pvt. Ltd.</t>
  </si>
  <si>
    <t xml:space="preserve">abdul.rozak@nuance.com, btr@nuance-nts.com; sareesh.b@nuance-nts.com; shesha.swaroop@nuance-nts.com</t>
  </si>
  <si>
    <t xml:space="preserve">Nucleus Software Exports Ltd</t>
  </si>
  <si>
    <t xml:space="preserve">mansi.dhillon@nucleussoftware.com</t>
  </si>
  <si>
    <t xml:space="preserve">O and M Solutions Bangladesh Ltd</t>
  </si>
  <si>
    <t xml:space="preserve">Tofael</t>
  </si>
  <si>
    <t xml:space="preserve">tofael.ahmed@omsltd.net</t>
  </si>
  <si>
    <t xml:space="preserve">Oasis Express Cargo</t>
  </si>
  <si>
    <t xml:space="preserve">Raja. R</t>
  </si>
  <si>
    <t xml:space="preserve">francis.n@oasisexpresscargo.com / bng_acc@oasisexpresscargo.com</t>
  </si>
  <si>
    <t xml:space="preserve">080 41526338 / 9880433772</t>
  </si>
  <si>
    <t xml:space="preserve">Oberoi</t>
  </si>
  <si>
    <t xml:space="preserve">reservations@oberoidel.com, gunjan.juneja@oberoihotels.com</t>
  </si>
  <si>
    <t xml:space="preserve">Obi Mobiles Pvt Ltd</t>
  </si>
  <si>
    <t xml:space="preserve">ankush.chatterjee@obimobiles.com</t>
  </si>
  <si>
    <t xml:space="preserve">Ocean</t>
  </si>
  <si>
    <t xml:space="preserve">Mohsin Shaikh</t>
  </si>
  <si>
    <t xml:space="preserve">Mohsin.Shaikh@OceansConnect.com</t>
  </si>
  <si>
    <t xml:space="preserve">Oceaneering International Services LTD</t>
  </si>
  <si>
    <t xml:space="preserve">kamaljeet kaur</t>
  </si>
  <si>
    <t xml:space="preserve">kkaur@oceaneering.com</t>
  </si>
  <si>
    <t xml:space="preserve">0172 4321500</t>
  </si>
  <si>
    <t xml:space="preserve">Oceanic eTech Solutions Pvt Ltd</t>
  </si>
  <si>
    <t xml:space="preserve">sreenivas@oceanice-tech.com</t>
  </si>
  <si>
    <t xml:space="preserve">Oceans Connect India Pvt Ltd.</t>
  </si>
  <si>
    <t xml:space="preserve">Mosin shaikh</t>
  </si>
  <si>
    <t xml:space="preserve">pune@oceansconnect.com, finance@oceansconnect.com</t>
  </si>
  <si>
    <t xml:space="preserve">20 6724 8400</t>
  </si>
  <si>
    <t xml:space="preserve">Ocewen Financial Solutions Private Ltd.</t>
  </si>
  <si>
    <t xml:space="preserve">HR Operations India</t>
  </si>
  <si>
    <t xml:space="preserve">HROPERATIONSINDIA@ocwen.com</t>
  </si>
  <si>
    <t xml:space="preserve">Octanz innovative Labs pvt. Ltd</t>
  </si>
  <si>
    <t xml:space="preserve">Syed Faizan</t>
  </si>
  <si>
    <t xml:space="preserve">faizan@octanzsecurity.com</t>
  </si>
  <si>
    <t xml:space="preserve">OCUS Infrastructure Pvt Ltd</t>
  </si>
  <si>
    <t xml:space="preserve">Sunil Kumar Yadav</t>
  </si>
  <si>
    <t xml:space="preserve">accounts@ocusgroup.com / hr@ocusgroup.com</t>
  </si>
  <si>
    <t xml:space="preserve">0124 4408400</t>
  </si>
  <si>
    <t xml:space="preserve">Office Timer</t>
  </si>
  <si>
    <t xml:space="preserve">Srinath Ramakrishna</t>
  </si>
  <si>
    <t xml:space="preserve">sri@officetimer.com</t>
  </si>
  <si>
    <t xml:space="preserve">OHMARK Controls Private Limited</t>
  </si>
  <si>
    <t xml:space="preserve">info@ohmarkcontrols.com / ohmarkdilip@gmail.com</t>
  </si>
  <si>
    <t xml:space="preserve">080 28536494</t>
  </si>
  <si>
    <t xml:space="preserve">OKS Group International Pvt. Ltd.</t>
  </si>
  <si>
    <t xml:space="preserve">mridul.mishra@oksgroup.com</t>
  </si>
  <si>
    <t xml:space="preserve">OKS Span Tech Pvt. Ltd.</t>
  </si>
  <si>
    <t xml:space="preserve">Sagorika</t>
  </si>
  <si>
    <t xml:space="preserve">sshau@oksgroup.com. oksspan@oksspantech,com</t>
  </si>
  <si>
    <t xml:space="preserve">011-47173100</t>
  </si>
  <si>
    <t xml:space="preserve">Olive Bar &amp; Kitchen Pvt Ltd</t>
  </si>
  <si>
    <t xml:space="preserve">priyanka.a@olivebarandkitchen.com</t>
  </si>
  <si>
    <t xml:space="preserve">011 29574444 / 8130990160</t>
  </si>
  <si>
    <t xml:space="preserve">Om Innovation</t>
  </si>
  <si>
    <t xml:space="preserve">Ms. Manu Abrol</t>
  </si>
  <si>
    <t xml:space="preserve">manu.abrol@ominnovation.com</t>
  </si>
  <si>
    <t xml:space="preserve">Omega Healthcare Management Services Pvt Ltd</t>
  </si>
  <si>
    <t xml:space="preserve">jagadish</t>
  </si>
  <si>
    <t xml:space="preserve">jagadish.s@omegahms.com</t>
  </si>
  <si>
    <t xml:space="preserve">80-4155 7333</t>
  </si>
  <si>
    <t xml:space="preserve">Omega Healthcare Management Services Pvt. Ltd</t>
  </si>
  <si>
    <t xml:space="preserve">Srinath</t>
  </si>
  <si>
    <t xml:space="preserve">Srinath.Ramaiah@omegahms.com</t>
  </si>
  <si>
    <t xml:space="preserve">080 - 41557333 Extn: 1223</t>
  </si>
  <si>
    <t xml:space="preserve">Omniglobe Information Technologies (India) Pvt. Ltd.</t>
  </si>
  <si>
    <t xml:space="preserve">rajat mehra</t>
  </si>
  <si>
    <t xml:space="preserve">hrd@omniglobeinternational.com</t>
  </si>
  <si>
    <t xml:space="preserve">0124-4724900 Ext-4931</t>
  </si>
  <si>
    <t xml:space="preserve">On Demand Agility Software Pvt Ltd</t>
  </si>
  <si>
    <t xml:space="preserve">Ms. Swathi Pidikiti</t>
  </si>
  <si>
    <t xml:space="preserve">pidikiti.swathi@ondemandagility.com</t>
  </si>
  <si>
    <t xml:space="preserve">On Process Technology India Pvt Ltd.</t>
  </si>
  <si>
    <t xml:space="preserve">Amit Mishra</t>
  </si>
  <si>
    <t xml:space="preserve">HRIndia@onprocess.com, Moly Sengupta [msengupta@onprocess.com], tpattanayak@onprocess.com</t>
  </si>
  <si>
    <t xml:space="preserve">33-23575194</t>
  </si>
  <si>
    <t xml:space="preserve">On Time Logistics Solutions</t>
  </si>
  <si>
    <t xml:space="preserve">Rakesh chenani</t>
  </si>
  <si>
    <t xml:space="preserve">rakesh@ontimelogistics.in</t>
  </si>
  <si>
    <t xml:space="preserve">One 97 Communications ltd</t>
  </si>
  <si>
    <t xml:space="preserve">Mukesh Pandey</t>
  </si>
  <si>
    <t xml:space="preserve">mukesh.pandey@one97.net</t>
  </si>
  <si>
    <t xml:space="preserve">One touch solution</t>
  </si>
  <si>
    <t xml:space="preserve">Lokesh Vij</t>
  </si>
  <si>
    <t xml:space="preserve">vijlokesh@yahoo.co.in, sandhya@1touchsolutions.com</t>
  </si>
  <si>
    <t xml:space="preserve">Onicra Credit Information company Ltd.</t>
  </si>
  <si>
    <t xml:space="preserve">Jai Prakash</t>
  </si>
  <si>
    <t xml:space="preserve">jai.prakash@onicra.com</t>
  </si>
  <si>
    <t xml:space="preserve">Onkar Entertainment Pvt Ltd</t>
  </si>
  <si>
    <t xml:space="preserve">Sandip Samanta</t>
  </si>
  <si>
    <t xml:space="preserve">onkarnewssandip@gmail.com</t>
  </si>
  <si>
    <t xml:space="preserve">Onkar TV</t>
  </si>
  <si>
    <t xml:space="preserve">onkartvnews@gmail.com</t>
  </si>
  <si>
    <t xml:space="preserve">Online Res India Private Limited</t>
  </si>
  <si>
    <t xml:space="preserve">Sanjay Hemrajani</t>
  </si>
  <si>
    <t xml:space="preserve">seanh@orglobal.com</t>
  </si>
  <si>
    <t xml:space="preserve">0124 2340812</t>
  </si>
  <si>
    <t xml:space="preserve">Only employment with TBSSL &amp; Gruppent Technology Required</t>
  </si>
  <si>
    <t xml:space="preserve">Sachin Arsul</t>
  </si>
  <si>
    <t xml:space="preserve">Sachin.Arsul@tata-bss.com</t>
  </si>
  <si>
    <t xml:space="preserve">OnProcess Technology India Pvt Ltd</t>
  </si>
  <si>
    <t xml:space="preserve">hrindia@onprocess.com</t>
  </si>
  <si>
    <t xml:space="preserve">Onward eServices Ltd</t>
  </si>
  <si>
    <t xml:space="preserve">Shilpa Chachad</t>
  </si>
  <si>
    <t xml:space="preserve">aasif_khamkar@onwardgroup.com</t>
  </si>
  <si>
    <t xml:space="preserve">022 42284100</t>
  </si>
  <si>
    <t xml:space="preserve">Opel Consulting</t>
  </si>
  <si>
    <t xml:space="preserve">JAGDISH.K</t>
  </si>
  <si>
    <t xml:space="preserve">jagdish@opelconsulting.com</t>
  </si>
  <si>
    <t xml:space="preserve">Open Futures &amp; Commodities Private Limted</t>
  </si>
  <si>
    <t xml:space="preserve">Mrs. Bhawna</t>
  </si>
  <si>
    <t xml:space="preserve">bhawnajoshi@openfutures.in, support@openfutures.in</t>
  </si>
  <si>
    <t xml:space="preserve">OPK e Service Pvt. Ltd.</t>
  </si>
  <si>
    <t xml:space="preserve">Mr. Vikash Sharma</t>
  </si>
  <si>
    <t xml:space="preserve">hr@opkeservices.com, vikas.sharma@opkeservices.net</t>
  </si>
  <si>
    <t xml:space="preserve">OPK E Services Pvt. Ltd</t>
  </si>
  <si>
    <t xml:space="preserve">Vikas Sharma,</t>
  </si>
  <si>
    <t xml:space="preserve">hr@opkeservices.com</t>
  </si>
  <si>
    <t xml:space="preserve">Optimal Technologies Pvt Ltd</t>
  </si>
  <si>
    <t xml:space="preserve">akshayrana2020@gmail.com</t>
  </si>
  <si>
    <t xml:space="preserve">Optimas Well Solutions</t>
  </si>
  <si>
    <t xml:space="preserve">Anasuya Mahapatra</t>
  </si>
  <si>
    <t xml:space="preserve">hr@optimaitsolutions.com</t>
  </si>
  <si>
    <t xml:space="preserve">Optimum Infosystem</t>
  </si>
  <si>
    <t xml:space="preserve">Shibani</t>
  </si>
  <si>
    <t xml:space="preserve">shibani.handoo@theoptimum.net</t>
  </si>
  <si>
    <t xml:space="preserve">Opus E - Solutions Pvt Ltd</t>
  </si>
  <si>
    <t xml:space="preserve">tousifarfeen@gmail.com,</t>
  </si>
  <si>
    <t xml:space="preserve">33-32213916 / 32213915</t>
  </si>
  <si>
    <t xml:space="preserve">Orane Consulting Pvt. Ltd</t>
  </si>
  <si>
    <t xml:space="preserve">mayank.saxena@oranconsulting.com</t>
  </si>
  <si>
    <t xml:space="preserve">Orane Consulting Pvt. Ltd.</t>
  </si>
  <si>
    <t xml:space="preserve">Vydehi Vogeti</t>
  </si>
  <si>
    <t xml:space="preserve">hrops.hyd@yash.com</t>
  </si>
  <si>
    <t xml:space="preserve">Orange Software Technologies</t>
  </si>
  <si>
    <t xml:space="preserve">hr@ostind.com, priyanka.g@ostind.com</t>
  </si>
  <si>
    <t xml:space="preserve">040-66668968</t>
  </si>
  <si>
    <t xml:space="preserve">Orb Energy Pvt Ltd</t>
  </si>
  <si>
    <t xml:space="preserve">Dattananda Shetty</t>
  </si>
  <si>
    <t xml:space="preserve">dattananda.shetty@orbenergy.com</t>
  </si>
  <si>
    <t xml:space="preserve">Orbit Aviation Pvt Ltd</t>
  </si>
  <si>
    <t xml:space="preserve">Sanjeev Bansal</t>
  </si>
  <si>
    <t xml:space="preserve">sanjeev.bansal@sarayaaircharters.in</t>
  </si>
  <si>
    <t xml:space="preserve">Origin Call Centre Pvt. Ltd.</t>
  </si>
  <si>
    <t xml:space="preserve">Guru</t>
  </si>
  <si>
    <t xml:space="preserve">adminmgr@origincallcentre.com, support@origincallcentre.com, ites@origincallcentre.com</t>
  </si>
  <si>
    <t xml:space="preserve">80 -4110 0771/4110 0624</t>
  </si>
  <si>
    <t xml:space="preserve">OSC ExportServicesPvt Ltd</t>
  </si>
  <si>
    <t xml:space="preserve">Mr. Deepak Sharma</t>
  </si>
  <si>
    <t xml:space="preserve">deepak.sharma2@oscesl.com</t>
  </si>
  <si>
    <t xml:space="preserve">Oseep Technologies Pvt. Ltd.</t>
  </si>
  <si>
    <t xml:space="preserve">sandeep@oseep.com</t>
  </si>
  <si>
    <t xml:space="preserve">Oudh Sugar Mills</t>
  </si>
  <si>
    <t xml:space="preserve">Akhilesh</t>
  </si>
  <si>
    <t xml:space="preserve">oudh56@sancharnet.in, hrakhilesh@live.in</t>
  </si>
  <si>
    <t xml:space="preserve">05862-256156 (128, 138)
  256220</t>
  </si>
  <si>
    <t xml:space="preserve">Out Smart</t>
  </si>
  <si>
    <t xml:space="preserve">outsmarthr@yahoo.com</t>
  </si>
  <si>
    <t xml:space="preserve">Outright Delight Services Pvt. Ltd</t>
  </si>
  <si>
    <t xml:space="preserve">Mukesh Patil</t>
  </si>
  <si>
    <t xml:space="preserve">hr@outright.co.in</t>
  </si>
  <si>
    <t xml:space="preserve">-+91 96073 80555</t>
  </si>
  <si>
    <t xml:space="preserve">Near, Office #12, 3rd floor Dnyan Heights, Navale Bridge, Pune, Maharashtra 411041</t>
  </si>
  <si>
    <t xml:space="preserve">Outworks Solutions Pvt Ltd</t>
  </si>
  <si>
    <t xml:space="preserve">ankit.mandela@outworx.com</t>
  </si>
  <si>
    <t xml:space="preserve">0120 4094725</t>
  </si>
  <si>
    <t xml:space="preserve">Owcen Fincial Solution</t>
  </si>
  <si>
    <t xml:space="preserve">HR Helpdesk</t>
  </si>
  <si>
    <t xml:space="preserve">HRHelpdesk@Ocwen.com</t>
  </si>
  <si>
    <t xml:space="preserve">Oxi Infotech</t>
  </si>
  <si>
    <t xml:space="preserve">roshan.m@oxininfotech.com</t>
  </si>
  <si>
    <t xml:space="preserve">044 30833844</t>
  </si>
  <si>
    <t xml:space="preserve">Ozone Labs</t>
  </si>
  <si>
    <t xml:space="preserve">Himanshu</t>
  </si>
  <si>
    <t xml:space="preserve">info@ozonelabs.co</t>
  </si>
  <si>
    <t xml:space="preserve">P &amp; R Services</t>
  </si>
  <si>
    <t xml:space="preserve">Mriganka</t>
  </si>
  <si>
    <t xml:space="preserve">pandr@pandrindia.com, mriganka@pandrindia.com</t>
  </si>
  <si>
    <t xml:space="preserve">33-24417462-0</t>
  </si>
  <si>
    <t xml:space="preserve">P S Group</t>
  </si>
  <si>
    <t xml:space="preserve">Piyali Laha</t>
  </si>
  <si>
    <t xml:space="preserve">hr@psgroup.in</t>
  </si>
  <si>
    <t xml:space="preserve">P.D.C. Motors</t>
  </si>
  <si>
    <t xml:space="preserve">prakash chowdary</t>
  </si>
  <si>
    <t xml:space="preserve">prakash.c23@gmail.com</t>
  </si>
  <si>
    <t xml:space="preserve">P.N.GADGIL &amp; SONS</t>
  </si>
  <si>
    <t xml:space="preserve">Sunil Pathak</t>
  </si>
  <si>
    <t xml:space="preserve">sunil.pathak699@gmail.com</t>
  </si>
  <si>
    <t xml:space="preserve">Pacific BPO (P) Ltd</t>
  </si>
  <si>
    <t xml:space="preserve">Piyush Tyagi</t>
  </si>
  <si>
    <t xml:space="preserve">piyush.tyagi@pacificbpo.com</t>
  </si>
  <si>
    <t xml:space="preserve">Pacific Computer Data Processing Private Limited</t>
  </si>
  <si>
    <t xml:space="preserve">pcdpcal@gmail.com</t>
  </si>
  <si>
    <t xml:space="preserve">033 22885951</t>
  </si>
  <si>
    <t xml:space="preserve">Pacific Cotspin Limited</t>
  </si>
  <si>
    <t xml:space="preserve">pacific.bala@gmail.com / jp.mehra@gmail.com</t>
  </si>
  <si>
    <t xml:space="preserve">Padivayal Enterprises</t>
  </si>
  <si>
    <t xml:space="preserve">Ms. Reshma Kumari</t>
  </si>
  <si>
    <t xml:space="preserve">reshma.kumari@padivayal.com</t>
  </si>
  <si>
    <t xml:space="preserve">Padmavati Medical Stores</t>
  </si>
  <si>
    <t xml:space="preserve">Rejesh shahapure.</t>
  </si>
  <si>
    <t xml:space="preserve">rsshahapure@rediffmail.com</t>
  </si>
  <si>
    <t xml:space="preserve">Paladion Network Private Limited</t>
  </si>
  <si>
    <t xml:space="preserve">mitali.bhosle@paladion.net</t>
  </si>
  <si>
    <t xml:space="preserve">Paladion Networks Private Limited</t>
  </si>
  <si>
    <t xml:space="preserve">Megha</t>
  </si>
  <si>
    <t xml:space="preserve">hr@paladion.net, megha.tak@paladion.net</t>
  </si>
  <si>
    <t xml:space="preserve">022-41615151</t>
  </si>
  <si>
    <t xml:space="preserve">Palmyra Palm Pvt. Ltd</t>
  </si>
  <si>
    <t xml:space="preserve">Jerome Mathieu</t>
  </si>
  <si>
    <t xml:space="preserve">palmyrapalm@gmail.com</t>
  </si>
  <si>
    <t xml:space="preserve">44 770 872 1985</t>
  </si>
  <si>
    <t xml:space="preserve">Panama Wind Energy Pvt Ltd</t>
  </si>
  <si>
    <t xml:space="preserve">Sandeep K Shah</t>
  </si>
  <si>
    <t xml:space="preserve">skumar@panamarenewable.com</t>
  </si>
  <si>
    <t xml:space="preserve">Panasonic India Private Limited</t>
  </si>
  <si>
    <t xml:space="preserve">preet.saluja@in.panasonic.com</t>
  </si>
  <si>
    <t xml:space="preserve">Panorma Television Pvt Ltd</t>
  </si>
  <si>
    <t xml:space="preserve">BIBHAS.ROY@nw18.com</t>
  </si>
  <si>
    <t xml:space="preserve">Parametrique Electronics Solutions Private Limited</t>
  </si>
  <si>
    <t xml:space="preserve">Mansi Nigam</t>
  </si>
  <si>
    <t xml:space="preserve">mansi.nigam@parametrique.com</t>
  </si>
  <si>
    <t xml:space="preserve">Socialight</t>
  </si>
  <si>
    <t xml:space="preserve">Tarun Kumar</t>
  </si>
  <si>
    <t xml:space="preserve">tarun@socialight.co.in</t>
  </si>
  <si>
    <t xml:space="preserve">Road. No 12, Banjara Hills, Hyderabad</t>
  </si>
  <si>
    <t xml:space="preserve">SPI Technologies India Private Limited/SPi Global</t>
  </si>
  <si>
    <t xml:space="preserve">Ramaraj.Velu@straive.com</t>
  </si>
  <si>
    <t xml:space="preserve">Arihant e park, 117/1, 1st floor, LB road Chennai, Tamil Nadu, 600020 India</t>
  </si>
  <si>
    <t xml:space="preserve">Sterling Accuris Dignostics</t>
  </si>
  <si>
    <t xml:space="preserve">Vipulgiri Goswami</t>
  </si>
  <si>
    <t xml:space="preserve">vipul.goswami@sterlingaccuris.com</t>
  </si>
  <si>
    <t xml:space="preserve">Sterling Accuris Wellness Private Limited, Heritage Complex, 3rd Floor, Nr. TGB hotel, Bodakdev, SG Highway Ahmedabad,Gujarat.</t>
  </si>
  <si>
    <t xml:space="preserve">VIL (Vodafone Idea Pvt Limited)</t>
  </si>
  <si>
    <t xml:space="preserve">ask.hr@vodafoneidea.com</t>
  </si>
  <si>
    <t xml:space="preserve">10th Floor, B Wing, Birla Centurion, Century Mills Compound, Plot No. 794, Mumbai, Maharashtra, 400030 India</t>
  </si>
  <si>
    <t xml:space="preserve">Weizmann Group (Windia Infrastructure Finance Limited)</t>
  </si>
  <si>
    <t xml:space="preserve">T V Subramanian</t>
  </si>
  <si>
    <t xml:space="preserve">TVS &lt;tvs@weizmann.co.in&gt;</t>
  </si>
  <si>
    <t xml:space="preserve">022 2207 1501</t>
  </si>
  <si>
    <t xml:space="preserve">629-A, GAZDAR HOUSE, DHOBI TALAO, MARINE LINES, Mumbai, IN 400002</t>
  </si>
  <si>
    <t xml:space="preserve">Parexel International India Private Limited</t>
  </si>
  <si>
    <t xml:space="preserve">Niranjan Saidu</t>
  </si>
  <si>
    <t xml:space="preserve">HROpscenterIndia@parexel.com</t>
  </si>
  <si>
    <t xml:space="preserve">040 44379999 / 080 67723000 / 040 66044514</t>
  </si>
  <si>
    <t xml:space="preserve">Parker Hannifin India Private Limited</t>
  </si>
  <si>
    <t xml:space="preserve">Kirubakaran</t>
  </si>
  <si>
    <t xml:space="preserve">kirubakaran.vd@parker.com</t>
  </si>
  <si>
    <t xml:space="preserve">Patel Infrastructure Pvt Ltd</t>
  </si>
  <si>
    <t xml:space="preserve">Jyoti chauhan</t>
  </si>
  <si>
    <t xml:space="preserve">hrd@patelinfra.com</t>
  </si>
  <si>
    <t xml:space="preserve">02692 245801</t>
  </si>
  <si>
    <t xml:space="preserve">Patel Sales &amp; Marketing</t>
  </si>
  <si>
    <t xml:space="preserve">Hitesh Patel</t>
  </si>
  <si>
    <t xml:space="preserve">teshmpatel@gmail.com</t>
  </si>
  <si>
    <t xml:space="preserve">Patra India BPO Services</t>
  </si>
  <si>
    <t xml:space="preserve">Ms. Aruna</t>
  </si>
  <si>
    <t xml:space="preserve">aruna.dundu@patracorp.com</t>
  </si>
  <si>
    <t xml:space="preserve">PC Care 247 Solutions Pvt Ltd</t>
  </si>
  <si>
    <t xml:space="preserve">hr.ggn@pccare247.com</t>
  </si>
  <si>
    <t xml:space="preserve">0124-6518378, 
  9560520077, 0124) 3881200</t>
  </si>
  <si>
    <t xml:space="preserve">PC Planet</t>
  </si>
  <si>
    <t xml:space="preserve">Zahoor Rather</t>
  </si>
  <si>
    <t xml:space="preserve">zahoorrather@pcplanet247.com</t>
  </si>
  <si>
    <t xml:space="preserve">PCI Limited</t>
  </si>
  <si>
    <t xml:space="preserve">Renuka Gupta</t>
  </si>
  <si>
    <t xml:space="preserve">renukagupta@prime-phil.com</t>
  </si>
  <si>
    <t xml:space="preserve">PCl It Solutions Pvt. Ltd.</t>
  </si>
  <si>
    <t xml:space="preserve">Sales@pclsolutions.lk', 'Info@pclsolutions.lk'</t>
  </si>
  <si>
    <t xml:space="preserve">Pearson India Education Service Private Limited</t>
  </si>
  <si>
    <t xml:space="preserve">Irfan Khan,</t>
  </si>
  <si>
    <t xml:space="preserve">irfan.khan@pearson.com</t>
  </si>
  <si>
    <t xml:space="preserve">Pee Kay Shuttering House</t>
  </si>
  <si>
    <t xml:space="preserve">manu@pkbuildtech.com</t>
  </si>
  <si>
    <t xml:space="preserve">Pennant Software Private Limited</t>
  </si>
  <si>
    <t xml:space="preserve">Nihasini N</t>
  </si>
  <si>
    <t xml:space="preserve">nihasini.n@pentr.com</t>
  </si>
  <si>
    <t xml:space="preserve">Pentafuse India Pvt. Ltd</t>
  </si>
  <si>
    <t xml:space="preserve">k.diana@pentafuse.com</t>
  </si>
  <si>
    <t xml:space="preserve">Pentasoftware Pvt. Ltd.(01-03-2011 to 02-09-2011)</t>
  </si>
  <si>
    <t xml:space="preserve">compliance@ambienceisland.com , hr.collect@pentaserv.com</t>
  </si>
  <si>
    <t xml:space="preserve">011-41655550</t>
  </si>
  <si>
    <t xml:space="preserve">Peol Technologies Pvt Ltd</t>
  </si>
  <si>
    <t xml:space="preserve">Pooja Dixit `</t>
  </si>
  <si>
    <t xml:space="preserve">Pooja.dixit@peolsolutions.com</t>
  </si>
  <si>
    <t xml:space="preserve">Perfect Business Solutions</t>
  </si>
  <si>
    <t xml:space="preserve">Nitesh Phulgirkar.</t>
  </si>
  <si>
    <t xml:space="preserve">perfectbuisnesssol@gmail.com</t>
  </si>
  <si>
    <t xml:space="preserve">Perfexa Solution</t>
  </si>
  <si>
    <t xml:space="preserve">support@perfexa.net</t>
  </si>
  <si>
    <t xml:space="preserve">Perform Progessive Sports Media</t>
  </si>
  <si>
    <t xml:space="preserve">Sakil R Uchil,</t>
  </si>
  <si>
    <t xml:space="preserve">Sakil.Uchil@performgroup.com</t>
  </si>
  <si>
    <t xml:space="preserve">Perito HR Solutions</t>
  </si>
  <si>
    <t xml:space="preserve">amit@perito.co.in</t>
  </si>
  <si>
    <t xml:space="preserve">Persistent System</t>
  </si>
  <si>
    <t xml:space="preserve">Ujjwal Singh</t>
  </si>
  <si>
    <t xml:space="preserve">ujjwal_singh@persistent.com</t>
  </si>
  <si>
    <t xml:space="preserve">PFEDA</t>
  </si>
  <si>
    <t xml:space="preserve">pfeda@pfeda.com</t>
  </si>
  <si>
    <t xml:space="preserve">Phoenix Solutions</t>
  </si>
  <si>
    <t xml:space="preserve">anupamashoksrivastava@rediffmail.com</t>
  </si>
  <si>
    <t xml:space="preserve">PhoolChatti Resort</t>
  </si>
  <si>
    <t xml:space="preserve">gajender rawat</t>
  </si>
  <si>
    <t xml:space="preserve">phoolchattiresort@gmail.com</t>
  </si>
  <si>
    <t xml:space="preserve">Phykon Pvt. Ltd</t>
  </si>
  <si>
    <t xml:space="preserve">Gayathri P B</t>
  </si>
  <si>
    <t xml:space="preserve">gayathri@phykon.com</t>
  </si>
  <si>
    <t xml:space="preserve">0471-6456070 , 0471-4066070</t>
  </si>
  <si>
    <t xml:space="preserve">Pilani Soft Labs Private Ltd.</t>
  </si>
  <si>
    <t xml:space="preserve">Sona Herbert</t>
  </si>
  <si>
    <t xml:space="preserve">sona.r@redbus.in</t>
  </si>
  <si>
    <t xml:space="preserve">Pinaki Softcon Private Limited</t>
  </si>
  <si>
    <t xml:space="preserve">Neha Dwivedi</t>
  </si>
  <si>
    <t xml:space="preserve">n.dwivedi@pinakitech.com</t>
  </si>
  <si>
    <t xml:space="preserve">Pine Labs Private Limited</t>
  </si>
  <si>
    <t xml:space="preserve">Ashish Semwal</t>
  </si>
  <si>
    <t xml:space="preserve">ashish.semwal@pinelabs.com / hr@pinelabs.com</t>
  </si>
  <si>
    <t xml:space="preserve">Pine Labs Pvt Ltd</t>
  </si>
  <si>
    <t xml:space="preserve">Samarth Kumar</t>
  </si>
  <si>
    <t xml:space="preserve">samarth.kumar@pinelabs.com ritesh.mishra@pinelabs.com</t>
  </si>
  <si>
    <t xml:space="preserve">Pinnacle Info Services</t>
  </si>
  <si>
    <t xml:space="preserve">anwar@pinnacleinfoservices.com</t>
  </si>
  <si>
    <t xml:space="preserve">022-41231186</t>
  </si>
  <si>
    <t xml:space="preserve">Pinnacle Technology</t>
  </si>
  <si>
    <t xml:space="preserve">varsha.sharma@pinnacle-technology.com</t>
  </si>
  <si>
    <t xml:space="preserve">Pioneer Cement Ltd</t>
  </si>
  <si>
    <t xml:space="preserve">Riaz ul Hassan</t>
  </si>
  <si>
    <t xml:space="preserve">riaz.raja@pioneercement.com / pioneer@pioneercement.com / pcllahore@pioneercement.com / factory@pioneercement.com</t>
  </si>
  <si>
    <t xml:space="preserve">021 35685052-55</t>
  </si>
  <si>
    <t xml:space="preserve">Pipavav Defence And Offshore Engineering Company Limited</t>
  </si>
  <si>
    <t xml:space="preserve">Chirag Oza</t>
  </si>
  <si>
    <t xml:space="preserve">chirag.oza@relianceada.com</t>
  </si>
  <si>
    <t xml:space="preserve">022 33031000 / 33038000</t>
  </si>
  <si>
    <t xml:space="preserve">Planet Travels &amp; Tours...</t>
  </si>
  <si>
    <t xml:space="preserve">planetdubai@pttcdxb.net, cargocentre@pttcdxb.net</t>
  </si>
  <si>
    <t xml:space="preserve">Plaza Premium Lounge</t>
  </si>
  <si>
    <t xml:space="preserve">hemant@plaza-network.com</t>
  </si>
  <si>
    <t xml:space="preserve">11-47681199</t>
  </si>
  <si>
    <t xml:space="preserve">Plintron Global Technology Solutions Pvt Ltd</t>
  </si>
  <si>
    <t xml:space="preserve">vivekkrishnan.st@plintron.com</t>
  </si>
  <si>
    <t xml:space="preserve">044 65680968</t>
  </si>
  <si>
    <t xml:space="preserve">PNB Metlife India Insurance Company Ltd</t>
  </si>
  <si>
    <t xml:space="preserve">rm9@metlife.com</t>
  </si>
  <si>
    <t xml:space="preserve">80-26438638</t>
  </si>
  <si>
    <t xml:space="preserve">Polaris Consulting &amp; Services Limited</t>
  </si>
  <si>
    <t xml:space="preserve">Central Employment verification Desk</t>
  </si>
  <si>
    <t xml:space="preserve">verify.employee@polarisft.com</t>
  </si>
  <si>
    <t xml:space="preserve">Polaris Consulting and Services Limited</t>
  </si>
  <si>
    <t xml:space="preserve">Sarika</t>
  </si>
  <si>
    <t xml:space="preserve">sarikav@virtusa.com</t>
  </si>
  <si>
    <t xml:space="preserve">Polaris Software Lab Limited</t>
  </si>
  <si>
    <t xml:space="preserve">Mr. Ashwani Mishra</t>
  </si>
  <si>
    <t xml:space="preserve">verify.employee@polarisft.com, ananthakrishnan.r@polarisFT.com</t>
  </si>
  <si>
    <t xml:space="preserve">Policy Bazaar .com</t>
  </si>
  <si>
    <t xml:space="preserve">Sachin Kumar</t>
  </si>
  <si>
    <t xml:space="preserve">Sachinkm@policybazaar.com</t>
  </si>
  <si>
    <t xml:space="preserve">Policy Bazaar.Com</t>
  </si>
  <si>
    <t xml:space="preserve">Devika Kapoor</t>
  </si>
  <si>
    <t xml:space="preserve">hr@policybazaar.com / ruchit@policybazaar.com / devika@policybazaar.com</t>
  </si>
  <si>
    <t xml:space="preserve">0124 4562905 / 4769500 4769519</t>
  </si>
  <si>
    <t xml:space="preserve">Poncho Hospitality Private Limited</t>
  </si>
  <si>
    <t xml:space="preserve">Nilesh Mishra</t>
  </si>
  <si>
    <t xml:space="preserve">akumar@box8.in / anujsvce@gmail.com / nileshmishra.box8@gmail.com</t>
  </si>
  <si>
    <t xml:space="preserve">Portronics digital Pvt. Ltd</t>
  </si>
  <si>
    <t xml:space="preserve">Jasmeet Kaur</t>
  </si>
  <si>
    <t xml:space="preserve">jkaur@portronics.com</t>
  </si>
  <si>
    <t xml:space="preserve">11-42413131(100 lines)||</t>
  </si>
  <si>
    <t xml:space="preserve">Positive Edge</t>
  </si>
  <si>
    <t xml:space="preserve">ankaprasadp@positiveedge.net</t>
  </si>
  <si>
    <t xml:space="preserve">080 65791228 / 65791467</t>
  </si>
  <si>
    <t xml:space="preserve">Power Sparrow</t>
  </si>
  <si>
    <t xml:space="preserve">Shivaraya Narayan Poojari</t>
  </si>
  <si>
    <t xml:space="preserve">shivaraya.poojari@powersparrow.com</t>
  </si>
  <si>
    <t xml:space="preserve">080 41146566</t>
  </si>
  <si>
    <t xml:space="preserve">Powertech</t>
  </si>
  <si>
    <t xml:space="preserve">Deepa Sreedharan</t>
  </si>
  <si>
    <t xml:space="preserve">deepa@powertechcc.com</t>
  </si>
  <si>
    <t xml:space="preserve">8067416122/9980808931</t>
  </si>
  <si>
    <t xml:space="preserve">Powertech Call Center LLP</t>
  </si>
  <si>
    <t xml:space="preserve">hr@powertechcc.com</t>
  </si>
  <si>
    <t xml:space="preserve">080-26784809, 9980808931</t>
  </si>
  <si>
    <t xml:space="preserve">Prach Innovative Designs Private Limited</t>
  </si>
  <si>
    <t xml:space="preserve">Indu Sharma</t>
  </si>
  <si>
    <t xml:space="preserve">indu.s@prachinnovative.com</t>
  </si>
  <si>
    <t xml:space="preserve">040 40214062</t>
  </si>
  <si>
    <t xml:space="preserve">Pragathi Shree Silks</t>
  </si>
  <si>
    <t xml:space="preserve">Manju</t>
  </si>
  <si>
    <t xml:space="preserve">pragathishreesilks@gmail.com</t>
  </si>
  <si>
    <t xml:space="preserve">Pragmatic IT Solutions Pvt. Ltd</t>
  </si>
  <si>
    <t xml:space="preserve">Ramesh Babu.Ch</t>
  </si>
  <si>
    <t xml:space="preserve">hr@pragitsol.com</t>
  </si>
  <si>
    <t xml:space="preserve">: 040 – 66331818</t>
  </si>
  <si>
    <t xml:space="preserve">Prahar Media Technologies Pvt Ltd</t>
  </si>
  <si>
    <t xml:space="preserve">stuti@siliconindia.com</t>
  </si>
  <si>
    <t xml:space="preserve">Prakashdeep Security Services Pvt. Ltd.</t>
  </si>
  <si>
    <t xml:space="preserve">Dimple</t>
  </si>
  <si>
    <t xml:space="preserve">solution2accounts@gmail.com</t>
  </si>
  <si>
    <t xml:space="preserve">Prats Events Management</t>
  </si>
  <si>
    <t xml:space="preserve">Snehal Jangam</t>
  </si>
  <si>
    <t xml:space="preserve">snehaljangam16@gmail.com</t>
  </si>
  <si>
    <t xml:space="preserve">Pravasi Info Technologies Pvt Ltd</t>
  </si>
  <si>
    <t xml:space="preserve">sara.clark@demystifiedsolutions.com / upasana.sinha@pravasiinfotech.com</t>
  </si>
  <si>
    <t xml:space="preserve">080 6560 6786</t>
  </si>
  <si>
    <t xml:space="preserve">Pravek Kalp Herbal Products Pvt Ltd</t>
  </si>
  <si>
    <t xml:space="preserve">Mr. Hoshiaar singh</t>
  </si>
  <si>
    <t xml:space="preserve">pravekkalp@yahoo.com</t>
  </si>
  <si>
    <t xml:space="preserve">0120- 2520848</t>
  </si>
  <si>
    <t xml:space="preserve">Praxis</t>
  </si>
  <si>
    <t xml:space="preserve">Teena Sharma-</t>
  </si>
  <si>
    <t xml:space="preserve">teena.sharma@praxis-services.com</t>
  </si>
  <si>
    <t xml:space="preserve">Precision Technoservices Pvt Ltd</t>
  </si>
  <si>
    <t xml:space="preserve">Ganga V</t>
  </si>
  <si>
    <t xml:space="preserve">hrindia@precisiontechcorp.com</t>
  </si>
  <si>
    <t xml:space="preserve">040-69990555 / 7032229394</t>
  </si>
  <si>
    <t xml:space="preserve">Preethi Kitchen Appliance Pvt Ltd</t>
  </si>
  <si>
    <t xml:space="preserve">Samuel S</t>
  </si>
  <si>
    <t xml:space="preserve">samuel.s@preethi.in</t>
  </si>
  <si>
    <t xml:space="preserve">87544 17769</t>
  </si>
  <si>
    <t xml:space="preserve">Presentation People</t>
  </si>
  <si>
    <t xml:space="preserve">Praveen Vats</t>
  </si>
  <si>
    <t xml:space="preserve">praveenvats@presentationpeople.in</t>
  </si>
  <si>
    <t xml:space="preserve">Prestige Automobiles Pvt. Ltd.</t>
  </si>
  <si>
    <t xml:space="preserve">Mr. Shajan Theruvath</t>
  </si>
  <si>
    <t xml:space="preserve">info1.prestigeauto@gmail.com</t>
  </si>
  <si>
    <t xml:space="preserve">Presto Infosolutions Pvt Ltd</t>
  </si>
  <si>
    <t xml:space="preserve">Siddharth Arya</t>
  </si>
  <si>
    <t xml:space="preserve">siddharth.arya@presto.co.in</t>
  </si>
  <si>
    <t xml:space="preserve">Pricewaterhouse Coopers Pvt. Ltd</t>
  </si>
  <si>
    <t xml:space="preserve">annuj</t>
  </si>
  <si>
    <t xml:space="preserve">ranjita.shanbagh@in.pwc.com, anuj.dave@in.pwc.com</t>
  </si>
  <si>
    <t xml:space="preserve">022-66891000</t>
  </si>
  <si>
    <t xml:space="preserve">Pricol Technologies Limited</t>
  </si>
  <si>
    <t xml:space="preserve">Samyuktha S</t>
  </si>
  <si>
    <t xml:space="preserve">admin@pricoltech.com / mohan.marappan@pricoltech.com samyuktha.sivabal@pricoltech.com</t>
  </si>
  <si>
    <t xml:space="preserve">0422 4332211 / 4332200</t>
  </si>
  <si>
    <t xml:space="preserve">Primaccess Technolgies Pvt. Ltd</t>
  </si>
  <si>
    <t xml:space="preserve">Laxma Reddy</t>
  </si>
  <si>
    <t xml:space="preserve">hr@primaccess.com</t>
  </si>
  <si>
    <t xml:space="preserve">Prime Communications</t>
  </si>
  <si>
    <t xml:space="preserve">velma.gurl1987@gmail .com</t>
  </si>
  <si>
    <t xml:space="preserve">512-3075070</t>
  </si>
  <si>
    <t xml:space="preserve">Prime Focus</t>
  </si>
  <si>
    <t xml:space="preserve">apoorva</t>
  </si>
  <si>
    <t xml:space="preserve">apurva.shah@primefocusworld.com, info@primefocusworld.com, info.bollywood@primefocusworld.com</t>
  </si>
  <si>
    <t xml:space="preserve">022-42095000</t>
  </si>
  <si>
    <t xml:space="preserve">Prime II India</t>
  </si>
  <si>
    <t xml:space="preserve">Mr. Rehan</t>
  </si>
  <si>
    <t xml:space="preserve">huck-rehan@dlf.in</t>
  </si>
  <si>
    <t xml:space="preserve">Prime Papyrus Products Pvt Ltd</t>
  </si>
  <si>
    <t xml:space="preserve">ganesh.choudhary@primepapyrus.com</t>
  </si>
  <si>
    <t xml:space="preserve">Primeline Global Solutions</t>
  </si>
  <si>
    <t xml:space="preserve">hr@primelineglobalsolutions.com</t>
  </si>
  <si>
    <t xml:space="preserve">40-66130328, 65242967</t>
  </si>
  <si>
    <t xml:space="preserve">Prism Solutions</t>
  </si>
  <si>
    <t xml:space="preserve">vinod@prismsolutions.co.in</t>
  </si>
  <si>
    <t xml:space="preserve">Process Tech Management Consultants Pvt Ltd</t>
  </si>
  <si>
    <t xml:space="preserve">Amit Srivastava</t>
  </si>
  <si>
    <t xml:space="preserve">amit@ptmanagementconsultants.com dhyanendra@ptmanagementconsultants.com</t>
  </si>
  <si>
    <t xml:space="preserve">Professional Access</t>
  </si>
  <si>
    <t xml:space="preserve">Dadapeer Kerur</t>
  </si>
  <si>
    <t xml:space="preserve">DKerur@ProfessionalAccess.com</t>
  </si>
  <si>
    <t xml:space="preserve">80 41377900 | Extn: 4076</t>
  </si>
  <si>
    <t xml:space="preserve">Progneur Technologies Pvt Ltd</t>
  </si>
  <si>
    <t xml:space="preserve">Ravi Kumar HS</t>
  </si>
  <si>
    <t xml:space="preserve">ravi.kumar@progneur.com</t>
  </si>
  <si>
    <t xml:space="preserve">07676737392/9972357551</t>
  </si>
  <si>
    <t xml:space="preserve">Progressive Infotech Pvt Ltd</t>
  </si>
  <si>
    <t xml:space="preserve">deepak.maheshwari@progressive.in</t>
  </si>
  <si>
    <t xml:space="preserve">0120 4393939 / 938</t>
  </si>
  <si>
    <t xml:space="preserve">Progressive Infovision Pvt.Ltd.</t>
  </si>
  <si>
    <t xml:space="preserve">pkochar@progressiveinfovision.com, pkochar@piplindia.com</t>
  </si>
  <si>
    <t xml:space="preserve">11-28124363, 25122469, 45509660, 45509661, 25492688</t>
  </si>
  <si>
    <t xml:space="preserve">Prolifics Inc</t>
  </si>
  <si>
    <t xml:space="preserve">sreedhar.musini@prolifics.com</t>
  </si>
  <si>
    <t xml:space="preserve">Prompt Personnel Consultancy Services Pvt Ltd</t>
  </si>
  <si>
    <t xml:space="preserve">Dikshita Bangera</t>
  </si>
  <si>
    <t xml:space="preserve">dikshita@promptpersonnel.com / sneha@promptpersonnel.com</t>
  </si>
  <si>
    <t xml:space="preserve">02240549797 Ext 220</t>
  </si>
  <si>
    <t xml:space="preserve">Propel Software Pvt Ltd</t>
  </si>
  <si>
    <t xml:space="preserve">Suraj Varma</t>
  </si>
  <si>
    <t xml:space="preserve">surajvarma@propelity.com</t>
  </si>
  <si>
    <t xml:space="preserve">Property Gaurds security</t>
  </si>
  <si>
    <t xml:space="preserve">hradmin@g7securitas.com</t>
  </si>
  <si>
    <t xml:space="preserve">Property Solutions India Pvt. Ltd.</t>
  </si>
  <si>
    <t xml:space="preserve">kunal</t>
  </si>
  <si>
    <t xml:space="preserve">info@psipl.co.in</t>
  </si>
  <si>
    <t xml:space="preserve">22 3365 2000, 22 3365 2000,</t>
  </si>
  <si>
    <t xml:space="preserve">Prophecy Tech</t>
  </si>
  <si>
    <t xml:space="preserve">Ms. Nupur</t>
  </si>
  <si>
    <t xml:space="preserve">hr@prophecytechindia.com</t>
  </si>
  <si>
    <t xml:space="preserve">011-41359418</t>
  </si>
  <si>
    <t xml:space="preserve">Prosperity Trading Company</t>
  </si>
  <si>
    <t xml:space="preserve">prosperitytradingc@gmail.com</t>
  </si>
  <si>
    <t xml:space="preserve">Prospus consulting Pvt. Ltd.</t>
  </si>
  <si>
    <t xml:space="preserve">priyanka.bhoumick@prospus.com</t>
  </si>
  <si>
    <t xml:space="preserve">0120-4105513</t>
  </si>
  <si>
    <t xml:space="preserve">Protagonists E Solutions Pvt. Ltd.</t>
  </si>
  <si>
    <t xml:space="preserve">Priyabrata Biswal</t>
  </si>
  <si>
    <t xml:space="preserve">hr@protagonistsesolutions.com</t>
  </si>
  <si>
    <t xml:space="preserve">Provana India Pvt. Ltd</t>
  </si>
  <si>
    <t xml:space="preserve">Neetu Singh</t>
  </si>
  <si>
    <t xml:space="preserve">neetu.singh@provana.co.in</t>
  </si>
  <si>
    <t xml:space="preserve">Provizor IT Service Pvt. Ltd.</t>
  </si>
  <si>
    <t xml:space="preserve">RAVI</t>
  </si>
  <si>
    <t xml:space="preserve">ravi@provizor.co.in</t>
  </si>
  <si>
    <t xml:space="preserve">080-25704080</t>
  </si>
  <si>
    <t xml:space="preserve">Prudent Insurance Brokers Pvt Ltd</t>
  </si>
  <si>
    <t xml:space="preserve">Sangeeth</t>
  </si>
  <si>
    <t xml:space="preserve">marisa.desousa@prudentbrokers.com / sangeeth.s@prudentbrokers.com</t>
  </si>
  <si>
    <t xml:space="preserve">022 33066000 / 8971572999</t>
  </si>
  <si>
    <t xml:space="preserve">Prudent Telecom Services</t>
  </si>
  <si>
    <t xml:space="preserve">prudent_mumbai@nokiacareindia.com'</t>
  </si>
  <si>
    <t xml:space="preserve">9821725253, 022-25475765,</t>
  </si>
  <si>
    <t xml:space="preserve">Pubmatic India Pvt Ltd.</t>
  </si>
  <si>
    <t xml:space="preserve">Vaishali Joshi |</t>
  </si>
  <si>
    <t xml:space="preserve">vaishali.joshi@pubmatic.com</t>
  </si>
  <si>
    <t xml:space="preserve">20-67285700 | m: 0091 9763055622</t>
  </si>
  <si>
    <t xml:space="preserve">Punjab Kesari Publishing House Pvt Ltd</t>
  </si>
  <si>
    <t xml:space="preserve">chetanarya@punjabkesari.net.in / puneetpareenja@gmail.com</t>
  </si>
  <si>
    <t xml:space="preserve">Puravankara Ltd</t>
  </si>
  <si>
    <t xml:space="preserve">Deepak.n@puravankara.com</t>
  </si>
  <si>
    <t xml:space="preserve">Purolator India Ltd</t>
  </si>
  <si>
    <t xml:space="preserve">sourabh, jai ram</t>
  </si>
  <si>
    <t xml:space="preserve">hrd.khd@in.mahle.com</t>
  </si>
  <si>
    <t xml:space="preserve">0124-4501200, 0124-4501213</t>
  </si>
  <si>
    <t xml:space="preserve">Purple Panda Fashions Pvt Ltd</t>
  </si>
  <si>
    <t xml:space="preserve">Mayank Kulshrestha</t>
  </si>
  <si>
    <t xml:space="preserve">mayank.kulshrestha@clovia.com</t>
  </si>
  <si>
    <t xml:space="preserve">120-4842509 / 9711743576</t>
  </si>
  <si>
    <t xml:space="preserve">Purple UMTC Transit Pvt Ltd</t>
  </si>
  <si>
    <t xml:space="preserve">hr@hohodelhi.com</t>
  </si>
  <si>
    <t xml:space="preserve">011 40940000</t>
  </si>
  <si>
    <t xml:space="preserve">Pushpa Gujral Science City</t>
  </si>
  <si>
    <t xml:space="preserve">bhalla77in@yahoo.com / info@pgsciencecity.org</t>
  </si>
  <si>
    <t xml:space="preserve">PWS RPO Solutions</t>
  </si>
  <si>
    <t xml:space="preserve">Ms. Astha Saini</t>
  </si>
  <si>
    <t xml:space="preserve">astha.saini@rposolutions.in</t>
  </si>
  <si>
    <t xml:space="preserve">Pyramid IT Consulting Pvt Ltd</t>
  </si>
  <si>
    <t xml:space="preserve">Deepa Choudhary</t>
  </si>
  <si>
    <t xml:space="preserve">raspreet@google.com / deepa.choudhary@pyramidconsultinginc.com</t>
  </si>
  <si>
    <t xml:space="preserve">Q2A Media</t>
  </si>
  <si>
    <t xml:space="preserve">kumar.santosh@qbslearning.com / hr@qbslearning.com</t>
  </si>
  <si>
    <t xml:space="preserve">0120 4833350</t>
  </si>
  <si>
    <t xml:space="preserve">QSource Global Consulting Pvt. Ltd</t>
  </si>
  <si>
    <t xml:space="preserve">sales@qsourceglobal.com, megham@qsourceglobal.com</t>
  </si>
  <si>
    <t xml:space="preserve">80-4089 6000</t>
  </si>
  <si>
    <t xml:space="preserve">Qtech Software Pvt. Ltd</t>
  </si>
  <si>
    <t xml:space="preserve">info@qtechsoftware.com, vinodcajain@yahoo.com, paresh@qtechsoftware.com,</t>
  </si>
  <si>
    <t xml:space="preserve">Qualtouch BPO Solutions Pvt. Ltd</t>
  </si>
  <si>
    <t xml:space="preserve">shivani.dhalla@qual-touch.com</t>
  </si>
  <si>
    <t xml:space="preserve">Quantum Storage India Pvt Ltd</t>
  </si>
  <si>
    <t xml:space="preserve">rajesh.kubendran@quantum-southasia.com</t>
  </si>
  <si>
    <t xml:space="preserve">Quantum Value IT Services Pvt Ltd</t>
  </si>
  <si>
    <t xml:space="preserve">Kalpana Velidi</t>
  </si>
  <si>
    <t xml:space="preserve">kalpana.v@quantumvalue.in</t>
  </si>
  <si>
    <t xml:space="preserve">40-65594555</t>
  </si>
  <si>
    <t xml:space="preserve">Quatrro Analytics &amp; Management Sercies Pvt. Ltd</t>
  </si>
  <si>
    <t xml:space="preserve">Jitender Kumar</t>
  </si>
  <si>
    <t xml:space="preserve">Jitender.Kumar@quatrro.com</t>
  </si>
  <si>
    <t xml:space="preserve">Quess Corp Ltd./ Formerly IKYA Human Capital Solution</t>
  </si>
  <si>
    <t xml:space="preserve">care@quesscorp.com</t>
  </si>
  <si>
    <t xml:space="preserve">Quest Career Solutions</t>
  </si>
  <si>
    <t xml:space="preserve">Jaishree</t>
  </si>
  <si>
    <t xml:space="preserve">questgroup@gmail.com</t>
  </si>
  <si>
    <t xml:space="preserve">080-41289789</t>
  </si>
  <si>
    <t xml:space="preserve">Quest Global Engineering Pvt Ltd</t>
  </si>
  <si>
    <t xml:space="preserve">Hari Krishna</t>
  </si>
  <si>
    <t xml:space="preserve">hari.krishna@quest-global.com</t>
  </si>
  <si>
    <t xml:space="preserve">080 67091100</t>
  </si>
  <si>
    <t xml:space="preserve">Quest Innovative Solutions Pvt Ltd</t>
  </si>
  <si>
    <t xml:space="preserve">Rakesh K. M.</t>
  </si>
  <si>
    <t xml:space="preserve">rakesh.km@qis.co.in</t>
  </si>
  <si>
    <t xml:space="preserve">484 2204108 / 2204109</t>
  </si>
  <si>
    <t xml:space="preserve">Quick Company Legal Services Pvt Ltd</t>
  </si>
  <si>
    <t xml:space="preserve">Archit</t>
  </si>
  <si>
    <t xml:space="preserve">archit@quickcompany.in / krishna@quickcompany.in</t>
  </si>
  <si>
    <t xml:space="preserve">011 3959 5858</t>
  </si>
  <si>
    <t xml:space="preserve">Quick Journey Discoveries Pvt. Ltd</t>
  </si>
  <si>
    <t xml:space="preserve">Akshay arya</t>
  </si>
  <si>
    <t xml:space="preserve">andy@comefly.com</t>
  </si>
  <si>
    <t xml:space="preserve">1246455195, 96</t>
  </si>
  <si>
    <t xml:space="preserve">Quikjet Cargo Airlines Pvt Ltd</t>
  </si>
  <si>
    <t xml:space="preserve">sarita.aiyanna@quikjet.co.in</t>
  </si>
  <si>
    <t xml:space="preserve">080 22487172</t>
  </si>
  <si>
    <t xml:space="preserve">Quintiles Research India Pvt Ltd</t>
  </si>
  <si>
    <t xml:space="preserve">AAA-direct.submissionforms@quintiles.com</t>
  </si>
  <si>
    <t xml:space="preserve">080 71317777</t>
  </si>
  <si>
    <t xml:space="preserve">R Concepts consulting Pvt. Ltd.</t>
  </si>
  <si>
    <t xml:space="preserve">info@rconcepts.in</t>
  </si>
  <si>
    <t xml:space="preserve">R K P L Services</t>
  </si>
  <si>
    <t xml:space="preserve">rkpl@rk-associates.com</t>
  </si>
  <si>
    <t xml:space="preserve">R M Infotech Pvt ltd</t>
  </si>
  <si>
    <t xml:space="preserve">ravi.shankar@rminfotechsolutions.com</t>
  </si>
  <si>
    <t xml:space="preserve">R P Techvision Pvt Ltd</t>
  </si>
  <si>
    <t xml:space="preserve">Dip Das</t>
  </si>
  <si>
    <t xml:space="preserve">dipd@rptechvision.com</t>
  </si>
  <si>
    <t xml:space="preserve">R Systems International Limited</t>
  </si>
  <si>
    <t xml:space="preserve">tarun@rsystems.com</t>
  </si>
  <si>
    <t xml:space="preserve">R.B.S</t>
  </si>
  <si>
    <t xml:space="preserve">Venisha, Recruiter hr, 08246450112</t>
  </si>
  <si>
    <t xml:space="preserve">employee.personnel.files@rbs.com, 'venisha.s@randstand.in'</t>
  </si>
  <si>
    <t xml:space="preserve">R.K. Enterprises</t>
  </si>
  <si>
    <t xml:space="preserve">Sunil yadav</t>
  </si>
  <si>
    <t xml:space="preserve">sunielyadav@aol.com</t>
  </si>
  <si>
    <t xml:space="preserve">R.M. Entertainment</t>
  </si>
  <si>
    <t xml:space="preserve">Mudit saxena</t>
  </si>
  <si>
    <t xml:space="preserve">muditsaxena.hr.noi@wavemalls.com</t>
  </si>
  <si>
    <t xml:space="preserve">R.P. Techvision I Pvt Ltd</t>
  </si>
  <si>
    <t xml:space="preserve">Satyabrata Sarkar</t>
  </si>
  <si>
    <t xml:space="preserve">satyabratas@rptechvision.com subrataprantik@gmail.com</t>
  </si>
  <si>
    <t xml:space="preserve">9903131111 / 9674322275</t>
  </si>
  <si>
    <t xml:space="preserve">Raaj Khosla &amp; Co.Pvt. Ltd. ( 01-06-2011 To 31-12-2011)</t>
  </si>
  <si>
    <t xml:space="preserve">poonam Makhija</t>
  </si>
  <si>
    <t xml:space="preserve">poonam.makhija@mymoneymantra.com</t>
  </si>
  <si>
    <t xml:space="preserve">9811348211, 11)-23753196</t>
  </si>
  <si>
    <t xml:space="preserve">Radiance BPO Pvt. Ltd.</t>
  </si>
  <si>
    <t xml:space="preserve">menon.devika87@gmail.com</t>
  </si>
  <si>
    <t xml:space="preserve">Radiant Info Systems Ltd.</t>
  </si>
  <si>
    <t xml:space="preserve">ajain@radiantinfo.com</t>
  </si>
  <si>
    <t xml:space="preserve">080 26763316</t>
  </si>
  <si>
    <t xml:space="preserve">Radical Minds Technologies Pvt Ltd</t>
  </si>
  <si>
    <t xml:space="preserve">Biswaroop Banerjee</t>
  </si>
  <si>
    <t xml:space="preserve">biswaroop.banerjee@radicalminds.net</t>
  </si>
  <si>
    <t xml:space="preserve">Radient Soft</t>
  </si>
  <si>
    <t xml:space="preserve">Anil Kumar Ch</t>
  </si>
  <si>
    <t xml:space="preserve">anilkumar.ch@radiensoft.com</t>
  </si>
  <si>
    <t xml:space="preserve">040-65522336</t>
  </si>
  <si>
    <t xml:space="preserve">Radisson Hotel</t>
  </si>
  <si>
    <t xml:space="preserve">RAJEEV WADHAWAN</t>
  </si>
  <si>
    <t xml:space="preserve">hrd@radissonjal.com</t>
  </si>
  <si>
    <t xml:space="preserve">(181) 467-1234 | M: +91 (987) 842-8319</t>
  </si>
  <si>
    <t xml:space="preserve">Radix Info Solutions Pvt Ltd</t>
  </si>
  <si>
    <t xml:space="preserve">Narayan Kasat</t>
  </si>
  <si>
    <t xml:space="preserve">info@radixinfosolutions.com</t>
  </si>
  <si>
    <t xml:space="preserve">Raj Enterprises</t>
  </si>
  <si>
    <t xml:space="preserve">anju.whitepalace@rediffmail.com</t>
  </si>
  <si>
    <t xml:space="preserve">9831595302 / 9836905770</t>
  </si>
  <si>
    <t xml:space="preserve">Raj Office Solutions Pvt. Ltd.-</t>
  </si>
  <si>
    <t xml:space="preserve">Mr. Praveen</t>
  </si>
  <si>
    <t xml:space="preserve">praveen@rajofficesolutions.com, hr@rajofficesolutions.com</t>
  </si>
  <si>
    <t xml:space="preserve">080-41500864</t>
  </si>
  <si>
    <t xml:space="preserve">Rajprabhu Traders Pvt Ltd</t>
  </si>
  <si>
    <t xml:space="preserve">hr@locknlock.in</t>
  </si>
  <si>
    <t xml:space="preserve">022 67722626</t>
  </si>
  <si>
    <t xml:space="preserve">Rajratan Infosolutions Limited</t>
  </si>
  <si>
    <t xml:space="preserve">hr@rrinfosolutions.net manjari.nigam@rrinfosolutions.net</t>
  </si>
  <si>
    <t xml:space="preserve">Ramada Encore Bengaluru</t>
  </si>
  <si>
    <t xml:space="preserve">hrm@ramadaencorebangalore.com</t>
  </si>
  <si>
    <t xml:space="preserve">080 3014 3014</t>
  </si>
  <si>
    <t xml:space="preserve">RAMPgreen Solution Private Limited</t>
  </si>
  <si>
    <t xml:space="preserve">shamim.ansari@rampgreen.net'/'akhil.swaroop@rampgreen.net'</t>
  </si>
  <si>
    <t xml:space="preserve">Randastd</t>
  </si>
  <si>
    <t xml:space="preserve">Gayathri Raghavan</t>
  </si>
  <si>
    <t xml:space="preserve">flexicare@randstad.in</t>
  </si>
  <si>
    <t xml:space="preserve">Rashantha Air Conditioners</t>
  </si>
  <si>
    <t xml:space="preserve">rashantha@gmail.com</t>
  </si>
  <si>
    <t xml:space="preserve">080 - 26585522</t>
  </si>
  <si>
    <t xml:space="preserve">Rashi Infomedia Pvt. Ltd</t>
  </si>
  <si>
    <t xml:space="preserve">piyush.gupta@rashi-infomedia.com</t>
  </si>
  <si>
    <t xml:space="preserve">91 124 4118106 | (M) +91 9818425106</t>
  </si>
  <si>
    <t xml:space="preserve">Rashmi Metaliks Limited</t>
  </si>
  <si>
    <t xml:space="preserve">anilsingh@rashmigroup.com</t>
  </si>
  <si>
    <t xml:space="preserve">RAZZLE</t>
  </si>
  <si>
    <t xml:space="preserve">ramya.razzle@gmail.com</t>
  </si>
  <si>
    <t xml:space="preserve">80- 41600332</t>
  </si>
  <si>
    <t xml:space="preserve">RB OneSource Pvt. Ltd.</t>
  </si>
  <si>
    <t xml:space="preserve">Mahesh Rahatwal</t>
  </si>
  <si>
    <t xml:space="preserve">mahesh.rahatwal@rbonesource.com</t>
  </si>
  <si>
    <t xml:space="preserve">RBS India Development Center (P) Ltd</t>
  </si>
  <si>
    <t xml:space="preserve">Rakesh sharma</t>
  </si>
  <si>
    <t xml:space="preserve">rakesh.sharma@rbs.com</t>
  </si>
  <si>
    <t xml:space="preserve">9958298663,</t>
  </si>
  <si>
    <t xml:space="preserve">RDM Reservation</t>
  </si>
  <si>
    <t xml:space="preserve">info@rdm.co.in, hr@rdm.co.in, ssudharkar@rdm.co.in</t>
  </si>
  <si>
    <t xml:space="preserve">124 4198800</t>
  </si>
  <si>
    <t xml:space="preserve">Real Soft Intl Private Limited</t>
  </si>
  <si>
    <t xml:space="preserve">priya.shivangi@realsoftinc.com</t>
  </si>
  <si>
    <t xml:space="preserve">080 66668500</t>
  </si>
  <si>
    <t xml:space="preserve">Real Time Data Services Private Limited</t>
  </si>
  <si>
    <t xml:space="preserve">Vidushi Singh</t>
  </si>
  <si>
    <t xml:space="preserve">vidushi@myrealdata.net</t>
  </si>
  <si>
    <t xml:space="preserve">RedBall Infotech</t>
  </si>
  <si>
    <t xml:space="preserve">Prashant Shishodia</t>
  </si>
  <si>
    <t xml:space="preserve">info@redballinfotech.com</t>
  </si>
  <si>
    <t xml:space="preserve">Redical Minds Technologies Pvt. Ltd.</t>
  </si>
  <si>
    <t xml:space="preserve">anjana.katoch@radicalminds.in</t>
  </si>
  <si>
    <t xml:space="preserve">Redij Empex</t>
  </si>
  <si>
    <t xml:space="preserve">Raj redij</t>
  </si>
  <si>
    <t xml:space="preserve">redij1409@gmail.com</t>
  </si>
  <si>
    <t xml:space="preserve">Reelect Services</t>
  </si>
  <si>
    <t xml:space="preserve">reelectservices@gmail.com</t>
  </si>
  <si>
    <t xml:space="preserve">Regard Network Solution</t>
  </si>
  <si>
    <t xml:space="preserve">pawan.dubey@regardnetwork.com</t>
  </si>
  <si>
    <t xml:space="preserve">011 29825101</t>
  </si>
  <si>
    <t xml:space="preserve">Rehoboth Worship Centre</t>
  </si>
  <si>
    <t xml:space="preserve">rehobothpastorsfellowship@gmail.com / 254surajapts@gmail.com</t>
  </si>
  <si>
    <t xml:space="preserve">REI Systems India Pvt Ltd</t>
  </si>
  <si>
    <t xml:space="preserve">Richa</t>
  </si>
  <si>
    <t xml:space="preserve">richa.singh@reisystems.in</t>
  </si>
  <si>
    <t xml:space="preserve">020 69202085</t>
  </si>
  <si>
    <t xml:space="preserve">Reiter India Private Limited</t>
  </si>
  <si>
    <t xml:space="preserve">Yogesh Ghodekar</t>
  </si>
  <si>
    <t xml:space="preserve">yogesh.ghodekar@rieter.com</t>
  </si>
  <si>
    <t xml:space="preserve">2169 30 4296</t>
  </si>
  <si>
    <t xml:space="preserve">Reliable Business solutions &amp; Services Pvt Ltd</t>
  </si>
  <si>
    <t xml:space="preserve">Upendra Aher</t>
  </si>
  <si>
    <t xml:space="preserve">upendra.aher@reliablebss.com</t>
  </si>
  <si>
    <t xml:space="preserve">Reliance</t>
  </si>
  <si>
    <t xml:space="preserve">Saju Kudilil</t>
  </si>
  <si>
    <t xml:space="preserve">Saju.Kuttappan@ril.com</t>
  </si>
  <si>
    <t xml:space="preserve">Reliance BPO Pvt Ltd</t>
  </si>
  <si>
    <t xml:space="preserve">Mr. Bharat Gera</t>
  </si>
  <si>
    <t xml:space="preserve">bharat.gera@relianceada.com</t>
  </si>
  <si>
    <t xml:space="preserve">022-30388000/88012</t>
  </si>
  <si>
    <t xml:space="preserve">Reliance Comm Infra Ltd</t>
  </si>
  <si>
    <t xml:space="preserve">sujit.panda@relianceada.com / support@globalcloudxchange.com / ammithani@globalcloudxchange.com</t>
  </si>
  <si>
    <t xml:space="preserve">022-30371128 / 9324037481 / 022 30386335</t>
  </si>
  <si>
    <t xml:space="preserve">Reliance Communication Limited</t>
  </si>
  <si>
    <t xml:space="preserve">Jinto George</t>
  </si>
  <si>
    <t xml:space="preserve">Jinto.George@relianceada.com</t>
  </si>
  <si>
    <t xml:space="preserve">102, Samruddhi Complex, Near Vihar Cinema, Pratapnagar Road, Vadodara, Gujarat 390004</t>
  </si>
  <si>
    <t xml:space="preserve">Reliance Communication Ltd.</t>
  </si>
  <si>
    <t xml:space="preserve">customercare@relianceada.com, gsm.customercare@relianceada.com</t>
  </si>
  <si>
    <t xml:space="preserve">0674-3031947</t>
  </si>
  <si>
    <t xml:space="preserve">Reliance Communications Ltd</t>
  </si>
  <si>
    <t xml:space="preserve">sachin.jadhav@relianceada.com</t>
  </si>
  <si>
    <t xml:space="preserve">022 30373333 / 30380904 / 7999716693</t>
  </si>
  <si>
    <t xml:space="preserve">Reliance Infrastructure Ltd</t>
  </si>
  <si>
    <t xml:space="preserve">Subodh/ Ram babu</t>
  </si>
  <si>
    <t xml:space="preserve">rambabu.sunkavally@relianceada.com, subodh.panwar@relianceada.com</t>
  </si>
  <si>
    <t xml:space="preserve">0884-2392355</t>
  </si>
  <si>
    <t xml:space="preserve">Reliance Jio Infocom Ltd</t>
  </si>
  <si>
    <t xml:space="preserve">Lalesa Mulla</t>
  </si>
  <si>
    <t xml:space="preserve">lalesa.mulla@ril.com</t>
  </si>
  <si>
    <t xml:space="preserve">Reliance Jio Infocomm Limited (Relieving Letter Required)</t>
  </si>
  <si>
    <t xml:space="preserve">Vimal Yadav</t>
  </si>
  <si>
    <t xml:space="preserve">bharti.goel@ril.com / jyoti.jain@ril.com</t>
  </si>
  <si>
    <t xml:space="preserve">022 44770000</t>
  </si>
  <si>
    <t xml:space="preserve">Reliance Securities Ltd</t>
  </si>
  <si>
    <t xml:space="preserve">Rony</t>
  </si>
  <si>
    <t xml:space="preserve">rony.p.fernandes@relianceada.com</t>
  </si>
  <si>
    <t xml:space="preserve">Reliance Transport &amp; Travels Private Limited</t>
  </si>
  <si>
    <t xml:space="preserve">Binu Varghese</t>
  </si>
  <si>
    <t xml:space="preserve">binu.m.varghese@relianceada.com</t>
  </si>
  <si>
    <t xml:space="preserve">7498474343/ 022-30096880</t>
  </si>
  <si>
    <t xml:space="preserve">Relieving letter would be required(Allegis Global Solutions)</t>
  </si>
  <si>
    <t xml:space="preserve">Kandakumaar Dharmalingam</t>
  </si>
  <si>
    <t xml:space="preserve">ukrishna@allegisgroup.com</t>
  </si>
  <si>
    <t xml:space="preserve">80 30705452 / 30705002</t>
  </si>
  <si>
    <t xml:space="preserve">Renovision Automation Services Pvt Ltd</t>
  </si>
  <si>
    <t xml:space="preserve">Kavita Bisht</t>
  </si>
  <si>
    <t xml:space="preserve">hrd@raspl.com</t>
  </si>
  <si>
    <t xml:space="preserve">011-30264456</t>
  </si>
  <si>
    <t xml:space="preserve">Repucom Media Analysis india pvt. Ltd.</t>
  </si>
  <si>
    <t xml:space="preserve">geetha.kr@repucom.com, ssen@repucom.net</t>
  </si>
  <si>
    <t xml:space="preserve">080-39818000, 8014</t>
  </si>
  <si>
    <t xml:space="preserve">Resemble Systems India Pvt Ltd</t>
  </si>
  <si>
    <t xml:space="preserve">info@resemblesystems.com / abdulalim@resemblesystems.com</t>
  </si>
  <si>
    <t xml:space="preserve">8861-349922 / 080 41116035</t>
  </si>
  <si>
    <t xml:space="preserve">Resignation Acceptance letter would be required(Tech Mahindra)</t>
  </si>
  <si>
    <t xml:space="preserve">ExEmp.Verifications@techmahindra.com</t>
  </si>
  <si>
    <t xml:space="preserve">Resource Square Solutions</t>
  </si>
  <si>
    <t xml:space="preserve">Vijay Kumar A Y</t>
  </si>
  <si>
    <t xml:space="preserve">verifications@resourcesquare.com</t>
  </si>
  <si>
    <t xml:space="preserve">9177 4141 33</t>
  </si>
  <si>
    <t xml:space="preserve">Reuaissauce Strategic And Management Services Pvt. Ltd</t>
  </si>
  <si>
    <t xml:space="preserve">Prasan Kumar Dash</t>
  </si>
  <si>
    <t xml:space="preserve">prasan.dash@rsms.co.in</t>
  </si>
  <si>
    <t xml:space="preserve">Revature</t>
  </si>
  <si>
    <t xml:space="preserve">P.Ophilia</t>
  </si>
  <si>
    <t xml:space="preserve">ophilia@revature.com</t>
  </si>
  <si>
    <t xml:space="preserve">Revolution Advertising And Promotion Pvt. Ltd</t>
  </si>
  <si>
    <t xml:space="preserve">Priti pandaey</t>
  </si>
  <si>
    <t xml:space="preserve">revolution_dell@rediffmail.com', priti.pandey2114@gmail.com</t>
  </si>
  <si>
    <t xml:space="preserve">RH International Ltd</t>
  </si>
  <si>
    <t xml:space="preserve">info@rhi-ltd.com / manmeet@rhi-ltd.co.uk</t>
  </si>
  <si>
    <t xml:space="preserve">RIC Technologies &amp; Services Pvt. Ltd</t>
  </si>
  <si>
    <t xml:space="preserve">Karan</t>
  </si>
  <si>
    <t xml:space="preserve">karn@bpotactics.com</t>
  </si>
  <si>
    <t xml:space="preserve">Right Global Infosolutions Pvt Ltd</t>
  </si>
  <si>
    <t xml:space="preserve">reshma.rani@rgisol.com</t>
  </si>
  <si>
    <t xml:space="preserve">Ring India Infotech Pvt. Ltd.-</t>
  </si>
  <si>
    <t xml:space="preserve">Mr. A Sharma</t>
  </si>
  <si>
    <t xml:space="preserve">asharma@ringindia.net</t>
  </si>
  <si>
    <t xml:space="preserve">011 2647 3070</t>
  </si>
  <si>
    <t xml:space="preserve">Ritex Overseas Pvt Ltd</t>
  </si>
  <si>
    <t xml:space="preserve">Gopal K Goswami</t>
  </si>
  <si>
    <t xml:space="preserve">viveksharma@ritexoverseas.com / accountsritexoverseas@gmail.com / gopalgoswami@ritexoverseas.com</t>
  </si>
  <si>
    <t xml:space="preserve">Rithwik Projects Pvt Ltd</t>
  </si>
  <si>
    <t xml:space="preserve">rplhyd@rithwikprojects.com', hr@rithwikprojects.com</t>
  </si>
  <si>
    <t xml:space="preserve">RITS info Solutions india Private Limited</t>
  </si>
  <si>
    <t xml:space="preserve">P. Anil Kumar Reddy,</t>
  </si>
  <si>
    <t xml:space="preserve">anil.palampalli@ritsindia.com</t>
  </si>
  <si>
    <t xml:space="preserve">Ritz Travelz Pvt Ltd</t>
  </si>
  <si>
    <t xml:space="preserve">Arpit Narula</t>
  </si>
  <si>
    <t xml:space="preserve">hr@travelopod.com</t>
  </si>
  <si>
    <t xml:space="preserve">98-88-78-1984</t>
  </si>
  <si>
    <t xml:space="preserve">Riyam Computer Services LLC</t>
  </si>
  <si>
    <t xml:space="preserve">rcs@omzest.com</t>
  </si>
  <si>
    <t xml:space="preserve">RMC Business Services Pvt. Ltd</t>
  </si>
  <si>
    <t xml:space="preserve">Rashmi Tiwari</t>
  </si>
  <si>
    <t xml:space="preserve">accounts.pune@hmxmedia.com</t>
  </si>
  <si>
    <t xml:space="preserve">20 32319262</t>
  </si>
  <si>
    <t xml:space="preserve">Robert Bosch &amp; Mazik Tech</t>
  </si>
  <si>
    <t xml:space="preserve">Kiran.TG@in.bosch.com</t>
  </si>
  <si>
    <t xml:space="preserve">Robert Bosch Engineering &amp; Business Solutions Limited</t>
  </si>
  <si>
    <t xml:space="preserve">Veeresh P</t>
  </si>
  <si>
    <t xml:space="preserve">Veeresh.Palleda@in.bosch.com</t>
  </si>
  <si>
    <t xml:space="preserve">080 4103 5991 / 9900505120</t>
  </si>
  <si>
    <t xml:space="preserve">Rohit Bal Designs Pvt Ltd.</t>
  </si>
  <si>
    <t xml:space="preserve">HRD</t>
  </si>
  <si>
    <t xml:space="preserve">hr@rohitbal.com</t>
  </si>
  <si>
    <t xml:space="preserve">Rohtan ITS India Private Limited</t>
  </si>
  <si>
    <t xml:space="preserve">Priti Kansal</t>
  </si>
  <si>
    <t xml:space="preserve">priti.kansal@supraits.com</t>
  </si>
  <si>
    <t xml:space="preserve">Rolta India Ltd</t>
  </si>
  <si>
    <t xml:space="preserve">mahadev.patil@rolta.com</t>
  </si>
  <si>
    <t xml:space="preserve">Rooman Technologies Pvt. Ltd</t>
  </si>
  <si>
    <t xml:space="preserve">Anshuman K Singh</t>
  </si>
  <si>
    <t xml:space="preserve">anshuman@rooman.net</t>
  </si>
  <si>
    <t xml:space="preserve">Rose Instruments</t>
  </si>
  <si>
    <t xml:space="preserve">rose.instruments@yahoo.co.in</t>
  </si>
  <si>
    <t xml:space="preserve">Roses Pro</t>
  </si>
  <si>
    <t xml:space="preserve">Shreya,</t>
  </si>
  <si>
    <t xml:space="preserve">adrosespro@gmail.com</t>
  </si>
  <si>
    <t xml:space="preserve">Roshni Enterprises</t>
  </si>
  <si>
    <t xml:space="preserve">Mr. Samsad Ahmad</t>
  </si>
  <si>
    <t xml:space="preserve">roshnientrc96@rediffmail.com</t>
  </si>
  <si>
    <t xml:space="preserve">9431317798, 9955343205, 9546882132</t>
  </si>
  <si>
    <t xml:space="preserve">Ross Warner HR Solutions</t>
  </si>
  <si>
    <t xml:space="preserve">Suman Yadav</t>
  </si>
  <si>
    <t xml:space="preserve">rosswarner011@gmail.com</t>
  </si>
  <si>
    <t xml:space="preserve">Royal Carpet Cleaners</t>
  </si>
  <si>
    <t xml:space="preserve">Surendra Singh</t>
  </si>
  <si>
    <t xml:space="preserve">royal.carpet@yahoo.co.in / vinaysingh1185@gmail.com royal.carpet@yahoo.co.in</t>
  </si>
  <si>
    <t xml:space="preserve">022 26684956 / 8108172992</t>
  </si>
  <si>
    <t xml:space="preserve">Royal Cliff (A Unit of Kudrat Hotel Pvt. Ltd.)</t>
  </si>
  <si>
    <t xml:space="preserve">Saurav Mangal</t>
  </si>
  <si>
    <t xml:space="preserve">hotelroyalcliff09@gmail.com</t>
  </si>
  <si>
    <t xml:space="preserve">0512-2540152 / 53 / 54</t>
  </si>
  <si>
    <t xml:space="preserve">Royal Datamatics Pvt Ltd</t>
  </si>
  <si>
    <t xml:space="preserve">Deepika Vadhera</t>
  </si>
  <si>
    <t xml:space="preserve">deepika@rdpl.com</t>
  </si>
  <si>
    <t xml:space="preserve">RPBM Public school</t>
  </si>
  <si>
    <t xml:space="preserve">ABHILASHA JAIN</t>
  </si>
  <si>
    <t xml:space="preserve">ramprashadmemorial@yahoo.com</t>
  </si>
  <si>
    <t xml:space="preserve">0522-2257310</t>
  </si>
  <si>
    <t xml:space="preserve">RR Financial Consultancy</t>
  </si>
  <si>
    <t xml:space="preserve">pamdrr@rrfcl.com, hr@rrfcl.com</t>
  </si>
  <si>
    <t xml:space="preserve">11-23636362/3</t>
  </si>
  <si>
    <t xml:space="preserve">RR Info Solutions</t>
  </si>
  <si>
    <t xml:space="preserve">Manjari Nigam</t>
  </si>
  <si>
    <t xml:space="preserve">manjari.nigam@rrinfosolutions.net</t>
  </si>
  <si>
    <t xml:space="preserve">RSAM Technologies India Pvt Ltd</t>
  </si>
  <si>
    <t xml:space="preserve">Gargi V Shetty</t>
  </si>
  <si>
    <t xml:space="preserve">finance-india@rsam.com</t>
  </si>
  <si>
    <t xml:space="preserve">RTV Channel</t>
  </si>
  <si>
    <t xml:space="preserve">Rahul Banerjee</t>
  </si>
  <si>
    <t xml:space="preserve">roofsandshelter@yahoo.com</t>
  </si>
  <si>
    <t xml:space="preserve">RV Akash Ganga Infra Structure Ltd</t>
  </si>
  <si>
    <t xml:space="preserve">Tanuj</t>
  </si>
  <si>
    <t xml:space="preserve">hrd@rvag.in</t>
  </si>
  <si>
    <t xml:space="preserve">011 417 00000, 42322551, 25279243</t>
  </si>
  <si>
    <t xml:space="preserve">S &amp; S Electronics</t>
  </si>
  <si>
    <t xml:space="preserve">Amit Abhilashi</t>
  </si>
  <si>
    <t xml:space="preserve">amitabhilashi@gmail.com, aabhil01@yahoo.com</t>
  </si>
  <si>
    <t xml:space="preserve">S K R Engineering College</t>
  </si>
  <si>
    <t xml:space="preserve">Dr. M. Senthil Kumar</t>
  </si>
  <si>
    <t xml:space="preserve">principal@skrenggcollege.org</t>
  </si>
  <si>
    <t xml:space="preserve">044-22741106 / 9841097106</t>
  </si>
  <si>
    <t xml:space="preserve">S M Netserv Technologies Private Limited</t>
  </si>
  <si>
    <t xml:space="preserve">dhanashree.r@smnetserv.com / swathi.v@smnetserv.com</t>
  </si>
  <si>
    <t xml:space="preserve">S R Micro Systems</t>
  </si>
  <si>
    <t xml:space="preserve">hr@srmicrosystems.com</t>
  </si>
  <si>
    <t xml:space="preserve">080 23390950</t>
  </si>
  <si>
    <t xml:space="preserve">S V Freight</t>
  </si>
  <si>
    <t xml:space="preserve">rajanic@svfright.com</t>
  </si>
  <si>
    <t xml:space="preserve">022-28508498</t>
  </si>
  <si>
    <t xml:space="preserve">S. M. Technosales (P) Ltd.</t>
  </si>
  <si>
    <t xml:space="preserve">smtechno@airtelmail.in'; 'samitsales@airtelmail.in', 'smtechno@ymail.com'</t>
  </si>
  <si>
    <t xml:space="preserve">S. nagaraj Textile Industries</t>
  </si>
  <si>
    <t xml:space="preserve">s nagaraj</t>
  </si>
  <si>
    <t xml:space="preserve">rohittinku89@gmail.com</t>
  </si>
  <si>
    <t xml:space="preserve">S. S. Tours &amp; Travels</t>
  </si>
  <si>
    <t xml:space="preserve">santosh.raikar@yahoo.co.in, santosh.c.raikar2gmail.com</t>
  </si>
  <si>
    <t xml:space="preserve">S.L.N.Enterprise</t>
  </si>
  <si>
    <t xml:space="preserve">Ravi Kumar</t>
  </si>
  <si>
    <t xml:space="preserve">sln_037@infosys.com</t>
  </si>
  <si>
    <t xml:space="preserve">080-26700322, 9900519554</t>
  </si>
  <si>
    <t xml:space="preserve">S.R. Dinodics And Co. LLP</t>
  </si>
  <si>
    <t xml:space="preserve">Kanchal / Pallavi</t>
  </si>
  <si>
    <t xml:space="preserve">pallavidinodia@srdinodia.com</t>
  </si>
  <si>
    <t xml:space="preserve">011 43703300 / 9810740501</t>
  </si>
  <si>
    <t xml:space="preserve">S.S. Below Chem Pvt. Ltd.</t>
  </si>
  <si>
    <t xml:space="preserve">amit@khadgawatsgroup.co.in; manish@khadgawatsgroup.co.in, info@khadgawatsgroup.co.in</t>
  </si>
  <si>
    <t xml:space="preserve">S.S. Marketing</t>
  </si>
  <si>
    <t xml:space="preserve">Sumit Chachan</t>
  </si>
  <si>
    <t xml:space="preserve">sumit@fleuriste.in, sachin@fleuriste.in</t>
  </si>
  <si>
    <t xml:space="preserve">S2quare Infotech Pvt. Ltd.</t>
  </si>
  <si>
    <t xml:space="preserve">info@zripa.net, sourav.kayal@zripa.com</t>
  </si>
  <si>
    <t xml:space="preserve">011-41414739</t>
  </si>
  <si>
    <t xml:space="preserve">Saburi TLC Worldwide Service Pvt. Ltd</t>
  </si>
  <si>
    <t xml:space="preserve">Sahil Dhall,</t>
  </si>
  <si>
    <t xml:space="preserve">OPSHR@saburitlc.in</t>
  </si>
  <si>
    <t xml:space="preserve">Saburi TLC Worldwide Services Pvt.</t>
  </si>
  <si>
    <t xml:space="preserve">supriya.shekhar@techliveconnect.in</t>
  </si>
  <si>
    <t xml:space="preserve">Saburi TLC Worldwide Services Pvt. Ltd</t>
  </si>
  <si>
    <t xml:space="preserve">Sahil Dhall</t>
  </si>
  <si>
    <t xml:space="preserve">sahil.dhall@saburitlc.in</t>
  </si>
  <si>
    <t xml:space="preserve">Saburi TLC Worldwide Services Pvt. Ltd.</t>
  </si>
  <si>
    <t xml:space="preserve">Ms. Tuhi</t>
  </si>
  <si>
    <t xml:space="preserve">amit.mathur@techliveconnect.com OPSHR@saburitlc.in</t>
  </si>
  <si>
    <t xml:space="preserve">Sadanam Kumaran College</t>
  </si>
  <si>
    <t xml:space="preserve">Prof.M. Geetha Nayar</t>
  </si>
  <si>
    <t xml:space="preserve">info@sicoms.info</t>
  </si>
  <si>
    <t xml:space="preserve">Safari Sales Pvt. Ltd.</t>
  </si>
  <si>
    <t xml:space="preserve">jigna.parikh@safari.in</t>
  </si>
  <si>
    <t xml:space="preserve">Sage IT Private Ltd</t>
  </si>
  <si>
    <t xml:space="preserve">Sandhya B</t>
  </si>
  <si>
    <t xml:space="preserve">HR@sageit.in</t>
  </si>
  <si>
    <t xml:space="preserve">996-206-6604</t>
  </si>
  <si>
    <t xml:space="preserve">Sahana Films Pvt Ltd</t>
  </si>
  <si>
    <t xml:space="preserve">Nitin Govalkar</t>
  </si>
  <si>
    <t xml:space="preserve">hr@jaimaharashtranews.tv</t>
  </si>
  <si>
    <t xml:space="preserve">Sahara Inida Pariwar Pvt Ltd</t>
  </si>
  <si>
    <t xml:space="preserve">mpp.corporatehr@sahara.in</t>
  </si>
  <si>
    <t xml:space="preserve">Sahara Q Shop Unique Products Range Ltd.</t>
  </si>
  <si>
    <t xml:space="preserve">hr@saharastar.com / careers@saharastar.com / cc@saharaqshop.com</t>
  </si>
  <si>
    <t xml:space="preserve">Sahara Samay</t>
  </si>
  <si>
    <t xml:space="preserve">Dixit Soni</t>
  </si>
  <si>
    <t xml:space="preserve">dixit.soni@sahara.in</t>
  </si>
  <si>
    <t xml:space="preserve">saher Technologies</t>
  </si>
  <si>
    <t xml:space="preserve">Yavar Pothiawala</t>
  </si>
  <si>
    <t xml:space="preserve">yavar@sahertech.com</t>
  </si>
  <si>
    <t xml:space="preserve">98251-07816</t>
  </si>
  <si>
    <t xml:space="preserve">Sai Academy</t>
  </si>
  <si>
    <t xml:space="preserve">saiacademy2008@gmail.com</t>
  </si>
  <si>
    <t xml:space="preserve">Sai Life Sciences Limited</t>
  </si>
  <si>
    <t xml:space="preserve">Suneetha T</t>
  </si>
  <si>
    <t xml:space="preserve">suneetha.t@sailife.com</t>
  </si>
  <si>
    <t xml:space="preserve">Sai Prakash Human Resources Pvt Ltd</t>
  </si>
  <si>
    <t xml:space="preserve">hrsaiprakash@yahoo.in</t>
  </si>
  <si>
    <t xml:space="preserve">0120-</t>
  </si>
  <si>
    <t xml:space="preserve">Saif Industrial Equipments</t>
  </si>
  <si>
    <t xml:space="preserve">Hussain singaporwala</t>
  </si>
  <si>
    <t xml:space="preserve">classicliftings@gmail.com</t>
  </si>
  <si>
    <t xml:space="preserve">Sairam Agency</t>
  </si>
  <si>
    <t xml:space="preserve">Sudhesh Chandra, Sunita Mishra</t>
  </si>
  <si>
    <t xml:space="preserve">rathbrothers@gmail.com</t>
  </si>
  <si>
    <t xml:space="preserve">Salasar Services (Insurance Brokers) Pvt Ltd</t>
  </si>
  <si>
    <t xml:space="preserve">Pinku Mazumdar</t>
  </si>
  <si>
    <t xml:space="preserve">ho@salasarservices.com / pinku@salasarservices.com</t>
  </si>
  <si>
    <t xml:space="preserve">Sales Chakra</t>
  </si>
  <si>
    <t xml:space="preserve">hello@saleschakra.com</t>
  </si>
  <si>
    <t xml:space="preserve">Salient Business Solutions</t>
  </si>
  <si>
    <t xml:space="preserve">info@salientbpo.com, gsharma@salientbpo.com</t>
  </si>
  <si>
    <t xml:space="preserve">Salmat Salesforce</t>
  </si>
  <si>
    <t xml:space="preserve">Mick Lenton</t>
  </si>
  <si>
    <t xml:space="preserve">mick.lenton@salmat.co.nz</t>
  </si>
  <si>
    <t xml:space="preserve">099787093, 0211414069</t>
  </si>
  <si>
    <t xml:space="preserve">Samarpit Suraksha P Ltd</t>
  </si>
  <si>
    <t xml:space="preserve">Sudhir Singh</t>
  </si>
  <si>
    <t xml:space="preserve">samarpitsuraksha@hotmail.com / info@samarpit.net / hr@samarpit.net</t>
  </si>
  <si>
    <t xml:space="preserve">011 29542455</t>
  </si>
  <si>
    <t xml:space="preserve">Samartha Infosolutions Pvt Ltd</t>
  </si>
  <si>
    <t xml:space="preserve">Chitra Satish</t>
  </si>
  <si>
    <t xml:space="preserve">chaitra.m@samarthainfo.com</t>
  </si>
  <si>
    <t xml:space="preserve">samir Engineering and Trading Co. Ltd</t>
  </si>
  <si>
    <t xml:space="preserve">Mr. Baiju</t>
  </si>
  <si>
    <t xml:space="preserve">accounts@samirengineering.com</t>
  </si>
  <si>
    <t xml:space="preserve">Samsung R&amp;D Institute India Bangalore Pvt Ltd</t>
  </si>
  <si>
    <t xml:space="preserve">verify.srib@samsung.com / shirish.j@samsung.com</t>
  </si>
  <si>
    <t xml:space="preserve">080 33413000</t>
  </si>
  <si>
    <t xml:space="preserve">Samvith Technologies</t>
  </si>
  <si>
    <t xml:space="preserve">gem@samvithtech.com</t>
  </si>
  <si>
    <t xml:space="preserve">Sanda Wellbeing Private Limited</t>
  </si>
  <si>
    <t xml:space="preserve">xavier ferreira</t>
  </si>
  <si>
    <t xml:space="preserve">sales@sandaholdings.com, xavierferreira@rediffmail.com</t>
  </si>
  <si>
    <t xml:space="preserve">022-42149000</t>
  </si>
  <si>
    <t xml:space="preserve">Sandwoods Infratech Projects Pvt. Ltd.</t>
  </si>
  <si>
    <t xml:space="preserve">info@sandwoods.com</t>
  </si>
  <si>
    <t xml:space="preserve">Sapiens Technologies India 1982 Pvt Ltd</t>
  </si>
  <si>
    <t xml:space="preserve">Preethi</t>
  </si>
  <si>
    <t xml:space="preserve">Preethi.C@sapiens.com</t>
  </si>
  <si>
    <t xml:space="preserve">Sapient Consulting Limited</t>
  </si>
  <si>
    <t xml:space="preserve">EmploymentVerification2@sapient.com</t>
  </si>
  <si>
    <t xml:space="preserve">SAR Group</t>
  </si>
  <si>
    <t xml:space="preserve">info@sar-group.com / saurabha.sinha@livpure.in</t>
  </si>
  <si>
    <t xml:space="preserve">Sarla Advantech Pvt Ltd</t>
  </si>
  <si>
    <t xml:space="preserve">pprabhu@sarlatech.com</t>
  </si>
  <si>
    <t xml:space="preserve">Sarovar Hotels Pvt. Ltd.</t>
  </si>
  <si>
    <t xml:space="preserve">suresh@sarovarhotels.com'</t>
  </si>
  <si>
    <t xml:space="preserve">011-26383851</t>
  </si>
  <si>
    <t xml:space="preserve">SATC Marketing India Pvt. Ltd.</t>
  </si>
  <si>
    <t xml:space="preserve">hr@satcmarketing.com</t>
  </si>
  <si>
    <t xml:space="preserve">Satyak Technical Services (P) Ltd.</t>
  </si>
  <si>
    <t xml:space="preserve">ankitchauhan1268@gmail.com</t>
  </si>
  <si>
    <t xml:space="preserve">Satyam Computer Services Ltd</t>
  </si>
  <si>
    <t xml:space="preserve">esolutions@satyam.com</t>
  </si>
  <si>
    <t xml:space="preserve">040-3063-3535</t>
  </si>
  <si>
    <t xml:space="preserve">Savi Infoservices India Pvt. Ltd</t>
  </si>
  <si>
    <t xml:space="preserve">Ms. Renu</t>
  </si>
  <si>
    <t xml:space="preserve">hr@billingsavi.com</t>
  </si>
  <si>
    <t xml:space="preserve">Saviance Technologies Pvt Ltd</t>
  </si>
  <si>
    <t xml:space="preserve">Dhruv Mehta</t>
  </si>
  <si>
    <t xml:space="preserve">krishna.yadav@saviance.com / Dhruv.Mehta@saviance.com</t>
  </si>
  <si>
    <t xml:space="preserve">0124-6650100</t>
  </si>
  <si>
    <t xml:space="preserve">Schlumberger India Technology Centre Private Limited</t>
  </si>
  <si>
    <t xml:space="preserve">nsalgar@slb.com</t>
  </si>
  <si>
    <t xml:space="preserve">Schlumberger Oilfield UK Plc</t>
  </si>
  <si>
    <t xml:space="preserve">JBorgenstam@slb.com</t>
  </si>
  <si>
    <t xml:space="preserve">School of Aeronautics (Neemarana)</t>
  </si>
  <si>
    <t xml:space="preserve">Chattrapati C Ashoka</t>
  </si>
  <si>
    <t xml:space="preserve">ccashoka@gmail.com</t>
  </si>
  <si>
    <t xml:space="preserve">011 25084354</t>
  </si>
  <si>
    <t xml:space="preserve">SCJ Product Pvt Ltd</t>
  </si>
  <si>
    <t xml:space="preserve">Joyshree Das Verma</t>
  </si>
  <si>
    <t xml:space="preserve">staffing.ne1@kaapro.co.in</t>
  </si>
  <si>
    <t xml:space="preserve">Score International Consulting Pvt Ltd</t>
  </si>
  <si>
    <t xml:space="preserve">Mayuri S</t>
  </si>
  <si>
    <t xml:space="preserve">hr@scorginternational.com</t>
  </si>
  <si>
    <t xml:space="preserve">20-6680-0001</t>
  </si>
  <si>
    <t xml:space="preserve">Scorg International Consulting Pvt Ltd</t>
  </si>
  <si>
    <t xml:space="preserve">nirmaln@scorgconsult.com / hr@scorginternational.com</t>
  </si>
  <si>
    <t xml:space="preserve">020 66800000 / 080 6567 0461</t>
  </si>
  <si>
    <t xml:space="preserve">SDC Information Services India Pvt Ltd</t>
  </si>
  <si>
    <t xml:space="preserve">arunk@superiorgroup.in / kalas@superiorgroup.com</t>
  </si>
  <si>
    <t xml:space="preserve">SDG Software India Pvt. Ltd.</t>
  </si>
  <si>
    <t xml:space="preserve">Sundar Singh Bisht</t>
  </si>
  <si>
    <t xml:space="preserve">Sundar.Bisht@sdgc.com</t>
  </si>
  <si>
    <t xml:space="preserve">SE Aerospace One Pvt Ltd</t>
  </si>
  <si>
    <t xml:space="preserve">sales@aerospaceone.com</t>
  </si>
  <si>
    <t xml:space="preserve">Seagull Maritime Agencies Pvt Ltd</t>
  </si>
  <si>
    <t xml:space="preserve">amber.agrawal@worldswindow.cc</t>
  </si>
  <si>
    <t xml:space="preserve">011 4312 2777</t>
  </si>
  <si>
    <t xml:space="preserve">Searace Logistics Analytics LLP</t>
  </si>
  <si>
    <t xml:space="preserve">Rifatul Siddique</t>
  </si>
  <si>
    <t xml:space="preserve">rifatul.siddique@searce.com</t>
  </si>
  <si>
    <t xml:space="preserve">20 6726 9864</t>
  </si>
  <si>
    <t xml:space="preserve">Seashore Engineering and Contracting W.L.L</t>
  </si>
  <si>
    <t xml:space="preserve">Angie Fraginal</t>
  </si>
  <si>
    <t xml:space="preserve">hr@seashoreqatar.com / marketing@seashoreqatar.com</t>
  </si>
  <si>
    <t xml:space="preserve">974 44722843 / 844</t>
  </si>
  <si>
    <t xml:space="preserve">Secro BPO Pvt. Ltd.</t>
  </si>
  <si>
    <t xml:space="preserve">Mr. Dinesh Singh Rawat</t>
  </si>
  <si>
    <t xml:space="preserve">shiv.singh@serco.com'</t>
  </si>
  <si>
    <t xml:space="preserve">Secure Parking Solutions Pvt. Ltd.</t>
  </si>
  <si>
    <t xml:space="preserve">vikrant.pangarkar@secureparking.co.in</t>
  </si>
  <si>
    <t xml:space="preserve">Secure System &amp; Services</t>
  </si>
  <si>
    <t xml:space="preserve">Mr Vinay Ballor</t>
  </si>
  <si>
    <t xml:space="preserve">info@sssit.in, sss.mum@gmail.com</t>
  </si>
  <si>
    <t xml:space="preserve">9819010207, 9987708783</t>
  </si>
  <si>
    <t xml:space="preserve">Securiguard Middle East LLC</t>
  </si>
  <si>
    <t xml:space="preserve">sgme@emirates.net.ae</t>
  </si>
  <si>
    <t xml:space="preserve">971 2 6583355</t>
  </si>
  <si>
    <t xml:space="preserve">Semantic Space Technologies Ltd</t>
  </si>
  <si>
    <t xml:space="preserve">Dalia Chakravorty</t>
  </si>
  <si>
    <t xml:space="preserve">Dalia.Chakravorty@prolifics.com</t>
  </si>
  <si>
    <t xml:space="preserve">Sequelone Solutions Private Limited</t>
  </si>
  <si>
    <t xml:space="preserve">Satyam Salunkhe</t>
  </si>
  <si>
    <t xml:space="preserve">satyam.salunkhe@honohr.com</t>
  </si>
  <si>
    <t xml:space="preserve">Serco</t>
  </si>
  <si>
    <t xml:space="preserve">Richa Sharma</t>
  </si>
  <si>
    <t xml:space="preserve">hrindiaops@intelenetglobal.com</t>
  </si>
  <si>
    <t xml:space="preserve">0124-6182127</t>
  </si>
  <si>
    <t xml:space="preserve">Serco BPO</t>
  </si>
  <si>
    <t xml:space="preserve">Vilas Tambe</t>
  </si>
  <si>
    <t xml:space="preserve">vilas.tambe@serco.com</t>
  </si>
  <si>
    <t xml:space="preserve">Serco BPO- India Operation</t>
  </si>
  <si>
    <t xml:space="preserve">dinesh.rawat@serco.com</t>
  </si>
  <si>
    <t xml:space="preserve">N/A</t>
  </si>
  <si>
    <t xml:space="preserve">Serco BPO- India Operations</t>
  </si>
  <si>
    <t xml:space="preserve">Shekar Kumar K</t>
  </si>
  <si>
    <t xml:space="preserve">shekar.kumar@serco.com</t>
  </si>
  <si>
    <t xml:space="preserve">(080) 66973010</t>
  </si>
  <si>
    <t xml:space="preserve">Serene India Software Services Pvt Ltd</t>
  </si>
  <si>
    <t xml:space="preserve">Ashwini Joshi</t>
  </si>
  <si>
    <t xml:space="preserve">arjoshi@serenecorp.com</t>
  </si>
  <si>
    <t xml:space="preserve">020-69001021|M:+91-9545456081</t>
  </si>
  <si>
    <t xml:space="preserve">Service certifiacte would be required (Tesco Hindustan)</t>
  </si>
  <si>
    <t xml:space="preserve">Mithalee Mohan</t>
  </si>
  <si>
    <t xml:space="preserve">yesudas.james@in.tesco.com / Mithalee.Mohan@in.tesco.com</t>
  </si>
  <si>
    <t xml:space="preserve">080 66588000</t>
  </si>
  <si>
    <t xml:space="preserve">Service certificate would be required(Atos India)</t>
  </si>
  <si>
    <t xml:space="preserve">sonal.sharma@atos.net / vinita.shrivastav@atos.net</t>
  </si>
  <si>
    <t xml:space="preserve">022 67333400 / 66452500</t>
  </si>
  <si>
    <t xml:space="preserve">Seven Eleven Advisors (P) Ltd.</t>
  </si>
  <si>
    <t xml:space="preserve">info@campusdias.com, shristi_pra@yahoo.com</t>
  </si>
  <si>
    <t xml:space="preserve">Sevenseas Global Express Logistics Private Limited</t>
  </si>
  <si>
    <t xml:space="preserve">Biju</t>
  </si>
  <si>
    <t xml:space="preserve">biju.thomas@sevenseasexpress.com</t>
  </si>
  <si>
    <t xml:space="preserve">080 42694000</t>
  </si>
  <si>
    <t xml:space="preserve">SG Analytics Pvt. Ltd.</t>
  </si>
  <si>
    <t xml:space="preserve">Sonal Mamtora</t>
  </si>
  <si>
    <t xml:space="preserve">hrgroup@sganalytics.com</t>
  </si>
  <si>
    <t xml:space="preserve">Shahi Enterprises</t>
  </si>
  <si>
    <t xml:space="preserve">Ram Shahi</t>
  </si>
  <si>
    <t xml:space="preserve">r.kshahi@yahoo.com</t>
  </si>
  <si>
    <t xml:space="preserve">Shakti Solutions</t>
  </si>
  <si>
    <t xml:space="preserve">Ajay Dered</t>
  </si>
  <si>
    <t xml:space="preserve">info@shaktisolutions.co.in</t>
  </si>
  <si>
    <t xml:space="preserve">Sharda University</t>
  </si>
  <si>
    <t xml:space="preserve">hr@sharda.co.in / sabrina.sabah@gmail.com</t>
  </si>
  <si>
    <t xml:space="preserve">Sharma and Associates</t>
  </si>
  <si>
    <t xml:space="preserve">B.R.Sharma</t>
  </si>
  <si>
    <t xml:space="preserve">brsharma_70@rediffmail.com</t>
  </si>
  <si>
    <t xml:space="preserve">09312706908 , 42418908</t>
  </si>
  <si>
    <t xml:space="preserve">Sharman Hospitality Pvt. Ltd</t>
  </si>
  <si>
    <t xml:space="preserve">karan@sharmanhospitality.com, finance@sharmanhospitality.com, admin@sharmanhospitality.com</t>
  </si>
  <si>
    <t xml:space="preserve">Sharp Tannan Associates</t>
  </si>
  <si>
    <t xml:space="preserve">Piyush Khadaria</t>
  </si>
  <si>
    <t xml:space="preserve">piyush.k@sharp-tannan.co.in</t>
  </si>
  <si>
    <t xml:space="preserve">978 278 6941</t>
  </si>
  <si>
    <t xml:space="preserve">Shine Staffing Solutions</t>
  </si>
  <si>
    <t xml:space="preserve">Krishna reddy</t>
  </si>
  <si>
    <t xml:space="preserve">sr2004@vsnl.net</t>
  </si>
  <si>
    <t xml:space="preserve">Shiva Kymen Sukka Ltd</t>
  </si>
  <si>
    <t xml:space="preserve">Suman Verma</t>
  </si>
  <si>
    <t xml:space="preserve">sumanv2008@gmail.com / shiva_kymen@yahoo.com</t>
  </si>
  <si>
    <t xml:space="preserve">Shivalik Polytechnic</t>
  </si>
  <si>
    <t xml:space="preserve">Shivalik group of Institutions</t>
  </si>
  <si>
    <t xml:space="preserve">shivalik.ambala@gmail.com</t>
  </si>
  <si>
    <t xml:space="preserve">Shiwalik Advertising &amp; Marketing Pvt. Ltd.</t>
  </si>
  <si>
    <t xml:space="preserve">Sameer Dutt</t>
  </si>
  <si>
    <t xml:space="preserve">shiwalik.dac@gmail.com</t>
  </si>
  <si>
    <t xml:space="preserve">Shop Online Trading Pvt. Ltd.</t>
  </si>
  <si>
    <t xml:space="preserve">rohitashava tomar</t>
  </si>
  <si>
    <t xml:space="preserve">vipan.joshi@yebhi.com, rohitashva.tomar@yebhi.com, arjit.malhotra@yebhi.com, hr@yebhi.com, partner@yebhi.com, parichay@yebhi.com</t>
  </si>
  <si>
    <t xml:space="preserve">0124-3877500</t>
  </si>
  <si>
    <t xml:space="preserve">Shop Today</t>
  </si>
  <si>
    <t xml:space="preserve">offers@shoptoday.co.in, info@shoptoday.co.in</t>
  </si>
  <si>
    <t xml:space="preserve">120-4347728</t>
  </si>
  <si>
    <t xml:space="preserve">Shree Events &amp; Organizers</t>
  </si>
  <si>
    <t xml:space="preserve">Upendra</t>
  </si>
  <si>
    <t xml:space="preserve">shreevents134@gmail.com</t>
  </si>
  <si>
    <t xml:space="preserve">Shree Furnishings</t>
  </si>
  <si>
    <t xml:space="preserve">Subodh Surve</t>
  </si>
  <si>
    <t xml:space="preserve">shreefurnishing@rediffmail.com</t>
  </si>
  <si>
    <t xml:space="preserve">022-24110575</t>
  </si>
  <si>
    <t xml:space="preserve">Shree Krishna Roadways</t>
  </si>
  <si>
    <t xml:space="preserve">VK salian</t>
  </si>
  <si>
    <t xml:space="preserve">vsalian25@hotmail.com</t>
  </si>
  <si>
    <t xml:space="preserve">Shree Pomani Metals &amp; Alloys Ltd.</t>
  </si>
  <si>
    <t xml:space="preserve">vv.lalwani@gmail.com, shreepomani@yahoo.co.in</t>
  </si>
  <si>
    <t xml:space="preserve">Shree Sadguru Construction</t>
  </si>
  <si>
    <t xml:space="preserve">shdongreca@gmail.com / satishpatil633@gmail.com / info@sadguruconstruction.in</t>
  </si>
  <si>
    <t xml:space="preserve">Shri Padmavathi Consultants</t>
  </si>
  <si>
    <t xml:space="preserve">visweswara@shri-padmavathi.com</t>
  </si>
  <si>
    <t xml:space="preserve">Shristi Infrastructure Delopment Corporation ltd</t>
  </si>
  <si>
    <t xml:space="preserve">kolkata@shristicorp.com, contact@shristicorp.com</t>
  </si>
  <si>
    <t xml:space="preserve">33 4020 2020</t>
  </si>
  <si>
    <t xml:space="preserve">Shubhalakshmi Polyesters Limited</t>
  </si>
  <si>
    <t xml:space="preserve">Amisha Patel</t>
  </si>
  <si>
    <t xml:space="preserve">amisha.patel@shubhalakshmi.com</t>
  </si>
  <si>
    <t xml:space="preserve">SIBIN Group</t>
  </si>
  <si>
    <t xml:space="preserve">sushmita.chettri@sibingroup.com</t>
  </si>
  <si>
    <t xml:space="preserve">Siddsoft Solutions</t>
  </si>
  <si>
    <t xml:space="preserve">pinki.das@siddsoft.com</t>
  </si>
  <si>
    <t xml:space="preserve">044 43327885 / 7338460036</t>
  </si>
  <si>
    <t xml:space="preserve">Siemens Public Communication Networks (Pvt.) Ltd</t>
  </si>
  <si>
    <t xml:space="preserve">bk.barman@nsn.com 'hrconnection.india@nsn.com' rahul.bansal@siemens.com, yogish.lk@siemens.com, blaise.colaco@siemens.com, jatin.monga@siemens.com,</t>
  </si>
  <si>
    <t xml:space="preserve">Sify</t>
  </si>
  <si>
    <t xml:space="preserve">susai.sebastian@sifycorp.com, teamhr@sifycorp.com, raju.prithvi@sifycorp.com</t>
  </si>
  <si>
    <t xml:space="preserve">Sify Technologies Limited</t>
  </si>
  <si>
    <t xml:space="preserve">Ramanathan TV</t>
  </si>
  <si>
    <t xml:space="preserve">ramanathan.venkataramanan@sifycorp.com</t>
  </si>
  <si>
    <t xml:space="preserve">044-22540770/22540777, Extn : 2029</t>
  </si>
  <si>
    <t xml:space="preserve">Sigma-Tech India Pvt. Ltd.</t>
  </si>
  <si>
    <t xml:space="preserve">Prashant</t>
  </si>
  <si>
    <t xml:space="preserve">pgamare@sigmatechindia.co.in</t>
  </si>
  <si>
    <t xml:space="preserve">022-43402000</t>
  </si>
  <si>
    <t xml:space="preserve">Sika India Pvt Ltd</t>
  </si>
  <si>
    <t xml:space="preserve">Sonam Thota</t>
  </si>
  <si>
    <t xml:space="preserve">ponnuswamy.varsha@in.sika.com / thota.sonam@in.sika.com</t>
  </si>
  <si>
    <t xml:space="preserve">033 24466958 / 033 25827756 / 022 40384038 / 07718872606</t>
  </si>
  <si>
    <t xml:space="preserve">Siksha Training &amp; Development Pvt Ltd</t>
  </si>
  <si>
    <t xml:space="preserve">Priscilla Geetha</t>
  </si>
  <si>
    <t xml:space="preserve">priscilla@siksha.net</t>
  </si>
  <si>
    <t xml:space="preserve">Silgate Solutions Limited</t>
  </si>
  <si>
    <t xml:space="preserve">Anil Dave.</t>
  </si>
  <si>
    <t xml:space="preserve">admin@silgate.cc</t>
  </si>
  <si>
    <t xml:space="preserve">Silicon Softech Pvt. Ltd</t>
  </si>
  <si>
    <t xml:space="preserve">info@siliconsofttech.net</t>
  </si>
  <si>
    <t xml:space="preserve">Silver Jubilee Traveller Limited</t>
  </si>
  <si>
    <t xml:space="preserve">priti@silverjubileeaviation.com</t>
  </si>
  <si>
    <t xml:space="preserve">020-66806200</t>
  </si>
  <si>
    <t xml:space="preserve">Silver Touch Technologies Ltd</t>
  </si>
  <si>
    <t xml:space="preserve">Naimesh Nayak</t>
  </si>
  <si>
    <t xml:space="preserve">naimesh.nayak@silvertouch.com</t>
  </si>
  <si>
    <t xml:space="preserve">079 26563158</t>
  </si>
  <si>
    <t xml:space="preserve">Sincetele info Solutions Pvt. Ltd</t>
  </si>
  <si>
    <t xml:space="preserve">Mr. Ranjit Singh</t>
  </si>
  <si>
    <t xml:space="preserve">ranjeet@sincetele.com</t>
  </si>
  <si>
    <t xml:space="preserve">Singh Construction Company</t>
  </si>
  <si>
    <t xml:space="preserve">Sk Singh</t>
  </si>
  <si>
    <t xml:space="preserve">sksingh7002@gmail.com / sccforu@yahoo.co.in</t>
  </si>
  <si>
    <t xml:space="preserve">Singla Associates, Market Organiser Binani Cement Ltd</t>
  </si>
  <si>
    <t xml:space="preserve">binanijind@gmail.com</t>
  </si>
  <si>
    <t xml:space="preserve">Sir Syed College</t>
  </si>
  <si>
    <t xml:space="preserve">cnn_sirsyed@bsnl.in</t>
  </si>
  <si>
    <t xml:space="preserve">460-2203217, 2205866</t>
  </si>
  <si>
    <t xml:space="preserve">Sisco Infosys</t>
  </si>
  <si>
    <t xml:space="preserve">Mr. Naia</t>
  </si>
  <si>
    <t xml:space="preserve">siscoinfosys@gmail.com</t>
  </si>
  <si>
    <t xml:space="preserve">(0532) 2400297 / 796</t>
  </si>
  <si>
    <t xml:space="preserve">Sistema Shyam Teleservices Limited</t>
  </si>
  <si>
    <t xml:space="preserve">Aditi Nehra (HR)- 9811559266, ATUL MALHOTRA</t>
  </si>
  <si>
    <t xml:space="preserve">shipra.kwatra@mtsindia.in, ATUL.MALHOTRA@MTSINDIA.IN</t>
  </si>
  <si>
    <t xml:space="preserve">Sister Bernadette School</t>
  </si>
  <si>
    <t xml:space="preserve">Primruth</t>
  </si>
  <si>
    <t xml:space="preserve">primmy143@aol.com, sisterbschool@gmail.com</t>
  </si>
  <si>
    <t xml:space="preserve">Sitel India Ltd.</t>
  </si>
  <si>
    <t xml:space="preserve">Sylvester Dsouza</t>
  </si>
  <si>
    <t xml:space="preserve">Sylvester.Dsouza@sitel.com</t>
  </si>
  <si>
    <t xml:space="preserve">Sixer Trading Private Limited</t>
  </si>
  <si>
    <t xml:space="preserve">Mr. Nayan Shety</t>
  </si>
  <si>
    <t xml:space="preserve">nayanshett@gmail.com</t>
  </si>
  <si>
    <t xml:space="preserve">SK Services India</t>
  </si>
  <si>
    <t xml:space="preserve">hrsolutions@skservicesindia.com</t>
  </si>
  <si>
    <t xml:space="preserve">SKG Technologies</t>
  </si>
  <si>
    <t xml:space="preserve">Mr. Sachin Gupta</t>
  </si>
  <si>
    <t xml:space="preserve">sachin@skgtechnologies.com</t>
  </si>
  <si>
    <t xml:space="preserve">1662)-228493, 9896039329</t>
  </si>
  <si>
    <t xml:space="preserve">Skill Ventory</t>
  </si>
  <si>
    <t xml:space="preserve">Astha Shastri Jain</t>
  </si>
  <si>
    <t xml:space="preserve">gaurav@skillventory.com / astha.s@skillventory.com</t>
  </si>
  <si>
    <t xml:space="preserve">080 80791492</t>
  </si>
  <si>
    <t xml:space="preserve">Skillment Education Pvt Ltd</t>
  </si>
  <si>
    <t xml:space="preserve">ritika chawla</t>
  </si>
  <si>
    <t xml:space="preserve">hr2@petroit.com, info@skillment.com</t>
  </si>
  <si>
    <t xml:space="preserve">0124- 4583830, 124 4583931</t>
  </si>
  <si>
    <t xml:space="preserve">Skoch Consultancy Services Private Limited</t>
  </si>
  <si>
    <t xml:space="preserve">Kunal Chauhan</t>
  </si>
  <si>
    <t xml:space="preserve">kunal.chauhan@skoch.in</t>
  </si>
  <si>
    <t xml:space="preserve">SKT Buildcon Pvt. Ltd.</t>
  </si>
  <si>
    <t xml:space="preserve">Kailesh, sk giri</t>
  </si>
  <si>
    <t xml:space="preserve">k_tirupati68@yahoo.com, skgiri222@sify.com</t>
  </si>
  <si>
    <t xml:space="preserve">9012355160, 9997369572</t>
  </si>
  <si>
    <t xml:space="preserve">SKygourmet Catering Private Limited</t>
  </si>
  <si>
    <t xml:space="preserve">Roshni Dsouza</t>
  </si>
  <si>
    <t xml:space="preserve">rodsouza@gategroup.com</t>
  </si>
  <si>
    <t xml:space="preserve">Skywards Aviation Pvt Ltd</t>
  </si>
  <si>
    <t xml:space="preserve">Ankit Bansal</t>
  </si>
  <si>
    <t xml:space="preserve">ankitbansal504@gmail.com / bansal_srinivas@yahoo.co.in / skywardsaviation@yahoo.in</t>
  </si>
  <si>
    <t xml:space="preserve">Slash Support India Private Ltd.</t>
  </si>
  <si>
    <t xml:space="preserve">Krishnakumar Srinivasan</t>
  </si>
  <si>
    <t xml:space="preserve">employment.verification@csscorp.com</t>
  </si>
  <si>
    <t xml:space="preserve">044-39100500 extn 7581001</t>
  </si>
  <si>
    <t xml:space="preserve">Slash Support SEZ Pvt Ltd.</t>
  </si>
  <si>
    <t xml:space="preserve">lakshmi.manmatharaman@csscorp.com</t>
  </si>
  <si>
    <t xml:space="preserve">044 30738000</t>
  </si>
  <si>
    <t xml:space="preserve">SLK Software Services Pvt Ltd</t>
  </si>
  <si>
    <t xml:space="preserve">Elangovan K</t>
  </si>
  <si>
    <t xml:space="preserve">elangovan.k@slkgroup.com</t>
  </si>
  <si>
    <t xml:space="preserve">Slocum Managment Consultancy/HCL Tallent Care</t>
  </si>
  <si>
    <t xml:space="preserve">Farha Ahmad</t>
  </si>
  <si>
    <t xml:space="preserve">hrsupport-talentcare@hcl.com</t>
  </si>
  <si>
    <t xml:space="preserve">Smart Chip Private Limited</t>
  </si>
  <si>
    <t xml:space="preserve">deepak.rawat@morpho.com</t>
  </si>
  <si>
    <t xml:space="preserve">0120 469 9900</t>
  </si>
  <si>
    <t xml:space="preserve">Smart Data Processing Services Private Ltd.</t>
  </si>
  <si>
    <t xml:space="preserve">Sandeep Jain, kailash (ATM dept)</t>
  </si>
  <si>
    <t xml:space="preserve">virender@smartsafex.com</t>
  </si>
  <si>
    <t xml:space="preserve">9810019671, 011-41520683, 84, 85, 86</t>
  </si>
  <si>
    <t xml:space="preserve">Smart Edge Software Pvt ltd</t>
  </si>
  <si>
    <t xml:space="preserve">Ms. Kusum Singh</t>
  </si>
  <si>
    <t xml:space="preserve">hr@s-edge.co.in</t>
  </si>
  <si>
    <t xml:space="preserve">0674-6444463</t>
  </si>
  <si>
    <t xml:space="preserve">Smart School</t>
  </si>
  <si>
    <t xml:space="preserve">info@smartschoolonline.in, mukul@smartschoolonline.in</t>
  </si>
  <si>
    <t xml:space="preserve">011-43465320, 9911159394</t>
  </si>
  <si>
    <t xml:space="preserve">Smart Tele Systems( P) Ltd</t>
  </si>
  <si>
    <t xml:space="preserve">smarttelesystems_hr@gmail.com, stscustomercare@gmail.com</t>
  </si>
  <si>
    <t xml:space="preserve">0265-6540894,9723553445, 8866002015, 8866002014</t>
  </si>
  <si>
    <t xml:space="preserve">Smarttech It Enterprises</t>
  </si>
  <si>
    <t xml:space="preserve">arun@eskaysol.com</t>
  </si>
  <si>
    <t xml:space="preserve">SNC Lavalin Engineering India</t>
  </si>
  <si>
    <t xml:space="preserve">nt.balraj@snclavalin.com</t>
  </si>
  <si>
    <t xml:space="preserve">22 6720 7000</t>
  </si>
  <si>
    <t xml:space="preserve">Sofomation Energy Consultants Pvt Ltd</t>
  </si>
  <si>
    <t xml:space="preserve">Pratima Pal</t>
  </si>
  <si>
    <t xml:space="preserve">karan@sofomation.com</t>
  </si>
  <si>
    <t xml:space="preserve">022 42459800</t>
  </si>
  <si>
    <t xml:space="preserve">Soft Merchants</t>
  </si>
  <si>
    <t xml:space="preserve">srikanth@softmerchants.com</t>
  </si>
  <si>
    <t xml:space="preserve">040-66622884</t>
  </si>
  <si>
    <t xml:space="preserve">Soften Technologies</t>
  </si>
  <si>
    <t xml:space="preserve">rajesh@softentec.com</t>
  </si>
  <si>
    <t xml:space="preserve">Software Paradigms Infotech Pvt Ltd</t>
  </si>
  <si>
    <t xml:space="preserve">Jayadrita Mukherjee—</t>
  </si>
  <si>
    <t xml:space="preserve">jayadrita.mukherjee@spi.com</t>
  </si>
  <si>
    <t xml:space="preserve">Solutions Mantra Service Private Limited</t>
  </si>
  <si>
    <t xml:space="preserve">hr@solutionsmantra.com</t>
  </si>
  <si>
    <t xml:space="preserve">011-25337629</t>
  </si>
  <si>
    <t xml:space="preserve">Soma Enterprises Ltd.</t>
  </si>
  <si>
    <t xml:space="preserve">Mr. Jagdeesh</t>
  </si>
  <si>
    <t xml:space="preserve">Jagadish [cjagadish@soma.co.in], aanil@soma.co.in</t>
  </si>
  <si>
    <t xml:space="preserve">040-66538899, 040-66636666</t>
  </si>
  <si>
    <t xml:space="preserve">Someda Soft Solutions</t>
  </si>
  <si>
    <t xml:space="preserve">Viswashanthi</t>
  </si>
  <si>
    <t xml:space="preserve">Viswashanthi.e@somedasoftsolutions.com'</t>
  </si>
  <si>
    <t xml:space="preserve">040-42410242</t>
  </si>
  <si>
    <t xml:space="preserve">Something Fishy</t>
  </si>
  <si>
    <t xml:space="preserve">bharathsinha1504@gmail.com, somethingfishy2903@gmail.com</t>
  </si>
  <si>
    <t xml:space="preserve">Sony India Pvt Ltd</t>
  </si>
  <si>
    <t xml:space="preserve">ramkumar.dandapani@sony.com</t>
  </si>
  <si>
    <t xml:space="preserve">Sopra India Pvt ltd</t>
  </si>
  <si>
    <t xml:space="preserve">Komal</t>
  </si>
  <si>
    <t xml:space="preserve">empverifications_sopra@ichek.info</t>
  </si>
  <si>
    <t xml:space="preserve">22-26398138 , 0120-405610o</t>
  </si>
  <si>
    <t xml:space="preserve">SOTC Travel Services Pvt. Ltd</t>
  </si>
  <si>
    <t xml:space="preserve">Vaibhav Joshi</t>
  </si>
  <si>
    <t xml:space="preserve">Vaibhav.Joshi@sotc.in</t>
  </si>
  <si>
    <t xml:space="preserve">022 66617500 / 48795092 / 48795101 / 7506649281 / 18002093344 / 022 66617500</t>
  </si>
  <si>
    <t xml:space="preserve">Source Publishers Pvt. Ltd</t>
  </si>
  <si>
    <t xml:space="preserve">sourcepublishers@gmail.com</t>
  </si>
  <si>
    <t xml:space="preserve">Sourdeep Enterprises</t>
  </si>
  <si>
    <t xml:space="preserve">sourdeep@gmail.com</t>
  </si>
  <si>
    <t xml:space="preserve">Southern Batteries Pvt Ltd</t>
  </si>
  <si>
    <t xml:space="preserve">hr.saravanan@southernbatteries.com</t>
  </si>
  <si>
    <t xml:space="preserve">080 22010000</t>
  </si>
  <si>
    <t xml:space="preserve">Souza Designs</t>
  </si>
  <si>
    <t xml:space="preserve">Neemesh Kumar</t>
  </si>
  <si>
    <t xml:space="preserve">neemesh@souzadesigns.in</t>
  </si>
  <si>
    <t xml:space="preserve">95120-4224560, 4224561, Extn# 23</t>
  </si>
  <si>
    <t xml:space="preserve">Space International Air Travels Private Limited</t>
  </si>
  <si>
    <t xml:space="preserve">space.cok@gmail.com / praveen@siatindia.com</t>
  </si>
  <si>
    <t xml:space="preserve">0484 4024786</t>
  </si>
  <si>
    <t xml:space="preserve">Span Medicare</t>
  </si>
  <si>
    <t xml:space="preserve">Amiya Chowdhry</t>
  </si>
  <si>
    <t xml:space="preserve">amiya@spaninternational.com</t>
  </si>
  <si>
    <t xml:space="preserve">Spanco Respondez BPO Pvt. Ltd</t>
  </si>
  <si>
    <t xml:space="preserve">Jitesh Talwane</t>
  </si>
  <si>
    <t xml:space="preserve">careers@respondez.com', 'contact@spancotele.com'</t>
  </si>
  <si>
    <t xml:space="preserve">022-67375200</t>
  </si>
  <si>
    <t xml:space="preserve">Sparsh BPO Services Ltd (Serco)</t>
  </si>
  <si>
    <t xml:space="preserve">rinku.kumari@serco.com</t>
  </si>
  <si>
    <t xml:space="preserve">(0124) 6182127</t>
  </si>
  <si>
    <t xml:space="preserve">Spectra Televentures Pvt Ltd</t>
  </si>
  <si>
    <t xml:space="preserve">lalit@spectratele.in</t>
  </si>
  <si>
    <t xml:space="preserve">0124 4002569</t>
  </si>
  <si>
    <t xml:space="preserve">Spectrum</t>
  </si>
  <si>
    <t xml:space="preserve">Sandeep Krishnan</t>
  </si>
  <si>
    <t xml:space="preserve">contactus@spectrumtechs.in</t>
  </si>
  <si>
    <t xml:space="preserve">80 40740200 (ext 69)</t>
  </si>
  <si>
    <t xml:space="preserve">Spectrum Networks Solutions India Pvt Ltd</t>
  </si>
  <si>
    <t xml:space="preserve">SAVITA Pujari</t>
  </si>
  <si>
    <t xml:space="preserve">career@spectrumme.com</t>
  </si>
  <si>
    <t xml:space="preserve">Speed Global Services</t>
  </si>
  <si>
    <t xml:space="preserve">Mr. Prabhash</t>
  </si>
  <si>
    <t xml:space="preserve">prabhash.speedglobalservices@gmail.com</t>
  </si>
  <si>
    <t xml:space="preserve">Spice Bpo Services Limited</t>
  </si>
  <si>
    <t xml:space="preserve">neha.chahal@spicebpo.in</t>
  </si>
  <si>
    <t xml:space="preserve">0120-4071300-401</t>
  </si>
  <si>
    <t xml:space="preserve">Spicejet Limited</t>
  </si>
  <si>
    <t xml:space="preserve">Mr. Ashish Kumar</t>
  </si>
  <si>
    <t xml:space="preserve">custrelations@spicejet.com/Ashish Kumar (HR) [kumar.ashish@spicejet.com]</t>
  </si>
  <si>
    <t xml:space="preserve">0124-3913939</t>
  </si>
  <si>
    <t xml:space="preserve">Spin On Web Pvt Ltd</t>
  </si>
  <si>
    <t xml:space="preserve">pooja@spinonweb.com</t>
  </si>
  <si>
    <t xml:space="preserve">Spinky Studios</t>
  </si>
  <si>
    <t xml:space="preserve">Mr. Digvijay Singh</t>
  </si>
  <si>
    <t xml:space="preserve">digvijay@spinkystudios.com</t>
  </si>
  <si>
    <t xml:space="preserve">9029 116 717</t>
  </si>
  <si>
    <t xml:space="preserve">SPML INFRA LIMITED</t>
  </si>
  <si>
    <t xml:space="preserve">info@spml.co.in / abhaysingh@spml.co.in</t>
  </si>
  <si>
    <t xml:space="preserve">124 383 8300</t>
  </si>
  <si>
    <t xml:space="preserve">SPR &amp; RG Constructions Pvt. Ltd</t>
  </si>
  <si>
    <t xml:space="preserve">Hemamalini, Sumathi</t>
  </si>
  <si>
    <t xml:space="preserve">sumathi@sprrg.com</t>
  </si>
  <si>
    <t xml:space="preserve">044- 42165542</t>
  </si>
  <si>
    <t xml:space="preserve">Spray</t>
  </si>
  <si>
    <t xml:space="preserve">Swati Sood</t>
  </si>
  <si>
    <t xml:space="preserve">swati.sood@sprayengineering.com</t>
  </si>
  <si>
    <t xml:space="preserve">0172 3029807 / 172 3029703</t>
  </si>
  <si>
    <t xml:space="preserve">Sprinc Airline Services Pvt Ltd</t>
  </si>
  <si>
    <t xml:space="preserve">Rajasekhar Valluru</t>
  </si>
  <si>
    <t xml:space="preserve">rajasekhar.vga@gmail.com / info@sprincair.com</t>
  </si>
  <si>
    <t xml:space="preserve">Sqara Software Pvt Ltd</t>
  </si>
  <si>
    <t xml:space="preserve">Deepika Thota</t>
  </si>
  <si>
    <t xml:space="preserve">deepika.t@sqara.com</t>
  </si>
  <si>
    <t xml:space="preserve">040 42611555</t>
  </si>
  <si>
    <t xml:space="preserve">SRB International Pvt. Ltd.</t>
  </si>
  <si>
    <t xml:space="preserve">Poonam Kadayan</t>
  </si>
  <si>
    <t xml:space="preserve">mines@srbgroup.in, info@srbgroup.in, hr@srbgroup.in</t>
  </si>
  <si>
    <t xml:space="preserve">011-41688870</t>
  </si>
  <si>
    <t xml:space="preserve">Sree Electrical And Engineers Works</t>
  </si>
  <si>
    <t xml:space="preserve">SK Roshan Zameer</t>
  </si>
  <si>
    <t xml:space="preserve">sreeenggworks@gmail.com / roshan@gvkbio.com</t>
  </si>
  <si>
    <t xml:space="preserve">98665 86802</t>
  </si>
  <si>
    <t xml:space="preserve">Sree Sastha Institutions</t>
  </si>
  <si>
    <t xml:space="preserve">aossiet@sasthaenggcollege.com / hr@sasthaenggcollege.com</t>
  </si>
  <si>
    <t xml:space="preserve">044 26810114 / 115</t>
  </si>
  <si>
    <t xml:space="preserve">Sreeven Infocom Limited</t>
  </si>
  <si>
    <t xml:space="preserve">Mr.D.R.K.Raju,</t>
  </si>
  <si>
    <t xml:space="preserve">drkraju@sreeveninfo.com</t>
  </si>
  <si>
    <t xml:space="preserve">Sri Adhikari Brothers Assets Holding Pvt Ltd, Governance Now</t>
  </si>
  <si>
    <t xml:space="preserve">rekha@governancenow.com</t>
  </si>
  <si>
    <t xml:space="preserve">Sri Sai Tutorials</t>
  </si>
  <si>
    <t xml:space="preserve">KAVITHA M</t>
  </si>
  <si>
    <t xml:space="preserve">kavitham760@gmail.com</t>
  </si>
  <si>
    <t xml:space="preserve">Sri Venkateshwara Engineering Works</t>
  </si>
  <si>
    <t xml:space="preserve">R. Ravi</t>
  </si>
  <si>
    <t xml:space="preserve">venkateshwara.text@gmail.com</t>
  </si>
  <si>
    <t xml:space="preserve">Srijan Solutions</t>
  </si>
  <si>
    <t xml:space="preserve">SK Jain</t>
  </si>
  <si>
    <t xml:space="preserve">Sales@srijansolutions.in
  Jain@srijansolutions.in</t>
  </si>
  <si>
    <t xml:space="preserve">0129-2226575, 987 162 6575,956 004 5657</t>
  </si>
  <si>
    <t xml:space="preserve">Srinee Consultants</t>
  </si>
  <si>
    <t xml:space="preserve">srineeconsultants@gmail.com</t>
  </si>
  <si>
    <t xml:space="preserve">040-23700778, 998</t>
  </si>
  <si>
    <t xml:space="preserve">Srishti F&amp;B Collections P Ltd</t>
  </si>
  <si>
    <t xml:space="preserve">amit@srishtifnb.com</t>
  </si>
  <si>
    <t xml:space="preserve">SRK Aviacom (I) Pvt. Ltd.</t>
  </si>
  <si>
    <t xml:space="preserve">roohi</t>
  </si>
  <si>
    <t xml:space="preserve">mail@sushildaryani.com , info@aviacom.in</t>
  </si>
  <si>
    <t xml:space="preserve">011- 26692951</t>
  </si>
  <si>
    <t xml:space="preserve">SSB Info Solutions</t>
  </si>
  <si>
    <t xml:space="preserve">deepak.paliwal@ssbinfosolutions.in</t>
  </si>
  <si>
    <t xml:space="preserve">St. Johns School</t>
  </si>
  <si>
    <t xml:space="preserve">Victor</t>
  </si>
  <si>
    <t xml:space="preserve">st.johnssimdega@gmail.com</t>
  </si>
  <si>
    <t xml:space="preserve">St. Josephs High School</t>
  </si>
  <si>
    <t xml:space="preserve">Mr.Saji, Mr.roni</t>
  </si>
  <si>
    <t xml:space="preserve">sjsgknath@yahoo.co.in</t>
  </si>
  <si>
    <t xml:space="preserve">0551-2251504,</t>
  </si>
  <si>
    <t xml:space="preserve">St. Nursery School</t>
  </si>
  <si>
    <t xml:space="preserve">Mrs. Vinod chabra / Mr. Charba</t>
  </si>
  <si>
    <t xml:space="preserve">st.nursery@gmail.com</t>
  </si>
  <si>
    <t xml:space="preserve">0135-2654166</t>
  </si>
  <si>
    <t xml:space="preserve">Stallion Outsourcing Services Pvt Ltd</t>
  </si>
  <si>
    <t xml:space="preserve">Mr. Arun</t>
  </si>
  <si>
    <t xml:space="preserve">anna@stallionoutsourcing.com, arun20_gotara@yahoo.co.in, poonamkhatri15@gmail.com</t>
  </si>
  <si>
    <t xml:space="preserve">0124-4069400</t>
  </si>
  <si>
    <t xml:space="preserve">Star Mobiles And Computers</t>
  </si>
  <si>
    <t xml:space="preserve">Nagaraj</t>
  </si>
  <si>
    <t xml:space="preserve">nagaraj90034@gmail.com</t>
  </si>
  <si>
    <t xml:space="preserve">State Street Services India Pvt. Ltd.</t>
  </si>
  <si>
    <t xml:space="preserve">GHR Service Center</t>
  </si>
  <si>
    <t xml:space="preserve">unified_helpdesk@atos.net</t>
  </si>
  <si>
    <t xml:space="preserve">Status Refined Gourmet</t>
  </si>
  <si>
    <t xml:space="preserve">Mr. Mandar Shetty</t>
  </si>
  <si>
    <t xml:space="preserve">mandar@shagunbanquet.com</t>
  </si>
  <si>
    <t xml:space="preserve">Stauff India Pvt Ltd</t>
  </si>
  <si>
    <t xml:space="preserve">Suraj KP Nambiar</t>
  </si>
  <si>
    <t xml:space="preserve">hr@stauffindia.com</t>
  </si>
  <si>
    <t xml:space="preserve">022 67314900</t>
  </si>
  <si>
    <t xml:space="preserve">Stavyah Technologies</t>
  </si>
  <si>
    <t xml:space="preserve">mangesh@stavyah.com</t>
  </si>
  <si>
    <t xml:space="preserve">Steller Ventures P Limited</t>
  </si>
  <si>
    <t xml:space="preserve">Jeevika Janmejya</t>
  </si>
  <si>
    <t xml:space="preserve">jeevika@infostellar.com</t>
  </si>
  <si>
    <t xml:space="preserve">0120-45502549/50</t>
  </si>
  <si>
    <t xml:space="preserve">Stemma Outsourcing Services Pvt Ltd</t>
  </si>
  <si>
    <t xml:space="preserve">info@stemmagroup.com</t>
  </si>
  <si>
    <t xml:space="preserve">Steria ( India ) Limited</t>
  </si>
  <si>
    <t xml:space="preserve">peoplehelpdesk.india@steria.co.in</t>
  </si>
  <si>
    <t xml:space="preserve">Sterling &amp; Wilson Pvt. Ltd.</t>
  </si>
  <si>
    <t xml:space="preserve">shailesh</t>
  </si>
  <si>
    <t xml:space="preserve">mumbai@sterlingwilson.com, shailesh.lodhe@sterlingwilson.com</t>
  </si>
  <si>
    <t xml:space="preserve">022-25485300</t>
  </si>
  <si>
    <t xml:space="preserve">Sterling Information Resources India Pt. Ltd.</t>
  </si>
  <si>
    <t xml:space="preserve">Mr Tushar Uppal , neha</t>
  </si>
  <si>
    <t xml:space="preserve">tuppal@sterlinginfosystems.com, sales@sterlinginfosystems.com/hr-ops_team@sterlinginfosystems.com, Nandini Jadhav [njadhav@sterlinginfosystems.com],</t>
  </si>
  <si>
    <t xml:space="preserve">9004650338, 9004602995</t>
  </si>
  <si>
    <t xml:space="preserve">Steve Infotech Solutions Private Limited</t>
  </si>
  <si>
    <t xml:space="preserve">info@steveinfotech.com, sampath.s@hotmail.com</t>
  </si>
  <si>
    <t xml:space="preserve">SThree India Private Limited</t>
  </si>
  <si>
    <t xml:space="preserve">Francesca Montgomery</t>
  </si>
  <si>
    <t xml:space="preserve">s.anderson@sthree.com / ghroswpr@itr1.co.uk</t>
  </si>
  <si>
    <t xml:space="preserve">Straight Root Marketing Pvt Ltd.</t>
  </si>
  <si>
    <t xml:space="preserve">Akhil raj</t>
  </si>
  <si>
    <t xml:space="preserve">vicky866@gmail.com</t>
  </si>
  <si>
    <t xml:space="preserve">Strange Event Pvt. Ltd</t>
  </si>
  <si>
    <t xml:space="preserve">Tejan</t>
  </si>
  <si>
    <t xml:space="preserve">jan23@gmail.com, strangepro09@gmail.com</t>
  </si>
  <si>
    <t xml:space="preserve">Strategic outsourcing Services Pvt Ltd</t>
  </si>
  <si>
    <t xml:space="preserve">HRIS Department</t>
  </si>
  <si>
    <t xml:space="preserve">hris@strategicmail.co.in</t>
  </si>
  <si>
    <t xml:space="preserve">StraVis IT Solutions Pvt Ltd</t>
  </si>
  <si>
    <t xml:space="preserve">Sandhya</t>
  </si>
  <si>
    <t xml:space="preserve">sandhyan@stravissolutions.com</t>
  </si>
  <si>
    <t xml:space="preserve">Strawberry Global Solutions</t>
  </si>
  <si>
    <t xml:space="preserve">Robin, Gourav</t>
  </si>
  <si>
    <t xml:space="preserve">sijo@strawberrygs.com/mumbai@strawberrygs.com</t>
  </si>
  <si>
    <t xml:space="preserve">9870348881, 897626415</t>
  </si>
  <si>
    <t xml:space="preserve">Streamline Healthcare Solutions</t>
  </si>
  <si>
    <t xml:space="preserve">abiswas@streamlinehealthcare.com</t>
  </si>
  <si>
    <t xml:space="preserve">8033684200 / 080 33684204</t>
  </si>
  <si>
    <t xml:space="preserve">Stryde Consulting Services Pvt. Ltd.</t>
  </si>
  <si>
    <t xml:space="preserve">info@stryde-consulting.com, s.savinash04@gmail.com</t>
  </si>
  <si>
    <t xml:space="preserve">STS Infotechnologies India Pvt Ltd</t>
  </si>
  <si>
    <t xml:space="preserve">mvenkatesh@cameoglobal.com / ajayaprakash@cameoglobal.com</t>
  </si>
  <si>
    <t xml:space="preserve">080 65469439</t>
  </si>
  <si>
    <t xml:space="preserve">STS Infotechnologies India Pvt. Ltd.</t>
  </si>
  <si>
    <t xml:space="preserve">Anju</t>
  </si>
  <si>
    <t xml:space="preserve">info@stsii.net, ajayaprakash@stsii.com spalanisamy@stsii.com</t>
  </si>
  <si>
    <t xml:space="preserve">80-6546 9439, 080-43651083</t>
  </si>
  <si>
    <t xml:space="preserve">Subharti Institute Of Fine arts &amp; Fashion Design(SIFF)</t>
  </si>
  <si>
    <t xml:space="preserve">pooja gupta</t>
  </si>
  <si>
    <t xml:space="preserve">pooh27may@gmail.com</t>
  </si>
  <si>
    <t xml:space="preserve">Sukra Helitek Pvt. Ltd.</t>
  </si>
  <si>
    <t xml:space="preserve">vijayalakshmi@sukra-helitek.com</t>
  </si>
  <si>
    <t xml:space="preserve">Suksh Technology PVt. Ltd</t>
  </si>
  <si>
    <t xml:space="preserve">Naincy Pandey (HR.Manager)</t>
  </si>
  <si>
    <t xml:space="preserve">naincy@suksh.com</t>
  </si>
  <si>
    <t xml:space="preserve">Sulekha.Com</t>
  </si>
  <si>
    <t xml:space="preserve">arusham@sulekha.net</t>
  </si>
  <si>
    <t xml:space="preserve">Sultanat of Oman Ministry Of Health Al-Nahdha Hospital</t>
  </si>
  <si>
    <t xml:space="preserve">alnahdha@omantel.net.om</t>
  </si>
  <si>
    <t xml:space="preserve">Sum Total System Pvt. Ltd.</t>
  </si>
  <si>
    <t xml:space="preserve">indiafinance@sumtotalsystems.com , connect@sumtotalsystems.com, wwerve@sumtotalsystems.com balaji.y@click2learn.com</t>
  </si>
  <si>
    <t xml:space="preserve">Sumamba Consultancy Pvt Ltd</t>
  </si>
  <si>
    <t xml:space="preserve">Jose</t>
  </si>
  <si>
    <t xml:space="preserve">kvjoseca@yahoo.com / kvjose@sumamba.com</t>
  </si>
  <si>
    <t xml:space="preserve">Sumor Business Services</t>
  </si>
  <si>
    <t xml:space="preserve">sumor81794@gamil.com</t>
  </si>
  <si>
    <t xml:space="preserve">Sun Business Solutions Pvt Ltd</t>
  </si>
  <si>
    <t xml:space="preserve">hr@sunbs.in</t>
  </si>
  <si>
    <t xml:space="preserve">Sun Knowledge</t>
  </si>
  <si>
    <t xml:space="preserve">Dipankar Chakraborty</t>
  </si>
  <si>
    <t xml:space="preserve">dc@sunknowledge.com</t>
  </si>
  <si>
    <t xml:space="preserve">Sun TV Network Limited</t>
  </si>
  <si>
    <t xml:space="preserve">bharathiraja@sunnetwork.in</t>
  </si>
  <si>
    <t xml:space="preserve">Sunbelt H2S Safety Services</t>
  </si>
  <si>
    <t xml:space="preserve">Rait</t>
  </si>
  <si>
    <t xml:space="preserve">sunbelt@emirates.net.ae</t>
  </si>
  <si>
    <t xml:space="preserve">Sunbridge Software Solutions</t>
  </si>
  <si>
    <t xml:space="preserve">abhishek@sunbridgeindia.com / mangesh@sunbridgeindia.com</t>
  </si>
  <si>
    <t xml:space="preserve">Sundaram Finance Limited</t>
  </si>
  <si>
    <t xml:space="preserve">senthil.d@sundaramfinance.in</t>
  </si>
  <si>
    <t xml:space="preserve">Sunpro Cyber Systems Pvt Ltd.</t>
  </si>
  <si>
    <t xml:space="preserve">Kishore Ganta</t>
  </si>
  <si>
    <t xml:space="preserve">kishore.g@sunprocybersystems.com</t>
  </si>
  <si>
    <t xml:space="preserve">Sunrise Biscuit Co. Pvt Ltd</t>
  </si>
  <si>
    <t xml:space="preserve">cp08@britindia.com / chirag@britindia.com</t>
  </si>
  <si>
    <t xml:space="preserve">0361 227 1453</t>
  </si>
  <si>
    <t xml:space="preserve">Sunrise Computer Applications</t>
  </si>
  <si>
    <t xml:space="preserve">development@sunrisecomputersolutions.com, info@sunriseibs.com, pethkar.nikhil@gmail.com</t>
  </si>
  <si>
    <t xml:space="preserve">Sunxchange Management Consultant Pvt Ltd</t>
  </si>
  <si>
    <t xml:space="preserve">Vicky Martin</t>
  </si>
  <si>
    <t xml:space="preserve">hr@sunxchange.in</t>
  </si>
  <si>
    <t xml:space="preserve">Super Cabz Pvt Ltd.</t>
  </si>
  <si>
    <t xml:space="preserve">9818039974 - Sweta Sharma HR</t>
  </si>
  <si>
    <t xml:space="preserve">hr@supercabz.com, ankitraghav@supercabz.com , feedback@supercabz.com</t>
  </si>
  <si>
    <t xml:space="preserve">11 4100 4100 (Customer care no.)</t>
  </si>
  <si>
    <t xml:space="preserve">Superior Innovative Technologies Pvt Ltd</t>
  </si>
  <si>
    <t xml:space="preserve">sit@gmail.com / umashankar@sivtek.com</t>
  </si>
  <si>
    <t xml:space="preserve">044 40096600</t>
  </si>
  <si>
    <t xml:space="preserve">Superior Spirit</t>
  </si>
  <si>
    <t xml:space="preserve">Preeti Srivastava</t>
  </si>
  <si>
    <t xml:space="preserve">export02@superiorspirits.in / srivastavap@superiorspirits.com</t>
  </si>
  <si>
    <t xml:space="preserve">Superseva Services Pvt. LTd</t>
  </si>
  <si>
    <t xml:space="preserve">archana@superseva.com</t>
  </si>
  <si>
    <t xml:space="preserve">Superwell Services Pvt Ltd</t>
  </si>
  <si>
    <t xml:space="preserve">helpdesk@teamsspl.com / superwell_rks@rediffmail.com / sabharwalrp@gmail.com</t>
  </si>
  <si>
    <t xml:space="preserve">011 46072337</t>
  </si>
  <si>
    <t xml:space="preserve">Superwell Services Pvt. Ltd</t>
  </si>
  <si>
    <t xml:space="preserve">CH.Nidhi.Bhandhari@ap.sony.com</t>
  </si>
  <si>
    <t xml:space="preserve">Support 4U Pvt. Ltd.</t>
  </si>
  <si>
    <t xml:space="preserve">Mr. Vikash/Mohit</t>
  </si>
  <si>
    <t xml:space="preserve">hr@support4u.in</t>
  </si>
  <si>
    <t xml:space="preserve">Support Mart Technical Services India Pvt Ltd</t>
  </si>
  <si>
    <t xml:space="preserve">rashi.sharma@supportmart.net, vrandcomca@gmail.com</t>
  </si>
  <si>
    <t xml:space="preserve">1-855-888-9113, 01244200823</t>
  </si>
  <si>
    <t xml:space="preserve">Suraj Hospital</t>
  </si>
  <si>
    <t xml:space="preserve">Kumar Narayan Thakur</t>
  </si>
  <si>
    <t xml:space="preserve">hospitalsuraj@gmail.com</t>
  </si>
  <si>
    <t xml:space="preserve">Sutherland Global Services P Ltd</t>
  </si>
  <si>
    <t xml:space="preserve">Lavanya Iyengar</t>
  </si>
  <si>
    <t xml:space="preserve">lavanyaiyengar@sutherlandglobal.com</t>
  </si>
  <si>
    <t xml:space="preserve">44-4200 7884</t>
  </si>
  <si>
    <t xml:space="preserve">Suvarna Automotive Pvt Ltd</t>
  </si>
  <si>
    <t xml:space="preserve">Shalini suvarna</t>
  </si>
  <si>
    <t xml:space="preserve">suvarnautomotive@gmail.com</t>
  </si>
  <si>
    <t xml:space="preserve">Suvidha Talent Pvt Ltd</t>
  </si>
  <si>
    <t xml:space="preserve">pradeep.singh@suvidhatalent.com</t>
  </si>
  <si>
    <t xml:space="preserve">011 41030607</t>
  </si>
  <si>
    <t xml:space="preserve">Suzuki Motors Gujarat Pvt Ltd</t>
  </si>
  <si>
    <t xml:space="preserve">Harshad Patel</t>
  </si>
  <si>
    <t xml:space="preserve">Harshad.Patel@smgsuzuki.co.in</t>
  </si>
  <si>
    <t xml:space="preserve">SVN System Technology</t>
  </si>
  <si>
    <t xml:space="preserve">hr@svnindia.com</t>
  </si>
  <si>
    <t xml:space="preserve">022 - 28245900</t>
  </si>
  <si>
    <t xml:space="preserve">Swadesh Software Pvt. Ltd.</t>
  </si>
  <si>
    <t xml:space="preserve">Prasenjit Dasgupta</t>
  </si>
  <si>
    <t xml:space="preserve">prasenjit@swadeshsoftwares.com</t>
  </si>
  <si>
    <t xml:space="preserve">0343 6451125</t>
  </si>
  <si>
    <t xml:space="preserve">Swati Airport Support Services Pvt Ltd</t>
  </si>
  <si>
    <t xml:space="preserve">admin@sasgroups.com</t>
  </si>
  <si>
    <t xml:space="preserve">Swift Credit &amp; Collections</t>
  </si>
  <si>
    <t xml:space="preserve">Suresh kini</t>
  </si>
  <si>
    <t xml:space="preserve">swift.credit403@gmail.com</t>
  </si>
  <si>
    <t xml:space="preserve">9819627787, 9221338807</t>
  </si>
  <si>
    <t xml:space="preserve">Swift PLM Services Pvt Ltd</t>
  </si>
  <si>
    <t xml:space="preserve">Pratibha Sable</t>
  </si>
  <si>
    <t xml:space="preserve">pratibha@swiftplm.com</t>
  </si>
  <si>
    <t xml:space="preserve">SYConE CPMC Pvt Ltd.</t>
  </si>
  <si>
    <t xml:space="preserve">Arundathi</t>
  </si>
  <si>
    <t xml:space="preserve">arundathi.r@syconepmc.com</t>
  </si>
  <si>
    <t xml:space="preserve">080-23123977</t>
  </si>
  <si>
    <t xml:space="preserve">Symantec</t>
  </si>
  <si>
    <t xml:space="preserve">xrm-askhr@symantec.com</t>
  </si>
  <si>
    <t xml:space="preserve">Symantec software and Services India Private Limited</t>
  </si>
  <si>
    <t xml:space="preserve">ask_hr@symantec.com</t>
  </si>
  <si>
    <t xml:space="preserve">symphon Teleca</t>
  </si>
  <si>
    <t xml:space="preserve">KISHAN KASHYAP</t>
  </si>
  <si>
    <t xml:space="preserve">Kishan.Kashyap@Symphonyteleca.com</t>
  </si>
  <si>
    <t xml:space="preserve">SyncPro Solution Pvt Ltd</t>
  </si>
  <si>
    <t xml:space="preserve">Ravi Kant</t>
  </si>
  <si>
    <t xml:space="preserve">ravikant.jk@syncproindia.com</t>
  </si>
  <si>
    <t xml:space="preserve">Synechron Technologies</t>
  </si>
  <si>
    <t xml:space="preserve">verification@synechron.com / vivek.rathore@synechron.com</t>
  </si>
  <si>
    <t xml:space="preserve">020 42901000</t>
  </si>
  <si>
    <t xml:space="preserve">Synergy Business Solutions India Private Limited</t>
  </si>
  <si>
    <t xml:space="preserve">Tejaswini .G</t>
  </si>
  <si>
    <t xml:space="preserve">hareesh.ke@sbs-global.com</t>
  </si>
  <si>
    <t xml:space="preserve">080 4030 1700</t>
  </si>
  <si>
    <t xml:space="preserve">Synergy Net Soft Limited</t>
  </si>
  <si>
    <t xml:space="preserve">jaweri.anvitha@synergynetsoft.in</t>
  </si>
  <si>
    <t xml:space="preserve">040 66518999</t>
  </si>
  <si>
    <t xml:space="preserve">Synova Innovative Technologies Pvt Ltd</t>
  </si>
  <si>
    <t xml:space="preserve">Ms. Sindhu</t>
  </si>
  <si>
    <t xml:space="preserve">sindhun@synovaindia.com</t>
  </si>
  <si>
    <t xml:space="preserve">Syntek Solutions India Pvt Ltd</t>
  </si>
  <si>
    <t xml:space="preserve">HARSHA</t>
  </si>
  <si>
    <t xml:space="preserve">harsha@synteksolutions.com</t>
  </si>
  <si>
    <t xml:space="preserve">040-48544439</t>
  </si>
  <si>
    <t xml:space="preserve">Syntel</t>
  </si>
  <si>
    <t xml:space="preserve">Saba Khan</t>
  </si>
  <si>
    <t xml:space="preserve">Unified_Helpdesk@Syntelinc.com</t>
  </si>
  <si>
    <t xml:space="preserve">22 40470286</t>
  </si>
  <si>
    <t xml:space="preserve">Sysmind Tech Private Limited</t>
  </si>
  <si>
    <t xml:space="preserve">Priyadarshini Saroj</t>
  </si>
  <si>
    <t xml:space="preserve">HR@Sysmind.com</t>
  </si>
  <si>
    <t xml:space="preserve">Sysnet Global Technologies Pvt Ltd</t>
  </si>
  <si>
    <t xml:space="preserve">Pradeep Tripathi</t>
  </si>
  <si>
    <t xml:space="preserve">pradeep.tripathi@sysnetglobal.com</t>
  </si>
  <si>
    <t xml:space="preserve">System Consultant Information India Pvt ltd</t>
  </si>
  <si>
    <t xml:space="preserve">backoffice@scii.in</t>
  </si>
  <si>
    <t xml:space="preserve">0816 221 1724</t>
  </si>
  <si>
    <t xml:space="preserve">T S Software Pvt. Ltd</t>
  </si>
  <si>
    <t xml:space="preserve">Tappan</t>
  </si>
  <si>
    <t xml:space="preserve">tapankumar.satapathy@gmail.com</t>
  </si>
  <si>
    <t xml:space="preserve">T T Logistics Cargo Pvt. Ltd.</t>
  </si>
  <si>
    <t xml:space="preserve">Sangita Shahdeo</t>
  </si>
  <si>
    <t xml:space="preserve">hr@ttgroupglobal.com</t>
  </si>
  <si>
    <t xml:space="preserve">Tai Infotech Pvt Ltd</t>
  </si>
  <si>
    <t xml:space="preserve">devanshu.bhardwaj@taiindia.com / priyanka.verma@taiindia.com / jeyasree.kumar@taiindia.com</t>
  </si>
  <si>
    <t xml:space="preserve">0124 647 1955</t>
  </si>
  <si>
    <t xml:space="preserve">Taj Bangalore</t>
  </si>
  <si>
    <t xml:space="preserve">manjulas.menon@tajhotels.com</t>
  </si>
  <si>
    <t xml:space="preserve">Taj Exotica, Goa</t>
  </si>
  <si>
    <t xml:space="preserve">exoticahrd.goa@tajhotels.com / silroy.fernandes@tajhotels.com</t>
  </si>
  <si>
    <t xml:space="preserve">0832 6683333</t>
  </si>
  <si>
    <t xml:space="preserve">Taj Madras Flight Kitchen Pvt Ltd</t>
  </si>
  <si>
    <t xml:space="preserve">B.Sivakumar</t>
  </si>
  <si>
    <t xml:space="preserve">b.sivakumar@tajhotels.com</t>
  </si>
  <si>
    <t xml:space="preserve">Taj TV Limited</t>
  </si>
  <si>
    <t xml:space="preserve">Jaspal Singh</t>
  </si>
  <si>
    <t xml:space="preserve">jaspal.singh@setindia.com</t>
  </si>
  <si>
    <t xml:space="preserve">Talent Anywhere Services Pvt Ltd</t>
  </si>
  <si>
    <t xml:space="preserve">Nayana</t>
  </si>
  <si>
    <t xml:space="preserve">nayana.govalkar@talentanywhere.com</t>
  </si>
  <si>
    <t xml:space="preserve">Talent Maximus India Private Limited</t>
  </si>
  <si>
    <t xml:space="preserve">Lavanya R</t>
  </si>
  <si>
    <t xml:space="preserve">helpdesk.staffing@talentmaximus.com</t>
  </si>
  <si>
    <t xml:space="preserve">044 43952300</t>
  </si>
  <si>
    <t xml:space="preserve">Talent pro</t>
  </si>
  <si>
    <t xml:space="preserve">thiyagaragan.natarajan</t>
  </si>
  <si>
    <t xml:space="preserve">thiyagarajan.n@talentproindia.com,</t>
  </si>
  <si>
    <t xml:space="preserve">044-42123500</t>
  </si>
  <si>
    <t xml:space="preserve">Talent Quest Solutions</t>
  </si>
  <si>
    <t xml:space="preserve">Tapas</t>
  </si>
  <si>
    <t xml:space="preserve">tapas@talentquestsolutions.com</t>
  </si>
  <si>
    <t xml:space="preserve">022 40388500</t>
  </si>
  <si>
    <t xml:space="preserve">TalentMint Consulting Pvt Ltd</t>
  </si>
  <si>
    <t xml:space="preserve">deepti@talentmint.in</t>
  </si>
  <si>
    <t xml:space="preserve">Tally Solutions Private Limited</t>
  </si>
  <si>
    <t xml:space="preserve">Naren</t>
  </si>
  <si>
    <t xml:space="preserve">narendra.mundath@tallysolutions.com</t>
  </si>
  <si>
    <t xml:space="preserve">Tangent International Ltd</t>
  </si>
  <si>
    <t xml:space="preserve">Menglei Du</t>
  </si>
  <si>
    <t xml:space="preserve">menglei.du@tanint.com</t>
  </si>
  <si>
    <t xml:space="preserve">44 1277 635875</t>
  </si>
  <si>
    <t xml:space="preserve">Tangerine Design</t>
  </si>
  <si>
    <t xml:space="preserve">Ravinder Sharma</t>
  </si>
  <si>
    <t xml:space="preserve">ravinder.sharma@tangerinedesign.co.in</t>
  </si>
  <si>
    <t xml:space="preserve">Tanishika Hosptiality( I) Pvt. Ltd.</t>
  </si>
  <si>
    <t xml:space="preserve">mezza9@rediffmail.com/mezza9@rediffmail.com</t>
  </si>
  <si>
    <t xml:space="preserve">Tarang Software Technologies Pvt Ltd</t>
  </si>
  <si>
    <t xml:space="preserve">Verification Team</t>
  </si>
  <si>
    <t xml:space="preserve">verifications@tarangtech.com</t>
  </si>
  <si>
    <t xml:space="preserve">Tareta Solutions Pvt Ltd</t>
  </si>
  <si>
    <t xml:space="preserve">Raghuraman L.N.</t>
  </si>
  <si>
    <t xml:space="preserve">raghuraman.ln@tareta.in</t>
  </si>
  <si>
    <t xml:space="preserve">Target</t>
  </si>
  <si>
    <t xml:space="preserve">mala@targethr.us / manjunath948@gmail.com</t>
  </si>
  <si>
    <t xml:space="preserve">080 25580652</t>
  </si>
  <si>
    <t xml:space="preserve">Target Corporation India Parvite Limited ,,</t>
  </si>
  <si>
    <t xml:space="preserve">suji.damodaran@target.com, hroc.india@target.com</t>
  </si>
  <si>
    <t xml:space="preserve">080-40385800</t>
  </si>
  <si>
    <t xml:space="preserve">Target Hospitality Pvt Ltd</t>
  </si>
  <si>
    <t xml:space="preserve">target.sandesh@gmail.com / targethospitality@gmail.com / target.crachi@gmail.com / info@targethospitality.in</t>
  </si>
  <si>
    <t xml:space="preserve">022 2669 3456</t>
  </si>
  <si>
    <t xml:space="preserve">Targett Promotions pvt. Ltd. (Group 2001)</t>
  </si>
  <si>
    <t xml:space="preserve">Neha kapoor</t>
  </si>
  <si>
    <t xml:space="preserve">neha.kapoor@group2001.com</t>
  </si>
  <si>
    <t xml:space="preserve">Tarun Motors(Hero Honda)</t>
  </si>
  <si>
    <t xml:space="preserve">vtarunmotors@yahoo.co.in</t>
  </si>
  <si>
    <t xml:space="preserve">Taste Bud Catering Services</t>
  </si>
  <si>
    <t xml:space="preserve">ram_harish@rediffmail.com</t>
  </si>
  <si>
    <t xml:space="preserve">Tata business Support Service</t>
  </si>
  <si>
    <t xml:space="preserve">Rakesh Kotturi</t>
  </si>
  <si>
    <t xml:space="preserve">Rakesh.Kotturi@Tata-bss.com</t>
  </si>
  <si>
    <t xml:space="preserve">Tata Business Support Service Ltd</t>
  </si>
  <si>
    <t xml:space="preserve">Balwinder Singh</t>
  </si>
  <si>
    <t xml:space="preserve">Balwinder.Singh@Tata-bss.com</t>
  </si>
  <si>
    <t xml:space="preserve">Tata Capital Ltd.</t>
  </si>
  <si>
    <t xml:space="preserve">Sumant</t>
  </si>
  <si>
    <t xml:space="preserve">clearance@e-nxt.com</t>
  </si>
  <si>
    <t xml:space="preserve">67627400, 022- 61828282, 022-66069000 , 022-67459225</t>
  </si>
  <si>
    <t xml:space="preserve">Tata Chemicals Limited</t>
  </si>
  <si>
    <t xml:space="preserve">Parag Badiani -</t>
  </si>
  <si>
    <t xml:space="preserve">pbadiani@tatachemicals.com</t>
  </si>
  <si>
    <t xml:space="preserve">Tata Communication Ltd</t>
  </si>
  <si>
    <t xml:space="preserve">askhr@tatacommunications.com</t>
  </si>
  <si>
    <t xml:space="preserve">Tata Consultancy</t>
  </si>
  <si>
    <t xml:space="preserve">Corporate.ExEmpVerification@tcs.com</t>
  </si>
  <si>
    <t xml:space="preserve">Tata Sky Limited</t>
  </si>
  <si>
    <t xml:space="preserve">manisha.vasaikar@tatasky.com</t>
  </si>
  <si>
    <t xml:space="preserve">022 66133614 / 000 / 66133620</t>
  </si>
  <si>
    <t xml:space="preserve">Tata Sky Ltd</t>
  </si>
  <si>
    <t xml:space="preserve">manisha.vasaikar@tatasky.com / Prashanth.Kaimal@tatasky.com</t>
  </si>
  <si>
    <t xml:space="preserve">Tata Steel Limited</t>
  </si>
  <si>
    <t xml:space="preserve">Ravi Radhakrishnan</t>
  </si>
  <si>
    <t xml:space="preserve">ravi.radhakrishnan@tatasteel.com</t>
  </si>
  <si>
    <t xml:space="preserve">0657 2307653</t>
  </si>
  <si>
    <t xml:space="preserve">Tata Technologies Limited</t>
  </si>
  <si>
    <t xml:space="preserve">exempverification@matrixbsindia.com / indira.shirke@tatatechnologies.com</t>
  </si>
  <si>
    <t xml:space="preserve">Tata Technologies Ltd</t>
  </si>
  <si>
    <t xml:space="preserve">Ms. Indira Shirke</t>
  </si>
  <si>
    <t xml:space="preserve">indira.shirke@tatatechnologies.com</t>
  </si>
  <si>
    <t xml:space="preserve">020 66529211</t>
  </si>
  <si>
    <t xml:space="preserve">Tata Tehnologies Limited.</t>
  </si>
  <si>
    <t xml:space="preserve">exempverification@matrixbsindia.com</t>
  </si>
  <si>
    <t xml:space="preserve">Tate Leadership Consulting Pvt Ltd</t>
  </si>
  <si>
    <t xml:space="preserve">viju.s@tateconsulting.in</t>
  </si>
  <si>
    <t xml:space="preserve">TBS Groud</t>
  </si>
  <si>
    <t xml:space="preserve">Sumeet V Jha</t>
  </si>
  <si>
    <t xml:space="preserve">sumeetjha.pune@gmail.com</t>
  </si>
  <si>
    <t xml:space="preserve">TE Connectivity Global Sharred Services India Pvt. Ltd</t>
  </si>
  <si>
    <t xml:space="preserve">Gokul Devadiga – `</t>
  </si>
  <si>
    <t xml:space="preserve">GOKUL.DEVADIGA@te.com</t>
  </si>
  <si>
    <t xml:space="preserve">Team Computer Pvt Ltd</t>
  </si>
  <si>
    <t xml:space="preserve">durgesh.k@teamcomputers.com</t>
  </si>
  <si>
    <t xml:space="preserve">Team Lease Service Pvt. Ltd.</t>
  </si>
  <si>
    <t xml:space="preserve">ravi.vishwanath@teamlease.com, priyankasharm@teamlease.com, info@teamlease.com</t>
  </si>
  <si>
    <t xml:space="preserve">TeamLease Services Ltd</t>
  </si>
  <si>
    <t xml:space="preserve">Resmi Rajan</t>
  </si>
  <si>
    <t xml:space="preserve">info@teamlease.com / resmi.r@teamlease.com</t>
  </si>
  <si>
    <t xml:space="preserve">Teamware Solutions</t>
  </si>
  <si>
    <t xml:space="preserve">Gayathri Poornima S</t>
  </si>
  <si>
    <t xml:space="preserve">gayathri@twsol.com</t>
  </si>
  <si>
    <t xml:space="preserve">044 40128870</t>
  </si>
  <si>
    <t xml:space="preserve">Teamware Solutions (A Division of Quantum Leap Consulting Pvt Ltd)</t>
  </si>
  <si>
    <t xml:space="preserve">Sanjay Chauhan</t>
  </si>
  <si>
    <t xml:space="preserve">sanjay.chauhan@tcs.com</t>
  </si>
  <si>
    <t xml:space="preserve">Tec Zee systems</t>
  </si>
  <si>
    <t xml:space="preserve">Nejumudin Mohd</t>
  </si>
  <si>
    <t xml:space="preserve">info@teczeesystems.com</t>
  </si>
  <si>
    <t xml:space="preserve">Tech Affinity Global Pvt Ltd</t>
  </si>
  <si>
    <t xml:space="preserve">Ramesh Kumar</t>
  </si>
  <si>
    <t xml:space="preserve">hr.tag@techaffinity.com / rameshkumarn@techaffinity.com</t>
  </si>
  <si>
    <t xml:space="preserve">044 66806565</t>
  </si>
  <si>
    <t xml:space="preserve">Tech Aspect Solution Pvt. Ltd.</t>
  </si>
  <si>
    <t xml:space="preserve">satishc@techaspect.com</t>
  </si>
  <si>
    <t xml:space="preserve">040-66638383</t>
  </si>
  <si>
    <t xml:space="preserve">Tech Cube IT Services Pvt. Ltd</t>
  </si>
  <si>
    <t xml:space="preserve">Preet Kamal Ahluwalia</t>
  </si>
  <si>
    <t xml:space="preserve">preet_ahluwalia@techcubeit.com</t>
  </si>
  <si>
    <t xml:space="preserve">Tech Mill</t>
  </si>
  <si>
    <t xml:space="preserve">anil.tl@techmilltechnologies.com</t>
  </si>
  <si>
    <t xml:space="preserve">Tech Point Solutions</t>
  </si>
  <si>
    <t xml:space="preserve">Srikanth Alladi</t>
  </si>
  <si>
    <t xml:space="preserve">srikanth@techpointsolutions.com</t>
  </si>
  <si>
    <t xml:space="preserve">Techbotic Solutions</t>
  </si>
  <si>
    <t xml:space="preserve">Mr. Nishant</t>
  </si>
  <si>
    <t xml:space="preserve">support@techbotic.com, nishant@techbotic.com, bharadwajnishant25@gmail.com</t>
  </si>
  <si>
    <t xml:space="preserve">11-46011832, 9873731079</t>
  </si>
  <si>
    <t xml:space="preserve">Techdoctors</t>
  </si>
  <si>
    <t xml:space="preserve">Mr. Omar Ali Khan</t>
  </si>
  <si>
    <t xml:space="preserve">me@omaralikhan.com</t>
  </si>
  <si>
    <t xml:space="preserve">Techies Online IT Services Pvt. Ltd.</t>
  </si>
  <si>
    <t xml:space="preserve">Pravesh</t>
  </si>
  <si>
    <t xml:space="preserve">info@techiesonline.com</t>
  </si>
  <si>
    <t xml:space="preserve">011-65701112, 9911226111</t>
  </si>
  <si>
    <t xml:space="preserve">Techmac Innovators</t>
  </si>
  <si>
    <t xml:space="preserve">Ezhil.s.t.</t>
  </si>
  <si>
    <t xml:space="preserve">ezhil@airtelmail.in</t>
  </si>
  <si>
    <t xml:space="preserve">44 43865089 | HP # : +91 8220051235</t>
  </si>
  <si>
    <t xml:space="preserve">Technicolor India Pvt. Ltd</t>
  </si>
  <si>
    <t xml:space="preserve">jeevesh.kumar@technicolor.com</t>
  </si>
  <si>
    <t xml:space="preserve">080-40461234</t>
  </si>
  <si>
    <t xml:space="preserve">TECHNIWORLD SERVICES</t>
  </si>
  <si>
    <t xml:space="preserve">hr@technoworldservices.com</t>
  </si>
  <si>
    <t xml:space="preserve">022-65613490</t>
  </si>
  <si>
    <t xml:space="preserve">Techno Campus Consultancy Services Pvt. Ltd.</t>
  </si>
  <si>
    <t xml:space="preserve">TC [info@technocampus.org]</t>
  </si>
  <si>
    <t xml:space="preserve">Techno Sphere IT Solutions Pvt Ltd</t>
  </si>
  <si>
    <t xml:space="preserve">info@technosphereit.com / hr@technosphereit.com</t>
  </si>
  <si>
    <t xml:space="preserve">040 65547766 / 8341047766</t>
  </si>
  <si>
    <t xml:space="preserve">Technolife Solutions Pvt Ltd</t>
  </si>
  <si>
    <t xml:space="preserve">Nisha Banerjee</t>
  </si>
  <si>
    <t xml:space="preserve">info@technolifesoft.com</t>
  </si>
  <si>
    <t xml:space="preserve">Technopal Pvt ltd</t>
  </si>
  <si>
    <t xml:space="preserve">Sanjay M</t>
  </si>
  <si>
    <t xml:space="preserve">info@techpals.net</t>
  </si>
  <si>
    <t xml:space="preserve">Technosoft Global Services Pvt Ltd</t>
  </si>
  <si>
    <t xml:space="preserve">yamuna.v@technosoftcorp.com / Racchana.B@technosoftcorp.com</t>
  </si>
  <si>
    <t xml:space="preserve">Technosoft Pvt. Ltd.</t>
  </si>
  <si>
    <t xml:space="preserve">hr@technosoft.com</t>
  </si>
  <si>
    <t xml:space="preserve">Technovista Solutions India Private Limited</t>
  </si>
  <si>
    <t xml:space="preserve">Ranjeeth</t>
  </si>
  <si>
    <t xml:space="preserve">info@technovista.in</t>
  </si>
  <si>
    <t xml:space="preserve">080-39345958</t>
  </si>
  <si>
    <t xml:space="preserve">Techpro Syergy Pvt Ltd</t>
  </si>
  <si>
    <t xml:space="preserve">poojasingh@senergytechnologies.com</t>
  </si>
  <si>
    <t xml:space="preserve">Techsurge Learning Pvt Ltd</t>
  </si>
  <si>
    <t xml:space="preserve">Sourabh Gupta</t>
  </si>
  <si>
    <t xml:space="preserve">sourabh@techsurgelearning.com</t>
  </si>
  <si>
    <t xml:space="preserve">Techvedic Technologies Pvt. Ltd</t>
  </si>
  <si>
    <t xml:space="preserve">reena.gairola@techvedic.co.in</t>
  </si>
  <si>
    <t xml:space="preserve">Tecordeon Software Pvt Ltd</t>
  </si>
  <si>
    <t xml:space="preserve">Krupa</t>
  </si>
  <si>
    <t xml:space="preserve">krupa@tecordeonindia.com</t>
  </si>
  <si>
    <t xml:space="preserve">Tectura Infotech Pvt Ltd</t>
  </si>
  <si>
    <t xml:space="preserve">Garvieta S Saxena</t>
  </si>
  <si>
    <t xml:space="preserve">priyanka.kalia@tectura.com</t>
  </si>
  <si>
    <t xml:space="preserve">0120 461 6625</t>
  </si>
  <si>
    <t xml:space="preserve">Tegile Systems</t>
  </si>
  <si>
    <t xml:space="preserve">Jose Mathew</t>
  </si>
  <si>
    <t xml:space="preserve">jose.mathew@tegile.com</t>
  </si>
  <si>
    <t xml:space="preserve">7349772561 / 62</t>
  </si>
  <si>
    <t xml:space="preserve">Tegile Systems Private Limited</t>
  </si>
  <si>
    <t xml:space="preserve">srinivas@tegile.com</t>
  </si>
  <si>
    <t xml:space="preserve">Tejas Networks Ltd</t>
  </si>
  <si>
    <t xml:space="preserve">Mr. Shrinidhi</t>
  </si>
  <si>
    <t xml:space="preserve">info@bgc.in, info@tejasnetworks.com</t>
  </si>
  <si>
    <t xml:space="preserve">80 4179 4600/700/800</t>
  </si>
  <si>
    <t xml:space="preserve">Tek Systems Global Services</t>
  </si>
  <si>
    <t xml:space="preserve">sumachag@allegisgroup.com / TEK_Ops@teksystems.com</t>
  </si>
  <si>
    <t xml:space="preserve">Tek Travels Private Limited</t>
  </si>
  <si>
    <t xml:space="preserve">subha@travelboutiqueonline.com</t>
  </si>
  <si>
    <t xml:space="preserve">Tekmunk Software Solutions Private Limited</t>
  </si>
  <si>
    <t xml:space="preserve">Arjun Palvay</t>
  </si>
  <si>
    <t xml:space="preserve">arjun.palvay@tekmunk.com</t>
  </si>
  <si>
    <t xml:space="preserve">20-60501100</t>
  </si>
  <si>
    <t xml:space="preserve">Tekshapers Software Solutions Pvt. Ltd.</t>
  </si>
  <si>
    <t xml:space="preserve">Nitya Mehrotra</t>
  </si>
  <si>
    <t xml:space="preserve">nitya@tekshapers.com</t>
  </si>
  <si>
    <t xml:space="preserve">Tekskills India Pvt. Ltd.</t>
  </si>
  <si>
    <t xml:space="preserve">Lavanya M</t>
  </si>
  <si>
    <t xml:space="preserve">Teamhr@tekskills.in</t>
  </si>
  <si>
    <t xml:space="preserve">Telerik India Pvt Ltd</t>
  </si>
  <si>
    <t xml:space="preserve">Shrikant Kumar</t>
  </si>
  <si>
    <t xml:space="preserve">shrimant@scm-cpa.com / abhishek.kant@telerik.com</t>
  </si>
  <si>
    <t xml:space="preserve">0124 4300996 / 9818962306</t>
  </si>
  <si>
    <t xml:space="preserve">Telesys Soft Solutions</t>
  </si>
  <si>
    <t xml:space="preserve">Mr. rohit makhija</t>
  </si>
  <si>
    <t xml:space="preserve">hr@telesyssoftsolution.com</t>
  </si>
  <si>
    <t xml:space="preserve">(11)-46106945</t>
  </si>
  <si>
    <t xml:space="preserve">Telibrahma Technologies Pvt. Ltd.</t>
  </si>
  <si>
    <t xml:space="preserve">suresh@telibrahma.com</t>
  </si>
  <si>
    <t xml:space="preserve">080 40872000 / 26259333</t>
  </si>
  <si>
    <t xml:space="preserve">Telsites Technologies India Private Limited</t>
  </si>
  <si>
    <t xml:space="preserve">parul@telsites-tech.com</t>
  </si>
  <si>
    <t xml:space="preserve">Tesco Hindustan Service Center</t>
  </si>
  <si>
    <t xml:space="preserve">Mithalee.mohan@in.tesco.com</t>
  </si>
  <si>
    <t xml:space="preserve">Tesco Hindustan Service Centre Private Limited</t>
  </si>
  <si>
    <t xml:space="preserve">Anju George</t>
  </si>
  <si>
    <t xml:space="preserve">hsc_empverification@tesco.com</t>
  </si>
  <si>
    <t xml:space="preserve">80- 66588000 X 86170</t>
  </si>
  <si>
    <t xml:space="preserve">Thakral One Solutions Pvt Ltd</t>
  </si>
  <si>
    <t xml:space="preserve">devaraja@thakralone.in</t>
  </si>
  <si>
    <t xml:space="preserve">080 25595739</t>
  </si>
  <si>
    <t xml:space="preserve">The Ambassador Sky Chef</t>
  </si>
  <si>
    <t xml:space="preserve">bondbfk@ambassadorindia.com</t>
  </si>
  <si>
    <t xml:space="preserve">The Bank of Tokyo-Mitsubishi UFJ, Ltd</t>
  </si>
  <si>
    <t xml:space="preserve">vandana_mohanty@in.mufg.jp</t>
  </si>
  <si>
    <t xml:space="preserve">011 41003456</t>
  </si>
  <si>
    <t xml:space="preserve">The Eden Hotel</t>
  </si>
  <si>
    <t xml:space="preserve">Mr. Wakar</t>
  </si>
  <si>
    <t xml:space="preserve">reservations@theedenhotel.com, info@theedenhotel.com</t>
  </si>
  <si>
    <t xml:space="preserve">011-26940432</t>
  </si>
  <si>
    <t xml:space="preserve">The Fern</t>
  </si>
  <si>
    <t xml:space="preserve">Uttam Dave</t>
  </si>
  <si>
    <t xml:space="preserve">career@fernhotelahmedabad.com</t>
  </si>
  <si>
    <t xml:space="preserve">98 705 45678 /22 4263 7777</t>
  </si>
  <si>
    <t xml:space="preserve">The Galaxy Education system</t>
  </si>
  <si>
    <t xml:space="preserve">Sejal Pundhir</t>
  </si>
  <si>
    <t xml:space="preserve">hrd@tges.org</t>
  </si>
  <si>
    <t xml:space="preserve">The Global Green Company ltd</t>
  </si>
  <si>
    <t xml:space="preserve">Indira T Deshpande</t>
  </si>
  <si>
    <t xml:space="preserve">indira.deshpande@globalgreengroup.com</t>
  </si>
  <si>
    <t xml:space="preserve">The Hindu College of Competition</t>
  </si>
  <si>
    <t xml:space="preserve">Sandeep Jangra</t>
  </si>
  <si>
    <t xml:space="preserve">sandeep.jangra@live.com</t>
  </si>
  <si>
    <t xml:space="preserve">The Hotel with Wholehearted Hospitality</t>
  </si>
  <si>
    <t xml:space="preserve">Manager</t>
  </si>
  <si>
    <t xml:space="preserve">hotelaidaktm@gmail.com</t>
  </si>
  <si>
    <t xml:space="preserve">The Light Hotel</t>
  </si>
  <si>
    <t xml:space="preserve">shivam@thelighthotelpg.com</t>
  </si>
  <si>
    <t xml:space="preserve">The Madhya Pradesh Flying Club Limited</t>
  </si>
  <si>
    <t xml:space="preserve">Vilas D Dalvi</t>
  </si>
  <si>
    <t xml:space="preserve">mpfcbpl@gmail.com</t>
  </si>
  <si>
    <t xml:space="preserve">0755 6464651</t>
  </si>
  <si>
    <t xml:space="preserve">The Mahindra ( New vC Services Private Ltd)</t>
  </si>
  <si>
    <t xml:space="preserve">Ashish Ranjan |</t>
  </si>
  <si>
    <t xml:space="preserve">AR0086723@TechMahindra.com</t>
  </si>
  <si>
    <t xml:space="preserve">The Oberoi Grand</t>
  </si>
  <si>
    <t xml:space="preserve">gregory.gomes@oberoihotels.com</t>
  </si>
  <si>
    <t xml:space="preserve">033 22492323</t>
  </si>
  <si>
    <t xml:space="preserve">The Palms Town And Country Club</t>
  </si>
  <si>
    <t xml:space="preserve">Alishan Raza</t>
  </si>
  <si>
    <t xml:space="preserve">hrd@thepalms.in</t>
  </si>
  <si>
    <t xml:space="preserve">The Phone Support</t>
  </si>
  <si>
    <t xml:space="preserve">Royston Abreo</t>
  </si>
  <si>
    <t xml:space="preserve">hr@thephonesupport.com</t>
  </si>
  <si>
    <t xml:space="preserve">The Raajas Engineering College</t>
  </si>
  <si>
    <t xml:space="preserve">Prof.S.Subramanian</t>
  </si>
  <si>
    <t xml:space="preserve">subramanian@rajas.edu</t>
  </si>
  <si>
    <t xml:space="preserve">The Sandesh Limited</t>
  </si>
  <si>
    <t xml:space="preserve">Vishal</t>
  </si>
  <si>
    <t xml:space="preserve">sneha.jasani@sandesh.com / advt@sandesh.com / nm.pillai@sandesh.com / hr.general@sandesh.com vivek.bhatt@sandeshnews.tv</t>
  </si>
  <si>
    <t xml:space="preserve">079 40004000</t>
  </si>
  <si>
    <t xml:space="preserve">The Western India Cottons Ltd</t>
  </si>
  <si>
    <t xml:space="preserve">wicottonltd@gmail.com</t>
  </si>
  <si>
    <t xml:space="preserve">0497-2787172</t>
  </si>
  <si>
    <t xml:space="preserve">Think APPS Solutions Private Limited</t>
  </si>
  <si>
    <t xml:space="preserve">mayur@think-apps.com</t>
  </si>
  <si>
    <t xml:space="preserve">022 32085026 / 9769660799</t>
  </si>
  <si>
    <t xml:space="preserve">Thinkflow Software Pvt. Ltd.</t>
  </si>
  <si>
    <t xml:space="preserve">Kiran Sharma</t>
  </si>
  <si>
    <t xml:space="preserve">kiran.sharma@thinkflow.io</t>
  </si>
  <si>
    <t xml:space="preserve">Thinklink Supply Chain servicese Private Limited</t>
  </si>
  <si>
    <t xml:space="preserve">Neha Singh |</t>
  </si>
  <si>
    <t xml:space="preserve">neha.singh@thinklink-scs.com</t>
  </si>
  <si>
    <t xml:space="preserve">Thomson Reuters</t>
  </si>
  <si>
    <t xml:space="preserve">Smita Nair</t>
  </si>
  <si>
    <t xml:space="preserve">employment.verification@thomsonreuters.com</t>
  </si>
  <si>
    <t xml:space="preserve">022 61803355</t>
  </si>
  <si>
    <t xml:space="preserve">ThoughtBerry Technologies India Pvt Ltd</t>
  </si>
  <si>
    <t xml:space="preserve">Koushik Kumar</t>
  </si>
  <si>
    <t xml:space="preserve">kkumar@thoughtberry.com</t>
  </si>
  <si>
    <t xml:space="preserve">Times Business Solutions Ltd</t>
  </si>
  <si>
    <t xml:space="preserve">mukta.agarwal@timesgroup.com</t>
  </si>
  <si>
    <t xml:space="preserve">0120 6636080</t>
  </si>
  <si>
    <t xml:space="preserve">TimeShareRentorSell.com LLC</t>
  </si>
  <si>
    <t xml:space="preserve">customerservice@bestresortrentalandsale.com, info@timesharefoundation.com</t>
  </si>
  <si>
    <t xml:space="preserve">Tivoli Dome Security Services LLC</t>
  </si>
  <si>
    <t xml:space="preserve">info@tivolidome-security.com</t>
  </si>
  <si>
    <t xml:space="preserve">971 4 2776085</t>
  </si>
  <si>
    <t xml:space="preserve">TLC,A saubri TLC Worldwide Services Pvt. Ltd.</t>
  </si>
  <si>
    <t xml:space="preserve">Akanksha Pratik</t>
  </si>
  <si>
    <t xml:space="preserve">akanksha.pratik@saburitlc.in</t>
  </si>
  <si>
    <t xml:space="preserve">Toll Global Forwarding india Pvt Ltd</t>
  </si>
  <si>
    <t xml:space="preserve">Jai.Prakash@tollgroup.com</t>
  </si>
  <si>
    <t xml:space="preserve">124 4971274</t>
  </si>
  <si>
    <t xml:space="preserve">Toluna India Pvt. Ltd</t>
  </si>
  <si>
    <t xml:space="preserve">Priti Sharma</t>
  </si>
  <si>
    <t xml:space="preserve">Priti.Sharma@Toluna.com</t>
  </si>
  <si>
    <t xml:space="preserve">124.404.9045</t>
  </si>
  <si>
    <t xml:space="preserve">Tommy Hilfiger Arvind Fashion Pvt Ltd</t>
  </si>
  <si>
    <t xml:space="preserve">yusuf.shaikh@th-india.com</t>
  </si>
  <si>
    <t xml:space="preserve">Toprung</t>
  </si>
  <si>
    <t xml:space="preserve">vasuki@peopleplusindia.com</t>
  </si>
  <si>
    <t xml:space="preserve">080 40313999</t>
  </si>
  <si>
    <t xml:space="preserve">TOPSGROUP</t>
  </si>
  <si>
    <t xml:space="preserve">Leena</t>
  </si>
  <si>
    <t xml:space="preserve">leena.kardam@topsgroup.com, hr@topsgrup.com</t>
  </si>
  <si>
    <t xml:space="preserve">022-67711000</t>
  </si>
  <si>
    <t xml:space="preserve">Total PC Techies</t>
  </si>
  <si>
    <t xml:space="preserve">support@totalpctechies.com</t>
  </si>
  <si>
    <t xml:space="preserve">Touchstone Tie-up Private Limited</t>
  </si>
  <si>
    <t xml:space="preserve">Soma Mukhopadhyay</t>
  </si>
  <si>
    <t xml:space="preserve">hr@touchstonetieup.com</t>
  </si>
  <si>
    <t xml:space="preserve">33 4070 3175.</t>
  </si>
  <si>
    <t xml:space="preserve">Toyota Lakozy Auto Pvt Ltd</t>
  </si>
  <si>
    <t xml:space="preserve">M Suganthi</t>
  </si>
  <si>
    <t xml:space="preserve">hr1@toyotalakozy.com / hrgroup@toyotalakozy.com</t>
  </si>
  <si>
    <t xml:space="preserve">022-61227756</t>
  </si>
  <si>
    <t xml:space="preserve">TPSC India Pvt. Ltd</t>
  </si>
  <si>
    <t xml:space="preserve">RVS Gopal</t>
  </si>
  <si>
    <t xml:space="preserve">hr@tpscindia.com</t>
  </si>
  <si>
    <t xml:space="preserve">Tquanta Technologies Pvt Ltd</t>
  </si>
  <si>
    <t xml:space="preserve">Konda Reddy</t>
  </si>
  <si>
    <t xml:space="preserve">hr@tquanta.com</t>
  </si>
  <si>
    <t xml:space="preserve">040 65121720</t>
  </si>
  <si>
    <t xml:space="preserve">Tracmail AR Services Pvt. Ltd.</t>
  </si>
  <si>
    <t xml:space="preserve">hr@tracmail.com, info@tracmail.com</t>
  </si>
  <si>
    <t xml:space="preserve">Tracmail India Pvt. Ltd.</t>
  </si>
  <si>
    <t xml:space="preserve">info@tracmail.com</t>
  </si>
  <si>
    <t xml:space="preserve">Trailfinder Leisure Pvt. Ltd</t>
  </si>
  <si>
    <t xml:space="preserve">Ms. Farah</t>
  </si>
  <si>
    <t xml:space="preserve">hr@trailfinder.in</t>
  </si>
  <si>
    <t xml:space="preserve">22-40854085</t>
  </si>
  <si>
    <t xml:space="preserve">Trans Continental e-Services Private Limited</t>
  </si>
  <si>
    <t xml:space="preserve">hr@tces.co.in</t>
  </si>
  <si>
    <t xml:space="preserve">022-30658000</t>
  </si>
  <si>
    <t xml:space="preserve">Trans Maldivian Airways</t>
  </si>
  <si>
    <t xml:space="preserve">Amalsha Dassanayake</t>
  </si>
  <si>
    <t xml:space="preserve">Amalsha.Dassanayaka@transmaldivian.com</t>
  </si>
  <si>
    <t xml:space="preserve">Transcomunic Pvt. Ltd</t>
  </si>
  <si>
    <t xml:space="preserve">Sohail Shaikh</t>
  </si>
  <si>
    <t xml:space="preserve">opportunity [opportunity.1923@yahoo.com]</t>
  </si>
  <si>
    <t xml:space="preserve">Transedge Marketing Services Pvt Ltd deputation on our client Syntech Technology Pvt Ltd (Gionee Mobile)</t>
  </si>
  <si>
    <t xml:space="preserve">renu.tomar@transedgemarketing.com</t>
  </si>
  <si>
    <t xml:space="preserve">TransGenez Solutions &amp; Engineering Pvt. Ltd.</t>
  </si>
  <si>
    <t xml:space="preserve">Candy</t>
  </si>
  <si>
    <t xml:space="preserve">dkayco@gmail.com</t>
  </si>
  <si>
    <t xml:space="preserve">Transgenez Solutions Pvt Ltd</t>
  </si>
  <si>
    <t xml:space="preserve">hr-tanveer@transgenez.com</t>
  </si>
  <si>
    <t xml:space="preserve">TransSys Solutions</t>
  </si>
  <si>
    <t xml:space="preserve">Mohamed Rasik Nadeem</t>
  </si>
  <si>
    <t xml:space="preserve">rasik.nadeem@transsyssolutions.com</t>
  </si>
  <si>
    <t xml:space="preserve">Trantor Software Private Limited</t>
  </si>
  <si>
    <t xml:space="preserve">hr@trantorinc.com / bhupinder.singh@trantorinc.com / priyanka.kaushik@trantorinc.com nidhi.ayri@trantorinc.com</t>
  </si>
  <si>
    <t xml:space="preserve">172-4924000</t>
  </si>
  <si>
    <t xml:space="preserve">travel Express</t>
  </si>
  <si>
    <t xml:space="preserve">dev@shiningstarsindia.com</t>
  </si>
  <si>
    <t xml:space="preserve">Travel Food Services Chennai Private Limited</t>
  </si>
  <si>
    <t xml:space="preserve">chennai.career@travelfoodservices.com</t>
  </si>
  <si>
    <t xml:space="preserve">Travel News Services India Private Limited</t>
  </si>
  <si>
    <t xml:space="preserve">ranjeet.mittal@idfsgroup.com</t>
  </si>
  <si>
    <t xml:space="preserve">011 42046773</t>
  </si>
  <si>
    <t xml:space="preserve">Travelex India Private Limited</t>
  </si>
  <si>
    <t xml:space="preserve">Ishrat Khan</t>
  </si>
  <si>
    <t xml:space="preserve">ishrat.khan@travelex.com</t>
  </si>
  <si>
    <t xml:space="preserve">Trendsetters Skill Assessors Pvt Ltd</t>
  </si>
  <si>
    <t xml:space="preserve">chanchal.kamboj@tsassessors.com</t>
  </si>
  <si>
    <t xml:space="preserve">0124 4371108</t>
  </si>
  <si>
    <t xml:space="preserve">Trent Limited</t>
  </si>
  <si>
    <t xml:space="preserve">westside64@trent-tata.com</t>
  </si>
  <si>
    <t xml:space="preserve">TresVista Financial Services Pvt Ltd</t>
  </si>
  <si>
    <t xml:space="preserve">hr@tresvista.com</t>
  </si>
  <si>
    <t xml:space="preserve">022 61567300 / 702 703</t>
  </si>
  <si>
    <t xml:space="preserve">Triad Infotech Pvt. Ltd.</t>
  </si>
  <si>
    <t xml:space="preserve">Premkumar.R</t>
  </si>
  <si>
    <t xml:space="preserve">PremKumar@igridconsulting.com</t>
  </si>
  <si>
    <t xml:space="preserve">Triangle Systems</t>
  </si>
  <si>
    <t xml:space="preserve">Shridhar</t>
  </si>
  <si>
    <t xml:space="preserve">sridhar@triangles.co.in</t>
  </si>
  <si>
    <t xml:space="preserve">Trident Automobiles P Ltd</t>
  </si>
  <si>
    <t xml:space="preserve">Metha Nanjappa</t>
  </si>
  <si>
    <t xml:space="preserve">metha@trident-group.in</t>
  </si>
  <si>
    <t xml:space="preserve">Trident Automobiles Private Limited</t>
  </si>
  <si>
    <t xml:space="preserve">Amrutha G R,</t>
  </si>
  <si>
    <t xml:space="preserve">careers@trident-group.in</t>
  </si>
  <si>
    <t xml:space="preserve">Triente Global Services Private Limited</t>
  </si>
  <si>
    <t xml:space="preserve">Mohsin.Shaikh@trienteglobal.com</t>
  </si>
  <si>
    <t xml:space="preserve">Trimurti Marketing</t>
  </si>
  <si>
    <t xml:space="preserve">Mr. datta</t>
  </si>
  <si>
    <t xml:space="preserve">ajj@vsnl.com</t>
  </si>
  <si>
    <t xml:space="preserve">022-25404125</t>
  </si>
  <si>
    <t xml:space="preserve">Triumph business Solutions</t>
  </si>
  <si>
    <t xml:space="preserve">zamaan_3001@yahoo.co.in/triumph.business.solutions@hotmail.com</t>
  </si>
  <si>
    <t xml:space="preserve">022-65656686</t>
  </si>
  <si>
    <t xml:space="preserve">Trivent Systems Pvt. Ltd.</t>
  </si>
  <si>
    <t xml:space="preserve">Jenibha J</t>
  </si>
  <si>
    <t xml:space="preserve">hr@triventsys.com</t>
  </si>
  <si>
    <t xml:space="preserve">Trounce Infotech</t>
  </si>
  <si>
    <t xml:space="preserve">Deepak Anand</t>
  </si>
  <si>
    <t xml:space="preserve">deepak.anand@trounceinfotech.com</t>
  </si>
  <si>
    <t xml:space="preserve">True North AR India Pvt. Ltd</t>
  </si>
  <si>
    <t xml:space="preserve">Deepak aggarwal, isha raiyat</t>
  </si>
  <si>
    <t xml:space="preserve">info@truenorthar.com, hr@truenorthar.com, isharaiyat@csblivesite.com</t>
  </si>
  <si>
    <t xml:space="preserve">0124-4276380/ 81</t>
  </si>
  <si>
    <t xml:space="preserve">Trujet (Turbo Megha Airways Private Limited)</t>
  </si>
  <si>
    <t xml:space="preserve">Sandhya Galla</t>
  </si>
  <si>
    <t xml:space="preserve">sandhya@turbomegha.com</t>
  </si>
  <si>
    <t xml:space="preserve">040 44336700</t>
  </si>
  <si>
    <t xml:space="preserve">Truweight Wellness Pvt Ltd</t>
  </si>
  <si>
    <t xml:space="preserve">Nilesh Godle,</t>
  </si>
  <si>
    <t xml:space="preserve">nilesh@truweight.in</t>
  </si>
  <si>
    <t xml:space="preserve">TRX Technologies India PVt. Ltd</t>
  </si>
  <si>
    <t xml:space="preserve">Santwana</t>
  </si>
  <si>
    <t xml:space="preserve">Santwana.Singh@concur.com</t>
  </si>
  <si>
    <t xml:space="preserve">Trysol Global Services Pvt Ltd</t>
  </si>
  <si>
    <t xml:space="preserve">Sreedevi Vadlakonda</t>
  </si>
  <si>
    <t xml:space="preserve">sreedevi@trysol.com</t>
  </si>
  <si>
    <t xml:space="preserve">080 4161 6145</t>
  </si>
  <si>
    <t xml:space="preserve">TT Network Integration India Private Limited</t>
  </si>
  <si>
    <t xml:space="preserve">harish@ttni.co.in</t>
  </si>
  <si>
    <t xml:space="preserve">80 - 43341029/+91 9008998017</t>
  </si>
  <si>
    <t xml:space="preserve">TTK Prestige</t>
  </si>
  <si>
    <t xml:space="preserve">ramani@ttkprestige.com</t>
  </si>
  <si>
    <t xml:space="preserve">079 40326123 / 080-3344-1111 / 080-2211-6024 / 6025</t>
  </si>
  <si>
    <t xml:space="preserve">Tudor India Ltd.</t>
  </si>
  <si>
    <t xml:space="preserve">mamtam.raisinghani@tudor-india.com, hitesh.modi@tudor-india.com</t>
  </si>
  <si>
    <t xml:space="preserve">2770-233662, 3, 4, 5</t>
  </si>
  <si>
    <t xml:space="preserve">Tulip Lab Private Limited</t>
  </si>
  <si>
    <t xml:space="preserve">Amit Dubey</t>
  </si>
  <si>
    <t xml:space="preserve">info@tuliplab.com, Ameet Dube [ameet.d@tlplindia.com]</t>
  </si>
  <si>
    <t xml:space="preserve">Turbo Aviation Pvt Ltd</t>
  </si>
  <si>
    <t xml:space="preserve">Jacob Koshy</t>
  </si>
  <si>
    <t xml:space="preserve">jkoshy@turboaviation.in / jacobkoshy1960@gmail.com</t>
  </si>
  <si>
    <t xml:space="preserve">TutorVista Global Pvt. Ltd</t>
  </si>
  <si>
    <t xml:space="preserve">centerhr@tutorvista.com</t>
  </si>
  <si>
    <t xml:space="preserve">80-42430200</t>
  </si>
  <si>
    <t xml:space="preserve">TV 18 Home Shopping Network Ltd</t>
  </si>
  <si>
    <t xml:space="preserve">suneel.kumar@homeshop18.com</t>
  </si>
  <si>
    <t xml:space="preserve">TV Today</t>
  </si>
  <si>
    <t xml:space="preserve">Nidhi Asthana</t>
  </si>
  <si>
    <t xml:space="preserve">nidhi.asthana@aajtak.com</t>
  </si>
  <si>
    <t xml:space="preserve">022 26830770 / 9820654431</t>
  </si>
  <si>
    <t xml:space="preserve">TV Vision Ltd</t>
  </si>
  <si>
    <t xml:space="preserve">manali@sabgroup.in</t>
  </si>
  <si>
    <t xml:space="preserve">022 40230000</t>
  </si>
  <si>
    <t xml:space="preserve">TV9 Gujarati</t>
  </si>
  <si>
    <t xml:space="preserve">varsha.shrimali@tv9.com Ranjitkumar.j@tv9.com</t>
  </si>
  <si>
    <t xml:space="preserve">Tymor Technologies Pvt. Ltd.</t>
  </si>
  <si>
    <t xml:space="preserve">Amjad khan</t>
  </si>
  <si>
    <t xml:space="preserve">Info@tymortech.com</t>
  </si>
  <si>
    <t xml:space="preserve">Ubique systems</t>
  </si>
  <si>
    <t xml:space="preserve">Nihar Ranjan Barik</t>
  </si>
  <si>
    <t xml:space="preserve">nihar@ubiquesystems.co.in</t>
  </si>
  <si>
    <t xml:space="preserve">33-6625 0030</t>
  </si>
  <si>
    <t xml:space="preserve">Ubique Systems Pvt Ltd</t>
  </si>
  <si>
    <t xml:space="preserve">hr@ubiquesystems.co.in</t>
  </si>
  <si>
    <t xml:space="preserve">033 66250000</t>
  </si>
  <si>
    <t xml:space="preserve">Uflex Industries Pvt Ltd</t>
  </si>
  <si>
    <t xml:space="preserve">gargjk@uflexltd.com</t>
  </si>
  <si>
    <t xml:space="preserve">0120 398 2121 / 4012345</t>
  </si>
  <si>
    <t xml:space="preserve">UG Software Technologies Pvt. Ltd</t>
  </si>
  <si>
    <t xml:space="preserve">info@ugsoftware.com</t>
  </si>
  <si>
    <t xml:space="preserve">0120-4207206, 4207208</t>
  </si>
  <si>
    <t xml:space="preserve">Ugam Solutions</t>
  </si>
  <si>
    <t xml:space="preserve">Imran Mansoori|</t>
  </si>
  <si>
    <t xml:space="preserve">imran.mansoori@ugamsolutions.com</t>
  </si>
  <si>
    <t xml:space="preserve">Ujala Communication</t>
  </si>
  <si>
    <t xml:space="preserve">rohitkashyapuc@yahoo.in, rohitji9995@gmail.com</t>
  </si>
  <si>
    <t xml:space="preserve">UK Textiles (Exporters of Gramens and Knit-Wear)</t>
  </si>
  <si>
    <t xml:space="preserve">Devi.M</t>
  </si>
  <si>
    <t xml:space="preserve">hr@uktex.net</t>
  </si>
  <si>
    <t xml:space="preserve">Uma Gramudhyog</t>
  </si>
  <si>
    <t xml:space="preserve">tridevdham@gmail.com</t>
  </si>
  <si>
    <t xml:space="preserve">0542- 3252029</t>
  </si>
  <si>
    <t xml:space="preserve">Uniclicks IT Private Limited</t>
  </si>
  <si>
    <t xml:space="preserve">Subhashini K</t>
  </si>
  <si>
    <t xml:space="preserve">hr@uniclicksit.com</t>
  </si>
  <si>
    <t xml:space="preserve">040-2306 5041</t>
  </si>
  <si>
    <t xml:space="preserve">Uniconnect Sim Pvt Ltd</t>
  </si>
  <si>
    <t xml:space="preserve">Anand Mishra</t>
  </si>
  <si>
    <t xml:space="preserve">anand.mishra@uniconnect.in</t>
  </si>
  <si>
    <t xml:space="preserve">Unify Business</t>
  </si>
  <si>
    <t xml:space="preserve">hr@unifybusiness.co / sjahanwi34@gmail.com / jahanwi.singh@unifybusiness.com</t>
  </si>
  <si>
    <t xml:space="preserve">Unify Deals Pvt Ltd.</t>
  </si>
  <si>
    <t xml:space="preserve">customercare@diskounto.com</t>
  </si>
  <si>
    <t xml:space="preserve">Unifylabs Systems Pvt. Ltd.</t>
  </si>
  <si>
    <t xml:space="preserve">Chandrasekar Sakala</t>
  </si>
  <si>
    <t xml:space="preserve">hr@unifylabs.com</t>
  </si>
  <si>
    <t xml:space="preserve">Unipro Infosystems Private Limited</t>
  </si>
  <si>
    <t xml:space="preserve">Sangeetha.S,</t>
  </si>
  <si>
    <t xml:space="preserve">hr@uniproinfosystems.in</t>
  </si>
  <si>
    <t xml:space="preserve">044-65181651.</t>
  </si>
  <si>
    <t xml:space="preserve">Unique Computer</t>
  </si>
  <si>
    <t xml:space="preserve">Ashish</t>
  </si>
  <si>
    <t xml:space="preserve">baby_m@vsnl.net, ashish.mewani@deepwater.com</t>
  </si>
  <si>
    <t xml:space="preserve">Unique Holidays</t>
  </si>
  <si>
    <t xml:space="preserve">uniqueholidays2003@gmail.com / info@uniqueholidaysindia.com</t>
  </si>
  <si>
    <t xml:space="preserve">Unique Punch Systems Pvt. Ltd.</t>
  </si>
  <si>
    <t xml:space="preserve">Balakrishna.K.S</t>
  </si>
  <si>
    <t xml:space="preserve">balakrishna@uniquepunch.in</t>
  </si>
  <si>
    <t xml:space="preserve">Unison Insurance Broking Services Pvt Ltd</t>
  </si>
  <si>
    <t xml:space="preserve">Chandana Chatterjee</t>
  </si>
  <si>
    <t xml:space="preserve">hrsearch@unisoninsurance.net</t>
  </si>
  <si>
    <t xml:space="preserve">United Health Group</t>
  </si>
  <si>
    <t xml:space="preserve">Udit R.</t>
  </si>
  <si>
    <t xml:space="preserve">apachrd_ind@uhg.com</t>
  </si>
  <si>
    <t xml:space="preserve">United Telecoms Limited</t>
  </si>
  <si>
    <t xml:space="preserve">nizar@utlindia.com</t>
  </si>
  <si>
    <t xml:space="preserve">Unitedhealth Group</t>
  </si>
  <si>
    <t xml:space="preserve">Deepti A.</t>
  </si>
  <si>
    <t xml:space="preserve">asiapacifichr@uhc.com</t>
  </si>
  <si>
    <t xml:space="preserve">Unmanned Engineeria</t>
  </si>
  <si>
    <t xml:space="preserve">unmannedengineeria@gmail.com</t>
  </si>
  <si>
    <t xml:space="preserve">UPTEC Computer Consultancy LTd</t>
  </si>
  <si>
    <t xml:space="preserve">Jitendra Kumar</t>
  </si>
  <si>
    <t xml:space="preserve">uptecknp@gmail.com</t>
  </si>
  <si>
    <t xml:space="preserve">Urban Eco Infra Private Limited</t>
  </si>
  <si>
    <t xml:space="preserve">sshukla@pioneerurban.in</t>
  </si>
  <si>
    <t xml:space="preserve">0124 4322 300</t>
  </si>
  <si>
    <t xml:space="preserve">Urban Online Services Private Limited</t>
  </si>
  <si>
    <t xml:space="preserve">vipuls@bookeventz.com</t>
  </si>
  <si>
    <t xml:space="preserve">URS IT solution</t>
  </si>
  <si>
    <t xml:space="preserve">Vikram singh</t>
  </si>
  <si>
    <t xml:space="preserve">vikramsingh@ursitsolution.com, anoop.sikarwar311@gmail.com, anoop_ursitsolutions@info.com,</t>
  </si>
  <si>
    <t xml:space="preserve">1145066522, 9716893713, 8285244197</t>
  </si>
  <si>
    <t xml:space="preserve">US POLO</t>
  </si>
  <si>
    <t xml:space="preserve">vijaykumar.saini@arvindbrands.com</t>
  </si>
  <si>
    <t xml:space="preserve">09015822514 |(:011 - 46110638|</t>
  </si>
  <si>
    <t xml:space="preserve">Usha International Limited</t>
  </si>
  <si>
    <t xml:space="preserve">manish_gupta2@ushainternational.com / ranjeet_singh@ushainternational.com hr@ustechsolutionsinc.com arshee_siddiqui@ushainternational.com</t>
  </si>
  <si>
    <t xml:space="preserve">USP Electricals</t>
  </si>
  <si>
    <t xml:space="preserve">Umesh Sharma,</t>
  </si>
  <si>
    <t xml:space="preserve">umeshsharma15890@gmail.com</t>
  </si>
  <si>
    <t xml:space="preserve">UST Global Pvt Ltd</t>
  </si>
  <si>
    <t xml:space="preserve">Surbee Shah</t>
  </si>
  <si>
    <t xml:space="preserve">hrsolution@ust-global.com / Surbee.Shah@ust-global.com</t>
  </si>
  <si>
    <t xml:space="preserve">Utkarsh Chroma Studio</t>
  </si>
  <si>
    <t xml:space="preserve">NIRMAL GEHLOT</t>
  </si>
  <si>
    <t xml:space="preserve">nirmalutkarsh@gmail.com</t>
  </si>
  <si>
    <t xml:space="preserve">0291 2430636 / 7742129000</t>
  </si>
  <si>
    <t xml:space="preserve">Utsav Fashion Pvt Ltd</t>
  </si>
  <si>
    <t xml:space="preserve">Anand Kumar Pandey</t>
  </si>
  <si>
    <t xml:space="preserve">anand.pandey@utsavfashion.com</t>
  </si>
  <si>
    <t xml:space="preserve">7838266602 / 011- 41083000 (Ext-55)</t>
  </si>
  <si>
    <t xml:space="preserve">UXC India IT Services Pvt Ltd</t>
  </si>
  <si>
    <t xml:space="preserve">Siva K Rajan</t>
  </si>
  <si>
    <t xml:space="preserve">Sivakumar.Rajan@uxcredrock.com</t>
  </si>
  <si>
    <t xml:space="preserve">040 721 8729</t>
  </si>
  <si>
    <t xml:space="preserve">V 2 Connect Private Limited</t>
  </si>
  <si>
    <t xml:space="preserve">hr@v2connect.co.in</t>
  </si>
  <si>
    <t xml:space="preserve">V Care Call Centres India Pvt Limited</t>
  </si>
  <si>
    <t xml:space="preserve">hr.feedback@callcentersindia.com; help@callcentersindia.com, hr4@callcentersindia.com</t>
  </si>
  <si>
    <t xml:space="preserve">V Global Consultant</t>
  </si>
  <si>
    <t xml:space="preserve">Kriti</t>
  </si>
  <si>
    <t xml:space="preserve">keerthi.vglobal@gmail.com</t>
  </si>
  <si>
    <t xml:space="preserve">V N Solutions Pvt. Ltd.</t>
  </si>
  <si>
    <t xml:space="preserve">neha.sharma@vnsltd.in</t>
  </si>
  <si>
    <t xml:space="preserve">0124-4308066</t>
  </si>
  <si>
    <t xml:space="preserve">V P Consultants</t>
  </si>
  <si>
    <t xml:space="preserve">vp.consultants@yahoo.com</t>
  </si>
  <si>
    <t xml:space="preserve">V Synergize Outsourcing Pvt Ltd.</t>
  </si>
  <si>
    <t xml:space="preserve">Ms. Sabri</t>
  </si>
  <si>
    <t xml:space="preserve">hrmis@vsynergize.com</t>
  </si>
  <si>
    <t xml:space="preserve">020-67959718</t>
  </si>
  <si>
    <t xml:space="preserve">V.S. Enterprises</t>
  </si>
  <si>
    <t xml:space="preserve">vsenterprise45@yahoo.com</t>
  </si>
  <si>
    <t xml:space="preserve">V2 Connect Pvt. Ltd</t>
  </si>
  <si>
    <t xml:space="preserve">hr@v2connect.com</t>
  </si>
  <si>
    <t xml:space="preserve">V2 Tech Ventures Pvt. Ltd</t>
  </si>
  <si>
    <t xml:space="preserve">info@v2solutions.com</t>
  </si>
  <si>
    <t xml:space="preserve">Vacation Twist</t>
  </si>
  <si>
    <t xml:space="preserve">info@vacationtwist.com / vacationtwist8@gmail.com</t>
  </si>
  <si>
    <t xml:space="preserve">Valley Fliers P Ltd.</t>
  </si>
  <si>
    <t xml:space="preserve">rachnabhat@valleyfliers.co.in</t>
  </si>
  <si>
    <t xml:space="preserve">Value Labs Hyderabad</t>
  </si>
  <si>
    <t xml:space="preserve">Sridivya Konatham</t>
  </si>
  <si>
    <t xml:space="preserve">sridivya.konatham@valuelabs.com shilpa.manda@valuelabs.com</t>
  </si>
  <si>
    <t xml:space="preserve">Value Prospect Consulting</t>
  </si>
  <si>
    <t xml:space="preserve">abhishek@valueprospects.in</t>
  </si>
  <si>
    <t xml:space="preserve">Vanderlande Industries Software Pvt Ltd</t>
  </si>
  <si>
    <t xml:space="preserve">info.int@vanderlande.com / yogesh.joshi@vanderlande.com / gaurav.dhawan@vanderlande.com</t>
  </si>
  <si>
    <t xml:space="preserve">020 66725400 / 020 668 685 00</t>
  </si>
  <si>
    <t xml:space="preserve">Vanguard</t>
  </si>
  <si>
    <t xml:space="preserve">vcservices11@gmail.com</t>
  </si>
  <si>
    <t xml:space="preserve">Vansh Construction &amp; Developers</t>
  </si>
  <si>
    <t xml:space="preserve">vanshconstruction1975@gmail.com</t>
  </si>
  <si>
    <t xml:space="preserve">Vantagecircle</t>
  </si>
  <si>
    <t xml:space="preserve">Partha Neog</t>
  </si>
  <si>
    <t xml:space="preserve">partha.neog@vantagecircle.com</t>
  </si>
  <si>
    <t xml:space="preserve">Vardhaman Jewellers</t>
  </si>
  <si>
    <t xml:space="preserve">vardhamanjewellers2020@gmail.com,</t>
  </si>
  <si>
    <t xml:space="preserve">Varite India Private Limited</t>
  </si>
  <si>
    <t xml:space="preserve">sundeep.chaudhary@varite.com</t>
  </si>
  <si>
    <t xml:space="preserve">0124 4744000</t>
  </si>
  <si>
    <t xml:space="preserve">Vartechs Info Pvt. Ltd.</t>
  </si>
  <si>
    <t xml:space="preserve">info@vartechs.in</t>
  </si>
  <si>
    <t xml:space="preserve">040 40203926</t>
  </si>
  <si>
    <t xml:space="preserve">Vasu Contracts Private Limited</t>
  </si>
  <si>
    <t xml:space="preserve">Lavi Kumari</t>
  </si>
  <si>
    <t xml:space="preserve">hr1.vcpl@gmail.com</t>
  </si>
  <si>
    <t xml:space="preserve">VATECH Hydro India Pvt.Ltd</t>
  </si>
  <si>
    <t xml:space="preserve">amit.kumar@andritz.com</t>
  </si>
  <si>
    <t xml:space="preserve">V-Bond Telesoft ( P ) Ltd.</t>
  </si>
  <si>
    <t xml:space="preserve">hr@vbondtelesoft.com', 'info@vbondtelesoft.com', hr.aditi@vbondtelesoft.com</t>
  </si>
  <si>
    <t xml:space="preserve">VC Infra Ltd</t>
  </si>
  <si>
    <t xml:space="preserve">vicky melhotra</t>
  </si>
  <si>
    <t xml:space="preserve">mehrotravicky02@gmail.com</t>
  </si>
  <si>
    <t xml:space="preserve">(07668826244</t>
  </si>
  <si>
    <t xml:space="preserve">Vcare Call Centers India (P) Ltd</t>
  </si>
  <si>
    <t xml:space="preserve">Rahul verma_sup_9871588896</t>
  </si>
  <si>
    <t xml:space="preserve">rahulverma7@hotmail.com/sandy@vcarecallcentre.com</t>
  </si>
  <si>
    <t xml:space="preserve">0120-4019101</t>
  </si>
  <si>
    <t xml:space="preserve">Vcare Call Centers India P Ltd</t>
  </si>
  <si>
    <t xml:space="preserve">hr4@callcentersindia.com</t>
  </si>
  <si>
    <t xml:space="preserve">vCentrix Technologies Pvt Ltd</t>
  </si>
  <si>
    <t xml:space="preserve">Pradeepthi Kilani</t>
  </si>
  <si>
    <t xml:space="preserve">laxmi.chinimilli@vcentric.com / Pradeepthi.Kilani@vcentric.com</t>
  </si>
  <si>
    <t xml:space="preserve">Vconnect Telecom</t>
  </si>
  <si>
    <t xml:space="preserve">Jacqueline</t>
  </si>
  <si>
    <t xml:space="preserve">sweetypie.lynn@gmail.com</t>
  </si>
  <si>
    <t xml:space="preserve">vCustomer Services India Private Limited</t>
  </si>
  <si>
    <t xml:space="preserve">Shamim</t>
  </si>
  <si>
    <t xml:space="preserve">sanjeet.singh@vcustomerfinance.biz, Pankaj Roy [pankaj.roy@vcustomerfinance.biz], ID:shamim.ansari@rampgreen.net/,http://www.rampgreen.com</t>
  </si>
  <si>
    <t xml:space="preserve">9289910067, 011-66234005</t>
  </si>
  <si>
    <t xml:space="preserve">Vdopia Media And Software Solutions Pvt Ltd</t>
  </si>
  <si>
    <t xml:space="preserve">Santhi</t>
  </si>
  <si>
    <t xml:space="preserve">india-hr-staff@vdopia.com / saurabh@vdopia.com / santhi.devulapalli@chocolateplatform.comsanthi.devulapalli@chocolateplatform.com</t>
  </si>
  <si>
    <t xml:space="preserve">VE Teleservices Limited</t>
  </si>
  <si>
    <t xml:space="preserve">Jyoti, Raksha</t>
  </si>
  <si>
    <t xml:space="preserve">elate.hrdept@gmail.com</t>
  </si>
  <si>
    <t xml:space="preserve">0522-4082540</t>
  </si>
  <si>
    <t xml:space="preserve">Vedant Services</t>
  </si>
  <si>
    <t xml:space="preserve">mr. Amar</t>
  </si>
  <si>
    <t xml:space="preserve">vedant.samsungservices@gmail.com</t>
  </si>
  <si>
    <t xml:space="preserve">Vedaprakash Electricals (HAL)</t>
  </si>
  <si>
    <t xml:space="preserve">GOVINDARAJAN</t>
  </si>
  <si>
    <t xml:space="preserve">vpis2013@gmail.com</t>
  </si>
  <si>
    <t xml:space="preserve">Vedicsoft Solutions Inc</t>
  </si>
  <si>
    <t xml:space="preserve">Uma Santoshi Damera</t>
  </si>
  <si>
    <t xml:space="preserve">santoshi@vedicsoft.com / wajid@vedicsoft.com</t>
  </si>
  <si>
    <t xml:space="preserve">Veesons Builders (P) Ltd.</t>
  </si>
  <si>
    <t xml:space="preserve">Manoj Arora</t>
  </si>
  <si>
    <t xml:space="preserve">aroramanoj62@hotmail.com, v.sons@hotmail.com</t>
  </si>
  <si>
    <t xml:space="preserve">Vega Intellisoft Pvt Ltd</t>
  </si>
  <si>
    <t xml:space="preserve">kiruthiga@vegaintellisoft.com</t>
  </si>
  <si>
    <t xml:space="preserve">044 42857222</t>
  </si>
  <si>
    <t xml:space="preserve">Velocity Software Solutions Pvt Ltd</t>
  </si>
  <si>
    <t xml:space="preserve">atrivedi@velsof.com</t>
  </si>
  <si>
    <t xml:space="preserve">0120 424 3310</t>
  </si>
  <si>
    <t xml:space="preserve">VenuInfo Tech</t>
  </si>
  <si>
    <t xml:space="preserve">Bharati Lagardo.</t>
  </si>
  <si>
    <t xml:space="preserve">bharati@venuinfotech.com</t>
  </si>
  <si>
    <t xml:space="preserve">Verifaya, Bangalore</t>
  </si>
  <si>
    <t xml:space="preserve">Subramanya Udupa</t>
  </si>
  <si>
    <t xml:space="preserve">hr@verifaya.com</t>
  </si>
  <si>
    <t xml:space="preserve">080 673 63700</t>
  </si>
  <si>
    <t xml:space="preserve">Verizon Data Services India Pvt Ltd</t>
  </si>
  <si>
    <t xml:space="preserve">Jennifer Evance,</t>
  </si>
  <si>
    <t xml:space="preserve">verify-exemployee@verizon.com</t>
  </si>
  <si>
    <t xml:space="preserve">Vertex Customer Management India Private Limited</t>
  </si>
  <si>
    <t xml:space="preserve">Ruchika Gotherwal,</t>
  </si>
  <si>
    <t xml:space="preserve">ruchika.gotherwal@vertexgroup.co.in</t>
  </si>
  <si>
    <t xml:space="preserve">Vertex Customer Management India Pvt. Ltd.</t>
  </si>
  <si>
    <t xml:space="preserve">j.balaji@vertex.co.uk, rohit.kumar@vertex.co.uk, careers.india@vertex.co.uk</t>
  </si>
  <si>
    <t xml:space="preserve">Vertex Customer Solutions India Private Limited.</t>
  </si>
  <si>
    <t xml:space="preserve">Md Qadeer Pasha,</t>
  </si>
  <si>
    <t xml:space="preserve">shrikant.mhaske@vertexgroup.co.in</t>
  </si>
  <si>
    <t xml:space="preserve">Vestrics Technologies Pvt. Ltd.</t>
  </si>
  <si>
    <t xml:space="preserve">vinod@vestricstechnologies.com</t>
  </si>
  <si>
    <t xml:space="preserve">022-25425936</t>
  </si>
  <si>
    <t xml:space="preserve">VH Group of Companies (Venky)</t>
  </si>
  <si>
    <t xml:space="preserve">Savipan Rana</t>
  </si>
  <si>
    <t xml:space="preserve">savipan.rana@venkys.com</t>
  </si>
  <si>
    <t xml:space="preserve">Viaante Business Solutions Pvt Ltd</t>
  </si>
  <si>
    <t xml:space="preserve">sneha.ayare@viaante.com</t>
  </si>
  <si>
    <t xml:space="preserve">Vibgyor</t>
  </si>
  <si>
    <t xml:space="preserve">Archana Sinha</t>
  </si>
  <si>
    <t xml:space="preserve">hr@vibgyor.in</t>
  </si>
  <si>
    <t xml:space="preserve">011 42105000 / 9810397608</t>
  </si>
  <si>
    <t xml:space="preserve">Vibgyor Net-Connections</t>
  </si>
  <si>
    <t xml:space="preserve">Nishidha Dass</t>
  </si>
  <si>
    <t xml:space="preserve">chaitanya.k@vibgyornet.com / nishidha.d@noveloffice.com</t>
  </si>
  <si>
    <t xml:space="preserve">99 0000 7071</t>
  </si>
  <si>
    <t xml:space="preserve">Victory Info Solution BPO</t>
  </si>
  <si>
    <t xml:space="preserve">Ashmeet</t>
  </si>
  <si>
    <t xml:space="preserve">hr@victoryinfosolution.com</t>
  </si>
  <si>
    <t xml:space="preserve">98187 43613</t>
  </si>
  <si>
    <t xml:space="preserve">Vidder Technology India Pvt Ltd</t>
  </si>
  <si>
    <t xml:space="preserve">agambhir@vidder.com</t>
  </si>
  <si>
    <t xml:space="preserve">Videocone Industries Ltd</t>
  </si>
  <si>
    <t xml:space="preserve">Amit Mal</t>
  </si>
  <si>
    <t xml:space="preserve">resignations@vgmail.in / hiring@vgmail.in / nilesh.chudiwal@vgmail.in</t>
  </si>
  <si>
    <t xml:space="preserve">Vidya Mandir</t>
  </si>
  <si>
    <t xml:space="preserve">vmpsfbd@gmail.com</t>
  </si>
  <si>
    <t xml:space="preserve">9810339304, 0120-4100782</t>
  </si>
  <si>
    <t xml:space="preserve">Vihaan Infrasystems India Limited</t>
  </si>
  <si>
    <t xml:space="preserve">sanjeevjain@vihaansystems.com / accountsvihaan@vihaansystems.com</t>
  </si>
  <si>
    <t xml:space="preserve">080 10061000</t>
  </si>
  <si>
    <t xml:space="preserve">Vijay Engineering Enterprises Pvt Ltd</t>
  </si>
  <si>
    <t xml:space="preserve">Om Prakash Singh</t>
  </si>
  <si>
    <t xml:space="preserve">opsinghxxx@gmail.com</t>
  </si>
  <si>
    <t xml:space="preserve">Vikram Engineering Company</t>
  </si>
  <si>
    <t xml:space="preserve">vikram_engineering@yahoo.in'</t>
  </si>
  <si>
    <t xml:space="preserve">0891-2738281</t>
  </si>
  <si>
    <t xml:space="preserve">Vin Electronics</t>
  </si>
  <si>
    <t xml:space="preserve">Srikantaswamy M.</t>
  </si>
  <si>
    <t xml:space="preserve">vinelectronicsmys@gmail.com</t>
  </si>
  <si>
    <t xml:space="preserve">Vinayak Infotech &amp; Telecommunication Solutions</t>
  </si>
  <si>
    <t xml:space="preserve">SUJIT KOLHE</t>
  </si>
  <si>
    <t xml:space="preserve">sujitkolhe@vintels.com</t>
  </si>
  <si>
    <t xml:space="preserve">20 2422 7735</t>
  </si>
  <si>
    <t xml:space="preserve">Vinod D Pawar And Co</t>
  </si>
  <si>
    <t xml:space="preserve">vinodpawar.ca@gmail.com</t>
  </si>
  <si>
    <t xml:space="preserve">Vintage Solutions &amp; Outsource</t>
  </si>
  <si>
    <t xml:space="preserve">vintageoutsourcing@gmail.com</t>
  </si>
  <si>
    <t xml:space="preserve">Vipul Modern Buildcon Pvt. Ltd.</t>
  </si>
  <si>
    <t xml:space="preserve">Rakesh singh</t>
  </si>
  <si>
    <t xml:space="preserve">rakesh@vipulmodern.com, Gladwin@vipulmodern.com</t>
  </si>
  <si>
    <t xml:space="preserve">0124-4666119</t>
  </si>
  <si>
    <t xml:space="preserve">Visa INC</t>
  </si>
  <si>
    <t xml:space="preserve">Archana Nayak</t>
  </si>
  <si>
    <t xml:space="preserve">arnayak@visa.com</t>
  </si>
  <si>
    <t xml:space="preserve">Visa Launge</t>
  </si>
  <si>
    <t xml:space="preserve">anilgracias@visalounge.com / clevio@visalounge.com</t>
  </si>
  <si>
    <t xml:space="preserve">Visas Abroad Services LLP</t>
  </si>
  <si>
    <t xml:space="preserve">Visas Abroad Team</t>
  </si>
  <si>
    <t xml:space="preserve">info@visasabroad.com</t>
  </si>
  <si>
    <t xml:space="preserve">Visnova Solutions Pvt Ltd</t>
  </si>
  <si>
    <t xml:space="preserve">Rasika saha</t>
  </si>
  <si>
    <t xml:space="preserve">info@visnovasolutions.com, hr@visnovasolutions.com</t>
  </si>
  <si>
    <t xml:space="preserve">120 - 6720333</t>
  </si>
  <si>
    <t xml:space="preserve">Vistas Power Equipments Pvt. Ltd</t>
  </si>
  <si>
    <t xml:space="preserve">M L Sarup</t>
  </si>
  <si>
    <t xml:space="preserve">sarupml@gmail.com</t>
  </si>
  <si>
    <t xml:space="preserve">Vivanta by Taj- Panaji, Goa</t>
  </si>
  <si>
    <t xml:space="preserve">Rainer Rodrigues</t>
  </si>
  <si>
    <t xml:space="preserve">Hrd.Vivantapanaji@tajhotels.com</t>
  </si>
  <si>
    <t xml:space="preserve">832 6633636, +91 832 6633681</t>
  </si>
  <si>
    <t xml:space="preserve">VK Global Services</t>
  </si>
  <si>
    <t xml:space="preserve">kiran@vkglobalservices.in'</t>
  </si>
  <si>
    <t xml:space="preserve">VMT Spinning Co. Ltd</t>
  </si>
  <si>
    <t xml:space="preserve">Rakesh Sharma</t>
  </si>
  <si>
    <t xml:space="preserve">vmtpers@vardhman.com</t>
  </si>
  <si>
    <t xml:space="preserve">VOIS Call Center</t>
  </si>
  <si>
    <t xml:space="preserve">Ganesh Nair</t>
  </si>
  <si>
    <t xml:space="preserve">gnair@vois.biz</t>
  </si>
  <si>
    <t xml:space="preserve">(Manager)</t>
  </si>
  <si>
    <t xml:space="preserve">Voler Car Pvt Ltd</t>
  </si>
  <si>
    <t xml:space="preserve">Sirshendu Guha</t>
  </si>
  <si>
    <t xml:space="preserve">sirshendu.guha@volercars.com</t>
  </si>
  <si>
    <t xml:space="preserve">VRK Power India Private Limited</t>
  </si>
  <si>
    <t xml:space="preserve">arjungole@vrkpowerindia.com</t>
  </si>
  <si>
    <t xml:space="preserve">Vserve Technologies (A Division of Ivano Technologies Pvt. Ltd.)</t>
  </si>
  <si>
    <t xml:space="preserve">sales@vservegroup.com</t>
  </si>
  <si>
    <t xml:space="preserve">120-4252977, 120-4300177, 011- 65651210</t>
  </si>
  <si>
    <t xml:space="preserve">Vsigma It Labs Pvt Ltd</t>
  </si>
  <si>
    <t xml:space="preserve">hr@vsigma.com</t>
  </si>
  <si>
    <t xml:space="preserve">040 65355500</t>
  </si>
  <si>
    <t xml:space="preserve">VWR Lab Products Private Limited</t>
  </si>
  <si>
    <t xml:space="preserve">hrindia@vwr.com / Employment.verification@vwr.com</t>
  </si>
  <si>
    <t xml:space="preserve">080 41237118</t>
  </si>
  <si>
    <t xml:space="preserve">Vyom Solutions Pvt Ltd.</t>
  </si>
  <si>
    <t xml:space="preserve">vyomsolutions7@hotmail.com</t>
  </si>
  <si>
    <t xml:space="preserve">8655691335, 022-65613429</t>
  </si>
  <si>
    <t xml:space="preserve">Wal-Mart India Private Limited</t>
  </si>
  <si>
    <t xml:space="preserve">sanchit.gupta@walmart.com</t>
  </si>
  <si>
    <t xml:space="preserve">Waveaxis Technologies Pvt Ltd</t>
  </si>
  <si>
    <t xml:space="preserve">MUZEEB BAIG,</t>
  </si>
  <si>
    <t xml:space="preserve">muzeeb@waveaxis.com</t>
  </si>
  <si>
    <t xml:space="preserve">Ways2Save Consultancy P Ltd</t>
  </si>
  <si>
    <t xml:space="preserve">Sumana-HR</t>
  </si>
  <si>
    <t xml:space="preserve">sumana.satagopan@ways2save.in</t>
  </si>
  <si>
    <t xml:space="preserve">Web Development company Limited</t>
  </si>
  <si>
    <t xml:space="preserve">office@wdc.in</t>
  </si>
  <si>
    <t xml:space="preserve">33 3018 1111</t>
  </si>
  <si>
    <t xml:space="preserve">Webcyonix Organic SEO And Web Development Company</t>
  </si>
  <si>
    <t xml:space="preserve">Mr.Ashish Kumar</t>
  </si>
  <si>
    <t xml:space="preserve">info@webcyonix.com</t>
  </si>
  <si>
    <t xml:space="preserve">WebDirekt india Pvt Ltd</t>
  </si>
  <si>
    <t xml:space="preserve">Viral Trivedi</t>
  </si>
  <si>
    <t xml:space="preserve">vt@webdirekt.com</t>
  </si>
  <si>
    <t xml:space="preserve">020 26631300</t>
  </si>
  <si>
    <t xml:space="preserve">Weblink. In Pvt Ltd.</t>
  </si>
  <si>
    <t xml:space="preserve">Sonia Bandhu</t>
  </si>
  <si>
    <t xml:space="preserve">hrd@weblink.in</t>
  </si>
  <si>
    <t xml:space="preserve">11-45822333</t>
  </si>
  <si>
    <t xml:space="preserve">Webly Hub Services Pvt. Ltd.</t>
  </si>
  <si>
    <t xml:space="preserve">Subhash Lama</t>
  </si>
  <si>
    <t xml:space="preserve">info@weblyhub.com, subhash.lama35@gmail.com</t>
  </si>
  <si>
    <t xml:space="preserve">011-65666760</t>
  </si>
  <si>
    <t xml:space="preserve">Websoft Technologies</t>
  </si>
  <si>
    <t xml:space="preserve">websoft.technologies@ymail.com', vijaysadana@yahoo.com</t>
  </si>
  <si>
    <t xml:space="preserve">011-42351095</t>
  </si>
  <si>
    <t xml:space="preserve">Webtek Services Pvt Ltd</t>
  </si>
  <si>
    <t xml:space="preserve">Debashish Basantia</t>
  </si>
  <si>
    <t xml:space="preserve">hrd@webtek.in</t>
  </si>
  <si>
    <t xml:space="preserve">674 2552020</t>
  </si>
  <si>
    <t xml:space="preserve">Webvisionz</t>
  </si>
  <si>
    <t xml:space="preserve">Bipin Singh</t>
  </si>
  <si>
    <t xml:space="preserve">bipin@webvisionz.com</t>
  </si>
  <si>
    <t xml:space="preserve">Wellplel Soft Systems Pvt Ltd</t>
  </si>
  <si>
    <t xml:space="preserve">Mr. Vishal Shetty</t>
  </si>
  <si>
    <t xml:space="preserve">hrd@wellplex.com</t>
  </si>
  <si>
    <t xml:space="preserve">080-39515222</t>
  </si>
  <si>
    <t xml:space="preserve">Welspun Corp. Limited</t>
  </si>
  <si>
    <t xml:space="preserve">vishal_dhole@welspun.com</t>
  </si>
  <si>
    <t xml:space="preserve">022- 66136000</t>
  </si>
  <si>
    <t xml:space="preserve">Wesnia Info Solutions Pvt Ltd</t>
  </si>
  <si>
    <t xml:space="preserve">vital@wesnia.com</t>
  </si>
  <si>
    <t xml:space="preserve">Whirlpool of India Ltd.</t>
  </si>
  <si>
    <t xml:space="preserve">sHAKER ALI HASHMI</t>
  </si>
  <si>
    <t xml:space="preserve">hashmi_shaker@whirlpool.com</t>
  </si>
  <si>
    <t xml:space="preserve">20-66056153 | C: +91-7276007953</t>
  </si>
  <si>
    <t xml:space="preserve">Whisk Software Pvt. Ltd. (GSPANN Technologies INC.)</t>
  </si>
  <si>
    <t xml:space="preserve">Prathyusha Nagaram</t>
  </si>
  <si>
    <t xml:space="preserve">prathyusha.nagaram@gspann.com</t>
  </si>
  <si>
    <t xml:space="preserve">WiFonic Technologies Pvt. Ltd</t>
  </si>
  <si>
    <t xml:space="preserve">Rukman Naik</t>
  </si>
  <si>
    <t xml:space="preserve">rukman@wifonic.com</t>
  </si>
  <si>
    <t xml:space="preserve">William O'Neil India Pvt Ltd</t>
  </si>
  <si>
    <t xml:space="preserve">Akhila A</t>
  </si>
  <si>
    <t xml:space="preserve">preksha.porwal@williamoneilIndia.com / akhila.arjunan@williamoneilindia.com</t>
  </si>
  <si>
    <t xml:space="preserve">080 674 53800</t>
  </si>
  <si>
    <t xml:space="preserve">Willis Processing Services India Pvt. Ltd.</t>
  </si>
  <si>
    <t xml:space="preserve">Rohan Thanekar
  Nikhil</t>
  </si>
  <si>
    <t xml:space="preserve">miranipj@willis.com , puthranns@willis.com</t>
  </si>
  <si>
    <t xml:space="preserve">9930912888
  022-25192000</t>
  </si>
  <si>
    <t xml:space="preserve">Willow TV Pvt. Ltd.</t>
  </si>
  <si>
    <t xml:space="preserve">Mr. Emmanuel</t>
  </si>
  <si>
    <t xml:space="preserve">emmanuel@willow.tv</t>
  </si>
  <si>
    <t xml:space="preserve">Wimco Limited</t>
  </si>
  <si>
    <t xml:space="preserve">aslam_CEP_8938808804</t>
  </si>
  <si>
    <t xml:space="preserve">surendra.sipani@itc.in , aslam@wimco.in</t>
  </si>
  <si>
    <t xml:space="preserve">0581-2560225</t>
  </si>
  <si>
    <t xml:space="preserve">Wind Speed Logistics Pte. Ltd.</t>
  </si>
  <si>
    <t xml:space="preserve">dbutterwei@windspeedlogistics.com</t>
  </si>
  <si>
    <t xml:space="preserve">65 91090050, 6564891920</t>
  </si>
  <si>
    <t xml:space="preserve">Wings Bizpro</t>
  </si>
  <si>
    <t xml:space="preserve">Jessy Precilla.R</t>
  </si>
  <si>
    <t xml:space="preserve">hr1@wings-promos.com</t>
  </si>
  <si>
    <t xml:space="preserve">80-25429532</t>
  </si>
  <si>
    <t xml:space="preserve">Winprotech IT Solutions (ndia) Pvt Ltd</t>
  </si>
  <si>
    <t xml:space="preserve">nikhil.ar@winprotech.com</t>
  </si>
  <si>
    <t xml:space="preserve">Wipro Ltd</t>
  </si>
  <si>
    <t xml:space="preserve">referral.check@wipro.com</t>
  </si>
  <si>
    <t xml:space="preserve">Wisdom Bridge Management Consultants</t>
  </si>
  <si>
    <t xml:space="preserve">Kavya K</t>
  </si>
  <si>
    <t xml:space="preserve">mail2hr@wisdombridgemanagement.com</t>
  </si>
  <si>
    <t xml:space="preserve">080 4954 6910</t>
  </si>
  <si>
    <t xml:space="preserve">Hosur Rd, Sapthagiri Layout, AECS Layout - A Block, Singasandra, Bengaluru, Karnataka 560068</t>
  </si>
  <si>
    <t xml:space="preserve">Wisdom School OF Management</t>
  </si>
  <si>
    <t xml:space="preserve">bilal.wsm@gmail.com</t>
  </si>
  <si>
    <t xml:space="preserve">011-64640696</t>
  </si>
  <si>
    <t xml:space="preserve">Wit innovation Technologies Pvt Ltd</t>
  </si>
  <si>
    <t xml:space="preserve">Srinivas Pulluri</t>
  </si>
  <si>
    <t xml:space="preserve">info@saxonglobal.com</t>
  </si>
  <si>
    <t xml:space="preserve">080 6599200 80 2572 2818</t>
  </si>
  <si>
    <t xml:space="preserve">WITS Interactive Pvt Ltd</t>
  </si>
  <si>
    <t xml:space="preserve">Deepti Chhugani</t>
  </si>
  <si>
    <t xml:space="preserve">deepti.chhugani@witsindia.com</t>
  </si>
  <si>
    <t xml:space="preserve">022 65983733</t>
  </si>
  <si>
    <t xml:space="preserve">Wizcraft International Entertainment Pvt Ltd</t>
  </si>
  <si>
    <t xml:space="preserve">Wiz Pooja Virmani</t>
  </si>
  <si>
    <t xml:space="preserve">pooja.virmani@wizcraftworld.com</t>
  </si>
  <si>
    <t xml:space="preserve">WNS Global Services Pvt Ltd</t>
  </si>
  <si>
    <t xml:space="preserve">wnsemployee.verification@wns.com</t>
  </si>
  <si>
    <t xml:space="preserve">World Class Services</t>
  </si>
  <si>
    <t xml:space="preserve">hr@serviceworldclass.com</t>
  </si>
  <si>
    <t xml:space="preserve">World Fashion Exchange India Pvt Ltd</t>
  </si>
  <si>
    <t xml:space="preserve">Megha Tyagi</t>
  </si>
  <si>
    <t xml:space="preserve">megha.tyagi@worldfashionexchange.com</t>
  </si>
  <si>
    <t xml:space="preserve">0124 4912200</t>
  </si>
  <si>
    <t xml:space="preserve">World of Travels</t>
  </si>
  <si>
    <t xml:space="preserve">resdom@worldoftrvl.com</t>
  </si>
  <si>
    <t xml:space="preserve">Worldview Tours Pvt. Ltd</t>
  </si>
  <si>
    <t xml:space="preserve">Mr. Raymond</t>
  </si>
  <si>
    <t xml:space="preserve">india@worldviewtours.com</t>
  </si>
  <si>
    <t xml:space="preserve">WS Retail Services Private Limtied</t>
  </si>
  <si>
    <t xml:space="preserve">business@flipkart.com, affiliate@flipkart.com, tapas@flipkart.com , cs@flipkart.com</t>
  </si>
  <si>
    <t xml:space="preserve">(080) 43526600</t>
  </si>
  <si>
    <t xml:space="preserve">WSI It Solutions Pvt Ltd</t>
  </si>
  <si>
    <t xml:space="preserve">Vindhya Kothwal,</t>
  </si>
  <si>
    <t xml:space="preserve">vindhya.kothwal@wsiitsolutions.com</t>
  </si>
  <si>
    <t xml:space="preserve">40-40025050</t>
  </si>
  <si>
    <t xml:space="preserve">WSNE BPO Pvt. Ltd.</t>
  </si>
  <si>
    <t xml:space="preserve">hr@wnsebpo.com</t>
  </si>
  <si>
    <t xml:space="preserve">wTVision Solutions Private Limited</t>
  </si>
  <si>
    <t xml:space="preserve">Pooja Madhan</t>
  </si>
  <si>
    <t xml:space="preserve">pooja.madan@wtvision.com manish.Dwivedi@wtvision.tv</t>
  </si>
  <si>
    <t xml:space="preserve">Xavient Software Solutions India Pvt Ltd</t>
  </si>
  <si>
    <t xml:space="preserve">Khaing Thein Twen (Max)</t>
  </si>
  <si>
    <t xml:space="preserve">KTTwen@xavient.com stripathi@xavient.com KTTwen@xavient.com</t>
  </si>
  <si>
    <t xml:space="preserve">120 4743000 Ext:-3347</t>
  </si>
  <si>
    <t xml:space="preserve">Xceller It Services</t>
  </si>
  <si>
    <t xml:space="preserve">Monica Dutta</t>
  </si>
  <si>
    <t xml:space="preserve">monica@xceller.com</t>
  </si>
  <si>
    <t xml:space="preserve">Xcelserv Solutions Private Limited</t>
  </si>
  <si>
    <t xml:space="preserve">suneet.hans@xcelserv.com</t>
  </si>
  <si>
    <t xml:space="preserve">0124 6515120 / 9213029991</t>
  </si>
  <si>
    <t xml:space="preserve">Xerion Retail Private Limited</t>
  </si>
  <si>
    <t xml:space="preserve">Shruti.</t>
  </si>
  <si>
    <t xml:space="preserve">shruti.kumari@xerionretail.com</t>
  </si>
  <si>
    <t xml:space="preserve">Xestion Advisior Private Limited</t>
  </si>
  <si>
    <t xml:space="preserve">aman.s1@xestiongroup.com</t>
  </si>
  <si>
    <t xml:space="preserve">Xiaomi Technology India Private Limited</t>
  </si>
  <si>
    <t xml:space="preserve">Deepa Rao</t>
  </si>
  <si>
    <t xml:space="preserve">pronoya@xiaomi.com</t>
  </si>
  <si>
    <t xml:space="preserve">080 46617900</t>
  </si>
  <si>
    <t xml:space="preserve">XL Catlin</t>
  </si>
  <si>
    <t xml:space="preserve">India-HR-Operations@xlcatlin.com / divya.rajan@contractor.xlcatlin.com</t>
  </si>
  <si>
    <t xml:space="preserve">0124 413 8008 / 413 8000</t>
  </si>
  <si>
    <t xml:space="preserve">XL Dynamics India Pvt. Ltd</t>
  </si>
  <si>
    <t xml:space="preserve">Ruchi Arora</t>
  </si>
  <si>
    <t xml:space="preserve">hrindia@xldynamics.com</t>
  </si>
  <si>
    <t xml:space="preserve">022-27782819</t>
  </si>
  <si>
    <t xml:space="preserve">XL Health Corporation India Pvt Ltd</t>
  </si>
  <si>
    <t xml:space="preserve">Sundaresh@xlhealth.com</t>
  </si>
  <si>
    <t xml:space="preserve">XL Health COrporation india Pvt. ltd.</t>
  </si>
  <si>
    <t xml:space="preserve">Ms.Patricia</t>
  </si>
  <si>
    <t xml:space="preserve">pdsouza@xlhealth.com</t>
  </si>
  <si>
    <t xml:space="preserve">Xplore Tech Services Pvt Ltd</t>
  </si>
  <si>
    <t xml:space="preserve">Ricky</t>
  </si>
  <si>
    <t xml:space="preserve">verification@fusionbposervices.com</t>
  </si>
  <si>
    <t xml:space="preserve">Xprezto</t>
  </si>
  <si>
    <t xml:space="preserve">hr@xprezto.com, archana@xprezto.com, tina@xprezto.com</t>
  </si>
  <si>
    <t xml:space="preserve">11-22010435/36</t>
  </si>
  <si>
    <t xml:space="preserve">Y R G Care</t>
  </si>
  <si>
    <t xml:space="preserve">G. Narayanan</t>
  </si>
  <si>
    <t xml:space="preserve">pharmacy@yrgcare.org</t>
  </si>
  <si>
    <t xml:space="preserve">Yantram BPO Services Pvt. Ltd.</t>
  </si>
  <si>
    <t xml:space="preserve">Neha Patel</t>
  </si>
  <si>
    <t xml:space="preserve">nehayantram@gmail.com / info@yantramstudio.com</t>
  </si>
  <si>
    <t xml:space="preserve">Yashmar Resturant Limited</t>
  </si>
  <si>
    <t xml:space="preserve">Liz Cummins</t>
  </si>
  <si>
    <t xml:space="preserve">payroll@uk.mcd.com</t>
  </si>
  <si>
    <t xml:space="preserve">Yatih Air Services Private Ltd.</t>
  </si>
  <si>
    <t xml:space="preserve">qm@yatihair.com</t>
  </si>
  <si>
    <t xml:space="preserve">Yatra.com</t>
  </si>
  <si>
    <t xml:space="preserve">coehr@yatra.com</t>
  </si>
  <si>
    <t xml:space="preserve">Yellow Box HR Services Pvt Ltd</t>
  </si>
  <si>
    <t xml:space="preserve">Malay Chakraborty</t>
  </si>
  <si>
    <t xml:space="preserve">malay.chakraborty@ybservices.net santosh@ybservices.net</t>
  </si>
  <si>
    <t xml:space="preserve">Yellow Box HR Services Pvt. Ltd. (01-09-2011 To 30-02-2012)</t>
  </si>
  <si>
    <t xml:space="preserve">rima_kol@sify.com</t>
  </si>
  <si>
    <t xml:space="preserve">Yellow Brick Road Digital Media Pvt Ltd</t>
  </si>
  <si>
    <t xml:space="preserve">Jyoti Verma</t>
  </si>
  <si>
    <t xml:space="preserve">tewari.shalini@gmail.com / verma.jyoti1512@gmail.com</t>
  </si>
  <si>
    <t xml:space="preserve">0124 4633500</t>
  </si>
  <si>
    <t xml:space="preserve">Yorker Holidays Services Pvt Ltd</t>
  </si>
  <si>
    <t xml:space="preserve">Vineet Srivastava (Director)</t>
  </si>
  <si>
    <t xml:space="preserve">vineet@yorkerindia.com</t>
  </si>
  <si>
    <t xml:space="preserve">Yugan Techno solutions pvt ltd</t>
  </si>
  <si>
    <t xml:space="preserve">Raghu Karaturi</t>
  </si>
  <si>
    <t xml:space="preserve">raghu@yugan.in</t>
  </si>
  <si>
    <t xml:space="preserve">Yuken India Ltd</t>
  </si>
  <si>
    <t xml:space="preserve">prasanna_rao@yukenindia.com</t>
  </si>
  <si>
    <t xml:space="preserve">Yum! Restaurants India Pvt Ltd(KFC)</t>
  </si>
  <si>
    <t xml:space="preserve">Durga Prasad MV Paleti</t>
  </si>
  <si>
    <t xml:space="preserve">sanjay.singh@yum.com / Durgaprasad.Paleti@yum.com</t>
  </si>
  <si>
    <t xml:space="preserve">0124 4025100</t>
  </si>
  <si>
    <t xml:space="preserve">Zacks Research Pvt Ltd</t>
  </si>
  <si>
    <t xml:space="preserve">Mr. Chandra Pradhan</t>
  </si>
  <si>
    <t xml:space="preserve">chandrap@zacks.co.in</t>
  </si>
  <si>
    <t xml:space="preserve">33 2282 6871</t>
  </si>
  <si>
    <t xml:space="preserve">Zaif Infocom</t>
  </si>
  <si>
    <t xml:space="preserve">Moiz</t>
  </si>
  <si>
    <t xml:space="preserve">moiz.rangwala1@gmail.com</t>
  </si>
  <si>
    <t xml:space="preserve">Zapdil Technologies Pvt Ltd</t>
  </si>
  <si>
    <t xml:space="preserve">VEENU GIRDHAR</t>
  </si>
  <si>
    <t xml:space="preserve">veenu@zapdilltechnologies.com</t>
  </si>
  <si>
    <t xml:space="preserve">9873745515 / 11-47091345</t>
  </si>
  <si>
    <t xml:space="preserve">Zen Power Technologies</t>
  </si>
  <si>
    <t xml:space="preserve">shashi@zenpowertech.com, hr@clearwater-tech.com</t>
  </si>
  <si>
    <t xml:space="preserve">7204818453, 9980808931</t>
  </si>
  <si>
    <t xml:space="preserve">Zenpower Technologies Pvt. Ltd.</t>
  </si>
  <si>
    <t xml:space="preserve">info@zenpowertech.com</t>
  </si>
  <si>
    <t xml:space="preserve">080-26784799</t>
  </si>
  <si>
    <t xml:space="preserve">Zensar Technologies</t>
  </si>
  <si>
    <t xml:space="preserve">Employee_verification@zensar.com</t>
  </si>
  <si>
    <t xml:space="preserve">20 66057933</t>
  </si>
  <si>
    <t xml:space="preserve">Zexus Air Services Pvt Ltd</t>
  </si>
  <si>
    <t xml:space="preserve">Manish Dwivedi</t>
  </si>
  <si>
    <t xml:space="preserve">manish.dwivedi@zoomair.in bhawana.balutia@zoomair.in</t>
  </si>
  <si>
    <t xml:space="preserve">124-4302050 / 7042424495</t>
  </si>
  <si>
    <t xml:space="preserve">Zieta Technologies</t>
  </si>
  <si>
    <t xml:space="preserve">Monalisa Mohanty</t>
  </si>
  <si>
    <t xml:space="preserve">monalisa.mohanty@zietatech.com</t>
  </si>
  <si>
    <t xml:space="preserve">Zikra Telecom</t>
  </si>
  <si>
    <t xml:space="preserve">Zamaan sayed</t>
  </si>
  <si>
    <t xml:space="preserve">zamaan)3001@yahoo.co.in</t>
  </si>
  <si>
    <t xml:space="preserve">Zinfi Software Systems Pvt Ltd</t>
  </si>
  <si>
    <t xml:space="preserve">ritu.singh@zinfitech.com</t>
  </si>
  <si>
    <t xml:space="preserve">033 23577597</t>
  </si>
  <si>
    <t xml:space="preserve">Zinnov Koramangala</t>
  </si>
  <si>
    <t xml:space="preserve">denny@zinnov.com</t>
  </si>
  <si>
    <t xml:space="preserve">Zone by the park</t>
  </si>
  <si>
    <t xml:space="preserve">senthil.kumar@zonebythepark.com</t>
  </si>
  <si>
    <t xml:space="preserve">Zones Corporate Solutions Pvt. Ltd.</t>
  </si>
  <si>
    <t xml:space="preserve">Priyanka Ahuja,</t>
  </si>
  <si>
    <t xml:space="preserve">Priyanka.Ahuja@zones.com</t>
  </si>
  <si>
    <t xml:space="preserve">120 4528641; (253) 205-3871</t>
  </si>
  <si>
    <t xml:space="preserve">ZTE Telecom India Private Limited</t>
  </si>
  <si>
    <t xml:space="preserve">Ravindra Nath Tripathi</t>
  </si>
  <si>
    <t xml:space="preserve">ravindra.tripathi@zte.com.cn</t>
  </si>
  <si>
    <t xml:space="preserve">0124 432 3000 / 7042666194</t>
  </si>
  <si>
    <t xml:space="preserve">Zuari Agro Chemicals Limited</t>
  </si>
  <si>
    <t xml:space="preserve">wn.luis@adventz.com</t>
  </si>
  <si>
    <t xml:space="preserve">Zycus Infotech Pvt Ltd.</t>
  </si>
  <si>
    <t xml:space="preserve">priyanka.adivarekar@zycus.com</t>
  </si>
  <si>
    <t xml:space="preserve">022-66407676</t>
  </si>
  <si>
    <t xml:space="preserve">Pennar Engineered Building Systems Limited</t>
  </si>
  <si>
    <t xml:space="preserve">sr@pebspennar.com</t>
  </si>
  <si>
    <t xml:space="preserve">Philips Electronic India Ltd</t>
  </si>
  <si>
    <t xml:space="preserve">sonali.pattanayak@philips.com</t>
  </si>
  <si>
    <t xml:space="preserve">Pioneer Gas Power Limited</t>
  </si>
  <si>
    <t xml:space="preserve">ktisekhar@gmail.com</t>
  </si>
  <si>
    <t xml:space="preserve">Pitti Laminations Limited</t>
  </si>
  <si>
    <t xml:space="preserve">hr@pitti.in</t>
  </si>
  <si>
    <t xml:space="preserve">Plada Infotech Services Pvt Ltd</t>
  </si>
  <si>
    <t xml:space="preserve">jagruti.gadhavi@pladainfotech.com</t>
  </si>
  <si>
    <t xml:space="preserve">Power Grid Corporation of India Limited</t>
  </si>
  <si>
    <t xml:space="preserve">akmishra@powergridindia.com</t>
  </si>
  <si>
    <t xml:space="preserve">Prim Engineering</t>
  </si>
  <si>
    <t xml:space="preserve">prim_engg@yahoo.co.in</t>
  </si>
  <si>
    <t xml:space="preserve">Progressive Infovision Pvt Ltd</t>
  </si>
  <si>
    <t xml:space="preserve">hr.support@progressiveinfovision.com</t>
  </si>
  <si>
    <t xml:space="preserve">PVR Directors Cut Ambience Mall</t>
  </si>
  <si>
    <t xml:space="preserve">admindcvk@pvrcinemas.com</t>
  </si>
  <si>
    <t xml:space="preserve">Pylon Management Consulting Private Limited</t>
  </si>
  <si>
    <t xml:space="preserve">hr@pylonmc.com</t>
  </si>
  <si>
    <t xml:space="preserve">Pyramid Consulting Inc</t>
  </si>
  <si>
    <t xml:space="preserve">farah@pyramidconsultinginc.com</t>
  </si>
  <si>
    <t xml:space="preserve">Quantum Consumer Solutions Pvt Ltd</t>
  </si>
  <si>
    <t xml:space="preserve">namrata.zatakia@quantumcs.com</t>
  </si>
  <si>
    <t xml:space="preserve">Radisson Noida</t>
  </si>
  <si>
    <t xml:space="preserve">hroffice@rdnoida.com</t>
  </si>
  <si>
    <t xml:space="preserve">Rainbowchem</t>
  </si>
  <si>
    <t xml:space="preserve">rainbowchem2013@gmail.com</t>
  </si>
  <si>
    <t xml:space="preserve">Ramagya School</t>
  </si>
  <si>
    <t xml:space="preserve">hr@ramagyaschool.com</t>
  </si>
  <si>
    <t xml:space="preserve">RBS Services India Private Limited</t>
  </si>
  <si>
    <t xml:space="preserve">employee.personnel.files@rbs.com</t>
  </si>
  <si>
    <t xml:space="preserve">Reliance Home Finance Limited</t>
  </si>
  <si>
    <t xml:space="preserve">Jilani.Patel@relianceada.com</t>
  </si>
  <si>
    <t xml:space="preserve">Reliance Jio Infocomm Limited</t>
  </si>
  <si>
    <t xml:space="preserve">Vimal.Yadav@ril.com Suvarna.Shinde@ril.com Suvarna.Shinde@ril.com</t>
  </si>
  <si>
    <t xml:space="preserve">Ricoh India Limited</t>
  </si>
  <si>
    <t xml:space="preserve">shankar.rawat@ricoh.co.in</t>
  </si>
  <si>
    <t xml:space="preserve">RiseSmart HR Services Pvt Ltd</t>
  </si>
  <si>
    <t xml:space="preserve">mshaikh@risesmart.com</t>
  </si>
  <si>
    <t xml:space="preserve">S S Kothari Mehta and Co.</t>
  </si>
  <si>
    <t xml:space="preserve">sonam.tanwar@sskmin.com</t>
  </si>
  <si>
    <t xml:space="preserve">Sahara India Pariwar</t>
  </si>
  <si>
    <t xml:space="preserve">ehtiram.ali@sahara.in</t>
  </si>
  <si>
    <t xml:space="preserve">Samsung India Pvt Ltd</t>
  </si>
  <si>
    <t xml:space="preserve">emp.refcheck@samsung.com</t>
  </si>
  <si>
    <t xml:space="preserve">Sapient Razorfish</t>
  </si>
  <si>
    <t xml:space="preserve">tanvi.joshi@publiciscommunications.com</t>
  </si>
  <si>
    <t xml:space="preserve">Schneider Electric Infrastructure Limited</t>
  </si>
  <si>
    <t xml:space="preserve">EX-Employee.Queries@schneider-electric.com</t>
  </si>
  <si>
    <t xml:space="preserve">Selwyn Technologies Private Limited</t>
  </si>
  <si>
    <t xml:space="preserve">manvitha.a@selwyntechnologies.com</t>
  </si>
  <si>
    <t xml:space="preserve">Seth Anandram Jaipuria School</t>
  </si>
  <si>
    <t xml:space="preserve">ghaziabad@jaipuria.edu.in</t>
  </si>
  <si>
    <t xml:space="preserve">Sheorey Digital Systems Ltd</t>
  </si>
  <si>
    <t xml:space="preserve">amitesh.dubey@sds.co.in</t>
  </si>
  <si>
    <t xml:space="preserve">Shriv ComMedia Solutions Pvt Ltd</t>
  </si>
  <si>
    <t xml:space="preserve">jyoti.Rawat@commediait.com</t>
  </si>
  <si>
    <t xml:space="preserve">Siemens Healthcare Pvt Ltd</t>
  </si>
  <si>
    <t xml:space="preserve">askhr.in@siemens.com</t>
  </si>
  <si>
    <t xml:space="preserve">Sify Technologies Ltd</t>
  </si>
  <si>
    <t xml:space="preserve">ramanathan.venkataramanan@sifycorp.com balamurugan.swamy@sifycorp.com</t>
  </si>
  <si>
    <t xml:space="preserve">Silver Touch Technologies Limited</t>
  </si>
  <si>
    <t xml:space="preserve">hr@silvertouch.com</t>
  </si>
  <si>
    <t xml:space="preserve">Skybrowser Pvt Ltd</t>
  </si>
  <si>
    <t xml:space="preserve">parulsharma@skybrowser.in</t>
  </si>
  <si>
    <t xml:space="preserve">Skyline Architects</t>
  </si>
  <si>
    <t xml:space="preserve">skyline.architects@gmail.com</t>
  </si>
  <si>
    <t xml:space="preserve">Sonata Software Limited</t>
  </si>
  <si>
    <t xml:space="preserve">soumya.a@sonata-software.com</t>
  </si>
  <si>
    <t xml:space="preserve">Spectrum Infogain Services</t>
  </si>
  <si>
    <t xml:space="preserve">hr@sisgain.com</t>
  </si>
  <si>
    <t xml:space="preserve">Spectrum Power Generation Ltd.</t>
  </si>
  <si>
    <t xml:space="preserve">ramesh.k@spgl.co.in</t>
  </si>
  <si>
    <t xml:space="preserve">Spiro HR Management Consultants Pvt Ltd</t>
  </si>
  <si>
    <t xml:space="preserve">hr.vijayakumar@spiroit.com</t>
  </si>
  <si>
    <t xml:space="preserve">SSA Infosystems Pvt Ltd</t>
  </si>
  <si>
    <t xml:space="preserve">mansi.arora@irissoftware.com</t>
  </si>
  <si>
    <t xml:space="preserve">St. Andrews Scots Sr. Sec. School</t>
  </si>
  <si>
    <t xml:space="preserve">standrewsdelhi@gmail.com</t>
  </si>
  <si>
    <t xml:space="preserve">St. Francis School, Indirapuram</t>
  </si>
  <si>
    <t xml:space="preserve">stfrancisindirapuram@gmail.com</t>
  </si>
  <si>
    <t xml:space="preserve">St. Thomas School</t>
  </si>
  <si>
    <t xml:space="preserve">stsschool@gmail.com</t>
  </si>
  <si>
    <t xml:space="preserve">Staamco Technologies Pvt Ltd</t>
  </si>
  <si>
    <t xml:space="preserve">hr@staamco.com</t>
  </si>
  <si>
    <t xml:space="preserve">Star 4 Concept</t>
  </si>
  <si>
    <t xml:space="preserve">Field</t>
  </si>
  <si>
    <t xml:space="preserve">Sukhbir Agro Energy Limited</t>
  </si>
  <si>
    <t xml:space="preserve">nadeem.khalid@sael.co</t>
  </si>
  <si>
    <t xml:space="preserve">SVP Packing Industry Pvt Ltd</t>
  </si>
  <si>
    <t xml:space="preserve">hr@svpmagicseal.com</t>
  </si>
  <si>
    <t xml:space="preserve">Sword-IT Solution Pvt Ltd</t>
  </si>
  <si>
    <t xml:space="preserve">deepak.dwij@sword-it.com</t>
  </si>
  <si>
    <t xml:space="preserve">Syntel Private Ltd.</t>
  </si>
  <si>
    <t xml:space="preserve">Sneha_Ghodke@syntelinc.com</t>
  </si>
  <si>
    <t xml:space="preserve">TDS Management Consultant Pvt Ltd</t>
  </si>
  <si>
    <t xml:space="preserve">employee.care@tdsgroup.in</t>
  </si>
  <si>
    <t xml:space="preserve">Technoflow Industries</t>
  </si>
  <si>
    <t xml:space="preserve">yuvraj.dandgavhal@teknoflow.co</t>
  </si>
  <si>
    <t xml:space="preserve">Tejas Networks Limited</t>
  </si>
  <si>
    <t xml:space="preserve">info@teamlease.com nishas@india.tejasnetworks.com</t>
  </si>
  <si>
    <t xml:space="preserve">Telesia Networks Pvt Ltd</t>
  </si>
  <si>
    <t xml:space="preserve">hr1@teleysia.com</t>
  </si>
  <si>
    <t xml:space="preserve">Terix Computer Service India Pvt Ltd(Terix International)</t>
  </si>
  <si>
    <t xml:space="preserve">Manish K Dubey</t>
  </si>
  <si>
    <t xml:space="preserve">mdubey@terix.com</t>
  </si>
  <si>
    <t xml:space="preserve">A-22, Block A, Sector 3, Noida, Uttar Pradesh 201301</t>
  </si>
  <si>
    <t xml:space="preserve">The Flying Club</t>
  </si>
  <si>
    <t xml:space="preserve">operations@gujaratflyingclub.in</t>
  </si>
  <si>
    <t xml:space="preserve">The Imperial</t>
  </si>
  <si>
    <t xml:space="preserve">dsharma@theimperialindia.com</t>
  </si>
  <si>
    <t xml:space="preserve">The Manthan School</t>
  </si>
  <si>
    <t xml:space="preserve">info@manthan.edu.in</t>
  </si>
  <si>
    <t xml:space="preserve">The Shri Ram School - Aravali</t>
  </si>
  <si>
    <t xml:space="preserve">deepa.ahuja@tsrs.org</t>
  </si>
  <si>
    <t xml:space="preserve">Toaster India Private Limited</t>
  </si>
  <si>
    <t xml:space="preserve">swativashisht@toaster.co</t>
  </si>
  <si>
    <t xml:space="preserve">TPSC India Private Limited</t>
  </si>
  <si>
    <t xml:space="preserve">nazir@tpscindia.com</t>
  </si>
  <si>
    <t xml:space="preserve">Triad Square</t>
  </si>
  <si>
    <t xml:space="preserve">kavitha.d@triadsquare.com</t>
  </si>
  <si>
    <t xml:space="preserve">Trila Soft</t>
  </si>
  <si>
    <t xml:space="preserve">mnigam@trilasoft.com</t>
  </si>
  <si>
    <t xml:space="preserve">TSF</t>
  </si>
  <si>
    <t xml:space="preserve">sanjayanchaliya2@gmail.com</t>
  </si>
  <si>
    <t xml:space="preserve">TV18 Broadcast Limited</t>
  </si>
  <si>
    <t xml:space="preserve">ashokreddy.k@nw18.com Nitin.Angane@nw18.com Ravi.kumar@network18online.com hr@homeshop18.com</t>
  </si>
  <si>
    <t xml:space="preserve">TVS Electronics Limited</t>
  </si>
  <si>
    <t xml:space="preserve">rs.nivetha@tvs-e.in</t>
  </si>
  <si>
    <t xml:space="preserve">Tyconz</t>
  </si>
  <si>
    <t xml:space="preserve">hr@tyconz.com</t>
  </si>
  <si>
    <t xml:space="preserve">United Plasto Components Pvt Ltd</t>
  </si>
  <si>
    <t xml:space="preserve">hr@unitechplasto.in</t>
  </si>
  <si>
    <t xml:space="preserve">Updater Services Private Limited</t>
  </si>
  <si>
    <t xml:space="preserve">sailaja.n@uds.in krishnakumar.r@uds.in karthik.kk@uds.in</t>
  </si>
  <si>
    <t xml:space="preserve">Value Point Systems Pvt Ltd</t>
  </si>
  <si>
    <t xml:space="preserve">nagaraju.v@valuepointsystems.com</t>
  </si>
  <si>
    <t xml:space="preserve">Vays Infotech Pvt Ltd</t>
  </si>
  <si>
    <t xml:space="preserve">usha@vaysinfotech.com</t>
  </si>
  <si>
    <t xml:space="preserve">VC ERP Consulting Pvt Ltd</t>
  </si>
  <si>
    <t xml:space="preserve">hrd@vc-erp.com</t>
  </si>
  <si>
    <t xml:space="preserve">White Crow Research</t>
  </si>
  <si>
    <t xml:space="preserve">Genevieve.Fernandes@whitecrowresearch.com</t>
  </si>
  <si>
    <t xml:space="preserve">Xceedance Consulting India Private Limited</t>
  </si>
  <si>
    <t xml:space="preserve">preeti.yadav@xceedance.com</t>
  </si>
  <si>
    <t xml:space="preserve">Poly Medicure Limited</t>
  </si>
  <si>
    <t xml:space="preserve">Heena Arora</t>
  </si>
  <si>
    <t xml:space="preserve">heena.arora@polymedicure.com</t>
  </si>
  <si>
    <t xml:space="preserve">232B, 3rd Floor Okhla Industrial Estate, Phase -III, New Delhi- 110020</t>
  </si>
  <si>
    <t xml:space="preserve">Qrious Tech Team LLP</t>
  </si>
  <si>
    <t xml:space="preserve">Krishi T</t>
  </si>
  <si>
    <t xml:space="preserve">hr@qrioustech.com</t>
  </si>
  <si>
    <t xml:space="preserve">B-207,Dev Auram,Anandnagar Cross Road,Prahladnagar,Ahmedabad,Gujarat</t>
  </si>
  <si>
    <t xml:space="preserve">Roche Diabetes Care India Pvt Ltd</t>
  </si>
  <si>
    <t xml:space="preserve">people.APAC@roche.com</t>
  </si>
  <si>
    <t xml:space="preserve">1800 120 6020</t>
  </si>
  <si>
    <t xml:space="preserve">R City Mall, 146-B, 166A, Unit 7,8,9 8th Floor, R City Office, Lal Bahadur Shastri Rd, Mumbai, Maharashtra 400086</t>
  </si>
  <si>
    <t xml:space="preserve">Smartried Software Technologies Private Limited</t>
  </si>
  <si>
    <t xml:space="preserve">Rajitha</t>
  </si>
  <si>
    <t xml:space="preserve">hr@smartried.com</t>
  </si>
  <si>
    <t xml:space="preserve">080-95591444.</t>
  </si>
  <si>
    <t xml:space="preserve">6th floor gamma block sigma soft tech park near, Varthur Kodi, Bengaluru, Karnataka 560066</t>
  </si>
  <si>
    <t xml:space="preserve">Technosoft Services Pvt Ltd</t>
  </si>
  <si>
    <t xml:space="preserve">technosoftservicesjsr@gmail.com,thinktechnosoft@gmail.com</t>
  </si>
  <si>
    <t xml:space="preserve">68, Pennar Rd, near Sitla Mata Mandir, SNP Area, Sakchi, Jamshedpur, Jharkhand 831001</t>
  </si>
  <si>
    <t xml:space="preserve">Unobit Solutions Private Limited</t>
  </si>
  <si>
    <t xml:space="preserve">Info Team</t>
  </si>
  <si>
    <t xml:space="preserve">info@unobitsolutions.com</t>
  </si>
  <si>
    <t xml:space="preserve">080 68971232</t>
  </si>
  <si>
    <t xml:space="preserve">Survey No: 123/1, No.188, 3rd Floor,Next to McDonalds, Kundalahalli,ITPL Main Road, AECS Layout,Brookefield, Bengaluru,Karnataka-560037</t>
  </si>
  <si>
    <t xml:space="preserve">Wings BioTech</t>
  </si>
  <si>
    <t xml:space="preserve">Dharmendra Kumar Saini</t>
  </si>
  <si>
    <t xml:space="preserve">dharmendra.kumar@wingsbiotech.co.in</t>
  </si>
  <si>
    <t xml:space="preserve">613, Pearls Omaxe, Tower-2, Netaji Subhash Place, New Delhi-110034</t>
  </si>
  <si>
    <t xml:space="preserve">Saga Metals Pvt Ltd</t>
  </si>
  <si>
    <t xml:space="preserve">Manoj Kumar</t>
  </si>
  <si>
    <t xml:space="preserve">Hr.bawal@sagemetals.co.in</t>
  </si>
  <si>
    <t xml:space="preserve">DOWN HILLMALAPPURAM CALICUT Kasargod KL 676519 IN</t>
  </si>
  <si>
    <t xml:space="preserve">Sourceone Staffing &amp; Solution Pvt Ltd</t>
  </si>
  <si>
    <t xml:space="preserve">Priyanka Sangam</t>
  </si>
  <si>
    <t xml:space="preserve">hr@sourceonets.com</t>
  </si>
  <si>
    <t xml:space="preserve">40- 40199901</t>
  </si>
  <si>
    <t xml:space="preserve"># 222, Amrutha Ville, Somajiguda, Hyderabad, Telangana 500082</t>
  </si>
  <si>
    <t xml:space="preserve">UV Infratech System Pvt Ltd</t>
  </si>
  <si>
    <t xml:space="preserve">Ayushi Jyothula</t>
  </si>
  <si>
    <t xml:space="preserve">info@uvinfratech.com,ayushi.jyothula@uvinfratech.com</t>
  </si>
  <si>
    <t xml:space="preserve">040-46047546</t>
  </si>
  <si>
    <t xml:space="preserve">Gangaram, Chanda Nagar, Hyderabad, Telangana 500133</t>
  </si>
  <si>
    <t xml:space="preserve">Nucent Technologies Private Limited</t>
  </si>
  <si>
    <t xml:space="preserve">Sushma Hegde</t>
  </si>
  <si>
    <t xml:space="preserve">sushma.hegde@nucenttech.com shashikiran.t@nucenttech.com</t>
  </si>
  <si>
    <t xml:space="preserve">677, 1st Floor, 27th Main, 13th Cross Rd, 1st Sector, HSR Layout, Bengaluru, Karnataka 560102</t>
  </si>
  <si>
    <t xml:space="preserve">Narayana Hospital</t>
  </si>
  <si>
    <t xml:space="preserve">Dr Sudarshan</t>
  </si>
  <si>
    <t xml:space="preserve">sudarshan.chougule.dr@narayanahealth.org</t>
  </si>
  <si>
    <t xml:space="preserve">NIIT Limited</t>
  </si>
  <si>
    <t xml:space="preserve">Anshu.Lalotra@niit.com</t>
  </si>
  <si>
    <t xml:space="preserve">Kotak Securities Ltd</t>
  </si>
  <si>
    <t xml:space="preserve">krupali.bowlekar@kotak.com</t>
  </si>
  <si>
    <t xml:space="preserve">Tel No: 022 428 58442</t>
  </si>
  <si>
    <t xml:space="preserve">Visionet Systems Private Limited</t>
  </si>
  <si>
    <t xml:space="preserve">Naveen Baindoor</t>
  </si>
  <si>
    <t xml:space="preserve">Naveen.baindoor@visionet.com</t>
  </si>
  <si>
    <t xml:space="preserve">Tidel Park, IT-SEZ 105, Villankurichi Rd, Aerodrome Post, Coimbatore, Tamil Nadu 641014</t>
  </si>
  <si>
    <t xml:space="preserve">West Infotech</t>
  </si>
  <si>
    <t xml:space="preserve">Aaquib Patel Patil</t>
  </si>
  <si>
    <t xml:space="preserve">aaquibpatelpatil@westinfotech.in</t>
  </si>
  <si>
    <t xml:space="preserve">Embassy Tech Square 1st Floor, Block B, Tower Delta, Varthur, Hobli, Bengaluru, Karnataka 560103</t>
  </si>
  <si>
    <t xml:space="preserve">Reliance Jio Infocomm</t>
  </si>
  <si>
    <t xml:space="preserve">Rahul Shere</t>
  </si>
  <si>
    <t xml:space="preserve">rahul.shere@gmail.com</t>
  </si>
  <si>
    <t xml:space="preserve">TC-30, RCP, Thane-Belapur Road.Navi mumbai-400701</t>
  </si>
  <si>
    <t xml:space="preserve">oppo</t>
  </si>
  <si>
    <t xml:space="preserve">Niyati Kapoor</t>
  </si>
  <si>
    <t xml:space="preserve">niyati.kapoor@oppo.com</t>
  </si>
  <si>
    <t xml:space="preserve">QTL Connect Broadband/Quadrant Televentures Limited</t>
  </si>
  <si>
    <t xml:space="preserve">kumar.pawan@infotelconnect.com</t>
  </si>
  <si>
    <t xml:space="preserve">SS&amp;C GlobeOp Financial Services Technologies Pvt Ltd</t>
  </si>
  <si>
    <t xml:space="preserve">Sayli Patil</t>
  </si>
  <si>
    <t xml:space="preserve">sayli.patil@sscinc.com,nishetty@sscinc.com,INHRADMIN@sscinc.com</t>
  </si>
  <si>
    <t xml:space="preserve">BR Kalil</t>
  </si>
  <si>
    <t xml:space="preserve">KKadhar@nordex-online.com</t>
  </si>
  <si>
    <t xml:space="preserve">Winwind Power Limited, Vengal, Tamil Nadu 601103</t>
  </si>
  <si>
    <t xml:space="preserve">Nabeela Pathology Laboratory</t>
  </si>
  <si>
    <t xml:space="preserve">Zafar Pathan</t>
  </si>
  <si>
    <t xml:space="preserve">pathanjafar@gmail.com</t>
  </si>
  <si>
    <t xml:space="preserve">0240 236 1448</t>
  </si>
  <si>
    <t xml:space="preserve">Shah Bazar, Opposite Nishan Bs Naqshbandi Eye Hospital, Shah Bazar, Aurangabad, Maharashtra 431001</t>
  </si>
  <si>
    <t xml:space="preserve">Omega Healthcare Management Services Pvt. Limited</t>
  </si>
  <si>
    <t xml:space="preserve">Muniraj</t>
  </si>
  <si>
    <t xml:space="preserve">Muniraj.Byrappa@omegahms.com</t>
  </si>
  <si>
    <t xml:space="preserve">33, NAL Wind Tunnel Road Murugeshpalya, Bengaluru 560 017, Karnataka</t>
  </si>
  <si>
    <t xml:space="preserve">Qualilife Diagnostic</t>
  </si>
  <si>
    <t xml:space="preserve">qualilifediagnostix@gmail.com</t>
  </si>
  <si>
    <t xml:space="preserve">090294 44028</t>
  </si>
  <si>
    <t xml:space="preserve">Balaji Arcade 1stFloor, 544 / A, N. S. Road, near Dhanwantri Hospital, Mulund West, Mumbai, Maharashtra 400080</t>
  </si>
  <si>
    <t xml:space="preserve">THG Publishing Pvt Ltd/The Hindu Group</t>
  </si>
  <si>
    <t xml:space="preserve">Srividhya B</t>
  </si>
  <si>
    <t xml:space="preserve">srividya.b@thehindu.co.in</t>
  </si>
  <si>
    <t xml:space="preserve">859 &amp; 860, Anna Salai, Mount Road, Anna Salai, Triplicane, Chennai, Tamil Nadu 600002</t>
  </si>
  <si>
    <t xml:space="preserve">Novo Nordisk India Pvt Ltd</t>
  </si>
  <si>
    <t xml:space="preserve">Venugopalan V</t>
  </si>
  <si>
    <t xml:space="preserve">vgpv@novonordisk.com</t>
  </si>
  <si>
    <t xml:space="preserve">PLOT NO 32, 47-50EPIP AREA, WHITEFIELD , Bangalore, INDIA 560066</t>
  </si>
  <si>
    <t xml:space="preserve">Powertech Development W.L.L</t>
  </si>
  <si>
    <t xml:space="preserve">Shaik Abdul Khader</t>
  </si>
  <si>
    <t xml:space="preserve">hr.manager@powertechdevelopment.com</t>
  </si>
  <si>
    <t xml:space="preserve">Road 4819, Block 948, Bahrain (Nr ALBA)</t>
  </si>
  <si>
    <t xml:space="preserve">Sun Pathology Lab</t>
  </si>
  <si>
    <t xml:space="preserve">Sunlab Reports</t>
  </si>
  <si>
    <t xml:space="preserve">sunpathreport@gmail.com</t>
  </si>
  <si>
    <t xml:space="preserve">079 3252 0766</t>
  </si>
  <si>
    <t xml:space="preserve">U-1, Satya Complex, Opposite Ioc Petrol Pump, Between Shivranjani To Shyamal Cross Road Satellite, Ahmedabad - 380015</t>
  </si>
  <si>
    <t xml:space="preserve">T V Sundram &amp; Sons Private limited (TVS mobility private limited)</t>
  </si>
  <si>
    <t xml:space="preserve">F&amp;F Team.</t>
  </si>
  <si>
    <t xml:space="preserve">Full and Final Settlement &lt;fnf@tvs.in&gt;</t>
  </si>
  <si>
    <t xml:space="preserve">TVS BUILDING, WEST VELI STREETMADURAI. MADURAI. MADURAI. - 625001 Tamil Nadu - India</t>
  </si>
  <si>
    <t xml:space="preserve">U R Castings And Alloys Pvt Ltd</t>
  </si>
  <si>
    <t xml:space="preserve">Devaraju.K.</t>
  </si>
  <si>
    <t xml:space="preserve">hr@unimech.in</t>
  </si>
  <si>
    <t xml:space="preserve">Thirumalayampalayam,Madukkarai Via,Coimbatore 641 105</t>
  </si>
  <si>
    <t xml:space="preserve">Westminster Healthcare Private Limited</t>
  </si>
  <si>
    <t xml:space="preserve">A.Pattani Kumar</t>
  </si>
  <si>
    <t xml:space="preserve">pattanikumar.a@whcindia.com</t>
  </si>
  <si>
    <t xml:space="preserve">98415 01230</t>
  </si>
  <si>
    <t xml:space="preserve">No.145, Nungambakkam High Road, Chennai -600034</t>
  </si>
  <si>
    <t xml:space="preserve">Primatel Fibcom Limited</t>
  </si>
  <si>
    <t xml:space="preserve">Nishikanta Jena</t>
  </si>
  <si>
    <t xml:space="preserve">hr@primatelindia.com</t>
  </si>
  <si>
    <t xml:space="preserve">G-71 WORLD TRADE CENTRE; BARAKHAMBA LANE; DELHI; Delhi; 110001</t>
  </si>
  <si>
    <t xml:space="preserve">Lumbus Security &amp; Manpower Pvt Ltd</t>
  </si>
  <si>
    <t xml:space="preserve">Suman Rawat</t>
  </si>
  <si>
    <t xml:space="preserve">suman.rawat@lumbussecurity.com</t>
  </si>
  <si>
    <t xml:space="preserve"># 16, Shri Ram Trade Center, Bishanpura, Sec: 58, Noida, 201301</t>
  </si>
  <si>
    <t xml:space="preserve">Neotek Solutions LLC</t>
  </si>
  <si>
    <t xml:space="preserve">Deepak Narayan</t>
  </si>
  <si>
    <t xml:space="preserve">hr@neoteksol.com</t>
  </si>
  <si>
    <t xml:space="preserve">615-447-8429</t>
  </si>
  <si>
    <t xml:space="preserve">4235 Hillsboro Pike, STE 300,Nashville, TN-37215</t>
  </si>
  <si>
    <t xml:space="preserve">Niscom Tele Infra Pvt. Ltd.</t>
  </si>
  <si>
    <t xml:space="preserve">Yogesh Kumar</t>
  </si>
  <si>
    <t xml:space="preserve">yogesh@niscom.in</t>
  </si>
  <si>
    <t xml:space="preserve">NO.01, L-BLOCK, Old Rangpuri Rd, K-Block, Mahipalpur Extension, Mahipalpur, New Delhi, Delhi 110037</t>
  </si>
  <si>
    <t xml:space="preserve">Megatron Solution Pvt.Ltd</t>
  </si>
  <si>
    <t xml:space="preserve">prashanth</t>
  </si>
  <si>
    <t xml:space="preserve">prashanth@megatron.in,admin@megatron.in</t>
  </si>
  <si>
    <t xml:space="preserve">3a, 1st A Main Rd, Ganga Nagar Extension, Post, Bengaluru, Karnataka 560032</t>
  </si>
  <si>
    <t xml:space="preserve">Springsource Technologies</t>
  </si>
  <si>
    <t xml:space="preserve">Shilpa M</t>
  </si>
  <si>
    <t xml:space="preserve">hr@springsource.in</t>
  </si>
  <si>
    <t xml:space="preserve">L-148, 3rd Floor,5th Main Rd, Sector 6, HSR Layout, Near RajeshRestaurant, Bangalore-560102</t>
  </si>
  <si>
    <t xml:space="preserve">Symphony Teleca Corp India Pvt Ltd,Now Harman Connected Services</t>
  </si>
  <si>
    <t xml:space="preserve">Manjesh MB</t>
  </si>
  <si>
    <t xml:space="preserve">Manjesh.Mandeda@harman.com</t>
  </si>
  <si>
    <t xml:space="preserve">4 Block, 3rd floor, Manyata SEZ Park, Nagavara Villages, Bangalore-560045</t>
  </si>
  <si>
    <t xml:space="preserve">Mazars Business Advisors Pvt Ltd</t>
  </si>
  <si>
    <t xml:space="preserve">Mazars</t>
  </si>
  <si>
    <t xml:space="preserve">HC@mazars.in</t>
  </si>
  <si>
    <t xml:space="preserve">2nd Floor, 29 Hazarimal, Esplanade House,Somani Marg, Fort, Mumbai, Maharashtra,India 400001</t>
  </si>
  <si>
    <t xml:space="preserve">PEEKAY STEEL CASTINGS PVT. LTD.</t>
  </si>
  <si>
    <t xml:space="preserve">Jenil Jose</t>
  </si>
  <si>
    <t xml:space="preserve">jenil.j@peekaysteel.in</t>
  </si>
  <si>
    <t xml:space="preserve">Nallalam I Calicut –673027 I KeralaI India</t>
  </si>
  <si>
    <t xml:space="preserve">Primus Global Technologies Pvt. Ltd.</t>
  </si>
  <si>
    <t xml:space="preserve">Shashvath C D</t>
  </si>
  <si>
    <t xml:space="preserve">sdakanna@primusglobal.com</t>
  </si>
  <si>
    <t xml:space="preserve">28/2 Siddapura, Whitefield Main Road
 Bangalore – 560066</t>
  </si>
  <si>
    <t xml:space="preserve">Vah Vah Institure Pvt Ltd/Vah Vah Institute Pvt. Ltd</t>
  </si>
  <si>
    <t xml:space="preserve">Aishwarya V</t>
  </si>
  <si>
    <t xml:space="preserve">aishwarya.venkataraman@vahvah.com</t>
  </si>
  <si>
    <t xml:space="preserve">1st Floor, #110, 4th C Cross, 1st Main Rd, Koramangala Industrial Layout, Koramangala, Bengaluru, Karnataka 560034</t>
  </si>
  <si>
    <t xml:space="preserve">Tekishub Consulting services Pvt Ltd</t>
  </si>
  <si>
    <t xml:space="preserve">Aiman</t>
  </si>
  <si>
    <t xml:space="preserve">hr4@tekishub.in</t>
  </si>
  <si>
    <t xml:space="preserve">Srikrupa Market, Mahaboob Mansion, Main Road, Hyderabad,500036</t>
  </si>
  <si>
    <t xml:space="preserve">Time Technoplast Ltd</t>
  </si>
  <si>
    <t xml:space="preserve">UDDHAV B SHINDE</t>
  </si>
  <si>
    <t xml:space="preserve">admin.silvassa@timetechnoplast.com</t>
  </si>
  <si>
    <t xml:space="preserve">7574803907 / 8975893900</t>
  </si>
  <si>
    <t xml:space="preserve">Velugam, Silvassa</t>
  </si>
  <si>
    <t xml:space="preserve">Priya SoftWeb Solutions Pvt Ltd.</t>
  </si>
  <si>
    <t xml:space="preserve">Vicky Vaswani</t>
  </si>
  <si>
    <t xml:space="preserve">vicky.vaswani@softwebsolutions.com</t>
  </si>
  <si>
    <t xml:space="preserve">5 &amp; 6, Garden View Corporate House,Bodakdev, Ahmedabad, GJ 380054</t>
  </si>
  <si>
    <t xml:space="preserve">Varrsana Ispat Ltd</t>
  </si>
  <si>
    <t xml:space="preserve">Ashwani Kumar</t>
  </si>
  <si>
    <t xml:space="preserve">ashwani.vil@gmail.com</t>
  </si>
  <si>
    <t xml:space="preserve">Varsana, Gujarat 370240</t>
  </si>
  <si>
    <t xml:space="preserve">Planet PCI Pvt. Ltd</t>
  </si>
  <si>
    <t xml:space="preserve">Shantanu Tyagi</t>
  </si>
  <si>
    <t xml:space="preserve">shantanutyagi@planetpci.com</t>
  </si>
  <si>
    <t xml:space="preserve">9311660669 / 8586017340</t>
  </si>
  <si>
    <t xml:space="preserve">Prime Tower: 287-288, Udyog Vihar, Phase 2, Gurgaon Haryana-122016</t>
  </si>
  <si>
    <t xml:space="preserve">Transtrack Aeroservices Private Limited</t>
  </si>
  <si>
    <t xml:space="preserve">Sonam Pani</t>
  </si>
  <si>
    <t xml:space="preserve">hr@transtrack.co.in</t>
  </si>
  <si>
    <t xml:space="preserve">Plot no-426/2260,3rd Floor, N.B Tower, Nayapalli , Bhubaneswar-751012,Odisha, India</t>
  </si>
  <si>
    <t xml:space="preserve">MIOT International</t>
  </si>
  <si>
    <t xml:space="preserve">J.Antony</t>
  </si>
  <si>
    <t xml:space="preserve">antony-hr@miotinternational.com/hrpostrecruitment@miotinternational.com</t>
  </si>
  <si>
    <t xml:space="preserve">4/112, Mount Poonamallee Road, Manapakkam, Chennai – 89, INDIA.</t>
  </si>
  <si>
    <t xml:space="preserve">Sacred Heart Hospital</t>
  </si>
  <si>
    <t xml:space="preserve">Sajan</t>
  </si>
  <si>
    <t xml:space="preserve">hrshhjal@gmail.com</t>
  </si>
  <si>
    <t xml:space="preserve">Sathya Global Strategy/Satya Sai Transport</t>
  </si>
  <si>
    <t xml:space="preserve">MAMTA N</t>
  </si>
  <si>
    <t xml:space="preserve">hrdesk@teamforyousst.com</t>
  </si>
  <si>
    <t xml:space="preserve">45, Kali Krishna Tagore St, Malapara, Santoshpur, Bara Bazar, Barabazar Market, Kolkata, West Bengal 700007</t>
  </si>
  <si>
    <t xml:space="preserve">Relieving Letter</t>
  </si>
  <si>
    <t xml:space="preserve">SIS Stratinsol/STARTINSOL</t>
  </si>
  <si>
    <t xml:space="preserve">Prachi Patil</t>
  </si>
  <si>
    <t xml:space="preserve">prachi@sincetele.com</t>
  </si>
  <si>
    <t xml:space="preserve">Level 1, S block Dana Bazar,Gate No 2, Bombai, Sector 19 Vashi Rd, Navi Mumbai, Maharashtra 400703</t>
  </si>
  <si>
    <t xml:space="preserve">MaacTechnologies</t>
  </si>
  <si>
    <t xml:space="preserve">Kavin kumar N</t>
  </si>
  <si>
    <t xml:space="preserve">hr@maactechnologies.com</t>
  </si>
  <si>
    <t xml:space="preserve">20, Nandhi Koil St, Tiruchirappalli, Tamil Nadu 620002</t>
  </si>
  <si>
    <t xml:space="preserve">Quantum Bso &amp; Tech Pvt Ltd</t>
  </si>
  <si>
    <t xml:space="preserve">priya@quantumbso.com</t>
  </si>
  <si>
    <t xml:space="preserve">9845 56 0845</t>
  </si>
  <si>
    <t xml:space="preserve">128, Tanjong Pagar Road,Singapore - 088535</t>
  </si>
  <si>
    <t xml:space="preserve">Venkateshwar Hospital New Delhi</t>
  </si>
  <si>
    <t xml:space="preserve">Sanjay Saxena</t>
  </si>
  <si>
    <t xml:space="preserve">sanjay.saxena@venkateshwarhospitals.com</t>
  </si>
  <si>
    <t xml:space="preserve">Suguna Diary Products</t>
  </si>
  <si>
    <t xml:space="preserve">Dhanasekaran M</t>
  </si>
  <si>
    <t xml:space="preserve">dhanasekaranm@sugunadairy.com</t>
  </si>
  <si>
    <t xml:space="preserve">Wide Business Solutions/WISE EQUATION SOLUTION INC</t>
  </si>
  <si>
    <t xml:space="preserve">Mark Nicholas</t>
  </si>
  <si>
    <t xml:space="preserve">mark@wiseq.net</t>
  </si>
  <si>
    <t xml:space="preserve">636 674 8183</t>
  </si>
  <si>
    <t xml:space="preserve">3000 Polar lane Suite 903,Cedar Park TX 78613</t>
  </si>
  <si>
    <t xml:space="preserve">Metropolis</t>
  </si>
  <si>
    <t xml:space="preserve">Nazmeara Kabir</t>
  </si>
  <si>
    <t xml:space="preserve">nazmeara.kabir@metropolisindia.com</t>
  </si>
  <si>
    <t xml:space="preserve">Vaibhav Global Limited</t>
  </si>
  <si>
    <t xml:space="preserve">Mohd Arif Khan</t>
  </si>
  <si>
    <t xml:space="preserve">hrd@vaibhavglobal.com</t>
  </si>
  <si>
    <t xml:space="preserve">MetricStream Infotech (India) Pvt. Ltd</t>
  </si>
  <si>
    <t xml:space="preserve">Nayna Dey</t>
  </si>
  <si>
    <t xml:space="preserve">nayna.dey@metricstream.com</t>
  </si>
  <si>
    <t xml:space="preserve">80-4049-6399</t>
  </si>
  <si>
    <t xml:space="preserve">AMR Tech Park, 4th B, #23 &amp; 24,Internal Rd, Hongasandra,Bangalore, 560068</t>
  </si>
  <si>
    <t xml:space="preserve">S.K.Bikes Pvt Ltd</t>
  </si>
  <si>
    <t xml:space="preserve">hrd@skbikes.com</t>
  </si>
  <si>
    <t xml:space="preserve">D-233, Phase 7, Phase-VII, Focal Point, Ludhiana, Punjab 141014</t>
  </si>
  <si>
    <t xml:space="preserve">Y.R.G Care</t>
  </si>
  <si>
    <t xml:space="preserve">Sonali Bhattacharjee</t>
  </si>
  <si>
    <t xml:space="preserve">sonali@yrgcare.org</t>
  </si>
  <si>
    <t xml:space="preserve">58, “Alsa Gardens”, Harrington Road, Chetput, Chennai 600031</t>
  </si>
  <si>
    <t xml:space="preserve">Navigene Genetic Science Ltd</t>
  </si>
  <si>
    <t xml:space="preserve">Amruta Kiran Sutrave</t>
  </si>
  <si>
    <t xml:space="preserve">rishi.dixit@navigene.in</t>
  </si>
  <si>
    <t xml:space="preserve">Vertex Intel Systems Pvt Ltd</t>
  </si>
  <si>
    <t xml:space="preserve">satishkumar@vertexintel.com</t>
  </si>
  <si>
    <t xml:space="preserve">2rd Floor , Nelson Chambers , No 115 Nelson Manickam Rd , Chennai 600029</t>
  </si>
  <si>
    <t xml:space="preserve">Micragene Diagnostics Pvt Ltd</t>
  </si>
  <si>
    <t xml:space="preserve">Chethan BG</t>
  </si>
  <si>
    <t xml:space="preserve">micragene@gmail.com</t>
  </si>
  <si>
    <t xml:space="preserve">Suburban Diagnostic</t>
  </si>
  <si>
    <t xml:space="preserve">Mr. Nitesh Pangerkar</t>
  </si>
  <si>
    <t xml:space="preserve">nitesh.pangerkar@suburbandiagnostics.com</t>
  </si>
  <si>
    <t xml:space="preserve">SaveBySwitching Global Solutions (P) Ltd</t>
  </si>
  <si>
    <t xml:space="preserve">Bharat M</t>
  </si>
  <si>
    <t xml:space="preserve">bharat.muniswamy@savebyswitching.in,hr@savebyswitching.in</t>
  </si>
  <si>
    <t xml:space="preserve">Karle Premium, 3rd Floor, 134, Leela Palace Road, 6th Cross, HAL 2nd Stage, Kodihalli, Bangalore 560 017</t>
  </si>
  <si>
    <t xml:space="preserve">SunLab Diagnostics Pvt Ltd</t>
  </si>
  <si>
    <t xml:space="preserve">sunlab2980@gmail.com</t>
  </si>
  <si>
    <t xml:space="preserve">Un It Solution Pvt Ltd</t>
  </si>
  <si>
    <t xml:space="preserve">TRISHA BOSE ROY</t>
  </si>
  <si>
    <t xml:space="preserve">hr@unitsolution.co.in</t>
  </si>
  <si>
    <t xml:space="preserve">DN 12, 8th floor, Kolkata, West Bengal 700091</t>
  </si>
  <si>
    <t xml:space="preserve">Wockhardt Hospitals Ltd</t>
  </si>
  <si>
    <t xml:space="preserve">Sunil Goyal</t>
  </si>
  <si>
    <t xml:space="preserve">support@wockhardtfoundation.org</t>
  </si>
  <si>
    <t xml:space="preserve">022-61784444</t>
  </si>
  <si>
    <t xml:space="preserve">L &amp; W Construction Pvt Ltd</t>
  </si>
  <si>
    <t xml:space="preserve">Milan N</t>
  </si>
  <si>
    <t xml:space="preserve">milannv@landwindia.com</t>
  </si>
  <si>
    <t xml:space="preserve">080- 67996888</t>
  </si>
  <si>
    <t xml:space="preserve">#801 Pride Hulkul, 8th Floor, No. 116 Lalbagh Road, Bangalore 560027</t>
  </si>
  <si>
    <t xml:space="preserve">Prabhat Automation</t>
  </si>
  <si>
    <t xml:space="preserve">Arvind Daphale</t>
  </si>
  <si>
    <t xml:space="preserve">prabhat-automation@outlook.com</t>
  </si>
  <si>
    <t xml:space="preserve">205, Shanta Industrial Premises, I. B. Patel Road, Goregaon East, Mumbai – 400063</t>
  </si>
  <si>
    <t xml:space="preserve">Rahee Infratech Limited</t>
  </si>
  <si>
    <t xml:space="preserve">Anjana Dadhich</t>
  </si>
  <si>
    <t xml:space="preserve">anjana.d@rahee.com,hr@rahee.com</t>
  </si>
  <si>
    <t xml:space="preserve">107, Lakhinarayan Talla Road,Howrah-711103, West Bengal, India</t>
  </si>
  <si>
    <t xml:space="preserve">Tata Advanced Systems Ltd</t>
  </si>
  <si>
    <t xml:space="preserve">Alok Katiyar</t>
  </si>
  <si>
    <t xml:space="preserve">Alok.Katiyar@tataadvancedsystems.com</t>
  </si>
  <si>
    <t xml:space="preserve">Office No.15, Tower-A, 6th Floor, Stellar IT Park, C-25, Sector-62, Noida (UP) 201309</t>
  </si>
  <si>
    <t xml:space="preserve">Mediscribe India Pvt Ltd</t>
  </si>
  <si>
    <t xml:space="preserve">D Anisha</t>
  </si>
  <si>
    <t xml:space="preserve">hr@mediscribe.info</t>
  </si>
  <si>
    <t xml:space="preserve">625, 2ND MAIN ROAD,1ST STAGE, INDIRANAGAR, BANGALORE. KA 000000 IN</t>
  </si>
  <si>
    <t xml:space="preserve">Rajasthan Barytes Ltd</t>
  </si>
  <si>
    <t xml:space="preserve">Jyoti Sharma</t>
  </si>
  <si>
    <t xml:space="preserve">hrd@rajasthanbarytes.com</t>
  </si>
  <si>
    <t xml:space="preserve">Shriram Automall India Limited(Samil)</t>
  </si>
  <si>
    <t xml:space="preserve">DEEPAK SHARMA</t>
  </si>
  <si>
    <t xml:space="preserve">hr@samil.in</t>
  </si>
  <si>
    <t xml:space="preserve">11.42414506/479/434/505</t>
  </si>
  <si>
    <t xml:space="preserve">7th Floor, Best Business Park, Netaji Subhash Place, Pitampura, Delhi - 110034</t>
  </si>
  <si>
    <t xml:space="preserve">Sorting Hat Technologies Pvt. Ltd</t>
  </si>
  <si>
    <t xml:space="preserve">Shama Khanam</t>
  </si>
  <si>
    <t xml:space="preserve">shama.khanam@unacademy.com</t>
  </si>
  <si>
    <t xml:space="preserve">Preeti Bhardwaj</t>
  </si>
  <si>
    <t xml:space="preserve">preeti.bhardwaj@superwell.in</t>
  </si>
  <si>
    <t xml:space="preserve">011 4601 5793</t>
  </si>
  <si>
    <t xml:space="preserve">Tower B, 323, DLF, Jasola, New Delhi, Delhi 110025</t>
  </si>
  <si>
    <t xml:space="preserve">UKB Electronics Pvt. Ltd.</t>
  </si>
  <si>
    <t xml:space="preserve">arunkumar@ukbindia.com</t>
  </si>
  <si>
    <t xml:space="preserve">C-117, Ground Floor Pushpanjali Enclave, Vikash Marg, Kadkardooma Delhi East Delhi DL 110092 IN</t>
  </si>
  <si>
    <t xml:space="preserve">Whitehat Education Technology Private Limited</t>
  </si>
  <si>
    <t xml:space="preserve">Ankita Pawar</t>
  </si>
  <si>
    <t xml:space="preserve">hrhelp@whitehatjr.com</t>
  </si>
  <si>
    <t xml:space="preserve">77B, Iffco Road, Sector 18, Gurugram, Haryana 122022</t>
  </si>
  <si>
    <t xml:space="preserve">Promaestro Techsource Pvt. Ltd.</t>
  </si>
  <si>
    <t xml:space="preserve">Madhavi Latha Nelluri|</t>
  </si>
  <si>
    <t xml:space="preserve">nelluri.madhavilatha@promaestrotechsource.com</t>
  </si>
  <si>
    <t xml:space="preserve">040-48500543</t>
  </si>
  <si>
    <t xml:space="preserve">Office 09, Level 1, Lorven Tiara Building, Survey No. 34,Kondapur, Hyderabad- 500084</t>
  </si>
  <si>
    <t xml:space="preserve">Tennovate Solutions India Pvt Ltd</t>
  </si>
  <si>
    <t xml:space="preserve">Ankush Bandan</t>
  </si>
  <si>
    <t xml:space="preserve">ankush7979@tennovatesolutions.com</t>
  </si>
  <si>
    <t xml:space="preserve">1st Floor, Upper Foto Fast, Parul Palace Dodhpur, Civil Lines, Aligarh, Uttar Pradesh 202001</t>
  </si>
  <si>
    <t xml:space="preserve">P.D.Hinduja Hospital &amp; Medical Research Centre</t>
  </si>
  <si>
    <t xml:space="preserve">Ashwini Darshetkar</t>
  </si>
  <si>
    <t xml:space="preserve">ashwini.kusurkar@hindujahospital.com</t>
  </si>
  <si>
    <t xml:space="preserve">022-24447285</t>
  </si>
  <si>
    <t xml:space="preserve">P.D.Hinduja Hospital &amp; Medical Research Centre,Mahim, Mumbai - 400016</t>
  </si>
  <si>
    <t xml:space="preserve">Venus</t>
  </si>
  <si>
    <t xml:space="preserve">Rahul Pratap Singh Bhadouria</t>
  </si>
  <si>
    <t xml:space="preserve">dmsd_staff1@venusremedies.com</t>
  </si>
  <si>
    <t xml:space="preserve">91 172 3933094</t>
  </si>
  <si>
    <t xml:space="preserve">Parshvnath Pathology Laboratory</t>
  </si>
  <si>
    <t xml:space="preserve">Rahulakelammu@gmail.com</t>
  </si>
  <si>
    <t xml:space="preserve">07342524548,94253 80507</t>
  </si>
  <si>
    <t xml:space="preserve">Matrix Technologies</t>
  </si>
  <si>
    <t xml:space="preserve">Rahul Massey</t>
  </si>
  <si>
    <t xml:space="preserve">Hr@matrixtechnology.in</t>
  </si>
  <si>
    <t xml:space="preserve">3/ 5, Aminabad Grd Flr, Nr, Moulana Azad Rd, Daulat Nagar, Kausa, Mumbra, Thane, Maharashtra 400612</t>
  </si>
  <si>
    <t xml:space="preserve">KPK faServ India Pvt. Ltd</t>
  </si>
  <si>
    <t xml:space="preserve">Mamatha V G</t>
  </si>
  <si>
    <t xml:space="preserve">mamatha.g@kpk.in</t>
  </si>
  <si>
    <t xml:space="preserve">No.166,Vanivilas Road,Basavanagudi,Bangalore-560004.</t>
  </si>
  <si>
    <t xml:space="preserve">Lumiverse Solutions Pvt Ltd</t>
  </si>
  <si>
    <t xml:space="preserve">Poonam Gajjar</t>
  </si>
  <si>
    <t xml:space="preserve">hr@lumiversesolutions.co.in</t>
  </si>
  <si>
    <t xml:space="preserve">F-2, Kashyapi-A, Saubhagya Nagar Pamping station, Gangapur Rd, Nashik, Maharashtra 422007</t>
  </si>
  <si>
    <t xml:space="preserve">Mahindra First Choice Services Limited/TVS Automobile Solutions Pvt Ltd</t>
  </si>
  <si>
    <t xml:space="preserve">Rahul Naresh Sawant</t>
  </si>
  <si>
    <t xml:space="preserve">rahul.sawant@tvs.in</t>
  </si>
  <si>
    <t xml:space="preserve">Plot no 283, 2, GIDC Rd, opposite Lucky Hotel, Harshad Nagar, Dahiba Nagar, GIDC Industrial Area, Makarpura, Vadodara, Gujarat 390014</t>
  </si>
  <si>
    <t xml:space="preserve">Micro Technoid Private Limited</t>
  </si>
  <si>
    <t xml:space="preserve">M. Saravanan</t>
  </si>
  <si>
    <t xml:space="preserve">hr@microtechnoid.com</t>
  </si>
  <si>
    <t xml:space="preserve">080 2504 3362</t>
  </si>
  <si>
    <t xml:space="preserve">10, 2nd Cross Rd, NGEF EAST, East of NGEF Layout, Kasturi Nagar, Bengaluru, Karnataka 560043</t>
  </si>
  <si>
    <t xml:space="preserve">Minerals Technologies Inc</t>
  </si>
  <si>
    <t xml:space="preserve">Geeta.Nair@mineralstech.com,ertan.bilek@mineralstech.com</t>
  </si>
  <si>
    <t xml:space="preserve">4, Third Floor, Rosa Vista, Opp Suraj Water Park, Ghodbunder Road, Thane West Thane MH 400615 IN</t>
  </si>
  <si>
    <t xml:space="preserve">Narmware Software Solutions Private Limited</t>
  </si>
  <si>
    <t xml:space="preserve">Rohit Savant</t>
  </si>
  <si>
    <t xml:space="preserve">hr@narmware.email</t>
  </si>
  <si>
    <t xml:space="preserve">15a, Downtown Rd, Ashoka Nagar, Kharadi, Pune, Maharashtra 411014</t>
  </si>
  <si>
    <t xml:space="preserve">NineHertz Private Ltd</t>
  </si>
  <si>
    <t xml:space="preserve">Roshni Peswani</t>
  </si>
  <si>
    <t xml:space="preserve">roshni.peswani@ninehertzindia.com,hr@ninehertzindia.com</t>
  </si>
  <si>
    <t xml:space="preserve">3/1, Chitrakoot Scheme, Gandhi Path W, Vaishali Nagar, Jaipur, Rajasthan 302021</t>
  </si>
  <si>
    <t xml:space="preserve">Once Upon A Trunk Pvt Ltd</t>
  </si>
  <si>
    <t xml:space="preserve">Swapnil</t>
  </si>
  <si>
    <t xml:space="preserve">swapnil@taggd.com</t>
  </si>
  <si>
    <t xml:space="preserve">354, IIND FLOOR, JAGAT COMPLEX, 100 FT ROAD GHITORNI South West Delhi DL 110030 IN</t>
  </si>
  <si>
    <t xml:space="preserve">Primeone workforce Pvt ltd</t>
  </si>
  <si>
    <t xml:space="preserve">PRERNA KEKRE</t>
  </si>
  <si>
    <t xml:space="preserve">prerna.kekre@primeoneindia.com</t>
  </si>
  <si>
    <t xml:space="preserve">R-47, ZONE-II NEAR ARYA BHAWAN, M P NAGAR BHOPAL MP 462011 IN</t>
  </si>
  <si>
    <t xml:space="preserve">Radix Health Inc</t>
  </si>
  <si>
    <t xml:space="preserve">Shilpa Bhat</t>
  </si>
  <si>
    <t xml:space="preserve">sbhat@relatient.com</t>
  </si>
  <si>
    <t xml:space="preserve">(880) 583-6100</t>
  </si>
  <si>
    <t xml:space="preserve">Near, 5th Floor, Phase 3 building, Navale IT Zone, Navale Bridge, Narhe, Pune, Maharashtra 411041</t>
  </si>
  <si>
    <t xml:space="preserve">REI System Pvt Ltd</t>
  </si>
  <si>
    <t xml:space="preserve">Smriti Benia</t>
  </si>
  <si>
    <t xml:space="preserve">hr.india@reisystems.in</t>
  </si>
  <si>
    <t xml:space="preserve">093250 62216</t>
  </si>
  <si>
    <t xml:space="preserve">Baner - Pashan Link Rd, Pashan, Pune, Maharashtra 411021</t>
  </si>
  <si>
    <t xml:space="preserve">S S Kothari Mehta &amp; Company</t>
  </si>
  <si>
    <t xml:space="preserve">Simran Jain</t>
  </si>
  <si>
    <t xml:space="preserve">hrd@sskmin.com</t>
  </si>
  <si>
    <t xml:space="preserve">68, Okhla Industrial Estate Phase 3 Rd, Okhla Phase III, Okhla Industrial Estate, New Delhi, Delhi 110020</t>
  </si>
  <si>
    <t xml:space="preserve">Stellium Consulting India Pvt</t>
  </si>
  <si>
    <t xml:space="preserve">Sanjana P</t>
  </si>
  <si>
    <t xml:space="preserve">hr@stellium.com</t>
  </si>
  <si>
    <t xml:space="preserve">080 4922 4429</t>
  </si>
  <si>
    <t xml:space="preserve">Ferns Icon, Doddanekundi Main Rd, Doddanekundi, Mahadevapura, Bengaluru, Karnataka 560037</t>
  </si>
  <si>
    <t xml:space="preserve">Stratosphere It Services Pvt Ltd</t>
  </si>
  <si>
    <t xml:space="preserve">Saritha Nutakki</t>
  </si>
  <si>
    <t xml:space="preserve">Saritha.n@stratosphere.co.in</t>
  </si>
  <si>
    <t xml:space="preserve">409, 4th Floor, Survey No: 1050, Plot No - S2,JNTU - HITECH City Road,KPHB 3rd Phase, Kukatpally, | Hyderabad - 500072</t>
  </si>
  <si>
    <t xml:space="preserve">Umano Healthcare Pvt. Ltd</t>
  </si>
  <si>
    <t xml:space="preserve">Dimpi Chauhan</t>
  </si>
  <si>
    <t xml:space="preserve">Hrex@umanohealthcare.com,hrd@umanohealthcare.com</t>
  </si>
  <si>
    <t xml:space="preserve">0129 400 0646</t>
  </si>
  <si>
    <t xml:space="preserve">Plot # 74, Mathura Rd, Pocket C, Sector 27/A, Faridabad, Haryana 121003</t>
  </si>
  <si>
    <t xml:space="preserve">WOWinfotech</t>
  </si>
  <si>
    <t xml:space="preserve">Harshali Jagtap</t>
  </si>
  <si>
    <t xml:space="preserve">hr@wowinfotech.com</t>
  </si>
  <si>
    <t xml:space="preserve">Nutan Sayli society Between HDFC Bank and Chroma Store, College Rd, Thatte Nagar, Nashik, Maharashtra 422005</t>
  </si>
  <si>
    <t xml:space="preserve">System Automation Corporation</t>
  </si>
  <si>
    <t xml:space="preserve">Dwan Keith</t>
  </si>
  <si>
    <t xml:space="preserve">dkeith@systemautomation.com</t>
  </si>
  <si>
    <t xml:space="preserve">410-794-4371</t>
  </si>
  <si>
    <t xml:space="preserve">7110 Samuel Morse Dr Columbia, MD 21046</t>
  </si>
  <si>
    <t xml:space="preserve">Powertek Engineering</t>
  </si>
  <si>
    <t xml:space="preserve">Udip Kadel</t>
  </si>
  <si>
    <t xml:space="preserve">powertekeng2021@gmail.com</t>
  </si>
  <si>
    <t xml:space="preserve">Hetauda-11, Makwanpur, Nepal.</t>
  </si>
  <si>
    <t xml:space="preserve">Pfizer</t>
  </si>
  <si>
    <t xml:space="preserve">PfizerIndia@pfizer.com,contactus.india@pfizer.com</t>
  </si>
  <si>
    <t xml:space="preserve">91 - 022 - 6693 2000</t>
  </si>
  <si>
    <t xml:space="preserve">Prognosticsoft Solutions Pvt. Ltd</t>
  </si>
  <si>
    <t xml:space="preserve">Balasaheb Gaikwad</t>
  </si>
  <si>
    <t xml:space="preserve">hr@prognosticsoft.com</t>
  </si>
  <si>
    <t xml:space="preserve">1,udit apartment,Parihar Chowk,Aundh,pune</t>
  </si>
  <si>
    <t xml:space="preserve">Webwheel Technologies Private Limited</t>
  </si>
  <si>
    <t xml:space="preserve">info@webwheel.in</t>
  </si>
  <si>
    <t xml:space="preserve">98115 08563</t>
  </si>
  <si>
    <t xml:space="preserve">A-437,438 FF OFFICE NO-110 ,GREEN GLASS BUILDING, DR. MANJUNATHA COMPLEX, near Family Bazaar, New Ashok Nagar, New Delhi, Uttar Pradesh 110096</t>
  </si>
  <si>
    <t xml:space="preserve">NCS Technologies/Softenger Singapore Pet.Ltd</t>
  </si>
  <si>
    <t xml:space="preserve">Parvathy Venugopal</t>
  </si>
  <si>
    <t xml:space="preserve">manishaa@softenger.com</t>
  </si>
  <si>
    <t xml:space="preserve">65 90094540</t>
  </si>
  <si>
    <t xml:space="preserve">Singapore</t>
  </si>
  <si>
    <t xml:space="preserve">Nilkamal Limited</t>
  </si>
  <si>
    <t xml:space="preserve">Amanda</t>
  </si>
  <si>
    <t xml:space="preserve">amanda.monteiro@nilkamal.com</t>
  </si>
  <si>
    <t xml:space="preserve">Plot 77/78, Street number 14, M.I.D.C. Andheri East, Mumbai - 400093</t>
  </si>
  <si>
    <t xml:space="preserve">OTC Engineering India Pvt. Ltd.</t>
  </si>
  <si>
    <t xml:space="preserve">Dhruva Kant Jha</t>
  </si>
  <si>
    <t xml:space="preserve">yasmeen@otcengineering.com</t>
  </si>
  <si>
    <t xml:space="preserve">POCT Services Lucknow</t>
  </si>
  <si>
    <t xml:space="preserve">Praviin kumar Saxena</t>
  </si>
  <si>
    <t xml:space="preserve">praviink.saxena@poctservices.com</t>
  </si>
  <si>
    <t xml:space="preserve">Ray Business Technologies Pvt Ltd</t>
  </si>
  <si>
    <t xml:space="preserve">Anitha Teki</t>
  </si>
  <si>
    <t xml:space="preserve">anitha.teki@raybiztech.com</t>
  </si>
  <si>
    <t xml:space="preserve">Plot No. 204, Block - B, Kavuri Hills, Madhapur, Telangana 500033</t>
  </si>
  <si>
    <t xml:space="preserve">UST Global/US Technology International Pvt. Ltd</t>
  </si>
  <si>
    <t xml:space="preserve">Lijo Joseph</t>
  </si>
  <si>
    <t xml:space="preserve">employmentverification@ust.com</t>
  </si>
  <si>
    <t xml:space="preserve">ELECTRONICS TECHNOLOGY PARKS SEZ II,ATTIPRA, KULATHOOR,Trivandrum-695 583,Kerala, India</t>
  </si>
  <si>
    <t xml:space="preserve">Wingfires Technologies Private Limited</t>
  </si>
  <si>
    <t xml:space="preserve">Gangotri Jain</t>
  </si>
  <si>
    <t xml:space="preserve">hr@wingfiretechnologies.com</t>
  </si>
  <si>
    <t xml:space="preserve">20 6732 0464</t>
  </si>
  <si>
    <t xml:space="preserve">Office No. 301, Lalwani Icon, near Hotel Fidalgo, Sakore Nagar, Viman Nagar, Pune, Maharashtra 411014</t>
  </si>
  <si>
    <t xml:space="preserve">Pinelabs Pvt Ltd</t>
  </si>
  <si>
    <t xml:space="preserve">Ritesh Mishra</t>
  </si>
  <si>
    <t xml:space="preserve">ritesh.mishra@pinelabs.com</t>
  </si>
  <si>
    <t xml:space="preserve">Delhi</t>
  </si>
  <si>
    <t xml:space="preserve">Sailpoint Technologies India Pvt Ltd</t>
  </si>
  <si>
    <t xml:space="preserve">Nandini</t>
  </si>
  <si>
    <t xml:space="preserve">nandini.kekre@sailpoint.com,ritesh.dhore@sailpoint.comjitesh.jain@sailpoint.com</t>
  </si>
  <si>
    <t xml:space="preserve">9890 11 3932</t>
  </si>
  <si>
    <t xml:space="preserve">Unitech Ltd</t>
  </si>
  <si>
    <t xml:space="preserve">Vikram Negi</t>
  </si>
  <si>
    <t xml:space="preserve">vikram.negi@unitechgroup.com</t>
  </si>
  <si>
    <t xml:space="preserve">Optus Infotech Private Limited</t>
  </si>
  <si>
    <t xml:space="preserve">Nalini Muthamsetty</t>
  </si>
  <si>
    <t xml:space="preserve">hr@optusinfo.com</t>
  </si>
  <si>
    <t xml:space="preserve">Vijayneha Polymers Private Limited</t>
  </si>
  <si>
    <t xml:space="preserve">Ranjan Jha</t>
  </si>
  <si>
    <t xml:space="preserve">hr@vijayneha.com</t>
  </si>
  <si>
    <t xml:space="preserve">8-3-332,Mailardevpally (V), Rajendra Nagar,R.R.Dist, Hyderabad-500 005, Telangana, India</t>
  </si>
  <si>
    <t xml:space="preserve">Pan India Infraprojects Private Limited (Essel Group)</t>
  </si>
  <si>
    <t xml:space="preserve">Devesh Dubey</t>
  </si>
  <si>
    <t xml:space="preserve">Devesh.Dubey@infra.esselgroup.com</t>
  </si>
  <si>
    <t xml:space="preserve">FC – 19 &amp; 20, Sector 16 AFilm City, Noida – 201301</t>
  </si>
  <si>
    <t xml:space="preserve">Phenom People Pvt Ltd</t>
  </si>
  <si>
    <t xml:space="preserve">Shiv Thakur</t>
  </si>
  <si>
    <t xml:space="preserve">shiv.thakur@phenompeople.com</t>
  </si>
  <si>
    <t xml:space="preserve">Plot No.5&amp;6, 6th floor, White Field Rd, Kondapur, Telangana 500084</t>
  </si>
  <si>
    <t xml:space="preserve">Rupeek Fintech Pvt Ltd</t>
  </si>
  <si>
    <t xml:space="preserve">sandeep.singh01@rupeek.com</t>
  </si>
  <si>
    <t xml:space="preserve">TVS NEXT Ltd</t>
  </si>
  <si>
    <t xml:space="preserve">rakesh.s@tvsnext.io</t>
  </si>
  <si>
    <t xml:space="preserve">3rd Floor "Block A" Tek Meadows, No. 51, Rajiv Gandhi Salai, Sholinganallur, Chennai, Tamil Nadu 600119</t>
  </si>
  <si>
    <t xml:space="preserve">Vijay Anand Kraft Papers Pvt Ltd</t>
  </si>
  <si>
    <t xml:space="preserve">Varun Saketh.P</t>
  </si>
  <si>
    <t xml:space="preserve">hr@vijayanand.in</t>
  </si>
  <si>
    <t xml:space="preserve">Chinchod, Telangana 509410</t>
  </si>
  <si>
    <t xml:space="preserve">MCC CII Model Career Centre</t>
  </si>
  <si>
    <t xml:space="preserve">Jayanti</t>
  </si>
  <si>
    <t xml:space="preserve">jayanti@cii-mcc.in</t>
  </si>
  <si>
    <t xml:space="preserve">405-406 4th Floor, DLF City Court, Sikanderpur, Gurgaon, Haryana 122004 (India)</t>
  </si>
  <si>
    <t xml:space="preserve">MoreTasks Business Solution Pvt. Ltd.</t>
  </si>
  <si>
    <t xml:space="preserve">Viresh Mina</t>
  </si>
  <si>
    <t xml:space="preserve">viresh@moretasks.com</t>
  </si>
  <si>
    <t xml:space="preserve">0124 437 7022</t>
  </si>
  <si>
    <t xml:space="preserve">Centrum Plaza, 409/405E/402 D-E, 4th Floor, Golf Course Rd, Sector 53, Gurugram, Haryana 122002</t>
  </si>
  <si>
    <t xml:space="preserve">Realty Assistant Pvt Ltd</t>
  </si>
  <si>
    <t xml:space="preserve">Ankit Chaudhary</t>
  </si>
  <si>
    <t xml:space="preserve">ankit.c@amberstudent.com</t>
  </si>
  <si>
    <t xml:space="preserve">F-3B, STREET NO-16 LAXMI NAGAR DELHI East Delhi DL 110092 IN</t>
  </si>
  <si>
    <t xml:space="preserve">Trion Infotech Pvt. Ltd</t>
  </si>
  <si>
    <t xml:space="preserve">Ajay kumar S</t>
  </si>
  <si>
    <t xml:space="preserve">hr@trioninfo.com</t>
  </si>
  <si>
    <t xml:space="preserve">040-45210585</t>
  </si>
  <si>
    <t xml:space="preserve">#3-225 &amp; 226,4 Floor,MMS Divya Diamonds Junction, Kavuri Hills Phase 2 Rd,Hyderabad - 500 033</t>
  </si>
  <si>
    <t xml:space="preserve">Moody Analytics Knowledge Services</t>
  </si>
  <si>
    <t xml:space="preserve">Anckupriy Vij</t>
  </si>
  <si>
    <t xml:space="preserve">Anckupriy.Vij@acuitykp.com</t>
  </si>
  <si>
    <t xml:space="preserve">378-379, First Floor, Udyog Vihar Phase-IV Gurgaon 122015, India</t>
  </si>
  <si>
    <t xml:space="preserve">Precision Path Lab</t>
  </si>
  <si>
    <t xml:space="preserve">Ravi Sharma</t>
  </si>
  <si>
    <t xml:space="preserve">info@precisionpathlab.com</t>
  </si>
  <si>
    <t xml:space="preserve">Reality Technology</t>
  </si>
  <si>
    <t xml:space="preserve">humanresource@realitytechnology.in</t>
  </si>
  <si>
    <t xml:space="preserve">1st Floor,8-T-190/16,Lesha Tower,Iddya, Surathkal, Mangaluru,Dakshina Kannada,Karnataka-575014</t>
  </si>
  <si>
    <t xml:space="preserve">Shro System Pvt. Ltd</t>
  </si>
  <si>
    <t xml:space="preserve">Nikita B Singh</t>
  </si>
  <si>
    <t xml:space="preserve">hr@shrosystems.com</t>
  </si>
  <si>
    <t xml:space="preserve">91- 9552517831</t>
  </si>
  <si>
    <t xml:space="preserve">Tamil Infotechnology</t>
  </si>
  <si>
    <t xml:space="preserve">Priya P</t>
  </si>
  <si>
    <t xml:space="preserve">hr@tamilinfotechnology.com</t>
  </si>
  <si>
    <t xml:space="preserve">36, SSK Subbiah Pillai Complex, 4, Siluvathur Rd, Dindigul, Tamil Nadu 624001</t>
  </si>
  <si>
    <t xml:space="preserve">Technip Energies India Limited</t>
  </si>
  <si>
    <t xml:space="preserve">Arpita Chaturvedi</t>
  </si>
  <si>
    <t xml:space="preserve">arpita.chaturvedi@technipenergies.com</t>
  </si>
  <si>
    <t xml:space="preserve">022 6700 2000</t>
  </si>
  <si>
    <t xml:space="preserve">Gr. 1st &amp; 5th Floor, Prima Bay Tower B, Gate.5, Saki Vihar Road, Powai, Andheri East, Mumbai, 400072</t>
  </si>
  <si>
    <t xml:space="preserve">Writer Relocations Services Private Limited /Writer Business Services Private Limited</t>
  </si>
  <si>
    <t xml:space="preserve">V S Ravi</t>
  </si>
  <si>
    <t xml:space="preserve">vs.ravi@writerrelocations.com</t>
  </si>
  <si>
    <t xml:space="preserve">Vashere, Maharashtra 421302</t>
  </si>
  <si>
    <t xml:space="preserve">Legato Health Technologies LLP</t>
  </si>
  <si>
    <t xml:space="preserve">Sandesh B L</t>
  </si>
  <si>
    <t xml:space="preserve">Sandesh.BL@legato.com</t>
  </si>
  <si>
    <t xml:space="preserve">040 6817 0000</t>
  </si>
  <si>
    <t xml:space="preserve">Tower 1, 8-9th Floor GAR Corp - Laxmi Infobahn SEZ, ORR Service Road Kokapet Village Gandipet Mandal, Kokapet,Telangana 500075</t>
  </si>
  <si>
    <t xml:space="preserve">Paxshell Pvt Ltd</t>
  </si>
  <si>
    <t xml:space="preserve">Hiren Mistry</t>
  </si>
  <si>
    <t xml:space="preserve">accounts@paxshell.com,kamlesh@paxshell.com</t>
  </si>
  <si>
    <t xml:space="preserve">D’silva Compound, NSS Road, Asalfa, Ghatkopar (W) Mumbai 400084</t>
  </si>
  <si>
    <t xml:space="preserve">Shri Medscan Imaging Center</t>
  </si>
  <si>
    <t xml:space="preserve">Ganesh Patra</t>
  </si>
  <si>
    <t xml:space="preserve">shrimedscan@gmail.com</t>
  </si>
  <si>
    <t xml:space="preserve">Mahendrada Softtech Solutions Pvt. Ltd.</t>
  </si>
  <si>
    <t xml:space="preserve">Prasanna Jakkampudi</t>
  </si>
  <si>
    <t xml:space="preserve">hr@mahendradasofttech.com</t>
  </si>
  <si>
    <t xml:space="preserve">040-49591527</t>
  </si>
  <si>
    <t xml:space="preserve">Lorven Tiara, Level 1, Survey No. 34, Kothaguda Junction,Kondapur, Hyderabad-500084, Telangana, India</t>
  </si>
  <si>
    <t xml:space="preserve">Omnie Solutions (I) Pvt. Ltd.</t>
  </si>
  <si>
    <t xml:space="preserve">office hr</t>
  </si>
  <si>
    <t xml:space="preserve">hr@omniesolutions.com</t>
  </si>
  <si>
    <t xml:space="preserve">0120 244 2591</t>
  </si>
  <si>
    <t xml:space="preserve">D-108, Sector 2, D Block, Sector 2, Noida, Uttar Pradesh 201301</t>
  </si>
  <si>
    <t xml:space="preserve">Millat Nursing Home</t>
  </si>
  <si>
    <t xml:space="preserve">Dr. Sarfaraz Chowdhary</t>
  </si>
  <si>
    <t xml:space="preserve">patho@millatnursinghome.net</t>
  </si>
  <si>
    <t xml:space="preserve">S.P. Jain Institute of Management and Research</t>
  </si>
  <si>
    <t xml:space="preserve">Jayashree Pisharody</t>
  </si>
  <si>
    <t xml:space="preserve">jayashree.pisharody@spjimr.org</t>
  </si>
  <si>
    <t xml:space="preserve">Inside Bhavans College Campus, New Dadabhai Rd, Munshi Nagar, Andheri West, Mumbai, Maharashtra 400058</t>
  </si>
  <si>
    <t xml:space="preserve">PTWI India Private Limited.</t>
  </si>
  <si>
    <t xml:space="preserve">NIVEDITHA B S</t>
  </si>
  <si>
    <t xml:space="preserve">Niveditha.BS@ptw.com</t>
  </si>
  <si>
    <t xml:space="preserve">AMR Tech Park 3, Third Floor, Tower B Hongasandra Village, Hosur Rd, Bommanahalli, Bengaluru, Karnataka 560068</t>
  </si>
  <si>
    <t xml:space="preserve">Oberoi Realty Ltd</t>
  </si>
  <si>
    <t xml:space="preserve">Namrata Desai</t>
  </si>
  <si>
    <t xml:space="preserve">namrata.desai@oberoirealty.com</t>
  </si>
  <si>
    <t xml:space="preserve">91 22 6677 3333</t>
  </si>
  <si>
    <t xml:space="preserve">3rd Floor, International Business Park, Oberoi Garden City, Off Western Express Highway, Goregaon (East), Mumbai-400 063</t>
  </si>
  <si>
    <t xml:space="preserve">Liger Trading NZ</t>
  </si>
  <si>
    <t xml:space="preserve">Veronica Arquati</t>
  </si>
  <si>
    <t xml:space="preserve">v.arquati@ligertrading.co.nz</t>
  </si>
  <si>
    <t xml:space="preserve">36 Grant Road, Frankton, Queenstown 9371, New Zealand</t>
  </si>
  <si>
    <t xml:space="preserve">National Institute of Smart Governance</t>
  </si>
  <si>
    <t xml:space="preserve">Rahul Tiwari</t>
  </si>
  <si>
    <t xml:space="preserve">rahul.tiwari@nisg.org</t>
  </si>
  <si>
    <t xml:space="preserve">011-2432-1445</t>
  </si>
  <si>
    <t xml:space="preserve">5th Floor, Rear Wing, Mahanagar Door Sanchar Sadan 9, CGO Complex, Lodhi RoadNew Delhi, India – 110 003</t>
  </si>
  <si>
    <t xml:space="preserve">M M Cargo Gear and Marine Services Private Limited,</t>
  </si>
  <si>
    <t xml:space="preserve">K S Sudhakaran</t>
  </si>
  <si>
    <t xml:space="preserve">chennai@mmcargogear.com</t>
  </si>
  <si>
    <t xml:space="preserve">27, SNSJ Harbor Towers, Marraikkair Labbai Street, Parrys, Chennai, Tamil Nadu 600001</t>
  </si>
  <si>
    <t xml:space="preserve">Regent Climate Connect Knowledge Solutions Pvt. Ltd</t>
  </si>
  <si>
    <t xml:space="preserve">Piyush Guhe</t>
  </si>
  <si>
    <t xml:space="preserve">piyush.guhe@climateconnect.digital</t>
  </si>
  <si>
    <t xml:space="preserve">301 &amp; 303, White Square, S.No. 48, Hinjawadi - Wakad Rd, Hinjawadi Village, Hinjawadi, Pune, Maharashtra 411057</t>
  </si>
  <si>
    <t xml:space="preserve">Sungard Availability India Services Privated Limited</t>
  </si>
  <si>
    <t xml:space="preserve">Prathita Debchoudhury</t>
  </si>
  <si>
    <t xml:space="preserve">prathita.dc@sungardas.com</t>
  </si>
  <si>
    <t xml:space="preserve">20 6731.0337</t>
  </si>
  <si>
    <t xml:space="preserve">Cluster D, Wing 4, 2nd Floor, EON, Kharadi MIDC Knowledge Park, Pune - 411 014, India</t>
  </si>
  <si>
    <t xml:space="preserve">VR Law Associates</t>
  </si>
  <si>
    <t xml:space="preserve">Vinod Rao</t>
  </si>
  <si>
    <t xml:space="preserve">vkraoadvocate@gmail.com</t>
  </si>
  <si>
    <t xml:space="preserve">On Demand Agility Solutions Pvt. Ltd.</t>
  </si>
  <si>
    <t xml:space="preserve">Vishal Chavan</t>
  </si>
  <si>
    <t xml:space="preserve">vishal.chavan@ondemandagility.com</t>
  </si>
  <si>
    <t xml:space="preserve">0124 402 8700</t>
  </si>
  <si>
    <t xml:space="preserve">SCO43, Old Judicial Complex Civil Lines Rd, Sector 15 Part 1, Gurugram, Haryana 122001</t>
  </si>
  <si>
    <t xml:space="preserve">Sitel India Private Limited</t>
  </si>
  <si>
    <t xml:space="preserve">Mohammed Qadeer Ansari</t>
  </si>
  <si>
    <t xml:space="preserve">IndiaHRHelpdesk@sitel.com,qadeer.ansari@sitel.com</t>
  </si>
  <si>
    <t xml:space="preserve">22-7117-4796</t>
  </si>
  <si>
    <t xml:space="preserve">501, Boomerang, Chandivali Farm Rd, Yadav Nagar, Chandivali, Andheri East, Mumbai, Maharashtra 400072</t>
  </si>
  <si>
    <t xml:space="preserve">Walsons Services Private Limited</t>
  </si>
  <si>
    <t xml:space="preserve">Parul Kamboj</t>
  </si>
  <si>
    <t xml:space="preserve">corporate.hr@securitas-india.com</t>
  </si>
  <si>
    <t xml:space="preserve">496, Phase III, Udyog Vihar III, Sector 20, Gurugram, Haryana 122016</t>
  </si>
  <si>
    <t xml:space="preserve">Winko IT Solutions</t>
  </si>
  <si>
    <t xml:space="preserve">Amit Patel</t>
  </si>
  <si>
    <t xml:space="preserve">hr@winko.org</t>
  </si>
  <si>
    <t xml:space="preserve">2nd Floor, Laxmi Narsinh Nivas, Near Mahanagar Co-Op Bank, Chandan Nagar, Pune, Maharashtra. - 411014.</t>
  </si>
  <si>
    <t xml:space="preserve">Mahavira Electricals Private Limited</t>
  </si>
  <si>
    <t xml:space="preserve">Vishwanathan</t>
  </si>
  <si>
    <t xml:space="preserve">info@mahavira.co.in</t>
  </si>
  <si>
    <t xml:space="preserve">2392-SECTOR-7A,FARIDABAD HARYANA HR 121006 IN</t>
  </si>
  <si>
    <t xml:space="preserve">Mylan Laboratories Limited</t>
  </si>
  <si>
    <t xml:space="preserve">hrservicecenterindia@viatris.com.</t>
  </si>
  <si>
    <t xml:space="preserve">Nomura Research Institute India</t>
  </si>
  <si>
    <t xml:space="preserve">Pragya Trivedi</t>
  </si>
  <si>
    <t xml:space="preserve">pragya.trivedi@nri.com</t>
  </si>
  <si>
    <t xml:space="preserve">0124 416 8900</t>
  </si>
  <si>
    <t xml:space="preserve">Visionet Services Pvt Ltd</t>
  </si>
  <si>
    <t xml:space="preserve">Naveen.baindoor@visionet.com,C1offboarding@visionet.com</t>
  </si>
  <si>
    <t xml:space="preserve">Reliving Letter</t>
  </si>
  <si>
    <t xml:space="preserve">Volo E-Solutions Pvt. Ltd</t>
  </si>
  <si>
    <t xml:space="preserve">Swaitha</t>
  </si>
  <si>
    <t xml:space="preserve">swaitha.b@voloesol.com</t>
  </si>
  <si>
    <t xml:space="preserve">#401/402, Sneh Symphony, Opp. VYOM Labs, Near Balewadi High Street, Baner, Pune, Maharashtra-411045</t>
  </si>
  <si>
    <t xml:space="preserve">Master Trust/ Master Capital Services Ltd</t>
  </si>
  <si>
    <t xml:space="preserve">hrd@mastertrust.co.in</t>
  </si>
  <si>
    <t xml:space="preserve">11-42111085/63</t>
  </si>
  <si>
    <t xml:space="preserve">1012, 10th Floor, Arunachal Building,19, Barakhamba Road, New Delhi- 110001</t>
  </si>
  <si>
    <t xml:space="preserve">Neuberg Ehrlich Laboratory Pvt. Ltd</t>
  </si>
  <si>
    <t xml:space="preserve">Aravind Ravi</t>
  </si>
  <si>
    <t xml:space="preserve">aravind.ravi@neubergdiagnostics.com</t>
  </si>
  <si>
    <t xml:space="preserve">46 &amp; 48, Masilamani Rd, Balaji Nagar, Royapettah, Chennai, Tamil Nadu 600014</t>
  </si>
  <si>
    <t xml:space="preserve">Parmali Wallace Pvt Ltd.</t>
  </si>
  <si>
    <t xml:space="preserve">hrd@permaliwallace.com</t>
  </si>
  <si>
    <t xml:space="preserve">Indore Madhya Pradesh</t>
  </si>
  <si>
    <t xml:space="preserve">Revian Soft Technologies Pvt. Ltd</t>
  </si>
  <si>
    <t xml:space="preserve">Jerard Benny</t>
  </si>
  <si>
    <t xml:space="preserve">hr@reviansoft.com</t>
  </si>
  <si>
    <t xml:space="preserve">Mugdha Art Studio Building Plot, 682, Rd Number 36, Jubilee Hills, Hyderabad, Telangana 500033</t>
  </si>
  <si>
    <t xml:space="preserve">RG Insurance Processing Services Pvt. Ltd</t>
  </si>
  <si>
    <t xml:space="preserve">Shwetha</t>
  </si>
  <si>
    <t xml:space="preserve">shwethar@insurepro20.com</t>
  </si>
  <si>
    <t xml:space="preserve">Shopse(NewBazaar Technologies Private Limited)</t>
  </si>
  <si>
    <t xml:space="preserve">Nisha Mehta</t>
  </si>
  <si>
    <t xml:space="preserve">nisha.mehta@getshopse.com</t>
  </si>
  <si>
    <t xml:space="preserve">WeWork Raheja Platinum Sag Baug Road, off, Andheri - Kurla Rd, Marol, Andheri East, Mumbai, Maharashtra 400059</t>
  </si>
  <si>
    <t xml:space="preserve">Lyra Network Private Limited</t>
  </si>
  <si>
    <t xml:space="preserve">Nidhi Raval</t>
  </si>
  <si>
    <t xml:space="preserve">nidhi.raval@lyra-network.co.in</t>
  </si>
  <si>
    <t xml:space="preserve">022-33864909</t>
  </si>
  <si>
    <t xml:space="preserve">Purvanchal Power Infra Pvt. Ltd.</t>
  </si>
  <si>
    <t xml:space="preserve">Satendra Singh</t>
  </si>
  <si>
    <t xml:space="preserve">purvanchalpowerinfra101@gmail.com</t>
  </si>
  <si>
    <t xml:space="preserve">8744013610, 01204202762</t>
  </si>
  <si>
    <t xml:space="preserve">Office No-003, Bhagwati Business Centre, School Block-II, Sakarpur, Delhi-110092</t>
  </si>
  <si>
    <t xml:space="preserve">T&amp;M Services Consulting Private Limited</t>
  </si>
  <si>
    <t xml:space="preserve">Sapna Vanti</t>
  </si>
  <si>
    <t xml:space="preserve">hr03.helpdesk@tnmhr.com</t>
  </si>
  <si>
    <t xml:space="preserve">022-40297528</t>
  </si>
  <si>
    <t xml:space="preserve">215, Western Express Hwy, Yadav Nagar, Dahisar East, Mumbai, Maharashtra 400068</t>
  </si>
  <si>
    <t xml:space="preserve">Operative India Private Limited</t>
  </si>
  <si>
    <t xml:space="preserve">Madhavi G</t>
  </si>
  <si>
    <t xml:space="preserve">madhavig@operative.com</t>
  </si>
  <si>
    <t xml:space="preserve">9900584043-8046517515</t>
  </si>
  <si>
    <t xml:space="preserve">32, 2nd Floor, Salarpuri Tower II, Hosur Main Road, Koramangala,Banglore - 560034</t>
  </si>
  <si>
    <t xml:space="preserve">Radical Minds Technologies Pvt. Ltd</t>
  </si>
  <si>
    <t xml:space="preserve">Vinod P</t>
  </si>
  <si>
    <t xml:space="preserve">vinod.perumal@radicalminds.net</t>
  </si>
  <si>
    <t xml:space="preserve">368, Phase II, Udyog Vihar, Sector 20, Gurugram, Haryana 122008</t>
  </si>
  <si>
    <t xml:space="preserve">Shell Infotech</t>
  </si>
  <si>
    <t xml:space="preserve">Poojitha</t>
  </si>
  <si>
    <t xml:space="preserve">hr.india@shellinfotech.com</t>
  </si>
  <si>
    <t xml:space="preserve">101 Lovely Mansion, Opp: Mahavir Auto,Raj Bhavan Road, Somajiguda, Hyderabad 500 082</t>
  </si>
  <si>
    <t xml:space="preserve">LGC Promochem india Private Limited</t>
  </si>
  <si>
    <t xml:space="preserve">Bindhu Sreerangan</t>
  </si>
  <si>
    <t xml:space="preserve">bindhu.sreerangan@chromachemie.co.in</t>
  </si>
  <si>
    <t xml:space="preserve">95911 59522</t>
  </si>
  <si>
    <t xml:space="preserve">Model Export Bhavan, 488B, 14th Cross,Peenya Industrial Area, Bangalore – 560058</t>
  </si>
  <si>
    <t xml:space="preserve">Skylark Information Technologies Pvt Ltd</t>
  </si>
  <si>
    <t xml:space="preserve">skyhr@skylarkinfo.com</t>
  </si>
  <si>
    <t xml:space="preserve">1, Chari Street, T Nagar, Chennai 600017, Tamil Nadu</t>
  </si>
  <si>
    <t xml:space="preserve">ZakApps Software Pvt Ltd</t>
  </si>
  <si>
    <t xml:space="preserve">Sameer Mohammed</t>
  </si>
  <si>
    <t xml:space="preserve">info@zakapps.com</t>
  </si>
  <si>
    <t xml:space="preserve">044 4203 4280</t>
  </si>
  <si>
    <t xml:space="preserve">#1, 2nd Floor, Senthil Towers, 1st Avenue, Ashok Nagar, Chennai, Tamil Nadu 600083</t>
  </si>
  <si>
    <t xml:space="preserve">Reveal IQ LTD</t>
  </si>
  <si>
    <t xml:space="preserve">Bhavith Nalumaru</t>
  </si>
  <si>
    <t xml:space="preserve">bhavith@reveal.health</t>
  </si>
  <si>
    <t xml:space="preserve">99636 20208</t>
  </si>
  <si>
    <t xml:space="preserve">DOOR NO.18-1-26/5C,GROUND FLOOR DWARAKA NAGAR, KT ROAD TIRUPATHI Chittoor-517501 Andhra Pradesh</t>
  </si>
  <si>
    <t xml:space="preserve">The Littlearth Group</t>
  </si>
  <si>
    <t xml:space="preserve">Anandaraja</t>
  </si>
  <si>
    <t xml:space="preserve">hrmanager@littlearth.in</t>
  </si>
  <si>
    <t xml:space="preserve">0423 224 4000</t>
  </si>
  <si>
    <t xml:space="preserve">Oriental Buildings, Commissioner's Road, Ooty, Tamil Nadu 643001</t>
  </si>
  <si>
    <t xml:space="preserve">Syscryption Technologies Private Limited</t>
  </si>
  <si>
    <t xml:space="preserve">Amar Mohite</t>
  </si>
  <si>
    <t xml:space="preserve">hr@syscryption.com</t>
  </si>
  <si>
    <t xml:space="preserve">Office, No.10, Vishal Tower Building, 4 th Floor,Pune - Satara Rd, Dhankawadi, Pune -411043ff</t>
  </si>
  <si>
    <t xml:space="preserve">RK Diagnostix</t>
  </si>
  <si>
    <t xml:space="preserve">sunilrk70@gmail.com</t>
  </si>
  <si>
    <t xml:space="preserve">L&amp;T Divisional corporate.</t>
  </si>
  <si>
    <t xml:space="preserve">J Raguraman</t>
  </si>
  <si>
    <t xml:space="preserve">JRaguraman@lntecc.com</t>
  </si>
  <si>
    <t xml:space="preserve">99432 47482</t>
  </si>
  <si>
    <t xml:space="preserve">Post Box-979, Manapakkam,Mount Poonamalle Road, Chennai-600 089</t>
  </si>
  <si>
    <t xml:space="preserve">Kotak Mahindra Bank Ltd</t>
  </si>
  <si>
    <t xml:space="preserve">minoo.mullins@kotak.com/vijay.wankhede@kotak.com</t>
  </si>
  <si>
    <t xml:space="preserve">Kotak Mahindra Life Insurance</t>
  </si>
  <si>
    <t xml:space="preserve">employee.settlements@kotak.com</t>
  </si>
  <si>
    <t xml:space="preserve">Lafarge India Pvt Ltd</t>
  </si>
  <si>
    <t xml:space="preserve">geetanjali.pachange@nuvoco.in</t>
  </si>
  <si>
    <t xml:space="preserve">Leadec India pvt ltd</t>
  </si>
  <si>
    <t xml:space="preserve">anagha.pawar@leadec-services.com</t>
  </si>
  <si>
    <t xml:space="preserve">LearningMate</t>
  </si>
  <si>
    <t xml:space="preserve">PRAMILA SHAU</t>
  </si>
  <si>
    <t xml:space="preserve">pramila.shau@learningmate.com</t>
  </si>
  <si>
    <t xml:space="preserve">22 6250 0000</t>
  </si>
  <si>
    <t xml:space="preserve">M/S Visaka Industries Ltd</t>
  </si>
  <si>
    <t xml:space="preserve">sriswarna.vallabhaneni@visaka.in/</t>
  </si>
  <si>
    <t xml:space="preserve">Magma Housing Finance Ltd</t>
  </si>
  <si>
    <t xml:space="preserve">Ex_Emp_Verification@magma.co.in</t>
  </si>
  <si>
    <t xml:space="preserve">mahindra rural housing finance Limited</t>
  </si>
  <si>
    <t xml:space="preserve">hr.trainee6@mahfin.com</t>
  </si>
  <si>
    <t xml:space="preserve">Max Bupa Health Insurance Company</t>
  </si>
  <si>
    <t xml:space="preserve">Shyam.Gupta@maxbupa.com</t>
  </si>
  <si>
    <t xml:space="preserve">Merino Industries Ltd</t>
  </si>
  <si>
    <t xml:space="preserve">abhaytiwari@merinoindia.com</t>
  </si>
  <si>
    <t xml:space="preserve">Micronox Information Technologies Pvt Ltd</t>
  </si>
  <si>
    <t xml:space="preserve">hr@micronoxtechnologies.com</t>
  </si>
  <si>
    <t xml:space="preserve">: 040-48541434</t>
  </si>
  <si>
    <t xml:space="preserve">Mukand Ltd</t>
  </si>
  <si>
    <t xml:space="preserve">mnvadhar@mukand.com</t>
  </si>
  <si>
    <t xml:space="preserve">Muthoot Homefin India Ltd</t>
  </si>
  <si>
    <t xml:space="preserve">nitin.gholam@muthoothomefin.com</t>
  </si>
  <si>
    <t xml:space="preserve">Napier Healthcare Solutions</t>
  </si>
  <si>
    <t xml:space="preserve">manoj.kumar@napierhealthcare.com</t>
  </si>
  <si>
    <t xml:space="preserve">NVR &amp; Associates Limited</t>
  </si>
  <si>
    <t xml:space="preserve">hr@nvrmail.com</t>
  </si>
  <si>
    <t xml:space="preserve">011-47563501</t>
  </si>
  <si>
    <t xml:space="preserve">Nyati Technologies Pvt. Ltd</t>
  </si>
  <si>
    <t xml:space="preserve">tejaunsh@nyati.org</t>
  </si>
  <si>
    <t xml:space="preserve">Ontrack HR Services Pvt Ltd</t>
  </si>
  <si>
    <t xml:space="preserve">payroll@ontrackhrs.com</t>
  </si>
  <si>
    <t xml:space="preserve">Orient Bell Ltd</t>
  </si>
  <si>
    <t xml:space="preserve">hrd@orientbell.com</t>
  </si>
  <si>
    <t xml:space="preserve">Ozone Financial Services Pvt ltd</t>
  </si>
  <si>
    <t xml:space="preserve">info@ozoneindiagroup.com</t>
  </si>
  <si>
    <t xml:space="preserve">Paisa Bazaar Consulting Private Limited</t>
  </si>
  <si>
    <t xml:space="preserve">janhvi@policybazaar.com hr@paisabazaar.com</t>
  </si>
  <si>
    <t xml:space="preserve">Paramatrix Technologies Pvt. Ltd</t>
  </si>
  <si>
    <t xml:space="preserve">bgc@paramatrix.com</t>
  </si>
  <si>
    <t xml:space="preserve">022-41518700</t>
  </si>
  <si>
    <t xml:space="preserve">Parishram Resources Pvt Ltd</t>
  </si>
  <si>
    <t xml:space="preserve">gaurav.sharma@parishram.co.in/divesh.pandey@parishram.co.in</t>
  </si>
  <si>
    <t xml:space="preserve">Tel: +0124-6633528</t>
  </si>
  <si>
    <t xml:space="preserve">Paytm</t>
  </si>
  <si>
    <t xml:space="preserve">bgc@paytm.com</t>
  </si>
  <si>
    <t xml:space="preserve">People Interactive pvt Ltfd</t>
  </si>
  <si>
    <t xml:space="preserve">kartik.datla@peopletech.com</t>
  </si>
  <si>
    <t xml:space="preserve">T +91 40 41239999</t>
  </si>
  <si>
    <t xml:space="preserve">Pfizer Ltd</t>
  </si>
  <si>
    <t xml:space="preserve">sheryl.dsouza@Pfizer.com</t>
  </si>
  <si>
    <t xml:space="preserve">Phenix Construction Technologies</t>
  </si>
  <si>
    <t xml:space="preserve">skpatel@mbphenix.com</t>
  </si>
  <si>
    <t xml:space="preserve">91 9099907432/P +91 79 26405563 / 26461314</t>
  </si>
  <si>
    <t xml:space="preserve">Pidilite Industries ltd</t>
  </si>
  <si>
    <t xml:space="preserve">maya.varma@pidlite.com</t>
  </si>
  <si>
    <t xml:space="preserve">Pin Click</t>
  </si>
  <si>
    <t xml:space="preserve">hr@pinclick.com</t>
  </si>
  <si>
    <t xml:space="preserve">PNB Metlife Insurance Co. Ltd</t>
  </si>
  <si>
    <t xml:space="preserve">t_anamikas@pnbmetlife.co.in/kajal.barick@pnbmetlife.com/Barick,Kajal [kajal.barick@pnbmetlife.com]</t>
  </si>
  <si>
    <t xml:space="preserve">Promorphosis Pvt ltd</t>
  </si>
  <si>
    <t xml:space="preserve">Suvarna</t>
  </si>
  <si>
    <t xml:space="preserve">Suvarna Lele &lt;suvarna@viklele.com&gt;</t>
  </si>
  <si>
    <t xml:space="preserve">Quess corp (CA technologies)</t>
  </si>
  <si>
    <t xml:space="preserve">Quick Heal technologies ltd</t>
  </si>
  <si>
    <t xml:space="preserve">hrssc@quickheal.co.in</t>
  </si>
  <si>
    <t xml:space="preserve">Mob (Off.) : +91 9371243281</t>
  </si>
  <si>
    <t xml:space="preserve">Qutone Ceramic Pvt Ltd</t>
  </si>
  <si>
    <t xml:space="preserve">hrd@qutoneceramic.com</t>
  </si>
  <si>
    <t xml:space="preserve">Ramco Industries Ltd</t>
  </si>
  <si>
    <t xml:space="preserve">sns@ril.co.in</t>
  </si>
  <si>
    <t xml:space="preserve">Reliance HR Services Pvt Ltd</t>
  </si>
  <si>
    <t xml:space="preserve">Sandeep Walawalkar [sandeep.v.walawalkar@netizenengineering.com]</t>
  </si>
  <si>
    <t xml:space="preserve">Reliance Nippon Life Insurance</t>
  </si>
  <si>
    <t xml:space="preserve">Satya.Sodaye@relianceada.com/Harsraj.Kalsi@relianceada.com</t>
  </si>
  <si>
    <t xml:space="preserve">Religare Housing Development Finance Corporation Ltd</t>
  </si>
  <si>
    <t xml:space="preserve">vasudev.tyagi@religare.com</t>
  </si>
  <si>
    <t xml:space="preserve">0120-3395027</t>
  </si>
  <si>
    <t xml:space="preserve">Required Releiving letter</t>
  </si>
  <si>
    <t xml:space="preserve">Richa Industries Ltd</t>
  </si>
  <si>
    <t xml:space="preserve">neha.singh@richa.in</t>
  </si>
  <si>
    <t xml:space="preserve">: 8744004213</t>
  </si>
  <si>
    <t xml:space="preserve">Roha Housing Finance Pvt Ltd</t>
  </si>
  <si>
    <t xml:space="preserve">samyuktha.murari@rohagroup.com</t>
  </si>
  <si>
    <t xml:space="preserve">Royal Haskoning DHV Pvt Ltd</t>
  </si>
  <si>
    <t xml:space="preserve">saloni.sharma@rhdhv.com</t>
  </si>
  <si>
    <t xml:space="preserve">RVR Innovations LLP</t>
  </si>
  <si>
    <t xml:space="preserve">Rohit Saxena</t>
  </si>
  <si>
    <t xml:space="preserve">rohits@mytat.co</t>
  </si>
  <si>
    <t xml:space="preserve">Sahyadri Industries Ltd</t>
  </si>
  <si>
    <t xml:space="preserve">hohr@silworld.in</t>
  </si>
  <si>
    <t xml:space="preserve">: +91 9404965677</t>
  </si>
  <si>
    <t xml:space="preserve">Sakthi Finance</t>
  </si>
  <si>
    <t xml:space="preserve">sakthif_info@sakthifinance.com</t>
  </si>
  <si>
    <t xml:space="preserve">SBI Life Insurance Company Ltd</t>
  </si>
  <si>
    <t xml:space="preserve">ankita.kotwal@sbilife.co.in</t>
  </si>
  <si>
    <t xml:space="preserve">SEBI</t>
  </si>
  <si>
    <t xml:space="preserve">priyankam@sebi.gov.in</t>
  </si>
  <si>
    <t xml:space="preserve">Shriram City Union Finance</t>
  </si>
  <si>
    <t xml:space="preserve">suvedha.d@shriramcity.com</t>
  </si>
  <si>
    <t xml:space="preserve">Shriram Housing Finance Ltd</t>
  </si>
  <si>
    <t xml:space="preserve">roshni.pillai@shriramhousing.com</t>
  </si>
  <si>
    <t xml:space="preserve">91 22 42410419</t>
  </si>
  <si>
    <t xml:space="preserve">SOFTPRO SOFTWARE PROFESSIONALS PVT. LTD</t>
  </si>
  <si>
    <t xml:space="preserve">rithika@softprosoft.com</t>
  </si>
  <si>
    <t xml:space="preserve">080-66084234</t>
  </si>
  <si>
    <t xml:space="preserve">Soundlines Staffing Solutions</t>
  </si>
  <si>
    <t xml:space="preserve">nakita@soundlinesgroup.com/julie@soundlinesgroup.com</t>
  </si>
  <si>
    <t xml:space="preserve">DIRECT: +91-22-66283386</t>
  </si>
  <si>
    <t xml:space="preserve">Staragri Fincance Ltd</t>
  </si>
  <si>
    <t xml:space="preserve">sidhartha.ghosh@staragrifinance.com</t>
  </si>
  <si>
    <t xml:space="preserve">Mobile: +91- 7718899384</t>
  </si>
  <si>
    <t xml:space="preserve">Sundaram Finance Ltd</t>
  </si>
  <si>
    <t xml:space="preserve">central.c@sundaramfinance.in</t>
  </si>
  <si>
    <t xml:space="preserve">Swarnayug Human Resources Ltd</t>
  </si>
  <si>
    <t xml:space="preserve">swarnayughr@gmail.com</t>
  </si>
  <si>
    <t xml:space="preserve">Synup Digital Pvt Ltd</t>
  </si>
  <si>
    <t xml:space="preserve">hr@synup.com</t>
  </si>
  <si>
    <t xml:space="preserve">Talbotforce Services Private</t>
  </si>
  <si>
    <t xml:space="preserve">hr@talbotforce.com</t>
  </si>
  <si>
    <t xml:space="preserve">Taraashna Services Pvt Ltd</t>
  </si>
  <si>
    <t xml:space="preserve">hr@taraashna.in</t>
  </si>
  <si>
    <t xml:space="preserve">Tata Aia Life Insurance Co. Ltd</t>
  </si>
  <si>
    <t xml:space="preserve">Southsupport.hrops@tataaia.com</t>
  </si>
  <si>
    <t xml:space="preserve">T: 2266498077</t>
  </si>
  <si>
    <t xml:space="preserve">Required Employee code/ client name disclosure</t>
  </si>
  <si>
    <t xml:space="preserve">Tata BlueScope Steel Pvt Ltd</t>
  </si>
  <si>
    <t xml:space="preserve">dilawar.nadaf@tatabluescopesteel.com</t>
  </si>
  <si>
    <t xml:space="preserve">020 - 66218024</t>
  </si>
  <si>
    <t xml:space="preserve">Tata Business Support Services Ltd</t>
  </si>
  <si>
    <t xml:space="preserve">Saroj.Yadav@Tata-bss.com</t>
  </si>
  <si>
    <t xml:space="preserve">Tata Capital Housing Finance Ltd</t>
  </si>
  <si>
    <t xml:space="preserve">HRSS@conneqtcorp.com</t>
  </si>
  <si>
    <t xml:space="preserve">Direct Line: Description: Description: smiley 022-61048240</t>
  </si>
  <si>
    <t xml:space="preserve">Tata Interactive Systems (MPS Interactive)</t>
  </si>
  <si>
    <t xml:space="preserve">Shanti Sunil Salian</t>
  </si>
  <si>
    <t xml:space="preserve">Shanti.Salian@mpsinteractive.com</t>
  </si>
  <si>
    <t xml:space="preserve">Terrazzo Dubai co. LLC</t>
  </si>
  <si>
    <t xml:space="preserve">headoffice@terrazzoltd.com</t>
  </si>
  <si>
    <t xml:space="preserve">Dubai Location</t>
  </si>
  <si>
    <t xml:space="preserve">Tex Fasteners</t>
  </si>
  <si>
    <t xml:space="preserve">virendrakumar.baranwal@varroc.com</t>
  </si>
  <si>
    <t xml:space="preserve">TIL Ltd</t>
  </si>
  <si>
    <t xml:space="preserve">Abhishek.Singh@tilindia.com</t>
  </si>
  <si>
    <t xml:space="preserve">Contact : 033 6633 2213 || 93319 21665</t>
  </si>
  <si>
    <t xml:space="preserve">Toppr</t>
  </si>
  <si>
    <t xml:space="preserve">chitta.sunani@toppr.com</t>
  </si>
  <si>
    <t xml:space="preserve">Toppr Technologies Pvt Ltd</t>
  </si>
  <si>
    <t xml:space="preserve">hari.yadav@toppr.com</t>
  </si>
  <si>
    <t xml:space="preserve">Twin Spark Technology &amp; Consulting LLP</t>
  </si>
  <si>
    <t xml:space="preserve">rohan@twinspark.co</t>
  </si>
  <si>
    <t xml:space="preserve">Ujjivan Small Finance Bank Ltd</t>
  </si>
  <si>
    <t xml:space="preserve">rahulkumar.sinha@ujjivan.com'</t>
  </si>
  <si>
    <t xml:space="preserve">Ummeed Housing Finance Pvt Ltd</t>
  </si>
  <si>
    <t xml:space="preserve">preeti.singh@ummeedhfc.com</t>
  </si>
  <si>
    <t xml:space="preserve">Phone: +91-124-4836507/Mobile : +91-9873552287</t>
  </si>
  <si>
    <t xml:space="preserve">United Petro Finance Ltd</t>
  </si>
  <si>
    <t xml:space="preserve">sanaya.bilimoria@kapitaltech.com</t>
  </si>
  <si>
    <t xml:space="preserve">Desk No: 66214857</t>
  </si>
  <si>
    <t xml:space="preserve">Valsyne</t>
  </si>
  <si>
    <t xml:space="preserve">Raghavendra M</t>
  </si>
  <si>
    <t xml:space="preserve">raghavendra.m@vtechnicalservices.net</t>
  </si>
  <si>
    <t xml:space="preserve">80-68970769</t>
  </si>
  <si>
    <t xml:space="preserve">Vasthu Housing Finance</t>
  </si>
  <si>
    <t xml:space="preserve">hr@vastuhfc.com</t>
  </si>
  <si>
    <t xml:space="preserve">Veridian Capital</t>
  </si>
  <si>
    <t xml:space="preserve">Deepak.Nandy@viridian.red</t>
  </si>
  <si>
    <t xml:space="preserve">Veritas Finance Pvt Ltd</t>
  </si>
  <si>
    <t xml:space="preserve">gurusamy.r@veritasfin.in</t>
  </si>
  <si>
    <t xml:space="preserve">Vistaar Finance Services Pvt Ltd</t>
  </si>
  <si>
    <t xml:space="preserve">hr.ops@vistaarfinance.com</t>
  </si>
  <si>
    <t xml:space="preserve">Phone: +91 80 46660960</t>
  </si>
  <si>
    <t xml:space="preserve">Votary Softech Solutions Pvt Ltd</t>
  </si>
  <si>
    <t xml:space="preserve">career@votarytech.com</t>
  </si>
  <si>
    <t xml:space="preserve">Water Health India Pvt Ltd.</t>
  </si>
  <si>
    <t xml:space="preserve">spratibha@waterhealth.com</t>
  </si>
  <si>
    <t xml:space="preserve">Tel: +91 40 6701 1715, Mob: +91 92950 29198</t>
  </si>
  <si>
    <t xml:space="preserve">Welspun Corp Limited</t>
  </si>
  <si>
    <t xml:space="preserve">minesh_parmar@welspun.com</t>
  </si>
  <si>
    <t xml:space="preserve">Wonderla Holiday Ltd.</t>
  </si>
  <si>
    <t xml:space="preserve">maheshpatil@wonderla.com</t>
  </si>
  <si>
    <t xml:space="preserve">080-22010311</t>
  </si>
  <si>
    <t xml:space="preserve">Required Relieving letter</t>
  </si>
  <si>
    <t xml:space="preserve">Yes Bank Ltd</t>
  </si>
  <si>
    <t xml:space="preserve">YBL.HCSD@yesbank.in</t>
  </si>
  <si>
    <t xml:space="preserve">Required Previous employer name(If applicable)</t>
  </si>
  <si>
    <t xml:space="preserve">Kogta Financial (India) Ltd.</t>
  </si>
  <si>
    <t xml:space="preserve">satyendra.tanwar@kogta.in</t>
  </si>
  <si>
    <t xml:space="preserve">Kreeti technologies Private Limited</t>
  </si>
  <si>
    <t xml:space="preserve">msahu@kreeti.com</t>
  </si>
  <si>
    <t xml:space="preserve">Krishna Maruti Limited Plastic Division-IV</t>
  </si>
  <si>
    <t xml:space="preserve">Surender Sharma [surender.sharma@krishnamaruti.in]</t>
  </si>
  <si>
    <t xml:space="preserve">Kronos India</t>
  </si>
  <si>
    <t xml:space="preserve">Kushagra/Shivani
 Kushagra.pande@kronos.com/shivani.jain@kronos.com</t>
  </si>
  <si>
    <t xml:space="preserve">Kshetra Consultancy Services Private Limited (SBI Cap Securities)</t>
  </si>
  <si>
    <t xml:space="preserve">Rakesh Kshetra [rakesh@kshetracs.com]</t>
  </si>
  <si>
    <t xml:space="preserve">Kutumbh Care Private Limited</t>
  </si>
  <si>
    <t xml:space="preserve">Firoj [north_kcjc@kutumbhcare.com]</t>
  </si>
  <si>
    <t xml:space="preserve">L&amp; T Capital Markets Limited / l&amp;t finance</t>
  </si>
  <si>
    <t xml:space="preserve">Pawan Sengh [pawansengh@ltfs.com]</t>
  </si>
  <si>
    <t xml:space="preserve">L&amp;T CONSTRUCTION</t>
  </si>
  <si>
    <t xml:space="preserve">bhetampuria@lntecc.com</t>
  </si>
  <si>
    <t xml:space="preserve">L&amp;T Limited</t>
  </si>
  <si>
    <t xml:space="preserve">Krupal.vijekar@larsentoubro.com</t>
  </si>
  <si>
    <t xml:space="preserve">Lafarge India Limited</t>
  </si>
  <si>
    <t xml:space="preserve">aparna.redij@lafarge.com</t>
  </si>
  <si>
    <t xml:space="preserve">Lucent</t>
  </si>
  <si>
    <t xml:space="preserve">hrindia@lucent.com</t>
  </si>
  <si>
    <t xml:space="preserve">Lync Digital School Private Limited</t>
  </si>
  <si>
    <t xml:space="preserve">H R [hr@digital-lync.com]</t>
  </si>
  <si>
    <t xml:space="preserve">Madura Micro Finance Limited</t>
  </si>
  <si>
    <t xml:space="preserve">ujjinappa.g@mmfl.in</t>
  </si>
  <si>
    <t xml:space="preserve">Maersk Global Service Centres ( India ) Private Limited</t>
  </si>
  <si>
    <t xml:space="preserve">Kishore Kumar N [Kishore.KumarN@maersk.com]</t>
  </si>
  <si>
    <t xml:space="preserve">Magneti Marelli India Private Limited</t>
  </si>
  <si>
    <t xml:space="preserve">anika.misra@magnetimarelli.com</t>
  </si>
  <si>
    <t xml:space="preserve">Mahadev Accounts</t>
  </si>
  <si>
    <t xml:space="preserve">Vipul Gajera</t>
  </si>
  <si>
    <t xml:space="preserve">ma.joshipara@gmail.com</t>
  </si>
  <si>
    <t xml:space="preserve">99797 58797, 94268 58797</t>
  </si>
  <si>
    <t xml:space="preserve">Sai-Krupa Complex, 308-309, 3rd Floor,Nr. Bank of India, Joshipara Main Road,Joshipara, Junagadh- 362001 (Gujarat)</t>
  </si>
  <si>
    <t xml:space="preserve">Mahendra Education Pvt Ltd</t>
  </si>
  <si>
    <t xml:space="preserve">e3.hr@mahendras.org / hr@mahendras.org</t>
  </si>
  <si>
    <t xml:space="preserve">Mahindra &amp; Mahindra Financial Services Ltd</t>
  </si>
  <si>
    <t xml:space="preserve">kujur.megha@mahindra.com</t>
  </si>
  <si>
    <t xml:space="preserve">Mahindra &amp; Mahindra Ltd.</t>
  </si>
  <si>
    <t xml:space="preserve">DESHPANDE.AMOL@mahindra.com&gt;</t>
  </si>
  <si>
    <t xml:space="preserve">Mahindra finance</t>
  </si>
  <si>
    <t xml:space="preserve">MOHADIKAR.MANDAR@mahindra.com</t>
  </si>
  <si>
    <t xml:space="preserve">MANGLAM ELECTRICALS</t>
  </si>
  <si>
    <t xml:space="preserve">niraj.khandelwal@manglamelectricals.com</t>
  </si>
  <si>
    <t xml:space="preserve">Mantra Software India Pvt Ltd</t>
  </si>
  <si>
    <t xml:space="preserve">lokesh.bhojawani@mantratec.com</t>
  </si>
  <si>
    <t xml:space="preserve">MAQ Software</t>
  </si>
  <si>
    <t xml:space="preserve">rakshitg@maqsoftware.com</t>
  </si>
  <si>
    <t xml:space="preserve">Maruti Suzuki India</t>
  </si>
  <si>
    <t xml:space="preserve">Akash.Gupta@maruti.co.in</t>
  </si>
  <si>
    <t xml:space="preserve">MAS FINANCE</t>
  </si>
  <si>
    <t xml:space="preserve">kripalsinh_zala@mas.co.in</t>
  </si>
  <si>
    <t xml:space="preserve">MAS Rural Housing and Mortgage Finance Limited</t>
  </si>
  <si>
    <t xml:space="preserve">pranjal_dave@mas.co.in</t>
  </si>
  <si>
    <t xml:space="preserve">Matrixcomsec</t>
  </si>
  <si>
    <t xml:space="preserve">subin.nair@matrixcomsec.com</t>
  </si>
  <si>
    <t xml:space="preserve">Max Life Insurance Company Limited</t>
  </si>
  <si>
    <t xml:space="preserve">dharmendra.kushwaha@maxlifeinsurance.com</t>
  </si>
  <si>
    <t xml:space="preserve">Mehin Consultants &amp; Advisors</t>
  </si>
  <si>
    <t xml:space="preserve">amol.achrekar@mehin.in / rs2@mehin.in</t>
  </si>
  <si>
    <t xml:space="preserve">Mentor Home Loans India Limited</t>
  </si>
  <si>
    <t xml:space="preserve">HRD [hrd@mentorloans.co.in]</t>
  </si>
  <si>
    <t xml:space="preserve">Meritus Analytics India Pvt. Ltd.</t>
  </si>
  <si>
    <t xml:space="preserve">Sujit.Dora@meritusglobal.com</t>
  </si>
  <si>
    <t xml:space="preserve">Mf Process &amp; Solutions Pvt. Ltd.</t>
  </si>
  <si>
    <t xml:space="preserve">Sunit Dutta [dutta.su@mfps.co.in]</t>
  </si>
  <si>
    <t xml:space="preserve">MF Process and solutions pvt Ltd</t>
  </si>
  <si>
    <t xml:space="preserve">dutta.su@mfps.co.in</t>
  </si>
  <si>
    <t xml:space="preserve">Midland Microfin Ltd</t>
  </si>
  <si>
    <t xml:space="preserve">hr.verification@midlandmicrofin.com</t>
  </si>
  <si>
    <t xml:space="preserve">Mihup</t>
  </si>
  <si>
    <t xml:space="preserve">tapan@mihup.com</t>
  </si>
  <si>
    <t xml:space="preserve">MMAD Communications Private Limited</t>
  </si>
  <si>
    <t xml:space="preserve">Kiran Dhama [kiran.dhama@anduriltechnologies.com]</t>
  </si>
  <si>
    <t xml:space="preserve">MOL Information Processsing Services Private Limited</t>
  </si>
  <si>
    <t xml:space="preserve">monica.dabbiru@one-line.com/ manohar.maganti@one-line.com</t>
  </si>
  <si>
    <t xml:space="preserve">MOOJIC</t>
  </si>
  <si>
    <t xml:space="preserve">kumaran@moojic.com</t>
  </si>
  <si>
    <t xml:space="preserve">Mphasis Limited</t>
  </si>
  <si>
    <t xml:space="preserve">through portal</t>
  </si>
  <si>
    <t xml:space="preserve">MU SIGMA</t>
  </si>
  <si>
    <t xml:space="preserve">Greeshma.AV@mu-sigma.com</t>
  </si>
  <si>
    <t xml:space="preserve">Muthoot Housing Finance Company Limited (Pappchan Group) Blue logo</t>
  </si>
  <si>
    <t xml:space="preserve">hr.mhfl@muthoot.com</t>
  </si>
  <si>
    <t xml:space="preserve">Muthoot Housing Finance Company Ltd.</t>
  </si>
  <si>
    <t xml:space="preserve">sarang.phansalkar@muthoot.com</t>
  </si>
  <si>
    <t xml:space="preserve">Muthoot Microfin Limited.</t>
  </si>
  <si>
    <t xml:space="preserve">Felina D’Souza [felina.dsouza@equifax.com]</t>
  </si>
  <si>
    <t xml:space="preserve">My Wish Marketplace Private Limited</t>
  </si>
  <si>
    <t xml:space="preserve">Sunidhi Kishor [sunidhi.kishor@wishfin.com]</t>
  </si>
  <si>
    <t xml:space="preserve">Mynd Integrated Solutions Pvt Ltd</t>
  </si>
  <si>
    <t xml:space="preserve">HR Helpdesk [hrhelpdesk@myndsol.com]</t>
  </si>
  <si>
    <t xml:space="preserve">Narayan seva sansthan</t>
  </si>
  <si>
    <t xml:space="preserve">hr@narayanseva.org</t>
  </si>
  <si>
    <t xml:space="preserve">Newgen</t>
  </si>
  <si>
    <t xml:space="preserve">Mangal Singh Negi [mangal@newgen.co.in]</t>
  </si>
  <si>
    <t xml:space="preserve">NexGEN Consultancy Private Limited</t>
  </si>
  <si>
    <t xml:space="preserve">hr@Nxgn.in</t>
  </si>
  <si>
    <t xml:space="preserve">NOCPL (New Opportunity)</t>
  </si>
  <si>
    <t xml:space="preserve">natasha@nocpl.in</t>
  </si>
  <si>
    <t xml:space="preserve">North East small Finance Bank</t>
  </si>
  <si>
    <t xml:space="preserve">Sumon Sinha [sumon.sinha@nesfb.com]</t>
  </si>
  <si>
    <t xml:space="preserve">Novell Software Development (I) Pvt Ltd</t>
  </si>
  <si>
    <t xml:space="preserve">branjana@novell.com</t>
  </si>
  <si>
    <t xml:space="preserve">OFIC Building Materials India Private Limited</t>
  </si>
  <si>
    <t xml:space="preserve">KUMAR Prem [premkumar@ondulineindia.com]</t>
  </si>
  <si>
    <t xml:space="preserve">One Place Infrastructure Private Limited</t>
  </si>
  <si>
    <t xml:space="preserve">OPG [oneplacegroup2012@gmail.com]</t>
  </si>
  <si>
    <t xml:space="preserve">Optiontown Software Private Limited</t>
  </si>
  <si>
    <t xml:space="preserve">Hr Optiontown [hr@optiontown.com]</t>
  </si>
  <si>
    <t xml:space="preserve">OptumSoft Research Pvt Ltd</t>
  </si>
  <si>
    <t xml:space="preserve">kbiswal@optumsoft.com</t>
  </si>
  <si>
    <t xml:space="preserve">Orient Bell Limited</t>
  </si>
  <si>
    <t xml:space="preserve">vinod.negi@orientbell.com</t>
  </si>
  <si>
    <t xml:space="preserve">OSS CUBES</t>
  </si>
  <si>
    <t xml:space="preserve">nayan@osscube.com</t>
  </si>
  <si>
    <t xml:space="preserve">Paharpur Cooling Towers Limited</t>
  </si>
  <si>
    <t xml:space="preserve">tanmoy.r@paharpur.com</t>
  </si>
  <si>
    <t xml:space="preserve">Paisabuddy Finance Private Limited</t>
  </si>
  <si>
    <t xml:space="preserve">charu@paisabuddy.com</t>
  </si>
  <si>
    <t xml:space="preserve">Pandharpur Nagari Sahakari Patsanstha Pandharpur</t>
  </si>
  <si>
    <t xml:space="preserve">Mayur Deval [mayurdeval99@gmail.com]</t>
  </si>
  <si>
    <t xml:space="preserve">Parker Hannifin India Pvt. Ltd.</t>
  </si>
  <si>
    <t xml:space="preserve">disha.barat@parker.com</t>
  </si>
  <si>
    <t xml:space="preserve">Patanjali Ayurved Limited</t>
  </si>
  <si>
    <t xml:space="preserve">hr@patanjaliayurved.org</t>
  </si>
  <si>
    <t xml:space="preserve">PayNet</t>
  </si>
  <si>
    <t xml:space="preserve">Ankur Mishra [ankur@paynet.pro]</t>
  </si>
  <si>
    <t xml:space="preserve">PHILIPS</t>
  </si>
  <si>
    <t xml:space="preserve">M.M.hussain@philips.com</t>
  </si>
  <si>
    <t xml:space="preserve">PINNACLE INFOTECH SOLUTIONS</t>
  </si>
  <si>
    <t xml:space="preserve">kpsingh@pinnaclecad.com</t>
  </si>
  <si>
    <t xml:space="preserve">PINNACLE TECHNO SCHOOL</t>
  </si>
  <si>
    <t xml:space="preserve">pinnacle.dream.do@gmail.com</t>
  </si>
  <si>
    <t xml:space="preserve">Piramal Enterprises Limited</t>
  </si>
  <si>
    <t xml:space="preserve">Employment.Verification@piramal.com</t>
  </si>
  <si>
    <t xml:space="preserve">PNB Housing Finance Limited</t>
  </si>
  <si>
    <t xml:space="preserve">pankaj.chaudhary@phfl.com</t>
  </si>
  <si>
    <t xml:space="preserve">For Starting with PH IN Employee ID</t>
  </si>
  <si>
    <t xml:space="preserve">Powergrid Corporation of India</t>
  </si>
  <si>
    <t xml:space="preserve">aditisethi@powergridindia.com</t>
  </si>
  <si>
    <t xml:space="preserve">PRADAN NGO</t>
  </si>
  <si>
    <t xml:space="preserve">barshamishra@pradan.net</t>
  </si>
  <si>
    <t xml:space="preserve">Quadrant Televentures Limited</t>
  </si>
  <si>
    <t xml:space="preserve">Humanresources [Humanresources@infotelconnect.com]</t>
  </si>
  <si>
    <t xml:space="preserve">Quess Corp Limited (only for quess corp employee)</t>
  </si>
  <si>
    <t xml:space="preserve">IKYA Global Help [help@ikyaglobal.com]/ 'se.bgv@quesscorp.com'Million Minds Management Services</t>
  </si>
  <si>
    <t xml:space="preserve">RAMCO SYSTEMS</t>
  </si>
  <si>
    <t xml:space="preserve">PriyaKS@ramco.com</t>
  </si>
  <si>
    <t xml:space="preserve">Ramkrishna Forgings ltd.</t>
  </si>
  <si>
    <t xml:space="preserve">bhupendra.lodhi@ramkrishnaforgings.com,
 ratnesh.kumar@ramkrishnaforgings.com,
 cnc-division@ramkrishnaforgings.com,
 recruitment@ramkrishnaforgings.com 
 sakti.senapati@ramkrishnaforgings.com</t>
  </si>
  <si>
    <t xml:space="preserve">Rategain IT Solutions Pvt Ltd</t>
  </si>
  <si>
    <t xml:space="preserve">hr@rategain.com</t>
  </si>
  <si>
    <t xml:space="preserve">Red Carpet Private Limited</t>
  </si>
  <si>
    <t xml:space="preserve">meenakshi yadav [meenakshi.yadav@redcarpetup.com]</t>
  </si>
  <si>
    <t xml:space="preserve">Reliance Home Finance Ltd</t>
  </si>
  <si>
    <t xml:space="preserve">Priyesh.Rewale@relianceada.com / Jilani.Patel@relianceada.com / Dinesh.Kadam@relianceada.com</t>
  </si>
  <si>
    <t xml:space="preserve">Reliance Jio Infocomm Limited - RANCORE</t>
  </si>
  <si>
    <t xml:space="preserve">babita.pachauri@ril.com</t>
  </si>
  <si>
    <t xml:space="preserve">Nisha Waghmare [Nisha.Waghmare@relianceada.com]/Padmanabh.V.Salian@relianceada.com</t>
  </si>
  <si>
    <t xml:space="preserve">Religare Health Insurance private Limited</t>
  </si>
  <si>
    <t xml:space="preserve">Anita . [anita.singh@religare.com]</t>
  </si>
  <si>
    <t xml:space="preserve">Religare Housing Development Finance Corporation Limited</t>
  </si>
  <si>
    <t xml:space="preserve">kr.pradeep@ext.religare.in</t>
  </si>
  <si>
    <t xml:space="preserve">Renovision Automation Services Private Limited</t>
  </si>
  <si>
    <t xml:space="preserve">Hrd4@raspl.com</t>
  </si>
  <si>
    <t xml:space="preserve">Resinova Chemicals Limited</t>
  </si>
  <si>
    <t xml:space="preserve">Arun Kumar [hrd46@resinova.com]</t>
  </si>
  <si>
    <t xml:space="preserve">Resonance Eduventures Ltd</t>
  </si>
  <si>
    <t xml:space="preserve">kanika@resonance.ac.in, pverma.hrd@resonance.ac.in</t>
  </si>
  <si>
    <t xml:space="preserve">RSB</t>
  </si>
  <si>
    <t xml:space="preserve">suyash.verma@rsbglobal.com</t>
  </si>
  <si>
    <t xml:space="preserve">S&amp;IB Services Pvt Ltd</t>
  </si>
  <si>
    <t xml:space="preserve">sib@sibservices.in</t>
  </si>
  <si>
    <t xml:space="preserve">S.L MARWAH &amp; CO./The Institute Of Chartered Accountants Of India</t>
  </si>
  <si>
    <t xml:space="preserve">Anju Grover</t>
  </si>
  <si>
    <t xml:space="preserve">anju.grover@icai.in</t>
  </si>
  <si>
    <t xml:space="preserve">(0120) 3876858,</t>
  </si>
  <si>
    <t xml:space="preserve">A-29, Sector 62, Noida -201309</t>
  </si>
  <si>
    <t xml:space="preserve">Saint-Gobain India Private Limited</t>
  </si>
  <si>
    <t xml:space="preserve">Dinkar, Mahesh [Mahesh.Dinkar@saint-gobain.com]</t>
  </si>
  <si>
    <t xml:space="preserve">Balaji.K@saint-gobain.com</t>
  </si>
  <si>
    <t xml:space="preserve">SAMSUNG HEAVY Industries</t>
  </si>
  <si>
    <t xml:space="preserve">divya.kohli@samsung.com</t>
  </si>
  <si>
    <t xml:space="preserve">SAMSUNG R&amp;D, NOIDA</t>
  </si>
  <si>
    <t xml:space="preserve">sankar.kumar@samsung.com</t>
  </si>
  <si>
    <t xml:space="preserve">Sapient</t>
  </si>
  <si>
    <t xml:space="preserve">vsingh9@sapient.com / akumar310@sapient.com</t>
  </si>
  <si>
    <t xml:space="preserve">Satin Credit Care Network</t>
  </si>
  <si>
    <t xml:space="preserve">Arun.Kumar@satincreditcare.com</t>
  </si>
  <si>
    <t xml:space="preserve">SATIN FINSERV LIMITED</t>
  </si>
  <si>
    <t xml:space="preserve">deepak.naik@satinfinserv.com</t>
  </si>
  <si>
    <t xml:space="preserve">SCHNEIDER ELECTRIC</t>
  </si>
  <si>
    <t xml:space="preserve">abhishek3.mishra@schneider-electric.com</t>
  </si>
  <si>
    <t xml:space="preserve">SEEKERS EDUCATION</t>
  </si>
  <si>
    <t xml:space="preserve">krishc1987@gmail.com , Bsudark@rediffmail.com</t>
  </si>
  <si>
    <t xml:space="preserve">Self-Reliant Initiatives through Joint ActioN (SRIJAN)</t>
  </si>
  <si>
    <t xml:space="preserve">sarika.gupta@srijanindia.org,</t>
  </si>
  <si>
    <t xml:space="preserve">Shop clues</t>
  </si>
  <si>
    <t xml:space="preserve">Shrey.srivastava@shopclues.com</t>
  </si>
  <si>
    <t xml:space="preserve">Shri Dinesh Mills Limited</t>
  </si>
  <si>
    <t xml:space="preserve">neelanjan@dineshmills.com</t>
  </si>
  <si>
    <t xml:space="preserve">Shri RAm Transport Finance Co. Limited</t>
  </si>
  <si>
    <t xml:space="preserve">HR VERIFICATION [hrverification@stfc.co.in]</t>
  </si>
  <si>
    <t xml:space="preserve">Shyam Metalics and Energy Ltd</t>
  </si>
  <si>
    <t xml:space="preserve">saswati.sen@shyamgroup.com</t>
  </si>
  <si>
    <t xml:space="preserve">Siemens Technology and Services Pvt. Ltd</t>
  </si>
  <si>
    <t xml:space="preserve">priyanka.akkur.ext@siemens.com</t>
  </si>
  <si>
    <t xml:space="preserve">Sigmoid Analytics</t>
  </si>
  <si>
    <t xml:space="preserve">hr@sigmoid.com</t>
  </si>
  <si>
    <t xml:space="preserve">Sikhar Microfinance Pvt Ltd</t>
  </si>
  <si>
    <t xml:space="preserve">hrd@shikharfin.com / madhu.bose@shikharfin.com</t>
  </si>
  <si>
    <t xml:space="preserve">Small Business Fincredit India Private Limited</t>
  </si>
  <si>
    <t xml:space="preserve">abhishek.tiwari@sbfc.com</t>
  </si>
  <si>
    <t xml:space="preserve">Smartprix</t>
  </si>
  <si>
    <t xml:space="preserve">vipul@smartprix.com&gt;</t>
  </si>
  <si>
    <t xml:space="preserve">SMS India Pvt. Ltd.</t>
  </si>
  <si>
    <t xml:space="preserve">Rakesh.Jha@in.sms-siemag.com</t>
  </si>
  <si>
    <t xml:space="preserve">Sony India Software Centre Private Limited</t>
  </si>
  <si>
    <t xml:space="preserve">Srijeeta.Sarkar@ap.sony.com</t>
  </si>
  <si>
    <t xml:space="preserve">Spark Eighteen Lifestyle Private Limited</t>
  </si>
  <si>
    <t xml:space="preserve">Aayush Narang [aayush@sparkeighteen.com]</t>
  </si>
  <si>
    <t xml:space="preserve">Spotlight Services and Technologies Incorporated</t>
  </si>
  <si>
    <t xml:space="preserve">ravikb@spotlightandcompany.com</t>
  </si>
  <si>
    <t xml:space="preserve">State Bank of India</t>
  </si>
  <si>
    <t xml:space="preserve">CMWEALTH LHOMUM [cmwealth.lhomum@sbi.co.in]</t>
  </si>
  <si>
    <t xml:space="preserve">Steel Strips Wheels Limited</t>
  </si>
  <si>
    <t xml:space="preserve">priyanka.behuria@sswlindia.com</t>
  </si>
  <si>
    <t xml:space="preserve">SUBROS</t>
  </si>
  <si>
    <t xml:space="preserve">sumit.prasad@subros.com</t>
  </si>
  <si>
    <t xml:space="preserve">Sundaram Home Finance Ltd</t>
  </si>
  <si>
    <t xml:space="preserve">SRIRANGA@sundaramhome.in /GANESHJ@sundaramhome.in (CC)</t>
  </si>
  <si>
    <t xml:space="preserve">Suzlon Global Services Limited</t>
  </si>
  <si>
    <t xml:space="preserve">pushpendra.bhati@suzlon.com</t>
  </si>
  <si>
    <t xml:space="preserve">SV Creditline Pvt Ltd</t>
  </si>
  <si>
    <t xml:space="preserve">swapna.tripathi@svcl.in</t>
  </si>
  <si>
    <t xml:space="preserve">Svamaan Financial Services Private Limited</t>
  </si>
  <si>
    <t xml:space="preserve">Kshama Paunikar [kshama.paunikar@svamaan.in]</t>
  </si>
  <si>
    <t xml:space="preserve">Talent Pro India Pvt Ltd</t>
  </si>
  <si>
    <t xml:space="preserve">santhosh.vhagaval@talentproindia.com</t>
  </si>
  <si>
    <t xml:space="preserve">Tata Autocomp Gy Batteries Private Limited</t>
  </si>
  <si>
    <t xml:space="preserve">Megha Tiwari (TGY) [Megha.Tiwari@tatagreenbattery.com]</t>
  </si>
  <si>
    <t xml:space="preserve">Tata Metaliks DI Pipes Ltd.</t>
  </si>
  <si>
    <t xml:space="preserve">juhi.mishra@tmdipl.com</t>
  </si>
  <si>
    <t xml:space="preserve">TATA PROJECTS LIMITED</t>
  </si>
  <si>
    <t xml:space="preserve">srinageshkvs@tataprojects.com</t>
  </si>
  <si>
    <t xml:space="preserve">medicare.alumni@tatasteel.com</t>
  </si>
  <si>
    <t xml:space="preserve">Tata Steel Processing And Distribution Limited</t>
  </si>
  <si>
    <t xml:space="preserve">arijit@tspdl.com</t>
  </si>
  <si>
    <t xml:space="preserve">TATA TINPLATE</t>
  </si>
  <si>
    <t xml:space="preserve">shilpi.sinha@tatatinplate.com</t>
  </si>
  <si>
    <t xml:space="preserve">TDS Management</t>
  </si>
  <si>
    <t xml:space="preserve">hr@tdsgroup.in</t>
  </si>
  <si>
    <t xml:space="preserve">Teamspace financial services pvt ltd</t>
  </si>
  <si>
    <t xml:space="preserve">yesbank.cs@teamspace.co.in</t>
  </si>
  <si>
    <t xml:space="preserve">TechnoServe India</t>
  </si>
  <si>
    <t xml:space="preserve">sshankar@tns.org</t>
  </si>
  <si>
    <t xml:space="preserve">Tega Industries Limited</t>
  </si>
  <si>
    <t xml:space="preserve">arunav.chakraborty@tegaindustries.com</t>
  </si>
  <si>
    <t xml:space="preserve">Tejas Networks Ltd.</t>
  </si>
  <si>
    <t xml:space="preserve">ashiran@india.tejasnetworks.com, nobbyth@india.tejasnetworks.com</t>
  </si>
  <si>
    <t xml:space="preserve">Tenacious Services Private Limited</t>
  </si>
  <si>
    <t xml:space="preserve">info@tenacious.co.in</t>
  </si>
  <si>
    <t xml:space="preserve">The Tata Power Company Limited</t>
  </si>
  <si>
    <t xml:space="preserve">arun.cherian@tatapower.com</t>
  </si>
  <si>
    <t xml:space="preserve">THINK AND LEARN</t>
  </si>
  <si>
    <t xml:space="preserve">ajayabraham91@gmail.com ,
 Pravin@thinkandlearn.in,
 hr@thinkandlearn.in</t>
  </si>
  <si>
    <t xml:space="preserve">Thornton Tomasetti</t>
  </si>
  <si>
    <t xml:space="preserve">RRaman@ThorntonTomasetti.com ,
 KCoutinho@ThorntonTomasetti.com</t>
  </si>
  <si>
    <t xml:space="preserve">Timex group india limited</t>
  </si>
  <si>
    <t xml:space="preserve">mdublish@Timex.com</t>
  </si>
  <si>
    <t xml:space="preserve">Topcem India</t>
  </si>
  <si>
    <t xml:space="preserve">hrghy@topcem.in</t>
  </si>
  <si>
    <t xml:space="preserve">Toyota Financial Services India Ltd</t>
  </si>
  <si>
    <t xml:space="preserve">HR@tfsin.co.in</t>
  </si>
  <si>
    <t xml:space="preserve">HR@tfsin.co.in / p.satyadeep@tfsin.co.in / srikanth.ch@tfsin.co.in</t>
  </si>
  <si>
    <t xml:space="preserve">Tractors India Private Limited</t>
  </si>
  <si>
    <t xml:space="preserve">sourajit.mitra@tiplindia.com</t>
  </si>
  <si>
    <t xml:space="preserve">TransCentra FTS Private Limited</t>
  </si>
  <si>
    <t xml:space="preserve">Ganesh Muthupandian [Ganesh.Muthupandian@exelaonline.com]</t>
  </si>
  <si>
    <t xml:space="preserve">Transliner maritime private limited Chennai</t>
  </si>
  <si>
    <t xml:space="preserve">balaji@translinergroup.com</t>
  </si>
  <si>
    <t xml:space="preserve">Tredbulls Security Ltd</t>
  </si>
  <si>
    <t xml:space="preserve">hrm@tradebulls.in</t>
  </si>
  <si>
    <t xml:space="preserve">TresVista Financial Services</t>
  </si>
  <si>
    <t xml:space="preserve">ishwari.patil@tresvista.com</t>
  </si>
  <si>
    <t xml:space="preserve">TVS Credit Services Limited</t>
  </si>
  <si>
    <t xml:space="preserve">hr.support@tvscredit.co.in</t>
  </si>
  <si>
    <t xml:space="preserve">TVS Credit Services ltd</t>
  </si>
  <si>
    <t xml:space="preserve">hr.support [hr.support@tvscredit.co.in]</t>
  </si>
  <si>
    <t xml:space="preserve">UDAN GLOBAL LLP</t>
  </si>
  <si>
    <t xml:space="preserve">Mangi lal [mangi.lal@udanglobal.in]</t>
  </si>
  <si>
    <t xml:space="preserve">Uniegis Network Private Limited</t>
  </si>
  <si>
    <t xml:space="preserve">Abhishek Sorampuri [abhisheksorampuri@gmail.com]</t>
  </si>
  <si>
    <t xml:space="preserve">Union Asset Management Company Private Limited</t>
  </si>
  <si>
    <t xml:space="preserve">HR [hr@unionmf.com]</t>
  </si>
  <si>
    <t xml:space="preserve">Unisys India Private Limited</t>
  </si>
  <si>
    <t xml:space="preserve">MANJEETA.MISHRA@in.unisys.com 
 Seema.Rani@in.unisys.com</t>
  </si>
  <si>
    <t xml:space="preserve">Urja Communication</t>
  </si>
  <si>
    <t xml:space="preserve">urja career [career@urja.com]</t>
  </si>
  <si>
    <t xml:space="preserve">Usha Martin</t>
  </si>
  <si>
    <t xml:space="preserve">umti_jsr@ushamartin.co.in , ranc@ushamartin.co.in</t>
  </si>
  <si>
    <t xml:space="preserve">Utkarsh Small Finance Bank</t>
  </si>
  <si>
    <t xml:space="preserve">pratul.agrawal@utkarsh.bank/vikas.singh@utkarsh.bank/ankita.gupta@utkarsh.bank/badri.prasad@utkarsh.bank</t>
  </si>
  <si>
    <t xml:space="preserve">UTTAM GALVA</t>
  </si>
  <si>
    <t xml:space="preserve">pkrai@uttamgalva.com</t>
  </si>
  <si>
    <t xml:space="preserve">V &amp; V Comptech Systems Private Limited</t>
  </si>
  <si>
    <t xml:space="preserve">hr@vnvcs.com</t>
  </si>
  <si>
    <t xml:space="preserve">Vaco Binary Semantics</t>
  </si>
  <si>
    <t xml:space="preserve">ksharma@vaco.com</t>
  </si>
  <si>
    <t xml:space="preserve">Varthana-Thirumani Finance Co. Pvt. Ltd.</t>
  </si>
  <si>
    <t xml:space="preserve">prashanth.m@varthana.com/gayajuddin.s@varthana.com</t>
  </si>
  <si>
    <t xml:space="preserve">Vastu Housing Finance Coporation Limited</t>
  </si>
  <si>
    <t xml:space="preserve">Vastu HR [hr@vastuhfc.com]</t>
  </si>
  <si>
    <t xml:space="preserve">Vedanta</t>
  </si>
  <si>
    <t xml:space="preserve">Mathew.Joseph@vedanta.co.in
 Saumya.Jaiswal@vedanta.co.in,
 Nidhi.Kumari@vedanta.co.in</t>
  </si>
  <si>
    <t xml:space="preserve">Veracitiz Solutions Private Limited</t>
  </si>
  <si>
    <t xml:space="preserve">admin@veracitiz.com</t>
  </si>
  <si>
    <t xml:space="preserve">VERITY KNOWLEDGE SOLUTIONS</t>
  </si>
  <si>
    <t xml:space="preserve">arpita.mahobia@verity.co.in, hr@verity.co.in</t>
  </si>
  <si>
    <t xml:space="preserve">Vetus &amp; Maxwell Marine India Private Limited</t>
  </si>
  <si>
    <t xml:space="preserve">Sunil Miranda [SMiranda@vetus.com]</t>
  </si>
  <si>
    <t xml:space="preserve">Vision Plus Security Control Private Limited</t>
  </si>
  <si>
    <t xml:space="preserve">Jai-HR [jai.kashyap@visionplusindia.in]</t>
  </si>
  <si>
    <t xml:space="preserve">VVD And Sons Private Limited</t>
  </si>
  <si>
    <t xml:space="preserve">hr@vvd.in</t>
  </si>
  <si>
    <t xml:space="preserve">Wells Fargo EGS (india) Private Limited</t>
  </si>
  <si>
    <t xml:space="preserve">EGSIndiaHRSD@wellsfargo.com</t>
  </si>
  <si>
    <t xml:space="preserve">Whitelion incorporation</t>
  </si>
  <si>
    <t xml:space="preserve">hr@whitelion.in</t>
  </si>
  <si>
    <t xml:space="preserve">Wonder Home Finance Ltd</t>
  </si>
  <si>
    <t xml:space="preserve">hrd@wonderhfl.com</t>
  </si>
  <si>
    <t xml:space="preserve">WSP | PARSONS BRINCKERHOFF</t>
  </si>
  <si>
    <t xml:space="preserve">Monika.Rana@wspgroup.com</t>
  </si>
  <si>
    <t xml:space="preserve">Yadav Measurements Private Limited</t>
  </si>
  <si>
    <t xml:space="preserve">Rakesh Choudhary [Rakesh.Choudhary@ymllabs.com]</t>
  </si>
  <si>
    <t xml:space="preserve">Yashaswi Academy for Talent Management</t>
  </si>
  <si>
    <t xml:space="preserve">talent.management [talent.management@yashaswi.edu.in]</t>
  </si>
  <si>
    <t xml:space="preserve">Lifebytes</t>
  </si>
  <si>
    <t xml:space="preserve">Kruthishree</t>
  </si>
  <si>
    <t xml:space="preserve">kruthi.shree@lifebytes.co&gt;</t>
  </si>
  <si>
    <t xml:space="preserve">M/S Hyderabad Industries Ltd</t>
  </si>
  <si>
    <t xml:space="preserve">Deblina Roy [deblina.roy@hil.in]</t>
  </si>
  <si>
    <t xml:space="preserve">Nagarro Software Private Limited</t>
  </si>
  <si>
    <t xml:space="preserve">Extra cos 235/-</t>
  </si>
  <si>
    <t xml:space="preserve">TATA Memorial Hospital</t>
  </si>
  <si>
    <t xml:space="preserve">Mrs. A.U. Kadam</t>
  </si>
  <si>
    <t xml:space="preserve">hrdproject@tmc.gov.in</t>
  </si>
  <si>
    <t xml:space="preserve">NUNC System Pvt Ltd</t>
  </si>
  <si>
    <t xml:space="preserve">info@nuncsystems.com,hr@nuncsystems.com</t>
  </si>
  <si>
    <t xml:space="preserve">Wing-B, 7th Floor, Melange Towers,Hi-tech city, Hyderabad, TS, INDIA</t>
  </si>
  <si>
    <t xml:space="preserve">Revinfotech</t>
  </si>
  <si>
    <t xml:space="preserve">hrgurgaon@revinfotech.com</t>
  </si>
  <si>
    <t xml:space="preserve">Schindler India Pvt. Ltd.</t>
  </si>
  <si>
    <t xml:space="preserve">Arikrishnan Sundararaman</t>
  </si>
  <si>
    <t xml:space="preserve">arikrishnan.sundararaman@schindler.com</t>
  </si>
  <si>
    <t xml:space="preserve">Omnicom Media Group India</t>
  </si>
  <si>
    <t xml:space="preserve">Jasinath Miranada</t>
  </si>
  <si>
    <t xml:space="preserve">jasintha.miranda@omnicommediagroup.com,anju.kurien@omnicommediagroup.com</t>
  </si>
  <si>
    <t xml:space="preserve">OptiSol Business Solutions Pvt. Ltd.</t>
  </si>
  <si>
    <t xml:space="preserve">Vaishnavi Devi. K</t>
  </si>
  <si>
    <t xml:space="preserve">hr@optisolbusiness.com</t>
  </si>
  <si>
    <t xml:space="preserve">Svasti Advisors</t>
  </si>
  <si>
    <t xml:space="preserve">smita.verma@svastiadvisors.com</t>
  </si>
  <si>
    <t xml:space="preserve">U Trade Solutions</t>
  </si>
  <si>
    <t xml:space="preserve">Vasundhara</t>
  </si>
  <si>
    <t xml:space="preserve">vasundhara.kaul@utradesolutions.com,hr@utradesolutions.com</t>
  </si>
  <si>
    <t xml:space="preserve">L &amp; T Infotech</t>
  </si>
  <si>
    <t xml:space="preserve">KrunalDesai@LTFS.COM</t>
  </si>
  <si>
    <t xml:space="preserve">L B Jha &amp; Co</t>
  </si>
  <si>
    <t xml:space="preserve">lbjhabom@lbjha.com</t>
  </si>
  <si>
    <t xml:space="preserve">Landis Gyr</t>
  </si>
  <si>
    <t xml:space="preserve">Exit.Support@landisgyr.com</t>
  </si>
  <si>
    <t xml:space="preserve">LAVA INTERNATIONAL LTD</t>
  </si>
  <si>
    <t xml:space="preserve">v.gupta@lavainternational.in</t>
  </si>
  <si>
    <t xml:space="preserve">Lin Fox Logistic Ltd.</t>
  </si>
  <si>
    <t xml:space="preserve">Priyanka_Desai@linfox.com</t>
  </si>
  <si>
    <t xml:space="preserve">Lipi Data Systems Ltd</t>
  </si>
  <si>
    <t xml:space="preserve">prateek.vyas@lipidata.in</t>
  </si>
  <si>
    <t xml:space="preserve">lucideus</t>
  </si>
  <si>
    <t xml:space="preserve">hr@lucideustech.com</t>
  </si>
  <si>
    <t xml:space="preserve">Majesco Software and Solutions India Pvt Ltd</t>
  </si>
  <si>
    <t xml:space="preserve">pallavi.vidhate@majesco.com</t>
  </si>
  <si>
    <t xml:space="preserve">Mankind Pharma Limited</t>
  </si>
  <si>
    <t xml:space="preserve">hrhelpdesk@mankindpharma.com</t>
  </si>
  <si>
    <t xml:space="preserve">Telephone: +91-46545000 / Ext.: 6042</t>
  </si>
  <si>
    <t xml:space="preserve">ManpowerGroup Services India Pvt Ltd</t>
  </si>
  <si>
    <t xml:space="preserve">Extra cost of 235</t>
  </si>
  <si>
    <t xml:space="preserve">Matix Fertilizers And Chemicals Ltd</t>
  </si>
  <si>
    <t xml:space="preserve">swaroopa.rautray@matixgroup.com</t>
  </si>
  <si>
    <t xml:space="preserve">Melstar Information Technologies Ltd</t>
  </si>
  <si>
    <t xml:space="preserve">hrd@melstar.com</t>
  </si>
  <si>
    <t xml:space="preserve">Metlife Global Operations Support Center Private Ltd</t>
  </si>
  <si>
    <t xml:space="preserve">rsharma24@metlife.com</t>
  </si>
  <si>
    <t xml:space="preserve">Milestone Online Service</t>
  </si>
  <si>
    <t xml:space="preserve">contact@edufect.com</t>
  </si>
  <si>
    <t xml:space="preserve">Milk Mantra Dairy pvt ltd</t>
  </si>
  <si>
    <t xml:space="preserve">subrat.nayak@milkmantra.com</t>
  </si>
  <si>
    <t xml:space="preserve">MN World Enterprised</t>
  </si>
  <si>
    <t xml:space="preserve">infoblr@mnworld.co.in</t>
  </si>
  <si>
    <t xml:space="preserve">Namra Financial Ltd.</t>
  </si>
  <si>
    <t xml:space="preserve">hr_up@armanindia.com</t>
  </si>
  <si>
    <t xml:space="preserve">Nestle India</t>
  </si>
  <si>
    <t xml:space="preserve">varsha.harsh@in.nestle.com</t>
  </si>
  <si>
    <t xml:space="preserve">Netrovert Softwar Pvt Ltd</t>
  </si>
  <si>
    <t xml:space="preserve">prasad@netrovert.net</t>
  </si>
  <si>
    <t xml:space="preserve">Nucleus Software</t>
  </si>
  <si>
    <t xml:space="preserve">emp.verification@nucleussoftware.com</t>
  </si>
  <si>
    <t xml:space="preserve">Objecttrees Soft Consulting India Private Limited.</t>
  </si>
  <si>
    <t xml:space="preserve">varshita.a@objecttreessoft.com</t>
  </si>
  <si>
    <t xml:space="preserve">One OTT Intertainment ltd</t>
  </si>
  <si>
    <t xml:space="preserve">kaushik.solanki@in2cable.com</t>
  </si>
  <si>
    <t xml:space="preserve">Opalina Technologies pvt ltd</t>
  </si>
  <si>
    <t xml:space="preserve">hr@opalina.in</t>
  </si>
  <si>
    <t xml:space="preserve">Oravel Stays Pvt Ltd</t>
  </si>
  <si>
    <t xml:space="preserve">apurva.gawde@oyorooms.com</t>
  </si>
  <si>
    <t xml:space="preserve">ORIGO Finance Pvt Ltd</t>
  </si>
  <si>
    <t xml:space="preserve">info@origofin.com</t>
  </si>
  <si>
    <t xml:space="preserve">PACIFIC IT CONSULTING PVT LTD</t>
  </si>
  <si>
    <t xml:space="preserve">hrsupport@pacific.co.in</t>
  </si>
  <si>
    <t xml:space="preserve">PAN Card Clubs Ltd</t>
  </si>
  <si>
    <t xml:space="preserve">satyendu.naik@panoramicworld.biz</t>
  </si>
  <si>
    <t xml:space="preserve">Pearlz Consultancy</t>
  </si>
  <si>
    <t xml:space="preserve">pearlzconsultancy@rediffmail.com'</t>
  </si>
  <si>
    <t xml:space="preserve">PI Tech Management</t>
  </si>
  <si>
    <t xml:space="preserve">hr.pitechmanagement@gmail.com</t>
  </si>
  <si>
    <t xml:space="preserve">Plex Systems</t>
  </si>
  <si>
    <t xml:space="preserve">HR@plex.com</t>
  </si>
  <si>
    <t xml:space="preserve">Pradyumna Info-tech pvt ltd</t>
  </si>
  <si>
    <t xml:space="preserve">hr@pradyumnainfotech.in</t>
  </si>
  <si>
    <t xml:space="preserve">Praveen K. Srivastava &amp; Co. Chartered Accountant</t>
  </si>
  <si>
    <t xml:space="preserve">srivastavapk2006@gmail.com</t>
  </si>
  <si>
    <t xml:space="preserve">Pravin B. Pandey</t>
  </si>
  <si>
    <t xml:space="preserve">pravinscpl@gmail.com</t>
  </si>
  <si>
    <t xml:space="preserve">Presto Info Solution</t>
  </si>
  <si>
    <t xml:space="preserve">info@presto.co.in</t>
  </si>
  <si>
    <t xml:space="preserve">Profit Vista</t>
  </si>
  <si>
    <t xml:space="preserve">hrvistapriyanka17@gmail.com</t>
  </si>
  <si>
    <t xml:space="preserve">Prolifics</t>
  </si>
  <si>
    <t xml:space="preserve">akhila.vallabhu@prolifics.com</t>
  </si>
  <si>
    <t xml:space="preserve">: +91 40 3999 1642</t>
  </si>
  <si>
    <t xml:space="preserve">Provana India Pvt Ltd.</t>
  </si>
  <si>
    <t xml:space="preserve">hr@provana.com</t>
  </si>
  <si>
    <t xml:space="preserve">Pubmatic Pvt Ltd</t>
  </si>
  <si>
    <t xml:space="preserve">hrops@pubMatic.com</t>
  </si>
  <si>
    <t xml:space="preserve">Qualitykiosk technology pvt ltd</t>
  </si>
  <si>
    <t xml:space="preserve">hr@qualitykiosk.com</t>
  </si>
  <si>
    <t xml:space="preserve">Quint Wellington Redwood</t>
  </si>
  <si>
    <t xml:space="preserve">s.mehta@quintgroup.com</t>
  </si>
  <si>
    <t xml:space="preserve">Raas Enery &amp; Consultancy Pvt Ltd</t>
  </si>
  <si>
    <t xml:space="preserve">info@raasconsultants.com</t>
  </si>
  <si>
    <t xml:space="preserve">RACL Geartech Ltd.</t>
  </si>
  <si>
    <t xml:space="preserve">brijeshkumar@raclgeartech.com</t>
  </si>
  <si>
    <t xml:space="preserve">Phone 0120- 4588500</t>
  </si>
  <si>
    <t xml:space="preserve">Redox fusion technologies Pvt. Ltd</t>
  </si>
  <si>
    <t xml:space="preserve">S.devendersingh@yahoo.com</t>
  </si>
  <si>
    <t xml:space="preserve">Reigns Infotech Pvt ltd</t>
  </si>
  <si>
    <t xml:space="preserve">admin@reignsinfo.com</t>
  </si>
  <si>
    <t xml:space="preserve">replicon software (india) pvt ltd</t>
  </si>
  <si>
    <t xml:space="preserve">indiahr@replicon.com</t>
  </si>
  <si>
    <t xml:space="preserve">Reva Tech Software Solution</t>
  </si>
  <si>
    <t xml:space="preserve">admin@revatech.in</t>
  </si>
  <si>
    <t xml:space="preserve">Reynolds Pens pvt ltd</t>
  </si>
  <si>
    <t xml:space="preserve">Manikandan.Nagamuthu@newellco.com</t>
  </si>
  <si>
    <t xml:space="preserve">Rishabh Instrument</t>
  </si>
  <si>
    <t xml:space="preserve">Marketing@rishabh.co.in</t>
  </si>
  <si>
    <t xml:space="preserve">RMSWEB solution pvt ltd</t>
  </si>
  <si>
    <t xml:space="preserve">info@rmsweb.co.in</t>
  </si>
  <si>
    <t xml:space="preserve">Royal Datamatics Pvt. Ltd</t>
  </si>
  <si>
    <t xml:space="preserve">hr@bluekaktus.com</t>
  </si>
  <si>
    <t xml:space="preserve">Rubique Technologies Pvt Ltd</t>
  </si>
  <si>
    <t xml:space="preserve">aparajita.verma@rubique.com</t>
  </si>
  <si>
    <t xml:space="preserve">Safalta Infotech</t>
  </si>
  <si>
    <t xml:space="preserve">hr@safaltainfotech.com</t>
  </si>
  <si>
    <t xml:space="preserve">Saija Finance Pvt. Ltd.</t>
  </si>
  <si>
    <t xml:space="preserve">Extra cost of 500</t>
  </si>
  <si>
    <t xml:space="preserve">id proof LOA and RL</t>
  </si>
  <si>
    <t xml:space="preserve">Sanden Vikas India Pvt Ltd</t>
  </si>
  <si>
    <t xml:space="preserve">chitra@sandenvikas.com</t>
  </si>
  <si>
    <t xml:space="preserve">SAP India Private Limited</t>
  </si>
  <si>
    <t xml:space="preserve">HRDIRECTAPJ@SAP.COM</t>
  </si>
  <si>
    <t xml:space="preserve">Schaeffler India Ltd</t>
  </si>
  <si>
    <t xml:space="preserve">SATHYSIL@schaeffler.com</t>
  </si>
  <si>
    <t xml:space="preserve">SW/RMI-HH Tel +91 82200 50359</t>
  </si>
  <si>
    <t xml:space="preserve">Shriram Pistons &amp; Rings Ltd</t>
  </si>
  <si>
    <t xml:space="preserve">vivek.shakya@shrirampistons.com</t>
  </si>
  <si>
    <t xml:space="preserve">Shyam Spectra pvt ltd</t>
  </si>
  <si>
    <t xml:space="preserve">sajal.kulshrestha@spectra.co/gunjan.dhariwal@spectra.co</t>
  </si>
  <si>
    <t xml:space="preserve">Siti Networks Ltd</t>
  </si>
  <si>
    <t xml:space="preserve">hrd@esselgroup.com</t>
  </si>
  <si>
    <t xml:space="preserve">skillotto solutions pvt ltd</t>
  </si>
  <si>
    <t xml:space="preserve">geetika.arora@skilrock.com</t>
  </si>
  <si>
    <t xml:space="preserve">Required signed Loa and Relieving letter</t>
  </si>
  <si>
    <t xml:space="preserve">Sonata Finance Pvt. Ltd.</t>
  </si>
  <si>
    <t xml:space="preserve">hr@sonataindia.com</t>
  </si>
  <si>
    <t xml:space="preserve">SPiDiGO Net Pvt Ltd</t>
  </si>
  <si>
    <t xml:space="preserve">Jindal.patel@spidigo.com</t>
  </si>
  <si>
    <t xml:space="preserve">Spinov Infotech pvt ltd</t>
  </si>
  <si>
    <t xml:space="preserve">info@spinov.com</t>
  </si>
  <si>
    <t xml:space="preserve">Sunraja Oil Industries Pvt ltd</t>
  </si>
  <si>
    <t xml:space="preserve">hrm@sunraja.com</t>
  </si>
  <si>
    <t xml:space="preserve">Sustainable Agro Commercial Finance Ltd</t>
  </si>
  <si>
    <t xml:space="preserve">veena.kashelkar@safl.in</t>
  </si>
  <si>
    <t xml:space="preserve">Syssoft Infotech India Pvt Ltd</t>
  </si>
  <si>
    <t xml:space="preserve">suresh@syssoftinfotech.com</t>
  </si>
  <si>
    <t xml:space="preserve">TATA AUTOCOMP GY BATTERIES PVT. LTD.</t>
  </si>
  <si>
    <t xml:space="preserve">Megha.Tiwari@tatagreenbattery.com/Bobby.Mishra@tataautocomp.com</t>
  </si>
  <si>
    <t xml:space="preserve">09168086892 /</t>
  </si>
  <si>
    <t xml:space="preserve">Team Capital</t>
  </si>
  <si>
    <t xml:space="preserve">amol.achrekar@mehin.in/admin@mehin.in</t>
  </si>
  <si>
    <t xml:space="preserve">TechRaga</t>
  </si>
  <si>
    <t xml:space="preserve">nfo@techraga.com</t>
  </si>
  <si>
    <t xml:space="preserve">Tele Force Services</t>
  </si>
  <si>
    <t xml:space="preserve">tele.force@rediffmail.com</t>
  </si>
  <si>
    <t xml:space="preserve">Tenneco Automotive India Private Limited</t>
  </si>
  <si>
    <t xml:space="preserve">KDhamdhere@Tenneco.com</t>
  </si>
  <si>
    <t xml:space="preserve">Thai Cheung Food Pvt. Ltd.</t>
  </si>
  <si>
    <t xml:space="preserve">thaicheung@gmail.com</t>
  </si>
  <si>
    <t xml:space="preserve">The ICFAI Foundation for Higher Education</t>
  </si>
  <si>
    <t xml:space="preserve">hr@ibsindia.org</t>
  </si>
  <si>
    <t xml:space="preserve">They do not entertain ex- Employee verification</t>
  </si>
  <si>
    <t xml:space="preserve">Transerve Advisors Pvt Ltd</t>
  </si>
  <si>
    <t xml:space="preserve">helpdesk@transerve.in</t>
  </si>
  <si>
    <t xml:space="preserve">U4iC International Pvt Ltd</t>
  </si>
  <si>
    <t xml:space="preserve">custcare@vkcgroup.com</t>
  </si>
  <si>
    <t xml:space="preserve">Unimoni Financial services Ltd</t>
  </si>
  <si>
    <t xml:space="preserve">HRINDIA OPS [hrindiaops@teleperformance.com]</t>
  </si>
  <si>
    <t xml:space="preserve">Unique Mercantile India ltd</t>
  </si>
  <si>
    <t xml:space="preserve">hrhead@uniquelifecare.com</t>
  </si>
  <si>
    <t xml:space="preserve">UTC Fire &amp; Security India Ltd</t>
  </si>
  <si>
    <t xml:space="preserve">Pradeep.Manchikanti@utc.com</t>
  </si>
  <si>
    <t xml:space="preserve">Vanisb Technologies</t>
  </si>
  <si>
    <t xml:space="preserve">hr@vanisb.com</t>
  </si>
  <si>
    <t xml:space="preserve">Velocis System Pvt Ltd</t>
  </si>
  <si>
    <t xml:space="preserve">deepak.dwivedi@velocis.co.in</t>
  </si>
  <si>
    <t xml:space="preserve">ViaTusk Solutions</t>
  </si>
  <si>
    <t xml:space="preserve">pkchelvan40@gmail.com</t>
  </si>
  <si>
    <t xml:space="preserve">Vserv Business Solutions Priavte Limited</t>
  </si>
  <si>
    <t xml:space="preserve">sunil.kumar@intsof.com</t>
  </si>
  <si>
    <t xml:space="preserve">Wave Infratech (Infra13 Pvt Ltd.)</t>
  </si>
  <si>
    <t xml:space="preserve">hr@waveinfratech.com</t>
  </si>
  <si>
    <t xml:space="preserve">We Care Home Health LLP</t>
  </si>
  <si>
    <t xml:space="preserve">info@wecarehealth.co.in</t>
  </si>
  <si>
    <t xml:space="preserve">WOLTERS KLUWER ELM SOLUTIONS PRIVATE LIMITED</t>
  </si>
  <si>
    <t xml:space="preserve">ELM_DL_IND_ASKHR@wolterskluwer.com</t>
  </si>
  <si>
    <t xml:space="preserve">World Phone Internet Services Pvt Ltd.</t>
  </si>
  <si>
    <t xml:space="preserve">sangeeta@worldphone.in</t>
  </si>
  <si>
    <t xml:space="preserve">Wuerth India Pvt. Ltd</t>
  </si>
  <si>
    <t xml:space="preserve">priya.nair@wuerth.in</t>
  </si>
  <si>
    <t xml:space="preserve">As per the Company, they do not provide verifcation to third party , direct to the employer</t>
  </si>
  <si>
    <t xml:space="preserve">xl dynamics india pvt ltd</t>
  </si>
  <si>
    <t xml:space="preserve">voe@xldynamics.com</t>
  </si>
  <si>
    <t xml:space="preserve">Required , new location, New Joining</t>
  </si>
  <si>
    <t xml:space="preserve">Yadav Measurment Pvt ltd</t>
  </si>
  <si>
    <t xml:space="preserve">yadav.measurements@ymllabs.com</t>
  </si>
  <si>
    <t xml:space="preserve">Required Relieving Letter</t>
  </si>
  <si>
    <t xml:space="preserve">Yathartha Yantra Udyog</t>
  </si>
  <si>
    <t xml:space="preserve">accounts@yathartha.com</t>
  </si>
  <si>
    <t xml:space="preserve">You Broadband India ltd</t>
  </si>
  <si>
    <t xml:space="preserve">natasha.bakshi@youbroadband.co.in</t>
  </si>
  <si>
    <t xml:space="preserve">Zaadoo Services Pvt. Ltd</t>
  </si>
  <si>
    <t xml:space="preserve">hr@tapp-me.com</t>
  </si>
  <si>
    <t xml:space="preserve">Mak Pump Pvt ltd</t>
  </si>
  <si>
    <t xml:space="preserve">sales@makpump.co.in</t>
  </si>
  <si>
    <t xml:space="preserve">New Opportunity Consultancy Pvt. Ltd.</t>
  </si>
  <si>
    <t xml:space="preserve">hradmin@nocpl.in</t>
  </si>
  <si>
    <t xml:space="preserve">Pinelabs</t>
  </si>
  <si>
    <t xml:space="preserve">sunil.sharma@pinelabs.com</t>
  </si>
  <si>
    <t xml:space="preserve">Ph: 01204951785</t>
  </si>
  <si>
    <t xml:space="preserve">RBL Bank Ltd</t>
  </si>
  <si>
    <t xml:space="preserve">Yogesh.Pawar@rblbank.com</t>
  </si>
  <si>
    <t xml:space="preserve">S.K. Fincorp Finance Ltd</t>
  </si>
  <si>
    <t xml:space="preserve">hr.helpdesk@skfin.in/Hr.Process@skfin.in</t>
  </si>
  <si>
    <t xml:space="preserve">S.V. Creditline Pvt. Ltd</t>
  </si>
  <si>
    <t xml:space="preserve">prashant.yadav@svcl.in, swapna.tripathi@svcl.in</t>
  </si>
  <si>
    <t xml:space="preserve">Saggraha Management Services Pvt Ltd</t>
  </si>
  <si>
    <t xml:space="preserve">amaresh@saggraha.com</t>
  </si>
  <si>
    <t xml:space="preserve">Samasta Microfinance Ltd</t>
  </si>
  <si>
    <t xml:space="preserve">Vinitha S [vinithas@samasta.co.in]</t>
  </si>
  <si>
    <t xml:space="preserve">Share Microfin Ltd</t>
  </si>
  <si>
    <t xml:space="preserve">hr@sharemicrofin.in</t>
  </si>
  <si>
    <t xml:space="preserve">SRG Housing</t>
  </si>
  <si>
    <t xml:space="preserve">hr@srghousing.com</t>
  </si>
  <si>
    <t xml:space="preserve">Star Management</t>
  </si>
  <si>
    <t xml:space="preserve">info@starmanagement.in</t>
  </si>
  <si>
    <t xml:space="preserve">Star Powerz</t>
  </si>
  <si>
    <t xml:space="preserve">shashank.robby@starpowerz.com</t>
  </si>
  <si>
    <t xml:space="preserve">Supreme Housing Finance Ltd</t>
  </si>
  <si>
    <t xml:space="preserve">hr@supremehomeloans.com</t>
  </si>
  <si>
    <t xml:space="preserve">Swarna Pragati Housing Microfinance Pvt Ltd</t>
  </si>
  <si>
    <t xml:space="preserve">hr@sphm.co.in</t>
  </si>
  <si>
    <t xml:space="preserve">Varthana Finance</t>
  </si>
  <si>
    <t xml:space="preserve">gayajuddin.s@varthana.com</t>
  </si>
  <si>
    <t xml:space="preserve">Paras Fincap</t>
  </si>
  <si>
    <t xml:space="preserve">namit.upadhyay@parascapfin.com</t>
  </si>
  <si>
    <t xml:space="preserve">Sopra Steria</t>
  </si>
  <si>
    <t xml:space="preserve">Employee.Services@soprasteria.com</t>
  </si>
  <si>
    <t xml:space="preserve">Stone Creek services LLP</t>
  </si>
  <si>
    <t xml:space="preserve">Saurabh Kumar</t>
  </si>
  <si>
    <t xml:space="preserve">info@stonecreek.in</t>
  </si>
  <si>
    <t xml:space="preserve">145, Mayur Vihar, Niti Khand 2, Indirapuram, Ghaziabad, Uttar Pradesh 201010</t>
  </si>
  <si>
    <t xml:space="preserve">Tealease Services Limited</t>
  </si>
  <si>
    <t xml:space="preserve">info@teamlease.com</t>
  </si>
  <si>
    <t xml:space="preserve">Light Microfinance Pvt Ltd</t>
  </si>
  <si>
    <t xml:space="preserve">hr@lightmicrofinance.com</t>
  </si>
  <si>
    <t xml:space="preserve">Madura Micro Finance Ltd.</t>
  </si>
  <si>
    <t xml:space="preserve">silambarasan.g@mmfl.in</t>
  </si>
  <si>
    <t xml:space="preserve">Magma Housing Finance (Magma)</t>
  </si>
  <si>
    <t xml:space="preserve">pallavi.bhatra@mspl.co.in</t>
  </si>
  <si>
    <t xml:space="preserve">Makino Automative</t>
  </si>
  <si>
    <t xml:space="preserve">nidhi.dhiman@makinoautomotive.in</t>
  </si>
  <si>
    <t xml:space="preserve">Mascon Global</t>
  </si>
  <si>
    <t xml:space="preserve">mascon@masconglobal.com</t>
  </si>
  <si>
    <t xml:space="preserve">Matrimony.com</t>
  </si>
  <si>
    <t xml:space="preserve">verifyassociate@matrimony.com</t>
  </si>
  <si>
    <t xml:space="preserve">Microlink Solution Pvt Ltd</t>
  </si>
  <si>
    <t xml:space="preserve">zeelc@microlink.co.in / hr@microlink.co.in</t>
  </si>
  <si>
    <t xml:space="preserve">Msupply.com</t>
  </si>
  <si>
    <t xml:space="preserve">finance@msupply.com</t>
  </si>
  <si>
    <t xml:space="preserve">Mynd Solutions</t>
  </si>
  <si>
    <t xml:space="preserve">piyush.gupta@myndsol.com</t>
  </si>
  <si>
    <t xml:space="preserve">Nilons Enterprises Pvt Ltd</t>
  </si>
  <si>
    <t xml:space="preserve">ho.hr@nilons.net</t>
  </si>
  <si>
    <t xml:space="preserve">NSEIT Limited</t>
  </si>
  <si>
    <t xml:space="preserve">khyatid@nseit.com</t>
  </si>
  <si>
    <t xml:space="preserve">PADECO India Pvt Ltd</t>
  </si>
  <si>
    <t xml:space="preserve">himanshi.gaur@padeco.co.in</t>
  </si>
  <si>
    <t xml:space="preserve">Panamax Infotech Ltd</t>
  </si>
  <si>
    <t xml:space="preserve">jobs@paramaxil.com</t>
  </si>
  <si>
    <t xml:space="preserve">Paradise Telecom Pvt. Ltd.</t>
  </si>
  <si>
    <t xml:space="preserve">shirish@paradisetele.net</t>
  </si>
  <si>
    <t xml:space="preserve">Persistent Systems Ltd</t>
  </si>
  <si>
    <t xml:space="preserve">padmini_giri@persistent.com</t>
  </si>
  <si>
    <t xml:space="preserve">Plada Infotech Services Pvt. Ltd.</t>
  </si>
  <si>
    <t xml:space="preserve">hr@pladainfotech.com</t>
  </si>
  <si>
    <t xml:space="preserve">Prime group pci limited</t>
  </si>
  <si>
    <t xml:space="preserve">primegroup@prime-pci.com/pci@prime-pci.com</t>
  </si>
  <si>
    <t xml:space="preserve">Rising solutions</t>
  </si>
  <si>
    <t xml:space="preserve">info@risingsolutions.com</t>
  </si>
  <si>
    <t xml:space="preserve">Sahaj e-Village Ltd.</t>
  </si>
  <si>
    <t xml:space="preserve">dipanwita.sinha@sahaj.co.in</t>
  </si>
  <si>
    <t xml:space="preserve">Samunnati Financial Intermediation &amp; Services Pvt Ltd</t>
  </si>
  <si>
    <t xml:space="preserve">mithran.e@samunnati.com</t>
  </si>
  <si>
    <t xml:space="preserve">Santa Eventz &amp; Exhibitions Pvt. Ltd.</t>
  </si>
  <si>
    <t xml:space="preserve">hrsupport@santaindia.com/rohit@santaindia.com/hinshu@santaindia.com</t>
  </si>
  <si>
    <t xml:space="preserve">Sarala Development &amp; Microfinance Pvt Ltd</t>
  </si>
  <si>
    <t xml:space="preserve">amirpan.sen@sarala.co.in</t>
  </si>
  <si>
    <t xml:space="preserve">Satin Creditcare Network Limited</t>
  </si>
  <si>
    <t xml:space="preserve">hr@satincreditcare.com, Arun.Kumar@satincreditcare.com hrd@savex.in latha@savex.in</t>
  </si>
  <si>
    <t xml:space="preserve">SAVE MicroFinance Pvt Ltd</t>
  </si>
  <si>
    <t xml:space="preserve">hr@saveind.in</t>
  </si>
  <si>
    <t xml:space="preserve">Shivalik Mercantile Co-Operative Bank Ltd.</t>
  </si>
  <si>
    <t xml:space="preserve">hr.ops@shivalikbank.com</t>
  </si>
  <si>
    <t xml:space="preserve">Shree kunj Global Trade Ltd.</t>
  </si>
  <si>
    <t xml:space="preserve">dharmishtha.mistry@shreekunjgroup.com</t>
  </si>
  <si>
    <t xml:space="preserve">ShriRam life Insurance</t>
  </si>
  <si>
    <t xml:space="preserve">hr@shriramlife.in</t>
  </si>
  <si>
    <t xml:space="preserve">Shriram Transport Finance Company Ltd.</t>
  </si>
  <si>
    <t xml:space="preserve">hrverification@stfc.co.in</t>
  </si>
  <si>
    <t xml:space="preserve">SMD Consultant</t>
  </si>
  <si>
    <t xml:space="preserve">hr1@smdconsultants.com</t>
  </si>
  <si>
    <t xml:space="preserve">Smith Structures India Limited</t>
  </si>
  <si>
    <t xml:space="preserve">sumit@smithstructure.com</t>
  </si>
  <si>
    <t xml:space="preserve">SoftAge Information Technology Ltd</t>
  </si>
  <si>
    <t xml:space="preserve">ruhita.trivedi@softage.net</t>
  </si>
  <si>
    <t xml:space="preserve">Spandana Sphoorty Financial Ltd.</t>
  </si>
  <si>
    <t xml:space="preserve">sivaswaroop.puthineedi@spandanaindia.com</t>
  </si>
  <si>
    <t xml:space="preserve">SPEC India</t>
  </si>
  <si>
    <t xml:space="preserve">Hr@spec-india.com</t>
  </si>
  <si>
    <t xml:space="preserve">SRG Housing Finance Ltd</t>
  </si>
  <si>
    <t xml:space="preserve">Hr@srghousingfinance.com</t>
  </si>
  <si>
    <t xml:space="preserve">Streebo Solution Pvt Ltd.</t>
  </si>
  <si>
    <t xml:space="preserve">hr@streebo.com</t>
  </si>
  <si>
    <t xml:space="preserve">Suryoday Small Finance Bank</t>
  </si>
  <si>
    <t xml:space="preserve">bgv@suryodaybank.com /sajita.kamble@suryodaybank.com</t>
  </si>
  <si>
    <t xml:space="preserve">SV Credit Lines Pvt Ltd</t>
  </si>
  <si>
    <t xml:space="preserve">swapna tripathi</t>
  </si>
  <si>
    <t xml:space="preserve">0124 4834600</t>
  </si>
  <si>
    <t xml:space="preserve">Swadhaar Finserve Pvt Ltd</t>
  </si>
  <si>
    <t xml:space="preserve">ashish.agarwal@rblfinserve.com</t>
  </si>
  <si>
    <t xml:space="preserve">Technobyte Info Services</t>
  </si>
  <si>
    <t xml:space="preserve">hr@technobyte.in</t>
  </si>
  <si>
    <t xml:space="preserve">Trekbin Technologies Pvt. Ltd</t>
  </si>
  <si>
    <t xml:space="preserve">hr@trekbin.com</t>
  </si>
  <si>
    <t xml:space="preserve">Trinity mobile app lab</t>
  </si>
  <si>
    <t xml:space="preserve">pushkar.tyagi@trinityapplab.co.in</t>
  </si>
  <si>
    <t xml:space="preserve">Upgrad Education Pvt. Ltd</t>
  </si>
  <si>
    <t xml:space="preserve">omkar.pradhan@upgrad.com</t>
  </si>
  <si>
    <t xml:space="preserve">Vakrangee Limited</t>
  </si>
  <si>
    <t xml:space="preserve">chetanj@vakrangee.in</t>
  </si>
  <si>
    <t xml:space="preserve">Vara United Pvt Ltd</t>
  </si>
  <si>
    <t xml:space="preserve">hrops@varaunited.com</t>
  </si>
  <si>
    <t xml:space="preserve">Varite Inc</t>
  </si>
  <si>
    <t xml:space="preserve">himanshu.jain@varite.com</t>
  </si>
  <si>
    <t xml:space="preserve">Venera Technologies Pvt Ltd.</t>
  </si>
  <si>
    <t xml:space="preserve">himanshu.arora@veneratech.com</t>
  </si>
  <si>
    <t xml:space="preserve">VIP Industries Ltd.</t>
  </si>
  <si>
    <t xml:space="preserve">shailendra.upadhyay@vipbags.com</t>
  </si>
  <si>
    <t xml:space="preserve">Visteon Corporation</t>
  </si>
  <si>
    <t xml:space="preserve">investor@visteon.com</t>
  </si>
  <si>
    <t xml:space="preserve">VSynergize Outsourcing Pvt Ltd</t>
  </si>
  <si>
    <t xml:space="preserve">tejas.s@Vsynergize.com</t>
  </si>
  <si>
    <t xml:space="preserve">xerox india ltd</t>
  </si>
  <si>
    <t xml:space="preserve">askhr@xerox.com</t>
  </si>
  <si>
    <t xml:space="preserve">Zoho corporation</t>
  </si>
  <si>
    <t xml:space="preserve">nanya@zohocorp.com</t>
  </si>
  <si>
    <t xml:space="preserve">Zylog System limited</t>
  </si>
  <si>
    <t xml:space="preserve">Email : salesindia@zsl.com</t>
  </si>
  <si>
    <t xml:space="preserve">OPSKUBE</t>
  </si>
  <si>
    <t xml:space="preserve">Harish Sharma</t>
  </si>
  <si>
    <t xml:space="preserve">harish@opskube.com</t>
  </si>
  <si>
    <t xml:space="preserve">A-73, Sector 2, Noida, Uttar Pradesh 201301</t>
  </si>
  <si>
    <t xml:space="preserve">Trimodal Softech Solution India Pvt Ltd</t>
  </si>
  <si>
    <t xml:space="preserve">Punnekkat Santosh</t>
  </si>
  <si>
    <t xml:space="preserve">psantosh1@mmm.com</t>
  </si>
  <si>
    <t xml:space="preserve">80 22231414</t>
  </si>
  <si>
    <t xml:space="preserve">WeWork Prestige Central 3rd floor,36 Infantry Rd, Tasker Town,Bangalore 560001</t>
  </si>
  <si>
    <t xml:space="preserve">Virtusa Consulting Services Private Limited</t>
  </si>
  <si>
    <t xml:space="preserve">Kushani Karunathilaka</t>
  </si>
  <si>
    <t xml:space="preserve">exemployeeverification@virtusa.com,exemployeeverification@virtusa.com</t>
  </si>
  <si>
    <t xml:space="preserve">Tel: +94 114 605 500 | Ext: 401657 | Fax: +94 114 605 539</t>
  </si>
  <si>
    <t xml:space="preserve">1st Floor, 5th Block, 1/124 Mount Poonamalee Rd, Nandambakkam, Manapakkam, DLF IT Park SEZ</t>
  </si>
  <si>
    <t xml:space="preserve">Q3 INFOTECH PRIVATE LIMITED</t>
  </si>
  <si>
    <t xml:space="preserve">Rajeeb Biswas</t>
  </si>
  <si>
    <t xml:space="preserve">rajeeb@q3tech.com</t>
  </si>
  <si>
    <t xml:space="preserve">V.B Medicare Pvt Ltd</t>
  </si>
  <si>
    <t xml:space="preserve">Muthu.G</t>
  </si>
  <si>
    <t xml:space="preserve">hrd.hosur@bioplus.in</t>
  </si>
  <si>
    <t xml:space="preserve">MICRO LABS LIMITED</t>
  </si>
  <si>
    <t xml:space="preserve">ASHOKA M S</t>
  </si>
  <si>
    <t xml:space="preserve">ashoka@microlabs.in</t>
  </si>
  <si>
    <t xml:space="preserve">9886328212 / 9886361232</t>
  </si>
  <si>
    <t xml:space="preserve">27, Race Course Road, Bangalore - 560001</t>
  </si>
  <si>
    <t xml:space="preserve">Shilpa Medicare Ltd</t>
  </si>
  <si>
    <t xml:space="preserve">RATHNAKARA SHETTY K</t>
  </si>
  <si>
    <t xml:space="preserve">rkshetty.bfrnd@shilpamedicare.com</t>
  </si>
  <si>
    <t xml:space="preserve">Dabaspet-Bangalore 562111</t>
  </si>
  <si>
    <t xml:space="preserve">Stelis Biopharma PVT LTD</t>
  </si>
  <si>
    <t xml:space="preserve">Jason</t>
  </si>
  <si>
    <t xml:space="preserve">Jason.A@stelis.com</t>
  </si>
  <si>
    <t xml:space="preserve">080678 40444</t>
  </si>
  <si>
    <t xml:space="preserve">plot 293, Bommasandra Jigani Link Road, Bengaluru, Karnataka 560105</t>
  </si>
  <si>
    <t xml:space="preserve">Tex Biosciences Pvt Limited</t>
  </si>
  <si>
    <t xml:space="preserve">hr@texbiosciences.com</t>
  </si>
  <si>
    <t xml:space="preserve">80 6775 6775</t>
  </si>
  <si>
    <t xml:space="preserve">Electronics City, Phase – II, Hosur Road Bengaluru 560100, Karnataka, India</t>
  </si>
  <si>
    <t xml:space="preserve">OSB India Private Limited</t>
  </si>
  <si>
    <t xml:space="preserve">Judaea Vanbuerle</t>
  </si>
  <si>
    <t xml:space="preserve">osbihradminteam@osb-india.com</t>
  </si>
  <si>
    <t xml:space="preserve">SplashLearn</t>
  </si>
  <si>
    <t xml:space="preserve">Shanta Rani</t>
  </si>
  <si>
    <t xml:space="preserve">shanta.rani@splashlearn.com</t>
  </si>
  <si>
    <t xml:space="preserve">Syngene International Limited</t>
  </si>
  <si>
    <t xml:space="preserve">BackgroundVerification@syngeneintl.com</t>
  </si>
  <si>
    <t xml:space="preserve">Testbook Edu Solutions Pvt Ltd.</t>
  </si>
  <si>
    <t xml:space="preserve">Shraddha Palekar</t>
  </si>
  <si>
    <t xml:space="preserve">shraddha.palekar@testbook.com</t>
  </si>
  <si>
    <t xml:space="preserve">1st &amp; 2nd Floor, Zion Building, Sector 10, Kharghar, Navi Mumbai, Maharashtra 410210</t>
  </si>
  <si>
    <t xml:space="preserve">KraftMaid Services India Private Limited</t>
  </si>
  <si>
    <t xml:space="preserve">Snehal Godbole</t>
  </si>
  <si>
    <t xml:space="preserve">Snehal.Godbole@cabinetworksgroup.com</t>
  </si>
  <si>
    <t xml:space="preserve">Pride Kumar Senate, Office no. 701-703, Plot 402, CTS 970, S.B Road, Shivajinagar, Pune, Maharashtra 411016</t>
  </si>
  <si>
    <t xml:space="preserve">Max Healthcare Institute Limited</t>
  </si>
  <si>
    <t xml:space="preserve">Pooja.1@maxhealthcare.com</t>
  </si>
  <si>
    <t xml:space="preserve">2nd Floor, Capital Cyberscape, Ullahwas, Sec 59| Gurugram, Haryana | Pin Code- 122102</t>
  </si>
  <si>
    <t xml:space="preserve">Perfetti Van Melle India Private Limited</t>
  </si>
  <si>
    <t xml:space="preserve">Deepaprabha@perfettivanmelle.com</t>
  </si>
  <si>
    <t xml:space="preserve">Rapid Global Business Solutions India Pvt. Ltd</t>
  </si>
  <si>
    <t xml:space="preserve">Mamta Maurya</t>
  </si>
  <si>
    <t xml:space="preserve">mm2@rgbsi.co.in</t>
  </si>
  <si>
    <t xml:space="preserve">#18/7, 1st Floor, Hosur Rd, Wilson Garden, Bangalore 560 027, KA, India</t>
  </si>
  <si>
    <t xml:space="preserve">LDS Infotech Pvt.Ltd</t>
  </si>
  <si>
    <t xml:space="preserve">Anushree Roy</t>
  </si>
  <si>
    <t xml:space="preserve">anushree.r@ldsinfotech.com</t>
  </si>
  <si>
    <t xml:space="preserve">707, Windfall, Sahar Plaza Complex, Andheri Kurla Road, J.B.Nagar, Andheri East, Mumbai, Maharashtra 400059</t>
  </si>
  <si>
    <t xml:space="preserve">Xotik Frujus Pvt. Ltd.</t>
  </si>
  <si>
    <t xml:space="preserve">Rohan Chavan</t>
  </si>
  <si>
    <t xml:space="preserve">hrd2@xotik.co.in</t>
  </si>
  <si>
    <t xml:space="preserve">701, C wing, Lotus Corporate Park, Off, Western Express Hwy, Goregaon, Mumbai, Maharashtra 400063</t>
  </si>
  <si>
    <t xml:space="preserve">Manthan International School</t>
  </si>
  <si>
    <t xml:space="preserve">Shweta Katodia</t>
  </si>
  <si>
    <t xml:space="preserve">er.tellapur@manthanschool.org</t>
  </si>
  <si>
    <t xml:space="preserve">Ph No. 91 8455 297919</t>
  </si>
  <si>
    <t xml:space="preserve">Tellapur R C Puram Mandal, Sanga Reddy District, Hyderabad 502032</t>
  </si>
  <si>
    <t xml:space="preserve">Panvo Organics Pvt Ltd</t>
  </si>
  <si>
    <t xml:space="preserve">SELVAKUMAR I S</t>
  </si>
  <si>
    <t xml:space="preserve">hr@panvo.com</t>
  </si>
  <si>
    <t xml:space="preserve">Ph: +91 44 28554417</t>
  </si>
  <si>
    <t xml:space="preserve">61, Chinna Obulapuram Village,S.R. Kandigai Road,Gummidipoondi – 601201,INDIA</t>
  </si>
  <si>
    <t xml:space="preserve">Menarini India Private Limited</t>
  </si>
  <si>
    <t xml:space="preserve">Lenin Babu</t>
  </si>
  <si>
    <t xml:space="preserve">lenin.babu@menariniapac.com</t>
  </si>
  <si>
    <t xml:space="preserve">88796 28331</t>
  </si>
  <si>
    <t xml:space="preserve">Oncore Diagnostics</t>
  </si>
  <si>
    <t xml:space="preserve">ASHWINI K</t>
  </si>
  <si>
    <t xml:space="preserve">oncore14@gmail.com</t>
  </si>
  <si>
    <t xml:space="preserve">Raj Petro Specialities Pvt. Ltd.</t>
  </si>
  <si>
    <t xml:space="preserve">Archana Gharte</t>
  </si>
  <si>
    <t xml:space="preserve">archana.gharte@rajgrp.com</t>
  </si>
  <si>
    <t xml:space="preserve">Strom IT Solution</t>
  </si>
  <si>
    <t xml:space="preserve">hr@stromsolutions.com</t>
  </si>
  <si>
    <t xml:space="preserve">The Institute of Marine Engineering(India)</t>
  </si>
  <si>
    <t xml:space="preserve">hgs@imare.in</t>
  </si>
  <si>
    <t xml:space="preserve">TotalEnergies Marketing India Private Limited</t>
  </si>
  <si>
    <t xml:space="preserve">Madhusudan Pandey</t>
  </si>
  <si>
    <t xml:space="preserve">madhusudan.panday@totalenergies.com</t>
  </si>
  <si>
    <t xml:space="preserve">Valuebound Consulting Services LLP</t>
  </si>
  <si>
    <t xml:space="preserve">hr@valuebound.com,vishnupriya@valuebound.com</t>
  </si>
  <si>
    <t xml:space="preserve">Wockhardt Hospital</t>
  </si>
  <si>
    <t xml:space="preserve">Dr Sushil Kumar</t>
  </si>
  <si>
    <t xml:space="preserve">Sushil.Kumar@wockhardthospitals.com</t>
  </si>
  <si>
    <t xml:space="preserve">Manipal Hospital</t>
  </si>
  <si>
    <t xml:space="preserve">Robin Kumar</t>
  </si>
  <si>
    <t xml:space="preserve">Robin.K@manipalhospitals.com</t>
  </si>
  <si>
    <t xml:space="preserve">Max Healthcare</t>
  </si>
  <si>
    <t xml:space="preserve">Jatin Bir Singh Juneja</t>
  </si>
  <si>
    <t xml:space="preserve">Jatin.Juneja@maxhealthcare.com</t>
  </si>
  <si>
    <t xml:space="preserve">2nd Floor, Capital Cyberscape, Ullahwas,, Sec 59| Gurugram, Haryana | Pin Code- 122102</t>
  </si>
  <si>
    <t xml:space="preserve">Quatrro</t>
  </si>
  <si>
    <t xml:space="preserve">Required Extra approval of 177 online portal -workattest</t>
  </si>
  <si>
    <t xml:space="preserve">Spanish BOLO</t>
  </si>
  <si>
    <t xml:space="preserve">Team Spanishbolo</t>
  </si>
  <si>
    <t xml:space="preserve">hola@spanishbolo.com</t>
  </si>
  <si>
    <t xml:space="preserve">Value C Consulting service Pvt Ltd</t>
  </si>
  <si>
    <t xml:space="preserve">POOJA SHARMA</t>
  </si>
  <si>
    <t xml:space="preserve">hr@valconusa.com</t>
  </si>
  <si>
    <t xml:space="preserve">FAIRLINK INTRE OBEROISPRINGS TOWER A004, NEWLINK ROAD ANDHERI WEST</t>
  </si>
  <si>
    <t xml:space="preserve">KSD Technologies Pvt Ltd</t>
  </si>
  <si>
    <t xml:space="preserve">Mayuri Mahalle</t>
  </si>
  <si>
    <t xml:space="preserve">mayuri.mahalle@ksdglobal.com, mayuri.mahalle@ksdglobal.com,snehal.shastri@ksdglobal.com</t>
  </si>
  <si>
    <t xml:space="preserve">Contact no : 9370911196/8799902685</t>
  </si>
  <si>
    <t xml:space="preserve">Plot No. 87, G4, Sai Siddesh Arpan, Shahu Nagar, Manewada Nagpur - 440027</t>
  </si>
  <si>
    <t xml:space="preserve">Lucas Indian Services Limited</t>
  </si>
  <si>
    <t xml:space="preserve">Lalith</t>
  </si>
  <si>
    <t xml:space="preserve">lalithkumar.s@lismail.in,sridhar.ac@lismail.in,nandakumar.b@lismail.in</t>
  </si>
  <si>
    <t xml:space="preserve">Neuberg Diagnostics Private Limited</t>
  </si>
  <si>
    <t xml:space="preserve">Deepak kumar</t>
  </si>
  <si>
    <t xml:space="preserve">deepak.kumar@neubergdiagnostics.com aravind.ravi@neubergdiagnostics.com</t>
  </si>
  <si>
    <t xml:space="preserve">The Singing Bowl School</t>
  </si>
  <si>
    <t xml:space="preserve">singingbowldirector@gmail.com</t>
  </si>
  <si>
    <t xml:space="preserve">Hyderabad</t>
  </si>
  <si>
    <t xml:space="preserve">Vivaan Creation</t>
  </si>
  <si>
    <t xml:space="preserve">Rahul Bansal</t>
  </si>
  <si>
    <t xml:space="preserve">rahul01983@gmail.com</t>
  </si>
  <si>
    <t xml:space="preserve">pH: +91 9811005400, 9811031539</t>
  </si>
  <si>
    <t xml:space="preserve">Pharmacy Labs (API Holdings Limited)</t>
  </si>
  <si>
    <t xml:space="preserve">sudhish</t>
  </si>
  <si>
    <t xml:space="preserve">sudhish.nair@pharmeasy.in</t>
  </si>
  <si>
    <t xml:space="preserve">Maiva Pharma Pvt Ltd</t>
  </si>
  <si>
    <t xml:space="preserve">sridhar.tg@maivapharma.com, karthi.g@maivapharma.com</t>
  </si>
  <si>
    <t xml:space="preserve">Sri Maruthi Enterprises</t>
  </si>
  <si>
    <t xml:space="preserve">saravanan.srimaruthi@gmail.com</t>
  </si>
  <si>
    <t xml:space="preserve">Medlife International Pvt Ltd</t>
  </si>
  <si>
    <t xml:space="preserve">sandip.mahadik@pharmeasy.in</t>
  </si>
  <si>
    <t xml:space="preserve">Polycom Unified Communications Solution Pvt Ltd</t>
  </si>
  <si>
    <t xml:space="preserve">Sargam Chawla</t>
  </si>
  <si>
    <t xml:space="preserve">Sargam.Chawla@poly.com, yumei.ma@poly.com</t>
  </si>
  <si>
    <t xml:space="preserve">Required LOA</t>
  </si>
  <si>
    <t xml:space="preserve">Scorg International Consulting Pvt. Ltd</t>
  </si>
  <si>
    <t xml:space="preserve">Savita Sawant</t>
  </si>
  <si>
    <t xml:space="preserve">savitas@scorginternational.com</t>
  </si>
  <si>
    <t xml:space="preserve">Semantic Information Technology</t>
  </si>
  <si>
    <t xml:space="preserve">Sravan Kumar M</t>
  </si>
  <si>
    <t xml:space="preserve">info@sementicinfo.com</t>
  </si>
  <si>
    <t xml:space="preserve">TM Inputs and Services Pvt Ltd</t>
  </si>
  <si>
    <t xml:space="preserve">hrops@tminetwork.com,joyce@tminetwork.com</t>
  </si>
  <si>
    <t xml:space="preserve">Samarth Life Sciences pvt ltd</t>
  </si>
  <si>
    <t xml:space="preserve">hemant patel</t>
  </si>
  <si>
    <t xml:space="preserve">hemupatel444@gmail.com</t>
  </si>
  <si>
    <t xml:space="preserve">Manjushree Advance Packaging Solution</t>
  </si>
  <si>
    <t xml:space="preserve">mahesh.bom@manjushreeindia.com</t>
  </si>
  <si>
    <t xml:space="preserve">Max Hospital</t>
  </si>
  <si>
    <t xml:space="preserve">Ajay Kumar Aggarwal</t>
  </si>
  <si>
    <t xml:space="preserve">AjayKumar.Aggarwal@maxhealthcare.com</t>
  </si>
  <si>
    <t xml:space="preserve">Meditest Diagnostic</t>
  </si>
  <si>
    <t xml:space="preserve">Pankaj Goyal</t>
  </si>
  <si>
    <t xml:space="preserve">hr.meditest@gmail.com</t>
  </si>
  <si>
    <t xml:space="preserve">Naruvi Hospitals</t>
  </si>
  <si>
    <t xml:space="preserve">Vikram Murali- Senior Officer - HR</t>
  </si>
  <si>
    <t xml:space="preserve">hr@naruvihospitals.com</t>
  </si>
  <si>
    <t xml:space="preserve">Neuberg Abha</t>
  </si>
  <si>
    <t xml:space="preserve">Riken Patel</t>
  </si>
  <si>
    <t xml:space="preserve">riken.patel@neubergabha.com</t>
  </si>
  <si>
    <t xml:space="preserve">1st Floor, Aadi Vatsalya Complex, Opp. Old RTO Office, Ring Road,
 Athwa Gate, Surat - 395002</t>
  </si>
  <si>
    <t xml:space="preserve">Prognosis Laboratories</t>
  </si>
  <si>
    <t xml:space="preserve">Ramesh Dalakoti</t>
  </si>
  <si>
    <t xml:space="preserve">hr@prlworld.com</t>
  </si>
  <si>
    <t xml:space="preserve">515-516, Sector-19, Dwarka, New Delhi-110075</t>
  </si>
  <si>
    <t xml:space="preserve">Sri Ganga Ram Hospital</t>
  </si>
  <si>
    <t xml:space="preserve">Neera HR</t>
  </si>
  <si>
    <t xml:space="preserve">neera.kher@sgrh.com</t>
  </si>
  <si>
    <t xml:space="preserve">TansGene Biomedical</t>
  </si>
  <si>
    <t xml:space="preserve">ASHISH KAPOOR</t>
  </si>
  <si>
    <t xml:space="preserve">transgenebiomedical@gmail.com</t>
  </si>
  <si>
    <t xml:space="preserve">No.203 | 2nd Floor | DDA Building, Laxmi Nagar | Delhi-110092.</t>
  </si>
  <si>
    <t xml:space="preserve">U-First Lab</t>
  </si>
  <si>
    <t xml:space="preserve">Ranjeet Gupta</t>
  </si>
  <si>
    <t xml:space="preserve">vermadiagnostics400@gmail.com</t>
  </si>
  <si>
    <t xml:space="preserve">Valvoline Cummins Private Limited</t>
  </si>
  <si>
    <t xml:space="preserve">Ashok Dua</t>
  </si>
  <si>
    <t xml:space="preserve">ashok.dua@valvolinecummins.com/meghna.patel@valvolinecummins.com</t>
  </si>
  <si>
    <t xml:space="preserve">Neuberg Diagnostics Pvt. Ltd</t>
  </si>
  <si>
    <t xml:space="preserve">Punit Upadhyay</t>
  </si>
  <si>
    <t xml:space="preserve">punit.upadhyay2016@gmail.com</t>
  </si>
  <si>
    <t xml:space="preserve">Qualin Softech Techonoloies</t>
  </si>
  <si>
    <t xml:space="preserve">sameer@qualinsoft.com</t>
  </si>
  <si>
    <t xml:space="preserve">40-40251962</t>
  </si>
  <si>
    <t xml:space="preserve">NO.157, DEVELOPED PLOT PERUNGUDI ELECTRONIC ESTATE Chennai Tamil Nadu - 600096</t>
  </si>
  <si>
    <t xml:space="preserve">Rushmore Consultancy Service Pvt Ltd.</t>
  </si>
  <si>
    <t xml:space="preserve">ramesh.hr@rushmorent.com</t>
  </si>
  <si>
    <t xml:space="preserve">J-11 MURUGAN ILLAM IVTH AVENUEANNA NAGAR EAST CHENNAI CHENNAI TN 600102 IN.</t>
  </si>
  <si>
    <t xml:space="preserve">Sinhgad Institute Of Business Administration And Research</t>
  </si>
  <si>
    <t xml:space="preserve">Arpita</t>
  </si>
  <si>
    <t xml:space="preserve">directormca_sibar@sinhgad.edu</t>
  </si>
  <si>
    <t xml:space="preserve">40/4A+4B/1, Saswad - Bopdev - Pune Rd, Near PMC Octroi Center, Sinhgad Kondwa, Kondhwa, Pune, Maharashtra 411048</t>
  </si>
  <si>
    <t xml:space="preserve">Suchi Software Solutions Pvt Ltd</t>
  </si>
  <si>
    <t xml:space="preserve">Ahuti Singh</t>
  </si>
  <si>
    <t xml:space="preserve">hr@suchisoftware.in</t>
  </si>
  <si>
    <t xml:space="preserve">Hitech City Rd, Whitefields, Kondapur, Telangana 500081</t>
  </si>
  <si>
    <t xml:space="preserve">The Rubixion</t>
  </si>
  <si>
    <t xml:space="preserve">Therubixion</t>
  </si>
  <si>
    <t xml:space="preserve">therubixion@gmail.com</t>
  </si>
  <si>
    <t xml:space="preserve">39 Shanmuga Arcade 4Th Floor, NGEF Lane, Indiranagar 1st Stage, Bengaluru, Karnataka 560038</t>
  </si>
  <si>
    <t xml:space="preserve">Ushamartintech</t>
  </si>
  <si>
    <t xml:space="preserve">Kanta Nandy</t>
  </si>
  <si>
    <t xml:space="preserve">kanta.nandy@ushamartintech.com</t>
  </si>
  <si>
    <t xml:space="preserve">Tower-1 Unit No: 504, 5th Floor, Godrej Waterside, Ring Rd, DP Block, Sector V, Bidhannagar, Kolkata, West Bengal 700091</t>
  </si>
  <si>
    <t xml:space="preserve">Wings Infonet Pvt. Ltd.</t>
  </si>
  <si>
    <t xml:space="preserve">Anita N</t>
  </si>
  <si>
    <t xml:space="preserve">anita.n@wingsinfo.net</t>
  </si>
  <si>
    <t xml:space="preserve">Shop No, 2274, Janakpuri District Center, Janakpuri, New Delhi, Delhi 110058</t>
  </si>
  <si>
    <t xml:space="preserve">Qualitron Bio Media Private Limited</t>
  </si>
  <si>
    <t xml:space="preserve">Geetha Nair</t>
  </si>
  <si>
    <t xml:space="preserve">admin@neisslabs.com</t>
  </si>
  <si>
    <t xml:space="preserve">Qualitron Bio Medica 802, DHL Park, S. V. Road, Goregaon (W), Mumbai, Maharashtra 400063</t>
  </si>
  <si>
    <t xml:space="preserve">Rwl Healthworld Limited</t>
  </si>
  <si>
    <t xml:space="preserve">Jai</t>
  </si>
  <si>
    <t xml:space="preserve">jai.@rwlhealthworld.com</t>
  </si>
  <si>
    <t xml:space="preserve">EAST CHENNAI CHENNAI TN 600102 IN.</t>
  </si>
  <si>
    <t xml:space="preserve">Sintex</t>
  </si>
  <si>
    <t xml:space="preserve">Lathod</t>
  </si>
  <si>
    <t xml:space="preserve">lathod@sintex.co.in</t>
  </si>
  <si>
    <t xml:space="preserve">D-18, Anand Niketan, Moti Bagh, Moti Bagh, New Delhi, Delhi 110001</t>
  </si>
  <si>
    <t xml:space="preserve">Suchirayu Hospitals</t>
  </si>
  <si>
    <t xml:space="preserve">hr.suchirayu@hcgoncology.com</t>
  </si>
  <si>
    <t xml:space="preserve">Gokul Rd, opposite KSRTC Bus Depot, Kallur Layout, Hubli, Karnataka 580030</t>
  </si>
  <si>
    <t xml:space="preserve">The Supreme Industries Limited</t>
  </si>
  <si>
    <t xml:space="preserve">Ruchi Saxena</t>
  </si>
  <si>
    <t xml:space="preserve">ruchi_saxena@supreme.co.in</t>
  </si>
  <si>
    <t xml:space="preserve">612 RAHEJA CHAMBERSNARIMAN POINT MUMBAI MH 400021 IN</t>
  </si>
  <si>
    <t xml:space="preserve">Ushodaya Enterprises Private Limited</t>
  </si>
  <si>
    <t xml:space="preserve">Ravindrababu</t>
  </si>
  <si>
    <t xml:space="preserve">ravindrababu.hr@eenadu.net</t>
  </si>
  <si>
    <t xml:space="preserve">G-4, A.V. Towers, Captian Veera Raja Reddy Marg, Habsiguda, Secunderabad, Telangana 500007</t>
  </si>
  <si>
    <t xml:space="preserve">Winit Consulting Services Pvt Ltd</t>
  </si>
  <si>
    <t xml:space="preserve">hr@winitsoft.com</t>
  </si>
  <si>
    <t xml:space="preserve">Plot no:361, 1999, Sishu Vihar, Patia, Bhubaneswar, Odisha 751024</t>
  </si>
  <si>
    <t xml:space="preserve">Mas Callnet India Pvt. Ltd</t>
  </si>
  <si>
    <t xml:space="preserve">Naresh Chauhan</t>
  </si>
  <si>
    <t xml:space="preserve">naresh.chauhan@teammas.in</t>
  </si>
  <si>
    <t xml:space="preserve">T3 – 301, 3rd Floor, Okaya Towers B5, Sector 62, Noida, Uttar Pradesh 201301</t>
  </si>
  <si>
    <t xml:space="preserve">Quality Kiosk Technologies Pvt</t>
  </si>
  <si>
    <t xml:space="preserve">Avishek</t>
  </si>
  <si>
    <t xml:space="preserve">avishek.sit@qualitykiosk.com</t>
  </si>
  <si>
    <t xml:space="preserve">C Wing, Rupa Solitaire, Sector-1, Millennium Business Park, 419A, MBP Rd, Kopar Khairane, Navi Mumbai, Maharashtra 400710</t>
  </si>
  <si>
    <t xml:space="preserve">Ryan International School</t>
  </si>
  <si>
    <t xml:space="preserve">ris.noida@ryangroup.org</t>
  </si>
  <si>
    <t xml:space="preserve">Sintexbapl</t>
  </si>
  <si>
    <t xml:space="preserve">Vibin Janarhdan</t>
  </si>
  <si>
    <t xml:space="preserve">vibin.janardhan@sintexbapl.co.in</t>
  </si>
  <si>
    <t xml:space="preserve">Plot No 4, Roz Ka Meo, Industrial Area, Sohna, Gurgaon, Haryana 122103</t>
  </si>
  <si>
    <t xml:space="preserve">Sugee Developers</t>
  </si>
  <si>
    <t xml:space="preserve">Suti Patil</t>
  </si>
  <si>
    <t xml:space="preserve">hr@sugee.co.in</t>
  </si>
  <si>
    <t xml:space="preserve">Nirton House, 3rd Floor, Dr Annie Besant Rd, opp. Sasmira College, Worli, Mumbai, 400030</t>
  </si>
  <si>
    <t xml:space="preserve">The Westin</t>
  </si>
  <si>
    <t xml:space="preserve">David Naidu</t>
  </si>
  <si>
    <t xml:space="preserve">david.naidu@westin.com</t>
  </si>
  <si>
    <t xml:space="preserve">1 Mg Road, Sector 29, New Delhi, Ncr, Gurugram, Haryana 122002</t>
  </si>
  <si>
    <t xml:space="preserve">Ushta Infinity Construction Co. Pvt. Ltd.</t>
  </si>
  <si>
    <t xml:space="preserve">Behnaaz Panthaki</t>
  </si>
  <si>
    <t xml:space="preserve">bpanthaki@ushtaindia.com</t>
  </si>
  <si>
    <t xml:space="preserve">USHTA HOUSE C - 17 / 79 Krishna, Industrial Estate Rd, Gorwa, Vadodara, Gujarat 390016</t>
  </si>
  <si>
    <t xml:space="preserve">Winning Sage Solutions</t>
  </si>
  <si>
    <t xml:space="preserve">hr@winningsage.com</t>
  </si>
  <si>
    <t xml:space="preserve">A, 306 C, Sohna Rd, Sector 48, Gurugram, Haryana 122018</t>
  </si>
  <si>
    <t xml:space="preserve">Quality Waves Pvt Ltd</t>
  </si>
  <si>
    <t xml:space="preserve">Bharani</t>
  </si>
  <si>
    <t xml:space="preserve">bharani@quality-waves.com</t>
  </si>
  <si>
    <t xml:space="preserve">No 97, Plot, Road No.70, HUDA Enclave, Jubilee Hills, Hyderabad, Telangana 500096</t>
  </si>
  <si>
    <t xml:space="preserve">Ryhill Technologies Private Limited</t>
  </si>
  <si>
    <t xml:space="preserve">hr@ryhilltech.com</t>
  </si>
  <si>
    <t xml:space="preserve">119, 8th Cross Rd, Sakshi Nagar, Pai Layout, Mahadevapura, Bengaluru, Karnataka 560016</t>
  </si>
  <si>
    <t xml:space="preserve">Sipsoft Logic Pvt. Ltd</t>
  </si>
  <si>
    <t xml:space="preserve">Reshma P</t>
  </si>
  <si>
    <t xml:space="preserve">reshma.p@sipsoftlogic.com</t>
  </si>
  <si>
    <t xml:space="preserve">2-48/77,Prashanti Nilayamu, 2nd Floor, Urdu University, Telecom Nagar, Gachibowli, Telangana 500032</t>
  </si>
  <si>
    <t xml:space="preserve">Suisse Techpartners India Pvt Ltd</t>
  </si>
  <si>
    <t xml:space="preserve">Archana India</t>
  </si>
  <si>
    <t xml:space="preserve">stp.india@suissetechpartners.com</t>
  </si>
  <si>
    <t xml:space="preserve">Tejas Arcade, 2nd &amp; 3rd Floor, No. 527/B, 1st Main Road, Ward No.9, Dr. Rajkumar Road, Rajajinagar Bengaluru Bangalore KA 560010 IN</t>
  </si>
  <si>
    <t xml:space="preserve">The Westin Pune Koregaon Park</t>
  </si>
  <si>
    <t xml:space="preserve">Mumtaz Khan</t>
  </si>
  <si>
    <t xml:space="preserve">mumtaz.khan@westin.com</t>
  </si>
  <si>
    <t xml:space="preserve">36/3-B, Mundhwa Rd, Koregaon Park Annexe, Ghorpadi, Pune, Maharashtra 411001</t>
  </si>
  <si>
    <t xml:space="preserve">Usm Business Syste</t>
  </si>
  <si>
    <t xml:space="preserve">hr@usyste.com</t>
  </si>
  <si>
    <t xml:space="preserve">Winsol Solutions Pvt Ltd</t>
  </si>
  <si>
    <t xml:space="preserve">hr@winsolsolutions.in</t>
  </si>
  <si>
    <t xml:space="preserve">Nyalkaran Apartment, Ground Floor, Rajmata Jijau Marg, near Ramkrishna Mangal Karyalaya, Krishna Nagar, Pimple Gurav, Pimpri-Chinchwad, Maharashtra 411061</t>
  </si>
  <si>
    <t xml:space="preserve">Mahindra Holidays and Resorts India Limited</t>
  </si>
  <si>
    <t xml:space="preserve">Deepanita Das</t>
  </si>
  <si>
    <t xml:space="preserve">Deepanita.Das121@mahindraholidays.com,Sai.Prasanna988@mahindraholidays.com</t>
  </si>
  <si>
    <t xml:space="preserve">Reckon Travels &amp; Holidays</t>
  </si>
  <si>
    <t xml:space="preserve">Hadi Hussain</t>
  </si>
  <si>
    <t xml:space="preserve">hadi@reckongroup.net</t>
  </si>
  <si>
    <t xml:space="preserve">Qualminds Technologies</t>
  </si>
  <si>
    <t xml:space="preserve">hr@qualminds.com</t>
  </si>
  <si>
    <t xml:space="preserve">1st Floor, Maximus Towers 2B, K Raheja Mindspace, Cyberabad, HITEC City, Hyderabad, Telangana 500081</t>
  </si>
  <si>
    <t xml:space="preserve">Rytelyne Technologies</t>
  </si>
  <si>
    <t xml:space="preserve">Gautham</t>
  </si>
  <si>
    <t xml:space="preserve">gautham@rytelyne.com</t>
  </si>
  <si>
    <t xml:space="preserve">2942, Mahakavi Kuvempu Rd, D-Block, Gayatrinagar, Rajajinagar, Bengaluru, Karnataka 560010</t>
  </si>
  <si>
    <t xml:space="preserve">Sir H.N. Hospital Trust</t>
  </si>
  <si>
    <t xml:space="preserve">info@rfhospital.org</t>
  </si>
  <si>
    <t xml:space="preserve">Prarthana Samaj, Raja Rammohan Roy Rd, Girgaon, Mumbai, Maharashtra 400004</t>
  </si>
  <si>
    <t xml:space="preserve">Sukarma Associates</t>
  </si>
  <si>
    <t xml:space="preserve">Sukarma8</t>
  </si>
  <si>
    <t xml:space="preserve">sukarma8@gmail.com</t>
  </si>
  <si>
    <t xml:space="preserve">2nd floor, rao jag mal Singh complex opp. metro pillar 57, sikandarpur, Haryana 122002</t>
  </si>
  <si>
    <t xml:space="preserve">The World Bank</t>
  </si>
  <si>
    <t xml:space="preserve">pbabu2@worldbankgroup.org</t>
  </si>
  <si>
    <t xml:space="preserve">70, KK Birla Ln, Lodhi Gardens, Lodhi Estate, New Delhi, Delhi 110003</t>
  </si>
  <si>
    <t xml:space="preserve">Usoft Technologies India Private Limited</t>
  </si>
  <si>
    <t xml:space="preserve">Meghah</t>
  </si>
  <si>
    <t xml:space="preserve">meghah@universal-sw.com</t>
  </si>
  <si>
    <t xml:space="preserve">88, Vashi Kopar Khairane Rd, Sector 3, Kopar Khairane, Navi Mumbai, Maharashtra 400709</t>
  </si>
  <si>
    <t xml:space="preserve">Winsomejewellery</t>
  </si>
  <si>
    <t xml:space="preserve">cs@winsomejewellery.com</t>
  </si>
  <si>
    <t xml:space="preserve">The Great India Place Mall, Reshamm Lounge of Light Weight Gold Jewellery Shop No 121, TGIP, Sector 38, Noida, Uttar Pradesh 201301</t>
  </si>
  <si>
    <t xml:space="preserve">Meherbai Tata Memorial Hospital Jamshedpur</t>
  </si>
  <si>
    <t xml:space="preserve">Sujata Mitra</t>
  </si>
  <si>
    <t xml:space="preserve">sujatamitra.mtmh@gmail.com</t>
  </si>
  <si>
    <t xml:space="preserve">Qual-Touch</t>
  </si>
  <si>
    <t xml:space="preserve">Manish Kumar</t>
  </si>
  <si>
    <t xml:space="preserve">manish.kumar@qual-touch.com</t>
  </si>
  <si>
    <t xml:space="preserve">B-131 Mayapuri Ph-I NEW DELHI South West Delhi - 110064</t>
  </si>
  <si>
    <t xml:space="preserve">S And Y Advisory Service Private Limited</t>
  </si>
  <si>
    <t xml:space="preserve">archana@syadvisory.com</t>
  </si>
  <si>
    <t xml:space="preserve">14, 1st Floor,, 13, 28th Cross Rd, Jayanagar East, 2nd Phase, Jayanagar, Bangalore, Karnataka 560070</t>
  </si>
  <si>
    <t xml:space="preserve">Siri It Solutions Pvt Ltd</t>
  </si>
  <si>
    <t xml:space="preserve">Kartheek</t>
  </si>
  <si>
    <t xml:space="preserve">hr@siriit.com</t>
  </si>
  <si>
    <t xml:space="preserve">2, Vinayak Nagar, Medchal, Secunderabad, Telangana 501401</t>
  </si>
  <si>
    <t xml:space="preserve">Sukkrri Solution Private Limited (Conscientia Consultancy Pvt Ltd.</t>
  </si>
  <si>
    <t xml:space="preserve">Raghavan</t>
  </si>
  <si>
    <t xml:space="preserve">raghavan@conscientia.in</t>
  </si>
  <si>
    <t xml:space="preserve">286/48, 1st Floor, Indira Towers 8th Main, 11th Cross Rd, Wilson Garden, Bengaluru, Karnataka 560027</t>
  </si>
  <si>
    <t xml:space="preserve">Thecambridgeschool</t>
  </si>
  <si>
    <t xml:space="preserve">info@thecambridgeschool.ac.in</t>
  </si>
  <si>
    <t xml:space="preserve">Manohar Pukur Rd, Hazra, Kalighat, Kolkata, West Bengal 700026</t>
  </si>
  <si>
    <t xml:space="preserve">Ussoftwaregroup</t>
  </si>
  <si>
    <t xml:space="preserve">Stella Angelina</t>
  </si>
  <si>
    <t xml:space="preserve">Hr@ussoftwaregroup.com</t>
  </si>
  <si>
    <t xml:space="preserve">House, 1st Floor, Unicorn, 500, 8th Main Rd, Amarjyoti Layout, Domlur, Bengaluru, Karnataka 560017</t>
  </si>
  <si>
    <t xml:space="preserve">Winspiron Technologies Pvt Ltd</t>
  </si>
  <si>
    <t xml:space="preserve">Purva Chhibber</t>
  </si>
  <si>
    <t xml:space="preserve">hr@winshuttle.com</t>
  </si>
  <si>
    <t xml:space="preserve">SY.No.64, Plot No : 21, Flat No: 304, HUDA Techno Enclave, Sector-III, Opp: Mind Space, Hitech City, Madhapur, Hyderabad, Telangana 500081</t>
  </si>
  <si>
    <t xml:space="preserve">Medall Scans &amp; Labs Ranchi Pvt. Ltd.</t>
  </si>
  <si>
    <t xml:space="preserve">Dhanajay Kumar.</t>
  </si>
  <si>
    <t xml:space="preserve">dhananjay.ram@medall.in</t>
  </si>
  <si>
    <t xml:space="preserve">Transworld Systems India Private Limited</t>
  </si>
  <si>
    <t xml:space="preserve">Uttara Amberkar</t>
  </si>
  <si>
    <t xml:space="preserve">HRBP_MUM@tsico.com</t>
  </si>
  <si>
    <t xml:space="preserve">Quanticate International Limited</t>
  </si>
  <si>
    <t xml:space="preserve">Satish.Alur@quanticate.com</t>
  </si>
  <si>
    <t xml:space="preserve">HM Vibha Towers, 4th floor, Site no 66/5-25, Luskar Koramangala, Hosur Rd, Adugodi, Bengaluru, Karnataka 560030</t>
  </si>
  <si>
    <t xml:space="preserve">S Automotive Syste India Limited</t>
  </si>
  <si>
    <t xml:space="preserve">Sripriya Murali</t>
  </si>
  <si>
    <t xml:space="preserve">sripriya.murali@s-automotive.com</t>
  </si>
  <si>
    <t xml:space="preserve">B-11, B-12, Sector 85 Noida Gautam Budh Nagar Noida, 201305</t>
  </si>
  <si>
    <t xml:space="preserve">Sirnitti Software Pvt Ltd</t>
  </si>
  <si>
    <t xml:space="preserve">pavithra.arjun@sirnitti.com</t>
  </si>
  <si>
    <t xml:space="preserve">Level 1, Mind Space Towers, Hitech City, next to Hotel Westin, Hyderabad, Telangana 500081</t>
  </si>
  <si>
    <t xml:space="preserve">Sukriti Infrastructure Private Limited</t>
  </si>
  <si>
    <t xml:space="preserve">sbartwal@siplgroup.in</t>
  </si>
  <si>
    <t xml:space="preserve">A-51 ,Ground floor Sector-65, Noida, Uttar Pradesh 201301</t>
  </si>
  <si>
    <t xml:space="preserve">Thecloud9Corp</t>
  </si>
  <si>
    <t xml:space="preserve">hr@thecloud9corp.com</t>
  </si>
  <si>
    <t xml:space="preserve">dd more Email Id. Address, 101 Bhakti Park. City, Mumbai. State, Maharashtra. Pincode, 400080.</t>
  </si>
  <si>
    <t xml:space="preserve">Ust Global</t>
  </si>
  <si>
    <t xml:space="preserve">Deepak Deenadayalan</t>
  </si>
  <si>
    <t xml:space="preserve">hr@ust.global.com</t>
  </si>
  <si>
    <t xml:space="preserve">G8QQ+GRX, Raipur Khadar, Sector 126, Noida, Uttar Pradesh 201313</t>
  </si>
  <si>
    <t xml:space="preserve">Winstrata Software Solutions Private Limited</t>
  </si>
  <si>
    <t xml:space="preserve">Babitha</t>
  </si>
  <si>
    <t xml:space="preserve">hr@winstrata.com</t>
  </si>
  <si>
    <t xml:space="preserve">No.14, 2nd Floor, Athriya Towers, Tank Bund Road, Brindavan Nagar, SBM Colony, Mathikere, Bengaluru, Karnataka 560054</t>
  </si>
  <si>
    <t xml:space="preserve">Quantum Asia Pvt Ltd</t>
  </si>
  <si>
    <t xml:space="preserve">Veeracharyulu D</t>
  </si>
  <si>
    <t xml:space="preserve">veeracharyulu.d@quantumasia.in</t>
  </si>
  <si>
    <t xml:space="preserve">Survey No, YS Viveka Enclave, 5th floor Plot No 21-23, 1, Khajaguda - Nanakramguda Rd, Hyderabad, Telangana 500075</t>
  </si>
  <si>
    <t xml:space="preserve">S G Laboratory</t>
  </si>
  <si>
    <t xml:space="preserve">sglaboratory51@gmail.com</t>
  </si>
  <si>
    <t xml:space="preserve">Siro Clinpharm Pvt. Ltd.</t>
  </si>
  <si>
    <t xml:space="preserve">Cynthia Baretto</t>
  </si>
  <si>
    <t xml:space="preserve">hrsupport@siroclinpharm.com</t>
  </si>
  <si>
    <t xml:space="preserve">1st floor, Unit Nos. 3 &amp; 4, Plot no. D-3, Road No. 16, Wagle Industrial Estate, Thane West, Thane, Maharashtra 400604</t>
  </si>
  <si>
    <t xml:space="preserve">Sulzer India Pvt Ltd</t>
  </si>
  <si>
    <t xml:space="preserve">Rajesh.Vishwakarma@sulzer.com</t>
  </si>
  <si>
    <t xml:space="preserve">Gat No 304, Kondhapuri, Taluka Shisur, Ganeshkhind, Pune, Maharashtra 411007</t>
  </si>
  <si>
    <t xml:space="preserve">Thecreek</t>
  </si>
  <si>
    <t xml:space="preserve">N Rawat</t>
  </si>
  <si>
    <t xml:space="preserve">hr@thecreek.com</t>
  </si>
  <si>
    <t xml:space="preserve">Goalpara, Santiniketan
 Birbhum, West Bengal - 731 235</t>
  </si>
  <si>
    <t xml:space="preserve">Ust Global(Diverse Lynx India Private Limited</t>
  </si>
  <si>
    <t xml:space="preserve">prashant@diverselynx.com</t>
  </si>
  <si>
    <t xml:space="preserve">Logix Park A-4&amp;5, Sector 16, Noida, Uttar Pradesh 201301</t>
  </si>
  <si>
    <t xml:space="preserve">Wintac Limited</t>
  </si>
  <si>
    <t xml:space="preserve">Shashikumar</t>
  </si>
  <si>
    <t xml:space="preserve">shashikumar@wintaclimited.com</t>
  </si>
  <si>
    <t xml:space="preserve">54/1, Boodhihal, Nelamangala, Bengaluru-562123, Karnataka, India</t>
  </si>
  <si>
    <t xml:space="preserve">Quantum Id Technologies Pvt. Ltd.</t>
  </si>
  <si>
    <t xml:space="preserve">Nishant</t>
  </si>
  <si>
    <t xml:space="preserve">nishant@smartkargo.com</t>
  </si>
  <si>
    <t xml:space="preserve">020-40039501</t>
  </si>
  <si>
    <t xml:space="preserve">301, Manikchand Ikon, Phase 1, Dhole Patil Road, Pune, Maharashtra 411001</t>
  </si>
  <si>
    <t xml:space="preserve">S K Jha And Associates Company Secretaries</t>
  </si>
  <si>
    <t xml:space="preserve">sanjayjhafcs@gmail.com</t>
  </si>
  <si>
    <t xml:space="preserve">C-57, Sector B-2, DDA Flats, Narela Sub-City, New Delhi - 110040</t>
  </si>
  <si>
    <t xml:space="preserve">Sirohia</t>
  </si>
  <si>
    <t xml:space="preserve">Jigesh</t>
  </si>
  <si>
    <t xml:space="preserve">jigesh@sirohia.com</t>
  </si>
  <si>
    <t xml:space="preserve">52, F Block, Reserve Police Lines, Shastri Nagar, Ghaziabad, Uttar Pradesh 201002</t>
  </si>
  <si>
    <t xml:space="preserve">Suma Soft Pvt Ltd</t>
  </si>
  <si>
    <t xml:space="preserve">hr@sumasoft.net</t>
  </si>
  <si>
    <t xml:space="preserve">020-25425655/</t>
  </si>
  <si>
    <t xml:space="preserve">Suma Center, 2nd Floor, opposite Himali Society, Erandwane, Pune, Maharashtra 411004</t>
  </si>
  <si>
    <t xml:space="preserve">Thedatateam</t>
  </si>
  <si>
    <t xml:space="preserve">pooja.parthi@thedatateam.in</t>
  </si>
  <si>
    <t xml:space="preserve">12, HAL 2nd Stage, Kodihalli, Bengaluru, Karnataka 560008</t>
  </si>
  <si>
    <t xml:space="preserve">Ust Software India Private Limited</t>
  </si>
  <si>
    <t xml:space="preserve">ganeshr@ust.net</t>
  </si>
  <si>
    <t xml:space="preserve">4th Floor , Statesman House Barakhamba Road,Connaught Place, New Delhi, Delhi 110001</t>
  </si>
  <si>
    <t xml:space="preserve">Wintergree Technologies (Orbio Solutions Private Limited)</t>
  </si>
  <si>
    <t xml:space="preserve">Badal Raja</t>
  </si>
  <si>
    <t xml:space="preserve">badalraja@rsolutions-india.com</t>
  </si>
  <si>
    <t xml:space="preserve">Building No:335, 27th Main Rd, Sector 2, HSR Layout, Bengaluru, Karnataka 560102</t>
  </si>
  <si>
    <t xml:space="preserve">MSI Services Pvt Ltd</t>
  </si>
  <si>
    <t xml:space="preserve">Lakshmi BS</t>
  </si>
  <si>
    <t xml:space="preserve">Lakshmi.BS@msisurfaces.com</t>
  </si>
  <si>
    <t xml:space="preserve">S M A Resolutions Services Private Limited</t>
  </si>
  <si>
    <t xml:space="preserve">sma.services@yahoo.in</t>
  </si>
  <si>
    <t xml:space="preserve">686, Sector 11-B, 11B, Sector 11, Chandigarh, 160011</t>
  </si>
  <si>
    <t xml:space="preserve">Sirus Embeded Software Private Limited</t>
  </si>
  <si>
    <t xml:space="preserve">anand@excelfore.com</t>
  </si>
  <si>
    <t xml:space="preserve">#215, 1st Floor, Park Plaza, Link Rd 4, Indira Nagar II Stage, Bengaluru, Karnataka 560038</t>
  </si>
  <si>
    <t xml:space="preserve">Sumadhura Geomatica Private Limited</t>
  </si>
  <si>
    <t xml:space="preserve">Shivaji</t>
  </si>
  <si>
    <t xml:space="preserve">shivaji@Sumadhura.com</t>
  </si>
  <si>
    <t xml:space="preserve">1-10-248, Ashok Nagar, Hyderabad, 500020</t>
  </si>
  <si>
    <t xml:space="preserve">Theleela</t>
  </si>
  <si>
    <t xml:space="preserve">Adrian Dsouza</t>
  </si>
  <si>
    <t xml:space="preserve">adrian.dsouza@theleela.com
 ka.kushalappa@theleela.com</t>
  </si>
  <si>
    <t xml:space="preserve">Africa Ave, Diplomatic Enclave, Chanakyapuri, New Delhi, Delhi 110023</t>
  </si>
  <si>
    <t xml:space="preserve">Uster Technologies India Private Limited</t>
  </si>
  <si>
    <t xml:space="preserve">paul.m@uster.com</t>
  </si>
  <si>
    <t xml:space="preserve">No. 52, 4, Basappa Rd, near Vijay Bank, Shanti Nagar, Bengaluru, Karnataka 560027</t>
  </si>
  <si>
    <t xml:space="preserve">Winwire Technologies India Pvt Ltd</t>
  </si>
  <si>
    <t xml:space="preserve">Pavankumar K</t>
  </si>
  <si>
    <t xml:space="preserve">Pavankumar.K@WinWire.com</t>
  </si>
  <si>
    <t xml:space="preserve">Jyothi Pinnacle, 9th floor, Hitech City Rd, Laxmi Cyber City, Whitefields, Kondapur, Telangana 500084</t>
  </si>
  <si>
    <t xml:space="preserve">Quarkxpress Publishing Sw (I) Pvt Ltd</t>
  </si>
  <si>
    <t xml:space="preserve">Sharmara</t>
  </si>
  <si>
    <t xml:space="preserve">sharmara@quark.com</t>
  </si>
  <si>
    <t xml:space="preserve">6th Floor TOWER-B Bestech Business Tower Sector 66, Sahibzada Ajit Singh Nagar, Punjab 160062</t>
  </si>
  <si>
    <t xml:space="preserve">S Pharmaceuticals Ltd</t>
  </si>
  <si>
    <t xml:space="preserve">vijay@spharma.com</t>
  </si>
  <si>
    <t xml:space="preserve">83SECTOR 19 C CHANDIGARH U T CH 000000 IN</t>
  </si>
  <si>
    <t xml:space="preserve">Sis Cash Services (P) Ltd.</t>
  </si>
  <si>
    <t xml:space="preserve">Amitt Raj</t>
  </si>
  <si>
    <t xml:space="preserve">amitt.raj@sisprosegur.com</t>
  </si>
  <si>
    <t xml:space="preserve">B-26, Pocket B, Okhla Phase I, Okhla Industrial Estate, New Delhi, Delhi 110020</t>
  </si>
  <si>
    <t xml:space="preserve">Sumati Legal Services</t>
  </si>
  <si>
    <t xml:space="preserve">Gazal</t>
  </si>
  <si>
    <t xml:space="preserve">hr@sumatilegal.com</t>
  </si>
  <si>
    <t xml:space="preserve">First Floor, Tower E, DLF, Rajiv Gandhi Technology Park, Chandigarh, 160101</t>
  </si>
  <si>
    <t xml:space="preserve">Themagnoliapreschool</t>
  </si>
  <si>
    <t xml:space="preserve">hr@themagnoliapreschool.com</t>
  </si>
  <si>
    <t xml:space="preserve">106 E Church St, Orlando, FL 32801, United States</t>
  </si>
  <si>
    <t xml:space="preserve">Usv Limited</t>
  </si>
  <si>
    <t xml:space="preserve">Kiran Talreja</t>
  </si>
  <si>
    <t xml:space="preserve">kiran.talreja@usv.in</t>
  </si>
  <si>
    <t xml:space="preserve">Community Centre, C-2, Naraina Vihar, Delhi 110028</t>
  </si>
  <si>
    <t xml:space="preserve">Winyasa Technologies</t>
  </si>
  <si>
    <t xml:space="preserve">Sudheendra G</t>
  </si>
  <si>
    <t xml:space="preserve">hr@winyasatech.in</t>
  </si>
  <si>
    <t xml:space="preserve">1, 2nd Main Rd, 2nd Stage, Naagarabhaavi, Bengaluru, Karnataka 560091</t>
  </si>
  <si>
    <t xml:space="preserve">Quartesian Clinical Research Private Limited</t>
  </si>
  <si>
    <t xml:space="preserve">hr@quartesian.com</t>
  </si>
  <si>
    <t xml:space="preserve">AMR TECH PARK, No.23 &amp; 24, 2nd floor, Hosur Rd, 1A, Hongasandra, Bengaluru, Karnataka 560068</t>
  </si>
  <si>
    <t xml:space="preserve">S R Batliboi &amp; Co.</t>
  </si>
  <si>
    <t xml:space="preserve">Amol Rasalkar</t>
  </si>
  <si>
    <t xml:space="preserve">amol.rasalkar@in.ey.com</t>
  </si>
  <si>
    <t xml:space="preserve">UB City, 24, Vittal Mallya Road, KG Halli, Shanthala Nagar, Sampangi Rama Nagar, Bengaluru, Karnataka 560001</t>
  </si>
  <si>
    <t xml:space="preserve">Sis Corporate Centre</t>
  </si>
  <si>
    <t xml:space="preserve">Tapash Chaudhuri</t>
  </si>
  <si>
    <t xml:space="preserve">tapash.chaudhuri@wndia.mm</t>
  </si>
  <si>
    <t xml:space="preserve">A – 28 &amp; 29, Pocket A, Okhla Phase I, Okhla Industrial Estate, New Delhi, Delhi 110020</t>
  </si>
  <si>
    <t xml:space="preserve">Sumeru Software Solutions Private Limited</t>
  </si>
  <si>
    <t xml:space="preserve">Dhanya Purushothaman</t>
  </si>
  <si>
    <t xml:space="preserve">Hr@sumerusolutions.com</t>
  </si>
  <si>
    <t xml:space="preserve">1st Floor, SAMVIT, Behind Udayapura Bus Stop 21st Km, Kanakapura Rd, Udayapura, Bengaluru, Karnataka 560082</t>
  </si>
  <si>
    <t xml:space="preserve">Themesoft Inc</t>
  </si>
  <si>
    <t xml:space="preserve">Kori</t>
  </si>
  <si>
    <t xml:space="preserve">kori@themesoft.com
 hr@themesoft.com</t>
  </si>
  <si>
    <t xml:space="preserve">1155 Kelly Johnson Blvd, Ste 111, Colorado Springs, Colorado, 80920, United States</t>
  </si>
  <si>
    <t xml:space="preserve">Utc Acrospace</t>
  </si>
  <si>
    <t xml:space="preserve">Amith Rai</t>
  </si>
  <si>
    <t xml:space="preserve">hr@utas.utc.com</t>
  </si>
  <si>
    <t xml:space="preserve">Maruthi Industrial Estate, 14/1 and 15/1, Hoodi Main Rd, Seetharampalya, Hoodi, Bengaluru, Karnataka 560048</t>
  </si>
  <si>
    <t xml:space="preserve">Wirefree Syste</t>
  </si>
  <si>
    <t xml:space="preserve">hr@wirefreesystem.in</t>
  </si>
  <si>
    <t xml:space="preserve">161, Sardar Patel Road, BHEL Layout, 2nd stage - North, Rajareshwarinagar, Bengaluru, Karnataka 560086</t>
  </si>
  <si>
    <t xml:space="preserve">Quatrro Global Service Private Limited</t>
  </si>
  <si>
    <t xml:space="preserve">Vasanthan Mahalingam</t>
  </si>
  <si>
    <t xml:space="preserve">Vasanthan.Mahalingam@quatrro.com</t>
  </si>
  <si>
    <t xml:space="preserve">160, Udyog Vihar II Rd, Rajiv Nagar, Udyog Vihar III, Sector 20, Gurugram, Haryana 122008</t>
  </si>
  <si>
    <t xml:space="preserve">S R Brother</t>
  </si>
  <si>
    <t xml:space="preserve">Srbrotherss</t>
  </si>
  <si>
    <t xml:space="preserve">srbrotherss@hotmail.com</t>
  </si>
  <si>
    <t xml:space="preserve">Ekta nagar, Jalandhar, Punjab 144005</t>
  </si>
  <si>
    <t xml:space="preserve">Sis India Limited</t>
  </si>
  <si>
    <t xml:space="preserve">Ramendra Sahay</t>
  </si>
  <si>
    <t xml:space="preserve">ramendra.sahay@sisindia.com</t>
  </si>
  <si>
    <t xml:space="preserve">Bakhtawarpur, Sector 127, Noida, Uttar Pradesh 201313</t>
  </si>
  <si>
    <t xml:space="preserve">Summit Aviation Pvt. Ltd.</t>
  </si>
  <si>
    <t xml:space="preserve">Naveen Bhatia</t>
  </si>
  <si>
    <t xml:space="preserve">n.bhatia@summitaviation.in</t>
  </si>
  <si>
    <t xml:space="preserve">No. 118, Andheri Industrial Estate, V. D Road, Andheri West, Azad Nagar, Mumbai - 400053</t>
  </si>
  <si>
    <t xml:space="preserve">Teleperformance Global Services Pvt Ltd</t>
  </si>
  <si>
    <t xml:space="preserve">hrhelpdesk.india@teleperformance.com</t>
  </si>
  <si>
    <t xml:space="preserve">Online Revert</t>
  </si>
  <si>
    <t xml:space="preserve">Theoreminc
 (Marketing and Advertising)</t>
  </si>
  <si>
    <t xml:space="preserve">M Mallikarjunaiah</t>
  </si>
  <si>
    <t xml:space="preserve">mmallikarjunaiah@theoreminc.net
 shivananda.sampangi@theoreminc.net</t>
  </si>
  <si>
    <t xml:space="preserve">67/C, Hootagalli Industrial Area
 Mysore, Karnataka 570 016, IN</t>
  </si>
  <si>
    <t xml:space="preserve">Utc Fire And Security India Ltd</t>
  </si>
  <si>
    <t xml:space="preserve">Vasanthi Narayana</t>
  </si>
  <si>
    <t xml:space="preserve">hr@fs.utc.com</t>
  </si>
  <si>
    <t xml:space="preserve">No 9, Hosur Road, 3rd Floor, 3rd Block Prestige Bluechip Park, Bengaluru, Karnataka 560029</t>
  </si>
  <si>
    <t xml:space="preserve">Wisdom Infotech</t>
  </si>
  <si>
    <t xml:space="preserve">Ayshwarya</t>
  </si>
  <si>
    <t xml:space="preserve">hr@wisdominfotech.com</t>
  </si>
  <si>
    <t xml:space="preserve">2, Landons Rd, Telecom Quarters, Kilpauk, Chennai, Tamil Nadu 600010</t>
  </si>
  <si>
    <t xml:space="preserve">Queen Marys School</t>
  </si>
  <si>
    <t xml:space="preserve">qms_rohini@yahoo.co.in</t>
  </si>
  <si>
    <t xml:space="preserve">Model Town 3, Plot No 4-A, Shahid Ramprasad Bismil Marg, Delhi, 110009</t>
  </si>
  <si>
    <t xml:space="preserve">S S Burad And Associates</t>
  </si>
  <si>
    <t xml:space="preserve">Natheamol</t>
  </si>
  <si>
    <t xml:space="preserve">natheamol2601@gmail.com</t>
  </si>
  <si>
    <t xml:space="preserve">41, 4th Floor, Business Bay, Shri Hari Kute Marg, Tidke Colony, Nashik, Maharashtra 422002</t>
  </si>
  <si>
    <t xml:space="preserve">Sis Software (India) Pvt Ltd</t>
  </si>
  <si>
    <t xml:space="preserve">KDevarapally@sisfirst.com</t>
  </si>
  <si>
    <t xml:space="preserve">2C, iLabs Centre, Plot No. 18, Software Units Layout, Silpa Gram Craft Village, Madhapur, Telangana 500081</t>
  </si>
  <si>
    <t xml:space="preserve">Summit Works Technologies Pvt Ltd</t>
  </si>
  <si>
    <t xml:space="preserve">Latha</t>
  </si>
  <si>
    <t xml:space="preserve">latha@summitworks.com</t>
  </si>
  <si>
    <t xml:space="preserve">H097, H Block, Sector 63, Noida, Uttar Pradesh 201301</t>
  </si>
  <si>
    <t xml:space="preserve">Thermal Systems (Hyderabad) Pvt. Ltd.</t>
  </si>
  <si>
    <t xml:space="preserve">tsplhrd@thermalindia.com</t>
  </si>
  <si>
    <t xml:space="preserve">Plot No 158, Industrial Development Area Bollaram, Mallampet, Hyderabad, Telangana 502325</t>
  </si>
  <si>
    <t xml:space="preserve">Uti Technology Services Ltd</t>
  </si>
  <si>
    <t xml:space="preserve">isw.nagpur@utiitsl.com</t>
  </si>
  <si>
    <t xml:space="preserve">No.1/28, Ground Floor, Sunlight Building, Asaf Ali Road, Old Delhi, New Delhi, Delhi 110002</t>
  </si>
  <si>
    <t xml:space="preserve">Wise Travel India Private Limited</t>
  </si>
  <si>
    <t xml:space="preserve">hr@wti.co.in</t>
  </si>
  <si>
    <t xml:space="preserve">3rd Floor, Corporate Park, D-21, Sector 21, Dwarka, New Delhi, Delhi 110077</t>
  </si>
  <si>
    <t xml:space="preserve">Loginsoft Pvt Ltd</t>
  </si>
  <si>
    <t xml:space="preserve">Subbu</t>
  </si>
  <si>
    <t xml:space="preserve">schedella@loginsoft.com</t>
  </si>
  <si>
    <t xml:space="preserve">Queenz Software</t>
  </si>
  <si>
    <t xml:space="preserve">Arun sharma</t>
  </si>
  <si>
    <t xml:space="preserve">arun.sharma@quenzsoftware.com</t>
  </si>
  <si>
    <t xml:space="preserve">020-6522373</t>
  </si>
  <si>
    <t xml:space="preserve">Soli Poonawalla Rd, Navnath Colony, Hadapsar Gaon, Hadapsar, Pune, Maharashtra 411028</t>
  </si>
  <si>
    <t xml:space="preserve">S S Digitech Impex Private Limited</t>
  </si>
  <si>
    <t xml:space="preserve">Hitesh</t>
  </si>
  <si>
    <t xml:space="preserve">hitesh.mehta@ssdigitech.com</t>
  </si>
  <si>
    <t xml:space="preserve">212, 2nd Floor, Shivai Dongre Industrial Premises Co-Op Society, 89, Andheri Kurla Road,behind McDonald</t>
  </si>
  <si>
    <t xml:space="preserve">Sisyphus Rocks Film</t>
  </si>
  <si>
    <t xml:space="preserve">jobs@wordsrhythimages.co.in</t>
  </si>
  <si>
    <t xml:space="preserve">SummitWorks Technologies Inc.</t>
  </si>
  <si>
    <t xml:space="preserve">Vidya S</t>
  </si>
  <si>
    <t xml:space="preserve">svidya@summitworks.in</t>
  </si>
  <si>
    <t xml:space="preserve">50 Cragwood Rd #301, South Plainfield, NJ 07080, United States</t>
  </si>
  <si>
    <t xml:space="preserve">Thermax India Limited</t>
  </si>
  <si>
    <t xml:space="preserve">Rk Gaikwad</t>
  </si>
  <si>
    <t xml:space="preserve">Hr@thermaxindia.com</t>
  </si>
  <si>
    <t xml:space="preserve">9, Community Centre, Basant Lok, Vasant Vihar, New Delhi, Delhi 110057</t>
  </si>
  <si>
    <t xml:space="preserve">Utility Forms Pvt Ltd</t>
  </si>
  <si>
    <t xml:space="preserve">Rajiv Singh</t>
  </si>
  <si>
    <t xml:space="preserve">hr@utilityfor.com</t>
  </si>
  <si>
    <t xml:space="preserve">No. A23/B1, Mohan Cooperative Industrial Estate, Mathura Rd, Badarpur, New Delhi, Delhi 110044</t>
  </si>
  <si>
    <t xml:space="preserve">Wisec Global Limited</t>
  </si>
  <si>
    <t xml:space="preserve">Wgl</t>
  </si>
  <si>
    <t xml:space="preserve">wgl@wisecglobal.com</t>
  </si>
  <si>
    <t xml:space="preserve">201/25, Mehrauli-Gurgaon Rd, Heritage City, Sector 25, Gurugram, Haryana 122002</t>
  </si>
  <si>
    <t xml:space="preserve">Queenz Software Development Private Limited</t>
  </si>
  <si>
    <t xml:space="preserve">Arun Sharma</t>
  </si>
  <si>
    <t xml:space="preserve">arun.sharma@queenzsoftware.com</t>
  </si>
  <si>
    <t xml:space="preserve">P.No.44, Sector # 20, Thirupati Garden, Kamothe, Mumbai Navi, Mumbai Mumbai City Maharastra - 410200</t>
  </si>
  <si>
    <t xml:space="preserve">S S Group Enterprises</t>
  </si>
  <si>
    <t xml:space="preserve">Singh Prashant</t>
  </si>
  <si>
    <t xml:space="preserve">singh.prashant@singhshaktigroup.com</t>
  </si>
  <si>
    <t xml:space="preserve">Tirlokpur, Tirlokpur, Road, Raipur Rani, Haryana 134204</t>
  </si>
  <si>
    <t xml:space="preserve">Site Check- Arpwood</t>
  </si>
  <si>
    <t xml:space="preserve">Ambareesh Mandelia</t>
  </si>
  <si>
    <t xml:space="preserve">ambareesh.mandelia@arpwood.com</t>
  </si>
  <si>
    <t xml:space="preserve">4, Jamnalal Bajaj Marg, Nariman Point, Mumbai, Maharashtra 400021</t>
  </si>
  <si>
    <t xml:space="preserve">Sumtotal Syste India Private Limited</t>
  </si>
  <si>
    <t xml:space="preserve">hr@sumtotalsyste.com</t>
  </si>
  <si>
    <t xml:space="preserve">7th FLOOR, BUILDING NO: 2B, MAXIMUS TOWERS, K. RAHEJA IT PARK, MADHAPUR HYDERABAD TG 500081 IN</t>
  </si>
  <si>
    <t xml:space="preserve">Thesearchagency</t>
  </si>
  <si>
    <t xml:space="preserve">Kaushik Nithyananda</t>
  </si>
  <si>
    <t xml:space="preserve">Kaushik.Nithyananda@thesearchagency.com</t>
  </si>
  <si>
    <t xml:space="preserve">953-588-3300</t>
  </si>
  <si>
    <t xml:space="preserve">7th Main Road
 Bengaluru, Karnataka, IN</t>
  </si>
  <si>
    <t xml:space="preserve">Utkal Aerospace And Engineering</t>
  </si>
  <si>
    <t xml:space="preserve">uae.bbsr@gmail.com</t>
  </si>
  <si>
    <t xml:space="preserve">Plot No.356 Kolathia, Road, opposite Biju Patnaik Energy Park, Aiginia, Khandagiri, Bhubaneswar, Odisha 751019</t>
  </si>
  <si>
    <t xml:space="preserve">Wisemen Consulting</t>
  </si>
  <si>
    <t xml:space="preserve">Venugopal Singampalli</t>
  </si>
  <si>
    <t xml:space="preserve">venugopal.singampalli@wisemen.com</t>
  </si>
  <si>
    <t xml:space="preserve">Shop No -197, Block 12, Geeta Colony, Delhi, 110031</t>
  </si>
  <si>
    <t xml:space="preserve">LifeCell International Private Limited.</t>
  </si>
  <si>
    <t xml:space="preserve">hiral.h@lifecell.in</t>
  </si>
  <si>
    <t xml:space="preserve">Nanalal N Choksi</t>
  </si>
  <si>
    <t xml:space="preserve">JIGISH CHOKSI</t>
  </si>
  <si>
    <t xml:space="preserve">nanalalnchoksi@hotmail.com</t>
  </si>
  <si>
    <t xml:space="preserve">Quess Corp Limited</t>
  </si>
  <si>
    <t xml:space="preserve">help@quesscorp.com</t>
  </si>
  <si>
    <t xml:space="preserve">206, First Floor, Okhla Phase 3 Rd, Okhla Phase III, Okhla Industrial Estate, New Delhi, Delhi 110020</t>
  </si>
  <si>
    <t xml:space="preserve">S S Jhunjhunwala &amp; Co.</t>
  </si>
  <si>
    <t xml:space="preserve">Mr. SS Jhunjhunwala</t>
  </si>
  <si>
    <t xml:space="preserve">ssjco@ssjco.in</t>
  </si>
  <si>
    <t xml:space="preserve">Sitel India</t>
  </si>
  <si>
    <t xml:space="preserve">Rupali Nail</t>
  </si>
  <si>
    <t xml:space="preserve">Rupali.Naik@sitel.com</t>
  </si>
  <si>
    <t xml:space="preserve">12th Floor, Block A3,IT/ITEES SEZ of M/s DLF Ltd,Near Star MALL, Sector 30, Gurugram, Haryana 122001</t>
  </si>
  <si>
    <t xml:space="preserve">Sumtwo Softwares Pvt Ltd</t>
  </si>
  <si>
    <t xml:space="preserve">hr@sumtwo.com</t>
  </si>
  <si>
    <t xml:space="preserve">No:25 VVM Mahal, Virattipathu, Theni Main Rd, Madurai, Tamil Nadu 625016</t>
  </si>
  <si>
    <t xml:space="preserve">Think Future Technologies Pvt Ltd</t>
  </si>
  <si>
    <t xml:space="preserve">Tushar Sharma</t>
  </si>
  <si>
    <t xml:space="preserve">sharma.tushar@tftus.com</t>
  </si>
  <si>
    <t xml:space="preserve">AIHP Tower, 1st, 249G, Phase IV, Gurugram, Haryana 122015</t>
  </si>
  <si>
    <t xml:space="preserve">Utkal Soft Technologies</t>
  </si>
  <si>
    <t xml:space="preserve">Center Manager</t>
  </si>
  <si>
    <t xml:space="preserve">hr@infaso.com</t>
  </si>
  <si>
    <t xml:space="preserve">Hig-20/6, Oshb Colony, Phase-1, S.S. Vihar Road, Sailashree Vihar, Chandrasekharpur, Bhubaneswar, Odisha 751016</t>
  </si>
  <si>
    <t xml:space="preserve">Wissen Infotech Pvt Ltd</t>
  </si>
  <si>
    <t xml:space="preserve">Vasudha Kotapati</t>
  </si>
  <si>
    <t xml:space="preserve">vasudha.kotapati@wisseninfotech.com jayanth.kavammagari@wisseninfotech.com</t>
  </si>
  <si>
    <t xml:space="preserve">176,4th Floor, Adarsh Eco Place, KIADB EPIP 2nd phase, Whitefield, Bengaluru, Karnataka 560066</t>
  </si>
  <si>
    <t xml:space="preserve">S S Umadi &amp; Co</t>
  </si>
  <si>
    <t xml:space="preserve">ssumadi@sancharnet.in</t>
  </si>
  <si>
    <t xml:space="preserve">0217-2328535</t>
  </si>
  <si>
    <t xml:space="preserve">Sitel.Com</t>
  </si>
  <si>
    <t xml:space="preserve">B Karthak</t>
  </si>
  <si>
    <t xml:space="preserve">b.karthak@sitel.com</t>
  </si>
  <si>
    <t xml:space="preserve">12th Floor, Block A3,IT/ITES SEZ of M/s DLF Ltd,Near Star MALL, Sector 30, Gurugram, Haryana 122001</t>
  </si>
  <si>
    <t xml:space="preserve">Sun Airvoice Pvt Ltd - Ziox</t>
  </si>
  <si>
    <t xml:space="preserve">suman.upreti@zioxmobile.com</t>
  </si>
  <si>
    <t xml:space="preserve">PLOT NO. 8 PRINTING PRESS AREA, near DTC DEPOT, Wazirpur, New Delhi, Delhi 110035</t>
  </si>
  <si>
    <t xml:space="preserve">Think Future Technology</t>
  </si>
  <si>
    <t xml:space="preserve">Agarwal Megha</t>
  </si>
  <si>
    <t xml:space="preserve">agarwal.megha@tftus.com</t>
  </si>
  <si>
    <t xml:space="preserve">Utkarsh Small Financial Bank</t>
  </si>
  <si>
    <t xml:space="preserve">Badri Prasad</t>
  </si>
  <si>
    <t xml:space="preserve">badri.prasad@utkarshmfi.com</t>
  </si>
  <si>
    <t xml:space="preserve">PILLAR NO-741, UTKARSH SMALL FINANCE BANK, B-127, Sushant Lok Phase 1, Minto Bridge Colony, Uttam Nagar, NCR, Delhi 110059</t>
  </si>
  <si>
    <t xml:space="preserve">Wizertech Informatics Pvt Ltd</t>
  </si>
  <si>
    <t xml:space="preserve">hr-dept@wizertech.com</t>
  </si>
  <si>
    <t xml:space="preserve">Rowalim House, Plot No 209, Phase IV, Udyog Vihar, Gurugram, Haryana 122015</t>
  </si>
  <si>
    <t xml:space="preserve">Quess Corp Ltd</t>
  </si>
  <si>
    <t xml:space="preserve">NJ Mehta</t>
  </si>
  <si>
    <t xml:space="preserve">njmehta.1882@gmail.com</t>
  </si>
  <si>
    <t xml:space="preserve">407-408, 4th Floor, Tower A, Unitech Cyber Park, Sector 39, Gurugram, Haryana 122001</t>
  </si>
  <si>
    <t xml:space="preserve">S United Software Group</t>
  </si>
  <si>
    <t xml:space="preserve">Geetha K</t>
  </si>
  <si>
    <t xml:space="preserve">geetha.k@usgrpinc.com</t>
  </si>
  <si>
    <t xml:space="preserve">A-154A, A Block, Sector 63, Noida, Uttar Pradesh 201301</t>
  </si>
  <si>
    <t xml:space="preserve">Sitra Infotech Pvt Ltd</t>
  </si>
  <si>
    <t xml:space="preserve">Sitra</t>
  </si>
  <si>
    <t xml:space="preserve">sitra@sipralabs.com</t>
  </si>
  <si>
    <t xml:space="preserve">7-2-1813/5/A, Industrial Estate, Santh Nagar, adj. Post Office, Hyderabad, Telangana 500018</t>
  </si>
  <si>
    <t xml:space="preserve">Thinkapps Solutions Private Limited</t>
  </si>
  <si>
    <t xml:space="preserve">Mayur</t>
  </si>
  <si>
    <t xml:space="preserve">mayur@think-apps.com
 tina@think-apps.com</t>
  </si>
  <si>
    <t xml:space="preserve">1003 10th floor Ashok Heights, Nicolas Wadi, Off, Parsi Panchayat Rd, Andheri East, Mumbai, Maharashtra 400069</t>
  </si>
  <si>
    <t xml:space="preserve">Utl Technologies Limited</t>
  </si>
  <si>
    <t xml:space="preserve">hrd@utltraining.com</t>
  </si>
  <si>
    <t xml:space="preserve">#19/6, Ashokpuram School Road, Industrial Suburb,, Bengaluru, Karnataka 560022</t>
  </si>
  <si>
    <t xml:space="preserve">Wizita Healthcare Private Limited</t>
  </si>
  <si>
    <t xml:space="preserve">Ram Ray</t>
  </si>
  <si>
    <t xml:space="preserve">hr@wizita.in</t>
  </si>
  <si>
    <t xml:space="preserve">Office No - 501, Niharika Mirage, Plot No - 274 Sector 10, Kharghar, Nexa Showroom on the Ground Floor, Navi Mumbai, Maharashtra 410210</t>
  </si>
  <si>
    <t xml:space="preserve">Mission Hospital Durgapur</t>
  </si>
  <si>
    <t xml:space="preserve">Debanjan Acharya</t>
  </si>
  <si>
    <t xml:space="preserve">debanjan.acharya@themissionhospital.in</t>
  </si>
  <si>
    <t xml:space="preserve">Quest Diagnostics India Pvt Ltd</t>
  </si>
  <si>
    <t xml:space="preserve">hr@strandls.com</t>
  </si>
  <si>
    <t xml:space="preserve">Diagnostic centre near me Shop No 20A, Kashmiri Market Yusuf Sarai, Near AIIMS, New Delhi, Delhi 110029</t>
  </si>
  <si>
    <t xml:space="preserve">S&amp;P Global</t>
  </si>
  <si>
    <t xml:space="preserve">lkakarla@spcapitaliq.com</t>
  </si>
  <si>
    <t xml:space="preserve">Epitome Building 5, Tower A, phase 3, DLF Cyber City, DLF Phase 2, Sector 24, Gurugram, Haryana 122002</t>
  </si>
  <si>
    <t xml:space="preserve">Siva Insdustries &amp; Holdings Ltd</t>
  </si>
  <si>
    <t xml:space="preserve">Subramani</t>
  </si>
  <si>
    <t xml:space="preserve">subramani.elumalai@sivagroup.in</t>
  </si>
  <si>
    <t xml:space="preserve">22 4915 2700</t>
  </si>
  <si>
    <t xml:space="preserve">G-47, 1st Floor, Sector 6, Noida, Uttar Pradesh 201301</t>
  </si>
  <si>
    <t xml:space="preserve">Sun Edison Energy India Private Limited</t>
  </si>
  <si>
    <t xml:space="preserve">Vdayavathi</t>
  </si>
  <si>
    <t xml:space="preserve">VDayavathi@sunedison.com</t>
  </si>
  <si>
    <t xml:space="preserve">10th Floor, Menon Eternity, 165 St Merry Road, Alwarpet, Chennai-600018, Tamil Nadu, India</t>
  </si>
  <si>
    <t xml:space="preserve">The Barons</t>
  </si>
  <si>
    <t xml:space="preserve">Praveen Tiwari</t>
  </si>
  <si>
    <t xml:space="preserve">praveentiwari7717@gmail.com</t>
  </si>
  <si>
    <t xml:space="preserve">Thinking Hats It Solutions Pvt. Ltd.</t>
  </si>
  <si>
    <t xml:space="preserve">info@thinkinghats.in</t>
  </si>
  <si>
    <t xml:space="preserve">774, Udyog Vihar Phase V, Phase V, Udyog Vihar, Sector 19, Gurugram, Haryana 122008</t>
  </si>
  <si>
    <t xml:space="preserve">Utopia India Private Limited</t>
  </si>
  <si>
    <t xml:space="preserve">Udevara Konda</t>
  </si>
  <si>
    <t xml:space="preserve">hr@utopiainc.com</t>
  </si>
  <si>
    <t xml:space="preserve">No.92 ZED Square, Jyoti Nivas College Rd, 5th Block, Koramangala, Bengaluru, Karnataka 560095</t>
  </si>
  <si>
    <t xml:space="preserve">Client Name and Location</t>
  </si>
  <si>
    <t xml:space="preserve">Wlt</t>
  </si>
  <si>
    <t xml:space="preserve">Jayaprakash</t>
  </si>
  <si>
    <t xml:space="preserve">Hr@wlt.com</t>
  </si>
  <si>
    <t xml:space="preserve">51, Rama Rd, Najafgarh Road Industrial Area, New Delhi, Delhi 110015</t>
  </si>
  <si>
    <t xml:space="preserve">Mewar Hospital</t>
  </si>
  <si>
    <t xml:space="preserve">Dilish David</t>
  </si>
  <si>
    <t xml:space="preserve">hr@mewarhospitals.com</t>
  </si>
  <si>
    <t xml:space="preserve">Neccon Power &amp; Infra Ltd</t>
  </si>
  <si>
    <t xml:space="preserve">Ramesh Sain</t>
  </si>
  <si>
    <t xml:space="preserve">info@necconpower.com</t>
  </si>
  <si>
    <t xml:space="preserve">Seuni Ali, A.T. Road,Jorhat</t>
  </si>
  <si>
    <t xml:space="preserve">North East System</t>
  </si>
  <si>
    <t xml:space="preserve">Ajay Thammidi</t>
  </si>
  <si>
    <t xml:space="preserve">ajaytham@northeastss.com</t>
  </si>
  <si>
    <t xml:space="preserve">Level 4, Xeno Space, Image Gardens Rd, Arunodaya Colony, Jaihind Enclave, Madhapur, Hyderabad-500081</t>
  </si>
  <si>
    <t xml:space="preserve">Quest Global Engineering Services Private Limited</t>
  </si>
  <si>
    <t xml:space="preserve">prakash.k1@quest-global.com</t>
  </si>
  <si>
    <t xml:space="preserve">4th Floor, Tower 8, GAR Infobahn SEZ, Kokapet, Telangana 500075</t>
  </si>
  <si>
    <t xml:space="preserve">RPG life Sciences</t>
  </si>
  <si>
    <t xml:space="preserve">Vishal Shitole</t>
  </si>
  <si>
    <t xml:space="preserve">vishal.shitole@rpgls.com</t>
  </si>
  <si>
    <t xml:space="preserve">RPG House, 463 Dr. Annie Besant Road, Worli, Mumbai 400030</t>
  </si>
  <si>
    <t xml:space="preserve">S. Janardhan And Associates Chartered Accountants</t>
  </si>
  <si>
    <t xml:space="preserve">Balakrishna S</t>
  </si>
  <si>
    <t xml:space="preserve">ca.sjassociates@gmail.com</t>
  </si>
  <si>
    <t xml:space="preserve">Embassy Centre, #103 &amp; 106, 1st Floor, North Park Road, &amp;, Hare Krishna Rd, Kumara Park East, Seshadripuram, Bengaluru, Karnataka 560001</t>
  </si>
  <si>
    <t xml:space="preserve">Shiksha Infotech Pvt. Ltd</t>
  </si>
  <si>
    <t xml:space="preserve">hr@shikshainfotech.com</t>
  </si>
  <si>
    <t xml:space="preserve">Six Dee Telecom Solutions Pvt Ltd</t>
  </si>
  <si>
    <t xml:space="preserve">Marshneil</t>
  </si>
  <si>
    <t xml:space="preserve">marshneil@6dtech.co.in</t>
  </si>
  <si>
    <t xml:space="preserve">6, D6, Sector D, Vasant Kunj, New Delhi, Delhi 110019</t>
  </si>
  <si>
    <t xml:space="preserve">Strand Life Science Pvt. Ltd</t>
  </si>
  <si>
    <t xml:space="preserve">Mousumi Kakoty</t>
  </si>
  <si>
    <t xml:space="preserve">mousumi.kakoty@strandls.com</t>
  </si>
  <si>
    <t xml:space="preserve">Sun Matrix Solutions</t>
  </si>
  <si>
    <t xml:space="preserve">Oprakash</t>
  </si>
  <si>
    <t xml:space="preserve">hr@sunmatrix.in</t>
  </si>
  <si>
    <t xml:space="preserve">Adress: #73 kantha complex,Dr. Rajkumar Road,Prakash Nagar, Rajaji Nagar 3rd stage,Bangalore-560 021Karnataka, India.</t>
  </si>
  <si>
    <t xml:space="preserve">Thinkserv</t>
  </si>
  <si>
    <t xml:space="preserve">Padma Nathan</t>
  </si>
  <si>
    <t xml:space="preserve">padmanathan@thinkserv.com</t>
  </si>
  <si>
    <t xml:space="preserve">Utrade Solutions Pvt Ltd</t>
  </si>
  <si>
    <t xml:space="preserve">Meenu Yadav</t>
  </si>
  <si>
    <t xml:space="preserve">meenu.yadav@utradesolutions.com</t>
  </si>
  <si>
    <t xml:space="preserve">uTrade Solutions Private Limited 2nd floor Atrium C-204, Atrium, Industrial Area, Sector 74, Sahibzada Ajit Singh Nagar, Punjab 160071</t>
  </si>
  <si>
    <t xml:space="preserve">Wlwelspun</t>
  </si>
  <si>
    <t xml:space="preserve">Arvind Mhatre</t>
  </si>
  <si>
    <t xml:space="preserve">hr@wlwelspun.com</t>
  </si>
  <si>
    <t xml:space="preserve">Press Trust Of India, 3rd Floor, Building. 4, Sansad Marg, Gokul Nagar, Sansad Marg Area, New Delhi, Delhi 110001</t>
  </si>
  <si>
    <t xml:space="preserve">Quest Information Private Limited</t>
  </si>
  <si>
    <t xml:space="preserve">hr@questinformatics.com</t>
  </si>
  <si>
    <t xml:space="preserve">Acer service center, eagle gym 3rd floor, Laxmi Nagar metro gate, Street Number 5, Laxmi Nagar, New Delhi, Delhi 110092</t>
  </si>
  <si>
    <t xml:space="preserve">S.K. Educations Pvt Ltd</t>
  </si>
  <si>
    <t xml:space="preserve">careers.bachpan@gmail.com</t>
  </si>
  <si>
    <t xml:space="preserve">9988/B-1, S.K.Tower, New Rohtak Rd, Sarai Rohilla, New Delhi, Delhi 110007</t>
  </si>
  <si>
    <t xml:space="preserve">Six Red Marbals Learning Private Limited</t>
  </si>
  <si>
    <t xml:space="preserve">U Sharma</t>
  </si>
  <si>
    <t xml:space="preserve">u.sharma@sixredmarbles.com</t>
  </si>
  <si>
    <t xml:space="preserve">317, Unitech Trade Center, Sushant Lok Phase I, Gurugram, Haryana 122002</t>
  </si>
  <si>
    <t xml:space="preserve">Sun Pharmaceutical Industries Ltd</t>
  </si>
  <si>
    <t xml:space="preserve">AlokRajan.Prabhat@sunpharma.com</t>
  </si>
  <si>
    <t xml:space="preserve">SUN HOUSE,CTS No. 201 B/1,Western Express Highway,Goregaon (E),Mumbai 400063</t>
  </si>
  <si>
    <t xml:space="preserve">Thinksoft Global</t>
  </si>
  <si>
    <t xml:space="preserve">Karthik.Sivakumar@sqs.com</t>
  </si>
  <si>
    <t xml:space="preserve">044-4392-3219</t>
  </si>
  <si>
    <t xml:space="preserve">Tidel Park, Rajiv Gandhi IT Expy, Tharamani, Chennai, Tamil Nadu 600113</t>
  </si>
  <si>
    <t xml:space="preserve">Utsavfashion</t>
  </si>
  <si>
    <t xml:space="preserve">Anand Pandey</t>
  </si>
  <si>
    <t xml:space="preserve">hr@utsavfashion.com</t>
  </si>
  <si>
    <t xml:space="preserve">D-112, Okhla I, Okhla Industrial Area, New Delhi, Delhi 110020</t>
  </si>
  <si>
    <t xml:space="preserve">Wmpos</t>
  </si>
  <si>
    <t xml:space="preserve">srinivas@wmpos.com</t>
  </si>
  <si>
    <t xml:space="preserve">1 Pennsylvania Plaza #6194, New York, NY 10119, United States</t>
  </si>
  <si>
    <t xml:space="preserve">Questec Consulting</t>
  </si>
  <si>
    <t xml:space="preserve">Rakesh Bishnoi</t>
  </si>
  <si>
    <t xml:space="preserve">rakesh.bishnoi@questec.in</t>
  </si>
  <si>
    <t xml:space="preserve">G-1, Kedia House 41, J. B. Nagar, Andheri (E), Mumbai, Maharashtra 400059</t>
  </si>
  <si>
    <t xml:space="preserve">S.K. Sharma</t>
  </si>
  <si>
    <t xml:space="preserve">adv_sksharma@yahoo.co.in</t>
  </si>
  <si>
    <t xml:space="preserve">8/B-1, S.K.Tower, New Rohtak Rd, Sarai Rohilla, New Delhi, Delhi 110007</t>
  </si>
  <si>
    <t xml:space="preserve">Six Sigma Softsolutions Private Limited</t>
  </si>
  <si>
    <t xml:space="preserve">Balasubramanian</t>
  </si>
  <si>
    <t xml:space="preserve">sbs@6sos.com</t>
  </si>
  <si>
    <t xml:space="preserve">No. 112, Valluvar Kottam High Rd, near Police Station, Ponnangipuram, Nungambakkam, Chennai, Tamil Nadu 600034</t>
  </si>
  <si>
    <t xml:space="preserve">Sun Technology Integrators Pvt Ltd</t>
  </si>
  <si>
    <t xml:space="preserve">swetha@suntechnologies.com</t>
  </si>
  <si>
    <t xml:space="preserve">5th Block, 4th Block, 496, 5th Cross Rd, 1st Stage, Telecom Layout, HBR Layout, Bengaluru, Karnataka 560043</t>
  </si>
  <si>
    <t xml:space="preserve">Utso</t>
  </si>
  <si>
    <t xml:space="preserve">internal.care@utso.com</t>
  </si>
  <si>
    <t xml:space="preserve">UNF-29, Unnayan, 1050/1, Survey Park, Kolkata, West Bengal 700075</t>
  </si>
  <si>
    <t xml:space="preserve">Wockhardt Limited (Velocity Supply Chain Private Limited)</t>
  </si>
  <si>
    <t xml:space="preserve">Lopchand</t>
  </si>
  <si>
    <t xml:space="preserve">hrd@velocitysupplychain.in</t>
  </si>
  <si>
    <t xml:space="preserve">1262, 10th Mail "Velocity" Near Bank of Maharashtra Tal. Haveli Dist, Wadki, Maharashtra 412308</t>
  </si>
  <si>
    <t xml:space="preserve">S.L. Raheja Hospital</t>
  </si>
  <si>
    <t xml:space="preserve">varsha.thumbare@rahejahospital.com</t>
  </si>
  <si>
    <t xml:space="preserve">Raheja Rugnalaya Marg, Mahim West, Mahim, Mumbai, Maharashtra 400016</t>
  </si>
  <si>
    <t xml:space="preserve">Sixth Energy Technologies Private Limited</t>
  </si>
  <si>
    <t xml:space="preserve">Jashika</t>
  </si>
  <si>
    <t xml:space="preserve">jashika@6thenergy.com</t>
  </si>
  <si>
    <t xml:space="preserve">62, 10th Main Rd, HMT Layout, P&amp;T Colony, RT Nagar, Bengaluru, Karnataka 560032</t>
  </si>
  <si>
    <t xml:space="preserve">Sundaram Business Services Limited</t>
  </si>
  <si>
    <t xml:space="preserve">arun.j@sundarambpo.com</t>
  </si>
  <si>
    <t xml:space="preserve">20, Patullos Rd, Express Estate, Thousand Lights, Chennai, Tamil Nadu 600002</t>
  </si>
  <si>
    <t xml:space="preserve">Thinksoft Global Services Pvt. Ltd</t>
  </si>
  <si>
    <t xml:space="preserve">hr@thinksoftglobal.com</t>
  </si>
  <si>
    <t xml:space="preserve">No 40, Bazullah Road, T Nagar, Chennai - 600017</t>
  </si>
  <si>
    <t xml:space="preserve">Uttakrsh Micro Finance</t>
  </si>
  <si>
    <t xml:space="preserve">badri.prasad@utkarsh.bank</t>
  </si>
  <si>
    <t xml:space="preserve">Jamui-Ahrura Rd, Ghughulpur, Uttar Pradesh 231304</t>
  </si>
  <si>
    <t xml:space="preserve">Wockhardtin</t>
  </si>
  <si>
    <t xml:space="preserve">S Brahma</t>
  </si>
  <si>
    <t xml:space="preserve">sbrahma@wockhardtin.com</t>
  </si>
  <si>
    <t xml:space="preserve">Copia Corporate Suites, 9, Jasola Vihar, New Delhi, Delhi 110025</t>
  </si>
  <si>
    <t xml:space="preserve">Questretail</t>
  </si>
  <si>
    <t xml:space="preserve">Joshi John</t>
  </si>
  <si>
    <t xml:space="preserve">joshi.john@questretail.in</t>
  </si>
  <si>
    <t xml:space="preserve">Shop No:12, Ground Floor, MGF Metropoliton Mall, M G Road, Gurugram, Haryana 122002</t>
  </si>
  <si>
    <t xml:space="preserve">S.M.I.L.E Microfinance Limited</t>
  </si>
  <si>
    <t xml:space="preserve">Balamurugan</t>
  </si>
  <si>
    <t xml:space="preserve">hr@smileltd.in</t>
  </si>
  <si>
    <t xml:space="preserve">No: 14/25, Chakrapani Street, West Mambalam, Chennai - 600 033.</t>
  </si>
  <si>
    <t xml:space="preserve">Size Masters Gauges And Tools</t>
  </si>
  <si>
    <t xml:space="preserve">Gopal Zanwar</t>
  </si>
  <si>
    <t xml:space="preserve">sizemaster_1999@yahoo.com</t>
  </si>
  <si>
    <t xml:space="preserve">plot no 123, Ramtekdi Industrial Area, Hadapsar, Pune, Maharashtra 411013</t>
  </si>
  <si>
    <t xml:space="preserve">Sundaram Infotech</t>
  </si>
  <si>
    <t xml:space="preserve">Raji</t>
  </si>
  <si>
    <t xml:space="preserve">RAJI@sundaramfinance.in</t>
  </si>
  <si>
    <t xml:space="preserve">44-28514066</t>
  </si>
  <si>
    <t xml:space="preserve">No.47, Desabandhu Plaza, Whites Rd, Express Estate, Royapettah, Chennai, Tamil Nadu 600014</t>
  </si>
  <si>
    <t xml:space="preserve">Thinksol Software Pvt. Ltd.</t>
  </si>
  <si>
    <t xml:space="preserve">Basu</t>
  </si>
  <si>
    <t xml:space="preserve">basu@thinksol.com</t>
  </si>
  <si>
    <t xml:space="preserve">Module No. 434-436, SDF Building, Block-EP, Sector-V, Salt Lake City, Kolkata, West Bengal 700091</t>
  </si>
  <si>
    <t xml:space="preserve">Uttamgalva Steels Limited</t>
  </si>
  <si>
    <t xml:space="preserve">Arnab Nag</t>
  </si>
  <si>
    <t xml:space="preserve">arnab.nag@uttamgalva.com</t>
  </si>
  <si>
    <t xml:space="preserve">G9, Vidhyapathi Complex, Race Course Road, Janjeerwala Square, Opp Holkar Stadium, Indore, Madhya Pradesh 452001</t>
  </si>
  <si>
    <t xml:space="preserve">Webespire Consulting Private Limited</t>
  </si>
  <si>
    <t xml:space="preserve">Manisha Singh</t>
  </si>
  <si>
    <t xml:space="preserve">hr@webespire.com,Info@webespire.com</t>
  </si>
  <si>
    <t xml:space="preserve">C 56/22, Sector 62 (Near Stellar IT Park), Noida (U.P.) India - 201309</t>
  </si>
  <si>
    <t xml:space="preserve">Wolf Frame Works India Private Limited</t>
  </si>
  <si>
    <t xml:space="preserve">Dharmendra</t>
  </si>
  <si>
    <t xml:space="preserve">dharmendra@wolfframeworks.com</t>
  </si>
  <si>
    <t xml:space="preserve">387, 9th Main Rd, Sector 7, HSR Layout 5th Sector, Bengaluru, Karnataka 560102</t>
  </si>
  <si>
    <t xml:space="preserve">Linkedin Technology Information Private Limited</t>
  </si>
  <si>
    <t xml:space="preserve">Beula B</t>
  </si>
  <si>
    <t xml:space="preserve">helpin@linkedin.com</t>
  </si>
  <si>
    <t xml:space="preserve">Messenger SCS</t>
  </si>
  <si>
    <t xml:space="preserve">manish</t>
  </si>
  <si>
    <t xml:space="preserve">manishjangid@messengerscs.com</t>
  </si>
  <si>
    <t xml:space="preserve">PayU Payments Private Limited</t>
  </si>
  <si>
    <t xml:space="preserve">Ankita Mishra</t>
  </si>
  <si>
    <t xml:space="preserve">ankita.mishra1@payu.in</t>
  </si>
  <si>
    <t xml:space="preserve">Quetzal Online Private Limited</t>
  </si>
  <si>
    <t xml:space="preserve">Nikitad</t>
  </si>
  <si>
    <t xml:space="preserve">nikitad@quetzal.in</t>
  </si>
  <si>
    <t xml:space="preserve">202, A Wing, Kailas Industrial Complex, Link Rd, Hiranandani Gardens, Vikhroli West, Mumbai, Maharashtra 400079</t>
  </si>
  <si>
    <t xml:space="preserve">S.N.Rathinaswamy Nadar And Sons</t>
  </si>
  <si>
    <t xml:space="preserve">Ezhilearsu</t>
  </si>
  <si>
    <t xml:space="preserve">ezhilearsu@gmail.com</t>
  </si>
  <si>
    <t xml:space="preserve">2/2, VAITHIYANATHAN STREET,Chennai,600081</t>
  </si>
  <si>
    <t xml:space="preserve">Sizzle Properties Pvt Ltd</t>
  </si>
  <si>
    <t xml:space="preserve">hr@sizzleproperties.com</t>
  </si>
  <si>
    <t xml:space="preserve">290, 6th Cross Rd, Vijaya Bank Colony, Banaswadi, Bengaluru, Karnataka 560043</t>
  </si>
  <si>
    <t xml:space="preserve">Sundaramfinance</t>
  </si>
  <si>
    <t xml:space="preserve">BALAJI@sundaramfinance.in</t>
  </si>
  <si>
    <t xml:space="preserve">607 Sixth Floor, Ashoka Estates, Road No 24, Barakhamba Road, Delhi - 110001</t>
  </si>
  <si>
    <t xml:space="preserve">ThinkSys Software Private Limited</t>
  </si>
  <si>
    <t xml:space="preserve">kamal.deepika@thinksys.com</t>
  </si>
  <si>
    <t xml:space="preserve">7th Floor, Discovery Tower, Block A, A-17, Noida, Uttar Pradesh 201309</t>
  </si>
  <si>
    <t xml:space="preserve">Uurmi Solutions</t>
  </si>
  <si>
    <t xml:space="preserve">hr@uurmi.com</t>
  </si>
  <si>
    <t xml:space="preserve">U-7, Western View Complex, Adajan Rd, Opp. Bhulka Bhavan School, Saint Park Society, Guru Ram Pavan Bhumi, Adajan Gam, Adajan, Surat, Gujarat 395009</t>
  </si>
  <si>
    <t xml:space="preserve">Wolterskluwer</t>
  </si>
  <si>
    <t xml:space="preserve">Payal Minhas</t>
  </si>
  <si>
    <t xml:space="preserve">hr@wolterskluwer.com</t>
  </si>
  <si>
    <t xml:space="preserve">Building No 10, Tower C , 10th Floor , Cyber City Phase -2, Building No 10 Tower C, DLF Tower 8th Rd, DLF Phase 2, Sector 24, Gurugram, Haryana 122002</t>
  </si>
  <si>
    <t xml:space="preserve">Quexst Solution Pvt Ltd</t>
  </si>
  <si>
    <t xml:space="preserve">admin@quexst.com</t>
  </si>
  <si>
    <t xml:space="preserve">NF-935/936, JMD Megapolis, Sector 48, Sonha Road, Gurugram, Haryana 122001</t>
  </si>
  <si>
    <t xml:space="preserve">S1 Services (India) Pvt Ltd (Aci World Wide)</t>
  </si>
  <si>
    <t xml:space="preserve">Amit Pathak</t>
  </si>
  <si>
    <t xml:space="preserve">Amit.pathak@aciworldwide.com</t>
  </si>
  <si>
    <t xml:space="preserve">(020) 66091900</t>
  </si>
  <si>
    <t xml:space="preserve">1 St &amp; 2 Nd Floor Building Eeast Tower Marisoft Iii Survey No 15 Wadgaon Sheri Kalyaninagar Pune Mh 411014</t>
  </si>
  <si>
    <t xml:space="preserve">Sjm Polytechnic College</t>
  </si>
  <si>
    <t xml:space="preserve">353sjmpbirur@gmail.com</t>
  </si>
  <si>
    <t xml:space="preserve">Dayanand Nagar, Dayanand Nagar, Pocket D, Model Town, Nehru Nagar, Ghaziabad, Uttar Pradesh 201001</t>
  </si>
  <si>
    <t xml:space="preserve">Sundram Fasteners Limited</t>
  </si>
  <si>
    <t xml:space="preserve">Ramakrishnan</t>
  </si>
  <si>
    <t xml:space="preserve">nrk@corp.skf.co.in</t>
  </si>
  <si>
    <t xml:space="preserve">98-A, DR.RADHAKRISHNAN SALAI,7TH FLOOR, MYLAPORE, CHENNAI TN 600004 IN</t>
  </si>
  <si>
    <t xml:space="preserve">Thinktel Solutions India Pvt. Ltd.</t>
  </si>
  <si>
    <t xml:space="preserve">Avijit Dutta</t>
  </si>
  <si>
    <t xml:space="preserve">Hr@airtelworld.com</t>
  </si>
  <si>
    <t xml:space="preserve">1939 Rajdanga Main Road, near Acropolis Mall, Kolkata, West Bengal 700107</t>
  </si>
  <si>
    <t xml:space="preserve">Uvsoft</t>
  </si>
  <si>
    <t xml:space="preserve">Kalpana V</t>
  </si>
  <si>
    <t xml:space="preserve">kalpana.v@uvsoft.net</t>
  </si>
  <si>
    <t xml:space="preserve">48, Green Valley 2 Sante Majra, Sector 127, Kharar, Sahibzada Ajit Singh Nagar, Punjab 140301</t>
  </si>
  <si>
    <t xml:space="preserve">Wonderla Holidays Pvt Ltd</t>
  </si>
  <si>
    <t xml:space="preserve">Sudhir Mv</t>
  </si>
  <si>
    <t xml:space="preserve">sudhir@wonderla.com</t>
  </si>
  <si>
    <t xml:space="preserve">f "-7" 3rd floor, Block G, Sector 3, Noida, Uttar Pradesh 201301</t>
  </si>
  <si>
    <t xml:space="preserve">Quickstart Resource Management India Private Limited</t>
  </si>
  <si>
    <t xml:space="preserve">Reshmi Rajan</t>
  </si>
  <si>
    <t xml:space="preserve">reshmi.rajan@talentanywhere.com</t>
  </si>
  <si>
    <t xml:space="preserve">1ST FLOOR, VADODAR HYPER, DR. VIKRAM SARABHAI MARG, ALKAPURI VADODARA Gujarat - 390007</t>
  </si>
  <si>
    <t xml:space="preserve">S2 Infotech Pvt Ltd</t>
  </si>
  <si>
    <t xml:space="preserve">Nidhi Dubey</t>
  </si>
  <si>
    <t xml:space="preserve">nidhi.dubey@s2infotech.com</t>
  </si>
  <si>
    <t xml:space="preserve">Sk Solutions</t>
  </si>
  <si>
    <t xml:space="preserve">vijay@sksolutions.com</t>
  </si>
  <si>
    <t xml:space="preserve">House No-40, RC-74, Subhash Park Phase-1, Khora Colony, Makanpur Colony, Sector 62A, Noida, Uttar Pradesh 201014</t>
  </si>
  <si>
    <t xml:space="preserve">Sunera Tech Pvt Ltd</t>
  </si>
  <si>
    <t xml:space="preserve">Sirisha.Kurukuntla@suneratech.com</t>
  </si>
  <si>
    <t xml:space="preserve">40 30906400/9700179336-Shirisha</t>
  </si>
  <si>
    <t xml:space="preserve">NSL Arena, Uppal - Ramanthapur Rd, Block I, Uppal, Hyderabad, Telangana 500039</t>
  </si>
  <si>
    <t xml:space="preserve">Thinkways Software Technologies Private Limited (Merged With Altimetrik India Private Limited)</t>
  </si>
  <si>
    <t xml:space="preserve">Sadika S</t>
  </si>
  <si>
    <t xml:space="preserve">sadika.s@thinkways.com</t>
  </si>
  <si>
    <t xml:space="preserve">1, 5th Cross Rd, Brindavan Nagar, HBR Layout 2nd Block, Stage 1, HBR Layout, Bengaluru, Karnataka 560045</t>
  </si>
  <si>
    <t xml:space="preserve">V K Gopal Engineers And Contractors</t>
  </si>
  <si>
    <t xml:space="preserve">Vk Gopal</t>
  </si>
  <si>
    <t xml:space="preserve">vkgopal65@rediffmail.com</t>
  </si>
  <si>
    <t xml:space="preserve">5CF6+WJ5, Palanpur, Gujarat 385001</t>
  </si>
  <si>
    <t xml:space="preserve">Wondersoft Pte Limited</t>
  </si>
  <si>
    <t xml:space="preserve">Hr@wondersoftmail.com</t>
  </si>
  <si>
    <t xml:space="preserve">Wondersoft Pvt Ltd. 205, 2nd Floor, Aditya Complex, Building no: 12 Community Centre, Preet Vihar, New Delhi, Delhi 110092</t>
  </si>
  <si>
    <t xml:space="preserve">Quicsolv Technologies Private Limted</t>
  </si>
  <si>
    <t xml:space="preserve">laxmig@quicsolv.com</t>
  </si>
  <si>
    <t xml:space="preserve">Phoenix Market City 501C, 5th Floor, East Court, Viman Nagar, Pune, Maharashtra 411014</t>
  </si>
  <si>
    <t xml:space="preserve">S2Tech.Com India Pvt. Ltd</t>
  </si>
  <si>
    <t xml:space="preserve">Swapnac Chintakunta</t>
  </si>
  <si>
    <t xml:space="preserve">swapnac@s2tech.com</t>
  </si>
  <si>
    <t xml:space="preserve">Cyber Gateways, Block-B, 3rd Floor, Wing1A, HITEC City, Hyderabad, Telangana 500081</t>
  </si>
  <si>
    <t xml:space="preserve">Skanray Technologies Private Limited</t>
  </si>
  <si>
    <t xml:space="preserve">Chaitra R</t>
  </si>
  <si>
    <t xml:space="preserve">hr@skanray.com</t>
  </si>
  <si>
    <t xml:space="preserve">15 Najafgarh Road Moti Nagar House Complex Market, DLE Industrial Area, Kirti Nagar, Delhi, 110015</t>
  </si>
  <si>
    <t xml:space="preserve">Sunera Technologies Limited</t>
  </si>
  <si>
    <t xml:space="preserve">Pujitha Vallabhaneni</t>
  </si>
  <si>
    <t xml:space="preserve">hr@suneratech.com</t>
  </si>
  <si>
    <t xml:space="preserve">NSL SEZ ARENA, 4th Floor, Wing-A, Block-1 Plot No.6, Survey No.1, IDA, Uppal Hyderabad Rangareddi TG 500039 IN</t>
  </si>
  <si>
    <t xml:space="preserve">Thirdware Solutions Ltd</t>
  </si>
  <si>
    <t xml:space="preserve">Ishwarya Velliangiri</t>
  </si>
  <si>
    <t xml:space="preserve">ishwarya.velliangiri@thirdware.com
 gayatri.rao@thirdware.com</t>
  </si>
  <si>
    <t xml:space="preserve">Block 10 9th Floor, DLF IT Park Rd, Manapakkam, Chennai, Tamil Nadu 600125</t>
  </si>
  <si>
    <t xml:space="preserve">V S K Software Services Private Limited</t>
  </si>
  <si>
    <t xml:space="preserve">jobs.india@vsksoft.com</t>
  </si>
  <si>
    <t xml:space="preserve">A-222, Bagdola, Sector 8 Dwarka, Dwarka, New Delhi, Delhi 110077</t>
  </si>
  <si>
    <t xml:space="preserve">Wonese India Pvt Ltd</t>
  </si>
  <si>
    <t xml:space="preserve">helpdesk@wonese.com</t>
  </si>
  <si>
    <t xml:space="preserve">312 Solitaire Corporate Park, Chakala, Andheri East, Mumbai, Maharashtra 400093</t>
  </si>
  <si>
    <t xml:space="preserve">Quikjet Cargo Arilines Pvt.Ltd</t>
  </si>
  <si>
    <t xml:space="preserve">hr@quikjet.co.in sarita.aiyanna@quikjet.co.in</t>
  </si>
  <si>
    <t xml:space="preserve">Room No - 516, 5th floor Regus Caddie Commercial Tower, Aerocity (DIAL, Aerocity, Delhi 110037</t>
  </si>
  <si>
    <t xml:space="preserve">S4Carlisle Publishing Services</t>
  </si>
  <si>
    <t xml:space="preserve">hr.chennai@s4carlisle.com</t>
  </si>
  <si>
    <t xml:space="preserve">60, Industrial Estate, Perungudi, Chennai, Tamil Nadu 600096</t>
  </si>
  <si>
    <t xml:space="preserve">Skf India Ltd.</t>
  </si>
  <si>
    <t xml:space="preserve">Vithal Nayak</t>
  </si>
  <si>
    <t xml:space="preserve">Hr@skf.com</t>
  </si>
  <si>
    <t xml:space="preserve">Sushant Lok Rd, Block C, Block B, Sector 43, Gurugram, Haryana 122022</t>
  </si>
  <si>
    <t xml:space="preserve">Sunflame Enterprises Private Limited</t>
  </si>
  <si>
    <t xml:space="preserve">hrd@sunflame.com</t>
  </si>
  <si>
    <t xml:space="preserve">D-836 NEW FRIENDS COLONY NEW DELHI South Delhi DL 110025 IN</t>
  </si>
  <si>
    <t xml:space="preserve">Thirth Agro Tech Private Limited</t>
  </si>
  <si>
    <t xml:space="preserve">dipesh@shaktimanagro.com</t>
  </si>
  <si>
    <t xml:space="preserve">Near Krishna Park Hotel B/H Hindustan Oil Mill Cake Gondal Road, N. H. - 8, Vavdi
 Rajkot, Gujarat 360004, IN</t>
  </si>
  <si>
    <t xml:space="preserve">V Simplify Software India Private Limited</t>
  </si>
  <si>
    <t xml:space="preserve">Raj N</t>
  </si>
  <si>
    <t xml:space="preserve">raj.n@vsimplify.com</t>
  </si>
  <si>
    <t xml:space="preserve">293,, 8th Main Rd, RBI Layout, Phase 7, J. P. Nagar, Bengaluru, Karnataka 560078</t>
  </si>
  <si>
    <t xml:space="preserve">Wood Group Psn</t>
  </si>
  <si>
    <t xml:space="preserve">Aimassou</t>
  </si>
  <si>
    <t xml:space="preserve">ifogo.z.aimassou@exxonmobil.com</t>
  </si>
  <si>
    <t xml:space="preserve">No-5, DLF Cyber City Rd, DLF Phase 2, Sector 24, Gurugram, Haryana 122002</t>
  </si>
  <si>
    <t xml:space="preserve">Quikr</t>
  </si>
  <si>
    <t xml:space="preserve">Nibha</t>
  </si>
  <si>
    <t xml:space="preserve">nnaik@quikr.com</t>
  </si>
  <si>
    <t xml:space="preserve">Village, Dhoolsiras Rd, Sector 24 Dwarka, Dwarka, Delhi, 110077</t>
  </si>
  <si>
    <t xml:space="preserve">Sa Tech Software India Pvt Ltd</t>
  </si>
  <si>
    <t xml:space="preserve">hr@satincorp.com</t>
  </si>
  <si>
    <t xml:space="preserve">2nd Floor, D-129, Sector 10, Noida, Uttar Pradesh 201301</t>
  </si>
  <si>
    <t xml:space="preserve">Sungard Avaialbility</t>
  </si>
  <si>
    <t xml:space="preserve">ritesh.zope@sungardas.com</t>
  </si>
  <si>
    <t xml:space="preserve">020-67310400/100</t>
  </si>
  <si>
    <t xml:space="preserve">2nd Floor, Wing 4, Cluster D, EON Free Zone Plot No. 1, S. No. 77, MIDC Kharadi Knowledge Park Pune Pune MH 411014 IN</t>
  </si>
  <si>
    <t xml:space="preserve">Thirumal Seven Hills Pvt Ltd</t>
  </si>
  <si>
    <t xml:space="preserve">hr@tirumalasevenhills.com</t>
  </si>
  <si>
    <t xml:space="preserve">A-237, Near Malviya Nagar Bus Stand, Shivalik, Malviya Nagar, New Delhi, Delhi 110017</t>
  </si>
  <si>
    <t xml:space="preserve">Wordplay Content</t>
  </si>
  <si>
    <t xml:space="preserve">Shafeeque</t>
  </si>
  <si>
    <t xml:space="preserve">shafeeque@wordplaycontent.com</t>
  </si>
  <si>
    <t xml:space="preserve">no 82, VP Deenadayalu Naidu Rd, Extension, Benson Town, Bengaluru, Karnataka 560046</t>
  </si>
  <si>
    <t xml:space="preserve">Quintegra Solutions Limited</t>
  </si>
  <si>
    <t xml:space="preserve">bgcheck@QUINTEGRASOLUTIONS.COM</t>
  </si>
  <si>
    <t xml:space="preserve">044-43917100</t>
  </si>
  <si>
    <t xml:space="preserve">168, Eldams Rd, Lubdhi Colony, Teynampet, Chennai, Tamil Nadu 600018</t>
  </si>
  <si>
    <t xml:space="preserve">Saaki Argus And Averil Consulting</t>
  </si>
  <si>
    <t xml:space="preserve">pavithra.g@saaconsulting.co.in</t>
  </si>
  <si>
    <t xml:space="preserve">No. 153/82, High Gates, Santhome High Rd, MRC Nagar, Chennai, Tamil Nadu 600028</t>
  </si>
  <si>
    <t xml:space="preserve">Skfi Education Labs Private Limited</t>
  </si>
  <si>
    <t xml:space="preserve">Pavan</t>
  </si>
  <si>
    <t xml:space="preserve">pavan@skyfilabs.com</t>
  </si>
  <si>
    <t xml:space="preserve">WMMR+HRQ, Kaverappa Layout, Kadubeesanahalli, Kadabeesanahalli, Bengaluru, Karnataka 560103</t>
  </si>
  <si>
    <t xml:space="preserve">Sungard Solutions India Private Limited (Acquired By Fis Global)</t>
  </si>
  <si>
    <t xml:space="preserve">Raveendran Puravankara</t>
  </si>
  <si>
    <t xml:space="preserve">Raveendran.Puravankara@fisglobal.com</t>
  </si>
  <si>
    <t xml:space="preserve">S-405, LGF GREATER KAILASH PART II NEW DELHI South Delhi DL 110048 IN</t>
  </si>
  <si>
    <t xml:space="preserve">Thirumeni Finance Pvt. Ltd.</t>
  </si>
  <si>
    <t xml:space="preserve">Gayajuddin</t>
  </si>
  <si>
    <t xml:space="preserve">gayajuddin.s@varthana.com Deepthi.joseph@varthana.com</t>
  </si>
  <si>
    <t xml:space="preserve">Service Rd, HRBR Layout 3rd Block, HRBR Layout, Kalyan Nagar, Bengaluru, Karnataka 560043</t>
  </si>
  <si>
    <t xml:space="preserve">V Trans India Limited</t>
  </si>
  <si>
    <t xml:space="preserve">southadmin@vtransgroup.com</t>
  </si>
  <si>
    <t xml:space="preserve">14, Azad Bhawan Rd, Karol Bagh, New Delhi, Delhi 110055</t>
  </si>
  <si>
    <t xml:space="preserve">Wordworks Apex Ites (India) Pvt Ltd</t>
  </si>
  <si>
    <t xml:space="preserve">Sowmya Malla</t>
  </si>
  <si>
    <t xml:space="preserve">hr@akt.apexcovantage.com</t>
  </si>
  <si>
    <t xml:space="preserve">Super A8&amp;A9, Thiru Vi Ka Industrial Estate, SIDCO Industrial Estate, Guindy, Chennai, Tamil Nadu 600032</t>
  </si>
  <si>
    <t xml:space="preserve">Pidilite Industries Limited</t>
  </si>
  <si>
    <t xml:space="preserve">Archana Ashok Walikar</t>
  </si>
  <si>
    <t xml:space="preserve">archana.walikar@pidilite.com,neepa.naik@pidilite.com</t>
  </si>
  <si>
    <t xml:space="preserve">Quintillion Media Private Limited</t>
  </si>
  <si>
    <t xml:space="preserve">hr@thequint.com</t>
  </si>
  <si>
    <t xml:space="preserve">One Indiabulls centre, tower 2B, 3rd floor, Mumbai, Maharastra - 400066</t>
  </si>
  <si>
    <t xml:space="preserve">Saama Technologies</t>
  </si>
  <si>
    <t xml:space="preserve">ameyagokhale@saama.com</t>
  </si>
  <si>
    <t xml:space="preserve">20 66929000/2/4</t>
  </si>
  <si>
    <t xml:space="preserve">Level-10, Building - IT8, Qubix SEZ, Blue Ridge Survey No. 154, 6, Phase 1, Hinjewadi Rajiv Gandhi Infotech Park, Hinjawadi, Pune, Maharashtra 411057</t>
  </si>
  <si>
    <t xml:space="preserve">Skh Metals Ltd.(Krishna Group</t>
  </si>
  <si>
    <t xml:space="preserve">Suresh Yadav</t>
  </si>
  <si>
    <t xml:space="preserve">sureshyadav@skhmetals.com</t>
  </si>
  <si>
    <t xml:space="preserve">141, Phase IV, Udyog Vihar, Sector 18, Gurugram, Haryana 122015</t>
  </si>
  <si>
    <t xml:space="preserve">Sunjray Infosyste Pvt Ltd</t>
  </si>
  <si>
    <t xml:space="preserve">R Mamata</t>
  </si>
  <si>
    <t xml:space="preserve">r.mamata@sunjray.com</t>
  </si>
  <si>
    <t xml:space="preserve">B-6/89SAFDARJUNG ENCLAVE DELHI DL 110029 IN</t>
  </si>
  <si>
    <t xml:space="preserve">Prahlad Rao</t>
  </si>
  <si>
    <t xml:space="preserve">prahlad@thomasassessments.com</t>
  </si>
  <si>
    <t xml:space="preserve">12th Floor, 12H Vandana Building Connaught Palace, (state, Tolstoy Ln, Janpath, Connaught Place, New Delhi, Delhi 110001</t>
  </si>
  <si>
    <t xml:space="preserve">V V F India Ltd</t>
  </si>
  <si>
    <t xml:space="preserve">Vidyadhar Parab</t>
  </si>
  <si>
    <t xml:space="preserve">vidyadhar.parab@vvfltd.com</t>
  </si>
  <si>
    <t xml:space="preserve">Hadbast No. 214, V.P.O. Bhatoli Kalan Baddi, Tehsil - Nalagarh, Dist. Solan, Near Johnson &amp; Johnson, Baddi, Himachal Pradesh 173205</t>
  </si>
  <si>
    <t xml:space="preserve">Workmethods</t>
  </si>
  <si>
    <t xml:space="preserve">Poonam Dubey</t>
  </si>
  <si>
    <t xml:space="preserve">poonam.dubey@workmethods.com</t>
  </si>
  <si>
    <t xml:space="preserve">P-54, Mayur Colony, Kothrud, Pune, Maharashtra 411038</t>
  </si>
  <si>
    <t xml:space="preserve">Saama Technologies (I) Pvt. Ltd.</t>
  </si>
  <si>
    <t xml:space="preserve">Sumedh Kadam</t>
  </si>
  <si>
    <t xml:space="preserve">sumedh.kadam@saama.com</t>
  </si>
  <si>
    <t xml:space="preserve">Hinjewadi Rajiv Gandhi Infotech Park, Hinjawadi, Pune, Maharashtra 411057</t>
  </si>
  <si>
    <t xml:space="preserve">Skill Next Pvt Ltd</t>
  </si>
  <si>
    <t xml:space="preserve">Sreenath Reddy</t>
  </si>
  <si>
    <t xml:space="preserve">sreenathareddy.ch@skillnext.co.in</t>
  </si>
  <si>
    <t xml:space="preserve">H.No:1-98/2/11/3, Shrishti Towers.304, 2nd Floor, Arunodaya Colony, Madhapur, Hyderabad, Telangana 500081</t>
  </si>
  <si>
    <t xml:space="preserve">Sunmarg Soft Tech</t>
  </si>
  <si>
    <t xml:space="preserve">hr@sunmargsofttech.com</t>
  </si>
  <si>
    <t xml:space="preserve">PLOT NO:446, CHANDRA REDDY TOWERS, AYYAPPA SOCIETY MADHAPUR HYDERABAD TELANGANA INDIA 500081</t>
  </si>
  <si>
    <t xml:space="preserve">Thomas Cook India (Sotc)</t>
  </si>
  <si>
    <t xml:space="preserve">Priyanka Hegde</t>
  </si>
  <si>
    <t xml:space="preserve">Priyanka.Hegde@in.thomascook.com
 Neha.Suralkar@in.thomascook.com</t>
  </si>
  <si>
    <t xml:space="preserve">V. K. Bajaj &amp; Co</t>
  </si>
  <si>
    <t xml:space="preserve">Vbajaj</t>
  </si>
  <si>
    <t xml:space="preserve">vbajaj@vkbca.com</t>
  </si>
  <si>
    <t xml:space="preserve">695, Ground Floor, Shakti Khand 4, Indirapuram, Ghaziabad, Uttar Pradesh 201010</t>
  </si>
  <si>
    <t xml:space="preserve">Workopt Solutions Pvt Ltd</t>
  </si>
  <si>
    <t xml:space="preserve">Vivek Mahendru</t>
  </si>
  <si>
    <t xml:space="preserve">vivek.mahendru@workopt.com</t>
  </si>
  <si>
    <t xml:space="preserve">9th Floor, Spaze i-Tech Park, Sector 49, Sohna Road, Gurugram, Haryana 122018</t>
  </si>
  <si>
    <t xml:space="preserve">Quislex Legal Services Pvt Lts</t>
  </si>
  <si>
    <t xml:space="preserve">Radha.v@QuisLex.net</t>
  </si>
  <si>
    <t xml:space="preserve">Jayabheri Silicon Towers, 118/1/14/C, 2nd, Kondapur, Telangana 500084</t>
  </si>
  <si>
    <t xml:space="preserve">Saarathi Healthcare Pvt Ltd</t>
  </si>
  <si>
    <t xml:space="preserve">hr3@saarathihealthcare.com</t>
  </si>
  <si>
    <t xml:space="preserve">431/432 Lodha Supremus 2, A wing, Road No. 22, Wagale Estate, Thane West – 400604</t>
  </si>
  <si>
    <t xml:space="preserve">Skillmine Technology Consulting Private Limited</t>
  </si>
  <si>
    <t xml:space="preserve">hr@skill-mine.com</t>
  </si>
  <si>
    <t xml:space="preserve">P-104, Ground Floor, N Pandav Nagar, Mayur Vihar, Delhi, 110091</t>
  </si>
  <si>
    <t xml:space="preserve">Sunmax Auto Engineering Private Limited</t>
  </si>
  <si>
    <t xml:space="preserve">hr.180@sunmaxauto.com</t>
  </si>
  <si>
    <t xml:space="preserve">C-5/6, GRAND VASANT,IST FLOOR VASANT KUNJ, NEW DELHI DL 110060 IN</t>
  </si>
  <si>
    <t xml:space="preserve">Thomsonreuters</t>
  </si>
  <si>
    <t xml:space="preserve">Abhilash Sinha</t>
  </si>
  <si>
    <t xml:space="preserve">abhilash.sinha@thomsonreuters.com</t>
  </si>
  <si>
    <t xml:space="preserve">Building 9B, 10th Floor, Phase III Metro Path, DLF Cyber City, DLF Phase 2, Sector 24, Gurugram, Haryana 122002</t>
  </si>
  <si>
    <t xml:space="preserve">V.Rattan &amp; Co. (Site+Emp)</t>
  </si>
  <si>
    <t xml:space="preserve">Sachdev Rattan</t>
  </si>
  <si>
    <t xml:space="preserve">sachdev_rattan@yahoo.com</t>
  </si>
  <si>
    <t xml:space="preserve">C 1/14 Basement, Safdarjung Development Area, Hauz Khas, New Delhi, Delhi 110016</t>
  </si>
  <si>
    <t xml:space="preserve">Workxmate</t>
  </si>
  <si>
    <t xml:space="preserve">hr@almamate.in</t>
  </si>
  <si>
    <t xml:space="preserve">A 61, 1st Floor, Spring Meadows Business Park, Sector 63, Noida, Uttar Pradesh 201301</t>
  </si>
  <si>
    <t xml:space="preserve">Quovantis Technologies Pvt Ltd</t>
  </si>
  <si>
    <t xml:space="preserve">manpreet.kaur@quovantis.com</t>
  </si>
  <si>
    <t xml:space="preserve">Saasforce Consulting Pvt Ltd</t>
  </si>
  <si>
    <t xml:space="preserve">deepika.kauldhar@saasfocus.com</t>
  </si>
  <si>
    <t xml:space="preserve">A-94/9, Bishanpura Rd, A Block, Sector 58, Noida, Uttar Pradesh 201301</t>
  </si>
  <si>
    <t xml:space="preserve">Skillrecruit</t>
  </si>
  <si>
    <t xml:space="preserve">Swapna Surepalli</t>
  </si>
  <si>
    <t xml:space="preserve">swapna.surepalli@skillrecruit.com</t>
  </si>
  <si>
    <t xml:space="preserve">Villa 172, Road 2, Maa Villas Rd, Duplex, Bachupally, Hyderabad, Telangana 500090</t>
  </si>
  <si>
    <t xml:space="preserve">Sun-N-Sand Hotels Pvt. Ltd.</t>
  </si>
  <si>
    <t xml:space="preserve">Rohan</t>
  </si>
  <si>
    <t xml:space="preserve">hr@sunnsandhotel.com</t>
  </si>
  <si>
    <t xml:space="preserve">022 66938888, Ext-1243</t>
  </si>
  <si>
    <t xml:space="preserve">39, JUHU BEACH JUHU MUMBAI MH 400049 IN</t>
  </si>
  <si>
    <t xml:space="preserve">Thoon Digital</t>
  </si>
  <si>
    <t xml:space="preserve">Suganthi W</t>
  </si>
  <si>
    <t xml:space="preserve">hr@thoondigital.com</t>
  </si>
  <si>
    <t xml:space="preserve">129 Noida Special Economic Zone, Noida, Uttar Pradesh 201305</t>
  </si>
  <si>
    <t xml:space="preserve">V2Solutions</t>
  </si>
  <si>
    <t xml:space="preserve">Vaishnavi Vaity</t>
  </si>
  <si>
    <t xml:space="preserve">vaishnavi.vaity@v2solutions.com
 hr@v2solutions.com</t>
  </si>
  <si>
    <t xml:space="preserve">International Infotech Park, Tower 4, 3rd Floor, Swami Pranavanandaji Marg, Sector 30, Vashi, Navi Mumbai, Maharashtra 400703</t>
  </si>
  <si>
    <t xml:space="preserve">World Class Gourmet Foods Private Limited</t>
  </si>
  <si>
    <t xml:space="preserve">info@worldclassfoods.in</t>
  </si>
  <si>
    <t xml:space="preserve">C-20, Block C, Okhla Phase I, Okhla Industrial Estate, New Delhi, Delhi 110020</t>
  </si>
  <si>
    <t xml:space="preserve">Quscient Technologies Pvt Ltd</t>
  </si>
  <si>
    <t xml:space="preserve">Sankar</t>
  </si>
  <si>
    <t xml:space="preserve">hrchn01@quscient.com</t>
  </si>
  <si>
    <t xml:space="preserve">4-B, 4th Floor, Prince Infocity II, 141, Rajiv Gandhi Salai, Kandancavadi, Chennai, Tamil Nadu 600096</t>
  </si>
  <si>
    <t xml:space="preserve">Saavee Aerosyste Private Limited</t>
  </si>
  <si>
    <t xml:space="preserve">Phebe Florence</t>
  </si>
  <si>
    <t xml:space="preserve">Phebe.FLORENCE@aviohelitronics.com</t>
  </si>
  <si>
    <t xml:space="preserve">NEW NO-1/1, OLD NO-8, 2ND FLOOR,OLD AIRPORT MAIN ROAD,, OPP. INDIANOIL PETROL PUMP DOMLUR VILLAGE656KN</t>
  </si>
  <si>
    <t xml:space="preserve">Skills Outsourcing Think Private Limited</t>
  </si>
  <si>
    <t xml:space="preserve">hr@skills-agency.com</t>
  </si>
  <si>
    <t xml:space="preserve">No 621 (2nd floor 2nd Main Road, opposite LG Showroom, near Police Station, Binnamangala, Indiranagar, Bengaluru, Karnataka 560038</t>
  </si>
  <si>
    <t xml:space="preserve">SUNPRO CYBERSYSTEMS PRIVATE LIMITED</t>
  </si>
  <si>
    <t xml:space="preserve">Nagarjuna K</t>
  </si>
  <si>
    <t xml:space="preserve">hr@sunprocybersyste.com</t>
  </si>
  <si>
    <t xml:space="preserve">Plot No.9, Survey No.75&amp; 76, Nanakramguda X Roads Raidurgam, Gachibowli HYDERABAD Hyderabad TG 500032 IN</t>
  </si>
  <si>
    <t xml:space="preserve">Thoonreuters</t>
  </si>
  <si>
    <t xml:space="preserve">hr@thoonreuters.com</t>
  </si>
  <si>
    <t xml:space="preserve">62, 1, Palace Rd, near Mount Carmel College, Military Compound, Vasanth Nagar, Bengaluru, Karnataka 560052</t>
  </si>
  <si>
    <t xml:space="preserve">V3 Staffing Solutions India</t>
  </si>
  <si>
    <t xml:space="preserve">hr@v3staffing.in</t>
  </si>
  <si>
    <t xml:space="preserve">#202, 2nd Floor, Rd Number 12, Banjara Hills, Hyderabad, Telangana 500034</t>
  </si>
  <si>
    <t xml:space="preserve">Qwestdestinations</t>
  </si>
  <si>
    <t xml:space="preserve">tours@qwestdestinations.com</t>
  </si>
  <si>
    <t xml:space="preserve">119A Castle St, Colombo, Sri Lanka</t>
  </si>
  <si>
    <t xml:space="preserve">Saba Software India Private Limited</t>
  </si>
  <si>
    <t xml:space="preserve">IDsilva@saba.com</t>
  </si>
  <si>
    <t xml:space="preserve">Kanakia Wallstreet, Wing-A ,Unit Nos.811 &amp; 812, Chakala ,Andheri Kurla Road,Andheri (East)</t>
  </si>
  <si>
    <t xml:space="preserve">Skinbook Laboratories India Pvt Ltd</t>
  </si>
  <si>
    <t xml:space="preserve">dermstrust@gmail.com</t>
  </si>
  <si>
    <t xml:space="preserve">NO.2, Pokhran Rd, Tulsi Dham, Vasant Vihar, Thane West, Thane, Maharashtra 400606</t>
  </si>
  <si>
    <t xml:space="preserve">Sunriseville School</t>
  </si>
  <si>
    <t xml:space="preserve">sunriseville@sunriseville.com</t>
  </si>
  <si>
    <t xml:space="preserve">Noida Sector 25, Noida - 201301</t>
  </si>
  <si>
    <t xml:space="preserve">Thotaka Technologies Pvt Ltd</t>
  </si>
  <si>
    <t xml:space="preserve">Sriram Subramanian</t>
  </si>
  <si>
    <t xml:space="preserve">sriram@thotakaa.com</t>
  </si>
  <si>
    <t xml:space="preserve">36-46/2, Plot No:486 Defence Colony, above HDFC Bank, Secunderabad, Telangana 500094</t>
  </si>
  <si>
    <t xml:space="preserve">V5 Global Services Private Limited</t>
  </si>
  <si>
    <t xml:space="preserve">hrhelpline@v5global.com</t>
  </si>
  <si>
    <t xml:space="preserve">13/5 Ground Floor, D, Tum Rd, Okhla Phase III, 2, New Delhi, Delhi 110020</t>
  </si>
  <si>
    <t xml:space="preserve">World Classservices Private Limited</t>
  </si>
  <si>
    <t xml:space="preserve">ajay@wcspl.org</t>
  </si>
  <si>
    <t xml:space="preserve">GCJ9+R5C, Hosiery Complex, Block D, Noida Phase-2, Yakubpur, Noida, Uttar Pradesh 201305</t>
  </si>
  <si>
    <t xml:space="preserve">R It Solutions Limited</t>
  </si>
  <si>
    <t xml:space="preserve">Udita</t>
  </si>
  <si>
    <t xml:space="preserve">udita_singha@rlimited.com</t>
  </si>
  <si>
    <t xml:space="preserve">S Global Knowledge Park Ist Floor, Sector 125, Noida, Uttar Pradesh 201313</t>
  </si>
  <si>
    <t xml:space="preserve">Sabmiller</t>
  </si>
  <si>
    <t xml:space="preserve">S Manjula</t>
  </si>
  <si>
    <t xml:space="preserve">s.manjula@sabmiller.in</t>
  </si>
  <si>
    <t xml:space="preserve">6th Floor, Green Heart Building Mfar
 Manyata Tech Park, Phase IV, Nagavar Village
 City: Bangalore 560045 Karnataka</t>
  </si>
  <si>
    <t xml:space="preserve">Skinternational</t>
  </si>
  <si>
    <t xml:space="preserve">Shilpam</t>
  </si>
  <si>
    <t xml:space="preserve">shilpam@skinternational.com</t>
  </si>
  <si>
    <t xml:space="preserve">B- 247/1 Street No.2 Opposite 13 IP Extension Mandawli Fazalpur, New Delhi, Delhi 110092</t>
  </si>
  <si>
    <t xml:space="preserve">Sunsea E Services Private Limited</t>
  </si>
  <si>
    <t xml:space="preserve">admin@sunsea.co</t>
  </si>
  <si>
    <t xml:space="preserve">FLAT "O" III FLOOR, SUNDAR BLOCK 59/23 BURKIT ROAD T NAGAR CHENNAI TN 600017 IN</t>
  </si>
  <si>
    <t xml:space="preserve">Thought Focus Information Technologies Private Limited</t>
  </si>
  <si>
    <t xml:space="preserve">hr@thoughtfocus.com</t>
  </si>
  <si>
    <t xml:space="preserve">0124 486 9000</t>
  </si>
  <si>
    <t xml:space="preserve">8th Floor, Tower B, Building No. 5, DLF Epitome, DLF Cyber City, Gurugram, Haryana 122002</t>
  </si>
  <si>
    <t xml:space="preserve">V6 Appsys Infotech Private Limited</t>
  </si>
  <si>
    <t xml:space="preserve">Hassan</t>
  </si>
  <si>
    <t xml:space="preserve">hassan@esquareinfo.com</t>
  </si>
  <si>
    <t xml:space="preserve">Mosque Rd, Cleveland Town, Pulikeshi Nagar, Bengaluru, Karnataka 560005</t>
  </si>
  <si>
    <t xml:space="preserve">World Health House</t>
  </si>
  <si>
    <t xml:space="preserve">Madan Potra</t>
  </si>
  <si>
    <t xml:space="preserve">MADANPOTRAS@searo.who.int</t>
  </si>
  <si>
    <t xml:space="preserve">Nirman Bhawan, 537, A Wing, Maulana Azad Rd, New Delhi, Delhi 110011</t>
  </si>
  <si>
    <t xml:space="preserve">R P Telebuy Sky Shop</t>
  </si>
  <si>
    <t xml:space="preserve">hre@telebuyindia.com</t>
  </si>
  <si>
    <t xml:space="preserve">044-33616363</t>
  </si>
  <si>
    <t xml:space="preserve">No 81 B, 2nd Floor, Tower A, Prince Info Park, Sai Nagar, Ambattur Industrial Estate, Chennai, Tamil Nadu 600058</t>
  </si>
  <si>
    <t xml:space="preserve">Sabre Travel Technologies</t>
  </si>
  <si>
    <t xml:space="preserve">Rajeshwari Ashok</t>
  </si>
  <si>
    <t xml:space="preserve">Rajeshwari.Ashok@sabre.com</t>
  </si>
  <si>
    <t xml:space="preserve">International Technology Park, Navigator Building, 1st Floor (Unit 1 &amp; 2, #7, Whitefield Main Rd, Pattandur Agrahara, Whitefield, Bengaluru, Karnataka 560066</t>
  </si>
  <si>
    <t xml:space="preserve">Skmconsulting</t>
  </si>
  <si>
    <t xml:space="preserve">P Raj</t>
  </si>
  <si>
    <t xml:space="preserve">praj@skmconsulting.co.in</t>
  </si>
  <si>
    <t xml:space="preserve">5 Av. du Général de Gaulle, 94160 Saint-Mandé, France</t>
  </si>
  <si>
    <t xml:space="preserve">Sunshine Global Hospital</t>
  </si>
  <si>
    <t xml:space="preserve">hr.manjalpur@sunshineglobalhospitals.com</t>
  </si>
  <si>
    <t xml:space="preserve">Dumas Rd, beside Big Bazar, Piplod, Surat, Gujarat 395007</t>
  </si>
  <si>
    <t xml:space="preserve">Thought Ripples</t>
  </si>
  <si>
    <t xml:space="preserve">hr@thoughtripples.com</t>
  </si>
  <si>
    <t xml:space="preserve">4th Floor, Technopark, Gayatri Building, Ulloor, P T Chacko Nagar, Ulloor, Thiruvananthapuram, Kerala 695581</t>
  </si>
  <si>
    <t xml:space="preserve">Vacon</t>
  </si>
  <si>
    <t xml:space="preserve">Udesh</t>
  </si>
  <si>
    <t xml:space="preserve">udesh@vacon.com</t>
  </si>
  <si>
    <t xml:space="preserve">No.-56 &amp; 57, Bommasandra Jigani Link Rd, Bommasandra Industrial Area, Bengaluru, Karnataka 560099</t>
  </si>
  <si>
    <t xml:space="preserve">World Vision India</t>
  </si>
  <si>
    <t xml:space="preserve">Pawan Gurnani</t>
  </si>
  <si>
    <t xml:space="preserve">Pawan_Gurnani@wvi.org</t>
  </si>
  <si>
    <t xml:space="preserve">H-no 468, West Rajiv Nagar, Sector 12A, Gurugram, Haryana 122009</t>
  </si>
  <si>
    <t xml:space="preserve">R S Textiles Group</t>
  </si>
  <si>
    <t xml:space="preserve">Oshinakshit</t>
  </si>
  <si>
    <t xml:space="preserve">oshinakshit@yahoo.com</t>
  </si>
  <si>
    <t xml:space="preserve">X/3470, New Jain Market, Shanti Mohalla, Gandhi Nagar, Gandhi Nagar, Delhi, 110031</t>
  </si>
  <si>
    <t xml:space="preserve">Sacl</t>
  </si>
  <si>
    <t xml:space="preserve">S Vinoth</t>
  </si>
  <si>
    <t xml:space="preserve">s.vinoth@sacl.co.in</t>
  </si>
  <si>
    <t xml:space="preserve">Vill Bhatian, Chourasia Road,, Nalagarh, Himachal Pradesh</t>
  </si>
  <si>
    <t xml:space="preserve">Sknl</t>
  </si>
  <si>
    <t xml:space="preserve">contact@sknl.co.in</t>
  </si>
  <si>
    <t xml:space="preserve">BLOCK-B2, Ganapatrao Kadam Marg, Lower Parel, Mumbai, Maharashtra 400013</t>
  </si>
  <si>
    <t xml:space="preserve">Sunsmart Technologies Pvt Ltd</t>
  </si>
  <si>
    <t xml:space="preserve">hr@sunsmartglobal.com</t>
  </si>
  <si>
    <t xml:space="preserve">No 672 4th Floor, Temple Tower, Anna Salai, New Colony, CIT Nagar East, Nandanam, Chennai, Tamil Nadu 600035</t>
  </si>
  <si>
    <t xml:space="preserve">Thought Works</t>
  </si>
  <si>
    <t xml:space="preserve">Divyasa</t>
  </si>
  <si>
    <t xml:space="preserve">hr@thoughtworks.com</t>
  </si>
  <si>
    <t xml:space="preserve">International Tech Park, Sector 59, Gurugram, Haryana 122102</t>
  </si>
  <si>
    <t xml:space="preserve">Vacs Technology Pvt. Ltd.</t>
  </si>
  <si>
    <t xml:space="preserve">hr@vacsglobal.com</t>
  </si>
  <si>
    <t xml:space="preserve">Crystal Court, 4Th Floor, B Cabin Rd, Naupada, Thane, Maharashtra 400601</t>
  </si>
  <si>
    <t xml:space="preserve">World Wellness Mission</t>
  </si>
  <si>
    <t xml:space="preserve">Sumathi Chacko</t>
  </si>
  <si>
    <t xml:space="preserve">Sumathi.Chacko@wwm.co.in</t>
  </si>
  <si>
    <t xml:space="preserve">1st Floor, Raghuvanshi Complex, opposite Shitla Mandir, Burail, Sector-45A, Sector 45, Chandigarh, 160047</t>
  </si>
  <si>
    <t xml:space="preserve">R Shah And Associate (The Institution Of Chartered Accountants Of India)</t>
  </si>
  <si>
    <t xml:space="preserve">R Shah</t>
  </si>
  <si>
    <t xml:space="preserve">rshahAssociate@gmail.com</t>
  </si>
  <si>
    <t xml:space="preserve">B/106, Oxford Avenue, Opp. C.U.Shah College, Income Tax, Gujarat 380014</t>
  </si>
  <si>
    <t xml:space="preserve">Sadhana Media Network Pvt Ltd</t>
  </si>
  <si>
    <t xml:space="preserve">Sadhna</t>
  </si>
  <si>
    <t xml:space="preserve">sadhnaprime@gmail.com</t>
  </si>
  <si>
    <t xml:space="preserve">37, Second Floor, Rani Jhansi Road, Motia Khan, Paharganj, Delhi, 110055</t>
  </si>
  <si>
    <t xml:space="preserve">Skol Breweries.</t>
  </si>
  <si>
    <t xml:space="preserve">Santosh Chavan.</t>
  </si>
  <si>
    <t xml:space="preserve">hr@sabmiller-sales.in</t>
  </si>
  <si>
    <t xml:space="preserve">57 F, Gariahat Rd, Dover Terrace, Ballygunge, Kolkata, West Bengal 700029</t>
  </si>
  <si>
    <t xml:space="preserve">Suntec Business Solutions Pvt. Ltd.</t>
  </si>
  <si>
    <t xml:space="preserve">Nishad</t>
  </si>
  <si>
    <t xml:space="preserve">Nishad@suntecgroup.com</t>
  </si>
  <si>
    <t xml:space="preserve">CITITOWER, SIXTH FLOOR, DOOR NO.7 3RD CROSS STREET KASTURIBAI NAGAR, ADYAR CHENNAI Chennai TN 600020 IN</t>
  </si>
  <si>
    <t xml:space="preserve">Thraze Technology Solutions Llp</t>
  </si>
  <si>
    <t xml:space="preserve">Sam Sam</t>
  </si>
  <si>
    <t xml:space="preserve">sam@thraze.in</t>
  </si>
  <si>
    <t xml:space="preserve">41, SHREE NILAYAM,SHIVANAHALI 2nd Phase, Opp. V.R.L JAKKUR ROAD,YELAHANKA, Bangalore Bangalore KA 560064 IN</t>
  </si>
  <si>
    <t xml:space="preserve">Vaderanco</t>
  </si>
  <si>
    <t xml:space="preserve">Rajnandini</t>
  </si>
  <si>
    <t xml:space="preserve">rajnandini@vaderanco.com</t>
  </si>
  <si>
    <t xml:space="preserve">403, 405 &amp; 406, Ozone, Nr. Center Square Mall, Dr Vikram Sarabhai Marg, Subhanpura, Vadodara, Gujarat 390023</t>
  </si>
  <si>
    <t xml:space="preserve">Worldbank</t>
  </si>
  <si>
    <t xml:space="preserve">G Kapoor</t>
  </si>
  <si>
    <t xml:space="preserve">g.kapoor@worldbank.org</t>
  </si>
  <si>
    <t xml:space="preserve">R Syste Products And Technologies Private Limited.</t>
  </si>
  <si>
    <t xml:space="preserve">pallavi.pokarna@indussoft.com</t>
  </si>
  <si>
    <t xml:space="preserve">Trustone City, SEZ, Plot No 21, TechZone IV, Noida Extension, 201308, Greater Noida, Uttar Pradesh 201009</t>
  </si>
  <si>
    <t xml:space="preserve">Safenet India Pvt Ltd</t>
  </si>
  <si>
    <t xml:space="preserve">Deepshikha</t>
  </si>
  <si>
    <t xml:space="preserve">deepshikha.gupta@safenet-inc.com</t>
  </si>
  <si>
    <t xml:space="preserve">120 4020555</t>
  </si>
  <si>
    <t xml:space="preserve">L-47,LGF LAJPAT NAGAR NEW DELHI DL 110024 IN.</t>
  </si>
  <si>
    <t xml:space="preserve">Skp Business Consulting Llp.</t>
  </si>
  <si>
    <t xml:space="preserve">Manoj Khatal</t>
  </si>
  <si>
    <t xml:space="preserve">manoj.khatal@skpgroup.com</t>
  </si>
  <si>
    <t xml:space="preserve">20 6720 3824 | M: +91 8793311523</t>
  </si>
  <si>
    <t xml:space="preserve">B/376, 3rd Floor, Nirman Vihar, Preet Vihar, New Delhi, Delhi 110092</t>
  </si>
  <si>
    <t xml:space="preserve">Sunwell Solution Co Ltd</t>
  </si>
  <si>
    <t xml:space="preserve">Yoshioka</t>
  </si>
  <si>
    <t xml:space="preserve">yoshioka@sunwells.com</t>
  </si>
  <si>
    <t xml:space="preserve">Japan, 231-0023 Kanagawa, Yokohama, Naka Ward, Yamashitacho</t>
  </si>
  <si>
    <t xml:space="preserve">Threads It Solutions Pvt. Ltd.</t>
  </si>
  <si>
    <t xml:space="preserve">hr@threadmap.com</t>
  </si>
  <si>
    <t xml:space="preserve">Level 7, Maximus Towers, Building 2A, Mindspace , Hi-tech city Hyderabad Hyderabad TG 500081 IN</t>
  </si>
  <si>
    <t xml:space="preserve">Vaelsinternationalschool</t>
  </si>
  <si>
    <t xml:space="preserve">Principal</t>
  </si>
  <si>
    <t xml:space="preserve">principal@vaelsinternationalschool.com</t>
  </si>
  <si>
    <t xml:space="preserve">Pon Vidhyashram Gardens, Off, SH 49, Injambakkam, Chennai, Tamil Nadu 600115</t>
  </si>
  <si>
    <t xml:space="preserve">Worldview Tours</t>
  </si>
  <si>
    <t xml:space="preserve">Chetan</t>
  </si>
  <si>
    <t xml:space="preserve">chetan@worldviewtours.com</t>
  </si>
  <si>
    <t xml:space="preserve">1400 Quail St Ste 139, Newport Beach, CA 92660, United States</t>
  </si>
  <si>
    <t xml:space="preserve">R Systems International</t>
  </si>
  <si>
    <t xml:space="preserve">Gaurav Madan</t>
  </si>
  <si>
    <t xml:space="preserve">Gaurav.Madan@rsystems.com</t>
  </si>
  <si>
    <t xml:space="preserve">Gaurav Madan -Sr, Manager HR</t>
  </si>
  <si>
    <t xml:space="preserve">C-1 &amp; C-40, C Block, Sector 59, Noida, Uttar Pradesh 201307</t>
  </si>
  <si>
    <t xml:space="preserve">Safeplusplus</t>
  </si>
  <si>
    <t xml:space="preserve">Abhinav Gupta</t>
  </si>
  <si>
    <t xml:space="preserve">abhinav.gupta@safeplusplus.com</t>
  </si>
  <si>
    <t xml:space="preserve">2/d/3- Madhav mall Nr. Ratanbaa school, Thakkarbapa Nagar Rd, Ahmedabad, Gujarat 382350</t>
  </si>
  <si>
    <t xml:space="preserve">Skp Gourp</t>
  </si>
  <si>
    <t xml:space="preserve">Nivedita Nagre</t>
  </si>
  <si>
    <t xml:space="preserve">nivedita.nagre@skpgroup.com</t>
  </si>
  <si>
    <t xml:space="preserve">20 6720 3800</t>
  </si>
  <si>
    <t xml:space="preserve">Super Enterprises</t>
  </si>
  <si>
    <t xml:space="preserve">hr@superenterprises.co.in</t>
  </si>
  <si>
    <t xml:space="preserve">123 Fifth Avenue, New York,
 NY 10160, USA</t>
  </si>
  <si>
    <t xml:space="preserve">Thredz Information Technology Pvt Ltd</t>
  </si>
  <si>
    <t xml:space="preserve">Sreedharc</t>
  </si>
  <si>
    <t xml:space="preserve">sreedharc@scaleneworks.com</t>
  </si>
  <si>
    <t xml:space="preserve">Ohud Building, First Floor, Raj Bhavan Rd, Somajiguda, Hyderabad, Telangana 500082</t>
  </si>
  <si>
    <t xml:space="preserve">Vailca Software Solutions Private Limited</t>
  </si>
  <si>
    <t xml:space="preserve">hr@vailca.com</t>
  </si>
  <si>
    <t xml:space="preserve">Plot No:1-95/122, Sri Krishna Patrika Block:302, III-Floor, Hi-Tech City, Madhapur, Hyderabad, 500081</t>
  </si>
  <si>
    <t xml:space="preserve">Wpa World Class Services India Private Limited</t>
  </si>
  <si>
    <t xml:space="preserve">Akshmi Seelam</t>
  </si>
  <si>
    <t xml:space="preserve">akshmi.seelam@wpa.org.uk</t>
  </si>
  <si>
    <t xml:space="preserve">9, 20th Main Rd, KHB Colony, Koramangala Industrial Layout, Koramangala, Bengaluru, Karnataka 560034</t>
  </si>
  <si>
    <t xml:space="preserve">All India Institute of Medical Sciences</t>
  </si>
  <si>
    <t xml:space="preserve">Academics Cell</t>
  </si>
  <si>
    <t xml:space="preserve">ilbs.academics@gmail.com</t>
  </si>
  <si>
    <t xml:space="preserve">Lotus Powergear Private Limited</t>
  </si>
  <si>
    <t xml:space="preserve">Customer Support Department</t>
  </si>
  <si>
    <t xml:space="preserve">HR@lotuspowergear.co.in</t>
  </si>
  <si>
    <t xml:space="preserve">R2 International Consulting India Pvt Ltd,</t>
  </si>
  <si>
    <t xml:space="preserve">Sheena George</t>
  </si>
  <si>
    <t xml:space="preserve">sheena.george@r2international.com</t>
  </si>
  <si>
    <t xml:space="preserve">91 8041472800.</t>
  </si>
  <si>
    <t xml:space="preserve">No 499, JK House, Amarjoyothi Layout, Domlur 1st Stage, Bengaluru, Karnataka 560071</t>
  </si>
  <si>
    <t xml:space="preserve">Safetylabs</t>
  </si>
  <si>
    <t xml:space="preserve">Manas Rout</t>
  </si>
  <si>
    <t xml:space="preserve">manas.rout@safetylabs.org</t>
  </si>
  <si>
    <t xml:space="preserve">2394 Highway 130. Dayton, NJ 08810. Phone: 732-438-5100. Fax: 732-230-4209.</t>
  </si>
  <si>
    <t xml:space="preserve">Skp Projects Private Limited</t>
  </si>
  <si>
    <t xml:space="preserve">harsha@skpprojects.com</t>
  </si>
  <si>
    <t xml:space="preserve">D6, Sector D, Vasant Kunj, New Delhi, Delhi 110070</t>
  </si>
  <si>
    <t xml:space="preserve">Supertech Limited</t>
  </si>
  <si>
    <t xml:space="preserve">Uttam Majumdar</t>
  </si>
  <si>
    <t xml:space="preserve">hr@supertechlimited.com</t>
  </si>
  <si>
    <t xml:space="preserve">1114 HAMKUND CHAMBERS ,11 FLOOR 89, NEHRU PLACE NEW DELHI DL 110019 IN</t>
  </si>
  <si>
    <t xml:space="preserve">Thredz It</t>
  </si>
  <si>
    <t xml:space="preserve">Naresh</t>
  </si>
  <si>
    <t xml:space="preserve">naresh@thredzit.com</t>
  </si>
  <si>
    <t xml:space="preserve">91(040)64516490</t>
  </si>
  <si>
    <t xml:space="preserve">6-3-899/2, 4th Floor Swathi PlazaRajbhawan Road,SomajigudaHyderabad,Telangana, India-500028</t>
  </si>
  <si>
    <t xml:space="preserve">Vaishnavi Associates</t>
  </si>
  <si>
    <t xml:space="preserve">medvlko10@gmail.com</t>
  </si>
  <si>
    <t xml:space="preserve">E 35, Office No. 403, Ganesh Complex, Jawahar Park, Vikash Marg, Laxmi Nagar, near Hira Sweet, New Delhi, Delhi 110092</t>
  </si>
  <si>
    <t xml:space="preserve">Wrigley India Private Limited</t>
  </si>
  <si>
    <t xml:space="preserve">Sukesha Shetty</t>
  </si>
  <si>
    <t xml:space="preserve">Sukesha.Shetty@wrigley.com</t>
  </si>
  <si>
    <t xml:space="preserve">Building No. 9B, 10th Floor, DLF Cyber City, Phase III, Sector 24, Gurugram, Haryana 122002</t>
  </si>
  <si>
    <t xml:space="preserve">Raack Academy Of Dance</t>
  </si>
  <si>
    <t xml:space="preserve">Rajangam</t>
  </si>
  <si>
    <t xml:space="preserve">raack2000@yahoo.com</t>
  </si>
  <si>
    <t xml:space="preserve">No.22&amp;23 2nd floor 200 ft road, Ambethkar Nagar, Kolathur, Chennai, Tamil Nadu 600099</t>
  </si>
  <si>
    <t xml:space="preserve">Safeway Technologies Private Limited</t>
  </si>
  <si>
    <t xml:space="preserve">Shaili</t>
  </si>
  <si>
    <t xml:space="preserve">hr@safewaytechnologies.com</t>
  </si>
  <si>
    <t xml:space="preserve">B-28, Sector 1, Noida, Uttar Pradesh 201301</t>
  </si>
  <si>
    <t xml:space="preserve">Skp Securities</t>
  </si>
  <si>
    <t xml:space="preserve">hr@skpmoneywise.com</t>
  </si>
  <si>
    <t xml:space="preserve">033-40077000</t>
  </si>
  <si>
    <t xml:space="preserve">Ashiana Galaxy, 1st Floor, Room No. 13, Exhibition Rd, Patna, Bihar 800001</t>
  </si>
  <si>
    <t xml:space="preserve">Superwell Services</t>
  </si>
  <si>
    <t xml:space="preserve">admin.hr@superwell.in</t>
  </si>
  <si>
    <t xml:space="preserve">Three Sixty Degree Solutions</t>
  </si>
  <si>
    <t xml:space="preserve">Sangeetha</t>
  </si>
  <si>
    <t xml:space="preserve">sangeeta@tsd.co.in</t>
  </si>
  <si>
    <t xml:space="preserve">A701-702 Mainframe IT Park – H, Royal Palms Estate, Aarey Colony Goregaon East, Mumbai - 400065, Mumbai, Maharashtra 400093</t>
  </si>
  <si>
    <t xml:space="preserve">Vajrainfratech</t>
  </si>
  <si>
    <t xml:space="preserve">Ramana Illuri</t>
  </si>
  <si>
    <t xml:space="preserve">hr@vajrainfratech.com</t>
  </si>
  <si>
    <t xml:space="preserve">Plot No 28, Rd Number 76, Jubilee Hills, Hyderabad, Telangana 500033</t>
  </si>
  <si>
    <t xml:space="preserve">Writer Corporation</t>
  </si>
  <si>
    <t xml:space="preserve">Anuradha Badhwar</t>
  </si>
  <si>
    <t xml:space="preserve">anuradha.badhwar@writercorporation.com</t>
  </si>
  <si>
    <t xml:space="preserve">B-103, First Floor, Fair Deal House, Near Swastik Cross Road, Navrangpura, Ahmedabad, Gujarat 380009</t>
  </si>
  <si>
    <t xml:space="preserve">Biocon Biologicals Pvt Ltd/Shri Sairam Enterprises</t>
  </si>
  <si>
    <t xml:space="preserve">Sutha S</t>
  </si>
  <si>
    <t xml:space="preserve">saishrisairam@gmail.com</t>
  </si>
  <si>
    <t xml:space="preserve">080-27832557/ 9449088381</t>
  </si>
  <si>
    <t xml:space="preserve">3878/1,Jayaramareddy Building,Balagi Nagara,Near Biocon Ltd.,Hebbagodi,Electroniccity Post,Bangalore-100</t>
  </si>
  <si>
    <t xml:space="preserve">Malladi Drugs &amp; Pharmaceuticals Limited</t>
  </si>
  <si>
    <t xml:space="preserve">Sainandan</t>
  </si>
  <si>
    <t xml:space="preserve">rnd_hr@malladi.co.in,rakesh@malladi.co.in</t>
  </si>
  <si>
    <t xml:space="preserve">Raasi Enterprise Solutions Limited</t>
  </si>
  <si>
    <t xml:space="preserve">info@raasisoft.com</t>
  </si>
  <si>
    <t xml:space="preserve">B 22/1, Pocket B, Okhla Phase II, Okhla Industrial Estate, New Delhi, Delhi 110020</t>
  </si>
  <si>
    <t xml:space="preserve">Safexpress B2C Private Limited</t>
  </si>
  <si>
    <t xml:space="preserve">Sarswat</t>
  </si>
  <si>
    <t xml:space="preserve">kewal.sarswat@safexpress.com</t>
  </si>
  <si>
    <t xml:space="preserve">UNIT NO. ECSU0302, ECOSUITE-BUSINESS TOWER PLOT NO. IID/22, ACTION AREA - II, NEW TOWN KOLKATA Parganas North WB 700161 IN.</t>
  </si>
  <si>
    <t xml:space="preserve">Sks Micro Finance Private Limited</t>
  </si>
  <si>
    <t xml:space="preserve">hr@sksindia.com</t>
  </si>
  <si>
    <t xml:space="preserve">X-Ray, Saket Institutional Area, Madangir, New Delhi, Delhi 110062</t>
  </si>
  <si>
    <t xml:space="preserve">Superwell Services Private Limited</t>
  </si>
  <si>
    <t xml:space="preserve">ch.superwell.ho@ap.sony.com</t>
  </si>
  <si>
    <t xml:space="preserve">011-46072337 / 9555092859</t>
  </si>
  <si>
    <t xml:space="preserve">3, VINOBAPURI, LAJPAT NAGAR-2 NEW DELHI DL 110024 IN</t>
  </si>
  <si>
    <t xml:space="preserve">Thrilliant Tech (Now Changed To Inspire Infotech)</t>
  </si>
  <si>
    <t xml:space="preserve">Aravind Aladakatti</t>
  </si>
  <si>
    <t xml:space="preserve">hr@inspireinfotech.in</t>
  </si>
  <si>
    <t xml:space="preserve">406 &amp; 407, Red Rose Building 49-50, Nehru Place, New Delhi, Delhi 110019</t>
  </si>
  <si>
    <t xml:space="preserve">Vakratund Builders Developers</t>
  </si>
  <si>
    <t xml:space="preserve">p.gawade1991@gmail.com</t>
  </si>
  <si>
    <t xml:space="preserve">Shivaji Chowk, Bhaji Market,, Chandan Nagar, Kharadi, Pune, Maharashtra 411014</t>
  </si>
  <si>
    <t xml:space="preserve">Ws Atkins India Pvt Ltd</t>
  </si>
  <si>
    <t xml:space="preserve">Kamalika Pal</t>
  </si>
  <si>
    <t xml:space="preserve">Kamalika.Pal@atkinsglobal.com</t>
  </si>
  <si>
    <t xml:space="preserve">18th &amp; 19th Floor, Tower C, DLF Cyber Greens DLF Cyber City, DLF Phaase – III, Sector 24, Gurugram, Haryana 122002</t>
  </si>
  <si>
    <t xml:space="preserve">Ashok Leyland Limited</t>
  </si>
  <si>
    <t xml:space="preserve">syedfasullah</t>
  </si>
  <si>
    <t xml:space="preserve">syedfasullah.as@ashokleyland.com</t>
  </si>
  <si>
    <t xml:space="preserve">Kauvery Hospitals</t>
  </si>
  <si>
    <t xml:space="preserve">Jayanthi S</t>
  </si>
  <si>
    <t xml:space="preserve">careers.corporate@kauveryhospital.com,hrd.corporate@kauveryhospital.com</t>
  </si>
  <si>
    <t xml:space="preserve">8, Murrays Gate Road, Alwarpet, Chennai - 600 018</t>
  </si>
  <si>
    <t xml:space="preserve">Rabbit Digital</t>
  </si>
  <si>
    <t xml:space="preserve">associatedhyd@gmail.com</t>
  </si>
  <si>
    <t xml:space="preserve">550/A1, Road No.92, Jubilee Hills,, Hyderabad, Telangana 500034</t>
  </si>
  <si>
    <t xml:space="preserve">Safi Airways</t>
  </si>
  <si>
    <t xml:space="preserve">Cini Thomas</t>
  </si>
  <si>
    <t xml:space="preserve">cini.thomas@safiairways.com</t>
  </si>
  <si>
    <t xml:space="preserve">Units 402-404, Crystal Tower, Downtown Business Bay, PO Box 54707, Dubai, UAE. Dubai</t>
  </si>
  <si>
    <t xml:space="preserve">Sktr Franchaisee Angel Broking Private Limited</t>
  </si>
  <si>
    <t xml:space="preserve">Shashi Kumar</t>
  </si>
  <si>
    <t xml:space="preserve">sktr2013@outlook.com</t>
  </si>
  <si>
    <t xml:space="preserve">L/55, Lajpat Nagar, Om nagar Mohan Nagar, Sahibabad, Ghaziabad, Uttar Pradesh 201005</t>
  </si>
  <si>
    <t xml:space="preserve">Supra Conpec Private Limited</t>
  </si>
  <si>
    <t xml:space="preserve">supracompec@eth.net</t>
  </si>
  <si>
    <t xml:space="preserve">No.7, R.K. MUTT ROAD MYLAPORE CHENNAI Chennai TN 600004 IN</t>
  </si>
  <si>
    <t xml:space="preserve">Thriveni Earthmovers Private Limited</t>
  </si>
  <si>
    <t xml:space="preserve">Ratikanta</t>
  </si>
  <si>
    <t xml:space="preserve">rkr@thriveni.com</t>
  </si>
  <si>
    <t xml:space="preserve">Unchabali, Bamebari, Joda, Odisha 758034</t>
  </si>
  <si>
    <t xml:space="preserve">Valeo India Private Limited</t>
  </si>
  <si>
    <t xml:space="preserve">rajesh.atthiappan@valeo.com</t>
  </si>
  <si>
    <t xml:space="preserve">No-2, Pocket 14, Sector 14, Rohini, Delhi, 110085</t>
  </si>
  <si>
    <t xml:space="preserve">Wti Advance Technology</t>
  </si>
  <si>
    <t xml:space="preserve">lakshmi@wtiatl.com</t>
  </si>
  <si>
    <t xml:space="preserve">77C, GD-77, GD Block, Poorvi Pitampura, Pitam Pura, New Delhi, Delhi 110034</t>
  </si>
  <si>
    <t xml:space="preserve">DR Axion India Pvt Ltd</t>
  </si>
  <si>
    <t xml:space="preserve">valanraj</t>
  </si>
  <si>
    <t xml:space="preserve">valanraj@draxionindia.com</t>
  </si>
  <si>
    <t xml:space="preserve">Rachana Television Private Limited</t>
  </si>
  <si>
    <t xml:space="preserve">hr@ntvtelugu.com</t>
  </si>
  <si>
    <t xml:space="preserve">Plot No. : 564-A-19, Road No. 92, Jubli Hills, Hyderabad, Telangana 500033</t>
  </si>
  <si>
    <t xml:space="preserve">Safran-Engineering</t>
  </si>
  <si>
    <t xml:space="preserve">Naveen Bopanna</t>
  </si>
  <si>
    <t xml:space="preserve">naveen.bopanna@safran-engineering.com</t>
  </si>
  <si>
    <t xml:space="preserve">Sky Gourmet</t>
  </si>
  <si>
    <t xml:space="preserve">ABalkawade@gategroup.com</t>
  </si>
  <si>
    <t xml:space="preserve">Indira Gandhi International Airport, New Delhi, Delhi 110037</t>
  </si>
  <si>
    <t xml:space="preserve">Sogex Oman India Private Limited</t>
  </si>
  <si>
    <t xml:space="preserve">Hasmi Rana</t>
  </si>
  <si>
    <t xml:space="preserve">hasmi.rana@sogexoman.in</t>
  </si>
  <si>
    <t xml:space="preserve">Supreme Computers India Private Limited</t>
  </si>
  <si>
    <t xml:space="preserve">hr@supremeindia.com</t>
  </si>
  <si>
    <t xml:space="preserve">PRINCE PLAZA, 3RD FLOOR NO. 46, PANTHEON ROAD, EGMORE CHENNAI Chennai TN 600008 IN</t>
  </si>
  <si>
    <t xml:space="preserve">Thyrocare Technologies</t>
  </si>
  <si>
    <t xml:space="preserve">ffs@thyrocare.com</t>
  </si>
  <si>
    <t xml:space="preserve">M4CF+9C7, Swayamsidha Colony, Punjabi Bagh, Delhi, 110026</t>
  </si>
  <si>
    <t xml:space="preserve">Valezco Technologies</t>
  </si>
  <si>
    <t xml:space="preserve">91@valezco.com</t>
  </si>
  <si>
    <t xml:space="preserve">Metro Station, Block A A-21/13 Near Shadipur, Naraina Industrial Area Phase 1, Phase II, New Delhi, Delhi 110028</t>
  </si>
  <si>
    <t xml:space="preserve">Wuerth Industrial Services India Pvt Ltd</t>
  </si>
  <si>
    <t xml:space="preserve">Shubhada</t>
  </si>
  <si>
    <t xml:space="preserve">shubhada@wuerth-industry.in</t>
  </si>
  <si>
    <t xml:space="preserve">No 396, Nagar Rd, Pune International Airport Area, Lohegaon, Lonikand, Maharashtra 412216</t>
  </si>
  <si>
    <t xml:space="preserve">Genting Lanco Power (India) Pvt Ltd</t>
  </si>
  <si>
    <t xml:space="preserve">anand</t>
  </si>
  <si>
    <t xml:space="preserve">anand.s@gentingenergy.com</t>
  </si>
  <si>
    <t xml:space="preserve">Murali Manpower Agencies</t>
  </si>
  <si>
    <t xml:space="preserve">mmp_555@yahoo.com,rao.mr@lancogroup.com</t>
  </si>
  <si>
    <t xml:space="preserve">040-23700077 / 88 / 99.</t>
  </si>
  <si>
    <t xml:space="preserve">SRT 282,Main Road, Sanathnagar,Hyderabad-500018.</t>
  </si>
  <si>
    <t xml:space="preserve">Rachit Infotech</t>
  </si>
  <si>
    <t xml:space="preserve">rachitinfotech11@yahoo.com</t>
  </si>
  <si>
    <t xml:space="preserve">Basement, Thaddaram Complex, Plot No. 209, Shop No. L-16, Zone-I, Maharana Pratap Nagar, Bhopal, Madhya Pradesh 462001</t>
  </si>
  <si>
    <t xml:space="preserve">Sag Infotech Pvt Ltd</t>
  </si>
  <si>
    <t xml:space="preserve">hr@saginfotech.com</t>
  </si>
  <si>
    <t xml:space="preserve">B-9, Second Floor, Mahalaxmi Nagar Rd, behind WTP South Block, Malviya Nagar, Jaipur, Rajasthan 302017</t>
  </si>
  <si>
    <t xml:space="preserve">Shiva Systems</t>
  </si>
  <si>
    <t xml:space="preserve">Shivashankar M</t>
  </si>
  <si>
    <t xml:space="preserve">gmshivaracer@gmail.com</t>
  </si>
  <si>
    <t xml:space="preserve">Sky Light Doors And Windows Private Limited</t>
  </si>
  <si>
    <t xml:space="preserve">hardikpatel89@gmail.com</t>
  </si>
  <si>
    <t xml:space="preserve">G.F/E-26, Kashivishweshwar Tower, 7, Jetalpur Rd, opp. Avdhoot Hospital, Chikuwadi, Vadodara, Gujarat 390007</t>
  </si>
  <si>
    <t xml:space="preserve">Supreme Netsoft Private Limited</t>
  </si>
  <si>
    <t xml:space="preserve">Ragaswathi</t>
  </si>
  <si>
    <t xml:space="preserve">ragaswathi.hrm@supremesoft.net</t>
  </si>
  <si>
    <t xml:space="preserve">301, 3rd Floor, Aditya Trade Centre,Ameerpet Hyderabad Hyderabad TG 500038 IN</t>
  </si>
  <si>
    <t xml:space="preserve">Tiatech Health Technology</t>
  </si>
  <si>
    <t xml:space="preserve">ebin.antony@tiatech.net</t>
  </si>
  <si>
    <t xml:space="preserve">Second Floor, Leshore Grande, Aranattukara, Thrissur, Kerala 680004</t>
  </si>
  <si>
    <t xml:space="preserve">Valgenesis India Private Limited</t>
  </si>
  <si>
    <t xml:space="preserve">Sundaram</t>
  </si>
  <si>
    <t xml:space="preserve">sundaram@valgenesis.com</t>
  </si>
  <si>
    <t xml:space="preserve">TICEL Bio park 705-708 -7th floor, CSIR Rd, Phase II, Tharamani, Chennai, Tamil Nadu 600113</t>
  </si>
  <si>
    <t xml:space="preserve">Wunderman International</t>
  </si>
  <si>
    <t xml:space="preserve">Manish Kujur</t>
  </si>
  <si>
    <t xml:space="preserve">Manish.Kujur@wunderman.com</t>
  </si>
  <si>
    <t xml:space="preserve">122022, DLF Cyber City, DLF Phase 2, Sector 24, Gurugram, Haryana 122022</t>
  </si>
  <si>
    <t xml:space="preserve">Rachnoutsav Events Pvt Ltd</t>
  </si>
  <si>
    <t xml:space="preserve">hr.academy@rachnoutsav.ac.in</t>
  </si>
  <si>
    <t xml:space="preserve">Pavani Villa, House No 6-3-533 to 535, Plot 10, Dwarakapuri, Punjagutta, Hyderabad, Telangana 500082</t>
  </si>
  <si>
    <t xml:space="preserve">Sagar Asia Pvt Ltd</t>
  </si>
  <si>
    <t xml:space="preserve">hr1@sagarasia.com</t>
  </si>
  <si>
    <t xml:space="preserve">2nd Floor, Mayfair Building, 201 &amp; 203, Sardar Patel Rd, Secunderabad, Telangana 500003</t>
  </si>
  <si>
    <t xml:space="preserve">Sky Tech Information Technologies Services</t>
  </si>
  <si>
    <t xml:space="preserve">hr@skytechitservices.com</t>
  </si>
  <si>
    <t xml:space="preserve">B-254, Pocket C, Okhla I, Okhla Industrial Estate, New Delhi, Delhi 110020</t>
  </si>
  <si>
    <t xml:space="preserve">Supreme Petrochem Ltd</t>
  </si>
  <si>
    <t xml:space="preserve">Sk Salunke</t>
  </si>
  <si>
    <t xml:space="preserve">sk_salunke@spl.co.in</t>
  </si>
  <si>
    <t xml:space="preserve">SHIV SONS SHYAM VIHAR MARKET GT ROAD Swiss Hotel) G.T. Road, Ghaziabad, Uttar Pradesh 201001</t>
  </si>
  <si>
    <t xml:space="preserve">Tibco Software India Private Limited</t>
  </si>
  <si>
    <t xml:space="preserve">HRS@tibco.com</t>
  </si>
  <si>
    <t xml:space="preserve">Deepak Complex, 2nd &amp; 3rd Binarius, National Games Road, Shastrinagar, Yerawada, Pune, Maharashtra 411006</t>
  </si>
  <si>
    <t xml:space="preserve">Valsatechcorp</t>
  </si>
  <si>
    <t xml:space="preserve">Omprakash</t>
  </si>
  <si>
    <t xml:space="preserve">hr@valsatechcorp.com</t>
  </si>
  <si>
    <t xml:space="preserve">3104 Lord Baltimore Dr Suite 207, Windsor Mill, MD 21244, United States</t>
  </si>
  <si>
    <t xml:space="preserve">Wysetek Syste Technologists Pvt Ltd</t>
  </si>
  <si>
    <t xml:space="preserve">Namita</t>
  </si>
  <si>
    <t xml:space="preserve">namita@wysetek.com</t>
  </si>
  <si>
    <t xml:space="preserve">1701 &amp; 1702, 17th Floor, ‘D’ Wing, Lotus Corporate Park, Graham Firth Compound, W.E. Highway, Goregaon (E), Mumbai, Maharashtra 400063</t>
  </si>
  <si>
    <t xml:space="preserve">Altruist Technologies Private Limited</t>
  </si>
  <si>
    <t xml:space="preserve">Suma</t>
  </si>
  <si>
    <t xml:space="preserve">Suma.Solanki@altruistindia.com</t>
  </si>
  <si>
    <t xml:space="preserve">Conneqt Business Solutions Limited</t>
  </si>
  <si>
    <t xml:space="preserve">Sumavathi</t>
  </si>
  <si>
    <t xml:space="preserve">Sumavathi.HK@conneqtcorp.com</t>
  </si>
  <si>
    <t xml:space="preserve">Radaan Mediaworks India Limited</t>
  </si>
  <si>
    <t xml:space="preserve">admin@radaan.tv</t>
  </si>
  <si>
    <t xml:space="preserve">No.10, Paul Appaswamy St, Satyamurthy Nagar, T. Nagar, Chennai, Tamil Nadu 600017</t>
  </si>
  <si>
    <t xml:space="preserve">Sagar Hospitals</t>
  </si>
  <si>
    <t xml:space="preserve">hrmgr.jnr@sagarhospitals.in</t>
  </si>
  <si>
    <t xml:space="preserve">ayanagar #44/54, 30th Cross Road, Tilak Nagar Jayanagar, Bengaluru – 560 041. Karnataka, India</t>
  </si>
  <si>
    <t xml:space="preserve">Skycom Express Llc</t>
  </si>
  <si>
    <t xml:space="preserve">hr@skycomex.com</t>
  </si>
  <si>
    <t xml:space="preserve">Plot No.5, Rangpuri, NH 8, Mahipalpur, next to Hotel Radisson Blu, New Delhi, Delhi 110037</t>
  </si>
  <si>
    <t xml:space="preserve">Supreme Transport Organization Pvt Ltd</t>
  </si>
  <si>
    <t xml:space="preserve">Ammeet</t>
  </si>
  <si>
    <t xml:space="preserve">ammeet@supremeaviation.com</t>
  </si>
  <si>
    <t xml:space="preserve">No. 5B 34, Akshay Mittal Industrial Estate, Sir M. V. Road, Andheri East, Mumbai-400059, Maharashtra, India</t>
  </si>
  <si>
    <t xml:space="preserve">Ticker Plant Ltd</t>
  </si>
  <si>
    <t xml:space="preserve">Refcheck@tickermarket.com</t>
  </si>
  <si>
    <t xml:space="preserve">FT Tower, 4th Floor, CTS No. : 256 &amp; 257, Suren Road, Chakala, Andheri (East), Mumbai - 400093, India.</t>
  </si>
  <si>
    <t xml:space="preserve">Valtech India Syste Private Limited</t>
  </si>
  <si>
    <t xml:space="preserve">Sri Hari</t>
  </si>
  <si>
    <t xml:space="preserve">srihari.pl@valtech.co.in</t>
  </si>
  <si>
    <t xml:space="preserve">30/A, 1st Main Rd, Industrial Suburb, 3rd Phase, J. P. Nagar, Bengaluru, Karnataka 560078</t>
  </si>
  <si>
    <t xml:space="preserve">X Solutions Pvt.Ltd</t>
  </si>
  <si>
    <t xml:space="preserve">info@xsolutions.co.in
 support@xsolutions.co.in</t>
  </si>
  <si>
    <t xml:space="preserve">ISON BPO India Private Limited</t>
  </si>
  <si>
    <t xml:space="preserve">gourav</t>
  </si>
  <si>
    <t xml:space="preserve">gourav.sharma@isonxperiences.com</t>
  </si>
  <si>
    <t xml:space="preserve">Radel Electronics Pvt Ltd</t>
  </si>
  <si>
    <t xml:space="preserve">hr@radel.in</t>
  </si>
  <si>
    <t xml:space="preserve">74/D, Electronic City Phase I, Neeladri Nagar, Electronics City Phase 1, Electronic City, Bengaluru, Karnataka 560100</t>
  </si>
  <si>
    <t xml:space="preserve">Sagarsoft India Ltd</t>
  </si>
  <si>
    <t xml:space="preserve">hrd@sagarsoft.in</t>
  </si>
  <si>
    <t xml:space="preserve">Plot #111 , Road Number 10, Jubilee Hills, Road Number 10, ICRISAT Colony, Jubilee Hills, Hyderabad, Telangana 500033</t>
  </si>
  <si>
    <t xml:space="preserve">Skylark Const Pvt Ltd</t>
  </si>
  <si>
    <t xml:space="preserve">hr@skylarkconstructions.com</t>
  </si>
  <si>
    <t xml:space="preserve">305,3RD Floor, 21 Surya Complax, Veer Savarkar Block, Shakarpur, Delhi, 110092</t>
  </si>
  <si>
    <t xml:space="preserve">Supreme Travels Pvt Ltd</t>
  </si>
  <si>
    <t xml:space="preserve">Nimesh</t>
  </si>
  <si>
    <t xml:space="preserve">nimesh.waghela@supremegroup.co.in</t>
  </si>
  <si>
    <t xml:space="preserve">022-25208822</t>
  </si>
  <si>
    <t xml:space="preserve">1107, NAURANG HOUSE 21, KASTURBA GHANDHI MARG NEW DELHI DL 110001 IN</t>
  </si>
  <si>
    <t xml:space="preserve">Taurus BPO Services India LLP</t>
  </si>
  <si>
    <t xml:space="preserve">Tushar Deshmukh</t>
  </si>
  <si>
    <t xml:space="preserve">hr@taurusbpo.com</t>
  </si>
  <si>
    <t xml:space="preserve">Tieto Software</t>
  </si>
  <si>
    <t xml:space="preserve">rajesh.kurlekar@tieto.com</t>
  </si>
  <si>
    <t xml:space="preserve">020-67303000</t>
  </si>
  <si>
    <t xml:space="preserve">8th Floor, D Building, Weikfeild IT Citi Info Park, Pune Nagar Road,
 Pune, Maharashtra 411014,</t>
  </si>
  <si>
    <t xml:space="preserve">Valtouch Technologies India Private Limited</t>
  </si>
  <si>
    <t xml:space="preserve">Jay</t>
  </si>
  <si>
    <t xml:space="preserve">jay@valtouch.com</t>
  </si>
  <si>
    <t xml:space="preserve">1st phase Girinagar, Banashankari Stage I, Banashankari, Bengaluru, Karnataka 560085</t>
  </si>
  <si>
    <t xml:space="preserve">Viztar International Pvt.Ltd</t>
  </si>
  <si>
    <t xml:space="preserve">geeta</t>
  </si>
  <si>
    <t xml:space="preserve">geeta.shinde@viztarinternational.com</t>
  </si>
  <si>
    <t xml:space="preserve">Xangars Solutions Pvt Ltd</t>
  </si>
  <si>
    <t xml:space="preserve">Laxmi Mane</t>
  </si>
  <si>
    <t xml:space="preserve">accounts@xangars.com</t>
  </si>
  <si>
    <t xml:space="preserve">Sumer Plaza, 501, 5th floor, Maroshi Village Rd, Sankasth Pada Welfare Society, Marol, Andheri East, Mumbai, Maharashtra 400059</t>
  </si>
  <si>
    <t xml:space="preserve">Classic Express Logistics</t>
  </si>
  <si>
    <t xml:space="preserve">abdul rooman</t>
  </si>
  <si>
    <t xml:space="preserve">abdulrooman29@gmail.com</t>
  </si>
  <si>
    <t xml:space="preserve">Globsyn I.T Services Pvt. Ltd</t>
  </si>
  <si>
    <t xml:space="preserve">Soumyadeep Maity</t>
  </si>
  <si>
    <t xml:space="preserve">soumyadeep.maity@globsyn.com</t>
  </si>
  <si>
    <t xml:space="preserve">Radford Global Limited</t>
  </si>
  <si>
    <t xml:space="preserve">hr@radfordglobal.co.in mansi.sharma@radfordglobal.co.in</t>
  </si>
  <si>
    <t xml:space="preserve">702, Wellington Business Park 1, Hasan Pada Road, Near Marol Naka metro Station Andheri (E, Mumbai, Maharashtra 400059</t>
  </si>
  <si>
    <t xml:space="preserve">Red Globe Technology</t>
  </si>
  <si>
    <t xml:space="preserve">Prasenjit Talukdar</t>
  </si>
  <si>
    <t xml:space="preserve">iamprasenjit.talukdar@gmail.com,hr@redglobetech.com</t>
  </si>
  <si>
    <t xml:space="preserve">Sagas Auto Pvt</t>
  </si>
  <si>
    <t xml:space="preserve">Sagas</t>
  </si>
  <si>
    <t xml:space="preserve">sagas_afm@yahoo.com</t>
  </si>
  <si>
    <t xml:space="preserve">230, 1st Main Rd, Gokulam 2nd Stage, Gokulam, Mysuru, Karnataka 570002</t>
  </si>
  <si>
    <t xml:space="preserve">Skynet Secure Solution</t>
  </si>
  <si>
    <t xml:space="preserve">info@skynetsecure.com</t>
  </si>
  <si>
    <t xml:space="preserve">M-4, 1st Floor, Old DLF Colony, Sector 14, Gurugram, Haryana 122001</t>
  </si>
  <si>
    <t xml:space="preserve">Surabhi Financial Service</t>
  </si>
  <si>
    <t xml:space="preserve">Surabhi</t>
  </si>
  <si>
    <t xml:space="preserve">surabhi4angel@yahoo.com</t>
  </si>
  <si>
    <t xml:space="preserve">305 SHAHEED UDHAM SINGHNAGAR JALANDHAR CITY PUNJAB PB 000000 IN</t>
  </si>
  <si>
    <t xml:space="preserve">Tieto Telecom R And D Services India Private Limited</t>
  </si>
  <si>
    <t xml:space="preserve">Pooja Tiwari</t>
  </si>
  <si>
    <t xml:space="preserve">pooja.tiwari@tieto.com</t>
  </si>
  <si>
    <t xml:space="preserve">5th Flr, Innovator Bldg, Itpl Main Rd, Whitefield Main Road, Bangalore - 560066</t>
  </si>
  <si>
    <t xml:space="preserve">Value Add Softtech</t>
  </si>
  <si>
    <t xml:space="preserve">hr@valueaaddsofttech.com</t>
  </si>
  <si>
    <t xml:space="preserve">Pashan - Sus Rd, Jai Bhavani Nagar, Pashan, Pune, Maharashtra 411021</t>
  </si>
  <si>
    <t xml:space="preserve">Xbhp Automedia Private Limited</t>
  </si>
  <si>
    <t xml:space="preserve">ashish@xbhp.com</t>
  </si>
  <si>
    <t xml:space="preserve">C2, Third Floor Royal Vista Apartments, Devi Puriji Ashram Rd, Ward No 8, Mehrauli, New Delhi, Delhi 110030</t>
  </si>
  <si>
    <t xml:space="preserve">Eureka Outsourcing Solutions Private Limited</t>
  </si>
  <si>
    <t xml:space="preserve">rocky</t>
  </si>
  <si>
    <t xml:space="preserve">rocky23485@gmail.com,salarysupport@eosglobe.com</t>
  </si>
  <si>
    <t xml:space="preserve">MattsenKumar Services Pvt. Ltd</t>
  </si>
  <si>
    <t xml:space="preserve">Sunil Rawat</t>
  </si>
  <si>
    <t xml:space="preserve">hr-ops@mattsenkumar.com</t>
  </si>
  <si>
    <t xml:space="preserve">0124-438-6809</t>
  </si>
  <si>
    <t xml:space="preserve">Plot No-430, Udyog Vihar Phase-IV, Gurugram, Haryana–122008</t>
  </si>
  <si>
    <t xml:space="preserve">Radhakrishan Foodland</t>
  </si>
  <si>
    <t xml:space="preserve">Yogita Kulkarni</t>
  </si>
  <si>
    <t xml:space="preserve">yogitak@rkfoodland.com</t>
  </si>
  <si>
    <t xml:space="preserve">Kundli, Sonipat, Haryana 131028</t>
  </si>
  <si>
    <t xml:space="preserve">Sage Software Solutions Pvt. Ltd.</t>
  </si>
  <si>
    <t xml:space="preserve">Dipika</t>
  </si>
  <si>
    <t xml:space="preserve">hr@sagesoftware.co.in</t>
  </si>
  <si>
    <t xml:space="preserve">IRIS Tech Park, Tower A, 306 C, Sohna Rd, Sector 48, Gurugram, Haryana 122018</t>
  </si>
  <si>
    <t xml:space="preserve">Skypro Technologies</t>
  </si>
  <si>
    <t xml:space="preserve">hr@skyprotechnologies.com</t>
  </si>
  <si>
    <t xml:space="preserve">88929 63692</t>
  </si>
  <si>
    <t xml:space="preserve">14, Street Number 41, Cooperative Nagar, Balaji Nagar Extn-II, Balaji Nagar, Adambakkam, Chennai, Tamil Nadu 600088</t>
  </si>
  <si>
    <t xml:space="preserve">Som Imaging Informatics Pvt Ltd</t>
  </si>
  <si>
    <t xml:space="preserve">kabindra</t>
  </si>
  <si>
    <t xml:space="preserve">kabindra.banerjee@somnetics.in</t>
  </si>
  <si>
    <t xml:space="preserve">111 IE Building, Webel Electronics Complex, P-1 Taratala Road, Kolkata, West Bengal 700088</t>
  </si>
  <si>
    <t xml:space="preserve">Suraj Medical Agencies</t>
  </si>
  <si>
    <t xml:space="preserve">Vivek Garg</t>
  </si>
  <si>
    <t xml:space="preserve">gargvivek95@yahoo.in</t>
  </si>
  <si>
    <t xml:space="preserve">Ajit Road, Street Number 14, Bhatinda Ho, Bhatinda - 151001 (Gode Wala Chowk)</t>
  </si>
  <si>
    <t xml:space="preserve">Tihama Power Generation Company</t>
  </si>
  <si>
    <t xml:space="preserve">louai.banawi@tihamapower.com</t>
  </si>
  <si>
    <t xml:space="preserve">Hugayet Tower, 5374 King Fahd Road, Al Hizam Al Akhdar, Al Khobar 34433, Saudi Arabia</t>
  </si>
  <si>
    <t xml:space="preserve">Value First Digital Media</t>
  </si>
  <si>
    <t xml:space="preserve">hrops@vfirst.com</t>
  </si>
  <si>
    <t xml:space="preserve">B-18, Infocity-1, Block B, Sector 34, Gurugram, Haryana 122001</t>
  </si>
  <si>
    <t xml:space="preserve">Xbs It Services Private Limited</t>
  </si>
  <si>
    <t xml:space="preserve">Xbs Hr</t>
  </si>
  <si>
    <t xml:space="preserve">XBS.HR@atos.net</t>
  </si>
  <si>
    <t xml:space="preserve">Sushant Arcade, C129, Gurugram, Haryana 122009</t>
  </si>
  <si>
    <t xml:space="preserve">Abhinav Institute of Technology &amp; Management</t>
  </si>
  <si>
    <t xml:space="preserve">Prof.Atul Kharche</t>
  </si>
  <si>
    <t xml:space="preserve">enquiry.aitm@gmail.com</t>
  </si>
  <si>
    <t xml:space="preserve">022 4969 0327</t>
  </si>
  <si>
    <t xml:space="preserve">Manjula Arcade, 3rd Floor, Near Cosmos Bank,Gokhale Road, Naupada, Thane (West) – 400 601</t>
  </si>
  <si>
    <t xml:space="preserve">KSF 9 Corporate Services Pvt Ltd</t>
  </si>
  <si>
    <t xml:space="preserve">Sheetal Mohla</t>
  </si>
  <si>
    <t xml:space="preserve">ksf9.work@gmail.com</t>
  </si>
  <si>
    <t xml:space="preserve">Radiance Digisoft India Private Limited</t>
  </si>
  <si>
    <t xml:space="preserve">K Sharma</t>
  </si>
  <si>
    <t xml:space="preserve">ksharma@radiancesyste.com</t>
  </si>
  <si>
    <t xml:space="preserve">F1, FIRST FLOOR, 7/1, HOSUR, Berlie Street Cross, Langford Town, Bengaluru, 560025</t>
  </si>
  <si>
    <t xml:space="preserve">Saggezza India Private Limited</t>
  </si>
  <si>
    <t xml:space="preserve">Prema Martin</t>
  </si>
  <si>
    <t xml:space="preserve">hrd@saggezza.com</t>
  </si>
  <si>
    <t xml:space="preserve">9E 9th Floor IITM Research Park, Kanagam Rd, Tharamani, Chennai, Tamil Nadu 600113</t>
  </si>
  <si>
    <t xml:space="preserve">Silaris Informations Pvt Ltd</t>
  </si>
  <si>
    <t xml:space="preserve">Deepa Singh</t>
  </si>
  <si>
    <t xml:space="preserve">payroll@silaris.in</t>
  </si>
  <si>
    <t xml:space="preserve">Suraksha Diagnostic Pvt Ltd</t>
  </si>
  <si>
    <t xml:space="preserve">hrd@surakshanet.com</t>
  </si>
  <si>
    <t xml:space="preserve">2, C Block Janakpuri Rd, Block C, Janakpuri, Delhi, 110058</t>
  </si>
  <si>
    <t xml:space="preserve">Tii Murugappa</t>
  </si>
  <si>
    <t xml:space="preserve">info@tii.murugappa.com</t>
  </si>
  <si>
    <t xml:space="preserve">Avadi Tiruvallur, Chennai-600062, Tamil Nadu, India</t>
  </si>
  <si>
    <t xml:space="preserve">Value Momentum Inc</t>
  </si>
  <si>
    <t xml:space="preserve">cyrus.noria@valuemomentum.com</t>
  </si>
  <si>
    <t xml:space="preserve">220 Old New Brunswick Rd #100, Piscataway, NJ 08854, United States</t>
  </si>
  <si>
    <t xml:space="preserve">Xceedance Infotech Private Limited</t>
  </si>
  <si>
    <t xml:space="preserve">Sangeeta Bageshwar</t>
  </si>
  <si>
    <t xml:space="preserve">sangeeta.bageshwar@xceedance.com</t>
  </si>
  <si>
    <t xml:space="preserve">Building 6, Unit 1, 4th Floor, Candor Tech Space, Sector 48, near Subhash Chowk, Gurugram, Haryana 122001</t>
  </si>
  <si>
    <t xml:space="preserve">Connections Direct India Private lImited</t>
  </si>
  <si>
    <t xml:space="preserve">rachna.molasi@connectionsdirect.in</t>
  </si>
  <si>
    <t xml:space="preserve">Hexaware Technologies Limited</t>
  </si>
  <si>
    <t xml:space="preserve">pratik</t>
  </si>
  <si>
    <t xml:space="preserve">pratik.ahirkar@hotelkeyapp.com</t>
  </si>
  <si>
    <t xml:space="preserve">Radiant 3Pl Solutions India Pvt Ltd</t>
  </si>
  <si>
    <t xml:space="preserve">hrd@radiant3pl.com</t>
  </si>
  <si>
    <t xml:space="preserve">Plot No.A, 191, Pocket D, Okhla Phase I, Okhla Industrial Estate, New Delhi, Delhi 110020</t>
  </si>
  <si>
    <t xml:space="preserve">Sahajanandlaser</t>
  </si>
  <si>
    <t xml:space="preserve">hrd@sahajanandlaser.com</t>
  </si>
  <si>
    <t xml:space="preserve">105, Guru Arjun Dev Bhawan, Commercial Complex,, Patel Rd, Ranjeet Nagar, Near Satyam Cinema, New Delhi, Delhi 110008</t>
  </si>
  <si>
    <t xml:space="preserve">Skytech Solutions Private Limited</t>
  </si>
  <si>
    <t xml:space="preserve">Alpa</t>
  </si>
  <si>
    <t xml:space="preserve">hr@tcg-digital.com</t>
  </si>
  <si>
    <t xml:space="preserve">BA-16 B, Janak Puri, Delhi, 110058</t>
  </si>
  <si>
    <t xml:space="preserve">Suraksha Diagnostics</t>
  </si>
  <si>
    <t xml:space="preserve">Sujoy</t>
  </si>
  <si>
    <t xml:space="preserve">sujoy.das@surakshanet.com</t>
  </si>
  <si>
    <t xml:space="preserve">Mobile: 9874738678 / 8240710546</t>
  </si>
  <si>
    <t xml:space="preserve">Tikona Digital Networks</t>
  </si>
  <si>
    <t xml:space="preserve">HRdesk@tikona.in</t>
  </si>
  <si>
    <t xml:space="preserve">368, Mayur Vihar Phase 1, Delhi - 110091, Opposite Suprem Enclave Gate Number 2</t>
  </si>
  <si>
    <t xml:space="preserve">Value Momentum Software Services Pvt Ltd</t>
  </si>
  <si>
    <t xml:space="preserve">Hr@valuemomentum.biz</t>
  </si>
  <si>
    <t xml:space="preserve">Plot No 36 &amp; 37, ValueMomentum Towers, Financial District, Nanakaramguda, Telangana 500032</t>
  </si>
  <si>
    <t xml:space="preserve">Xchanging</t>
  </si>
  <si>
    <t xml:space="preserve">Ajay Prabhu</t>
  </si>
  <si>
    <t xml:space="preserve">Ajay.Prabhu@Asia.Xchanging.com</t>
  </si>
  <si>
    <t xml:space="preserve">Dabri - Gurgaon Rd, Udyog Vihar Phase 1, Udyog Vihar, Sector 20, Gurugram, Haryana 122022</t>
  </si>
  <si>
    <t xml:space="preserve">Radiant Heat Exchanger Pvt Ltd</t>
  </si>
  <si>
    <t xml:space="preserve">Pooja Agarwal</t>
  </si>
  <si>
    <t xml:space="preserve">pooja.agrawal@radiantengineers.com</t>
  </si>
  <si>
    <t xml:space="preserve">S-116/2, MIDC, Bhosari, Pune, Maharashtra 411026</t>
  </si>
  <si>
    <t xml:space="preserve">Sahara India Media</t>
  </si>
  <si>
    <t xml:space="preserve">Manojk Srivastava</t>
  </si>
  <si>
    <t xml:space="preserve">manojk.srivastava@hqhr.sahara.co.in</t>
  </si>
  <si>
    <t xml:space="preserve">39E 9th Floor IITM Research Park, Kanagam Rd, Tharamani, Chennai, Tamil Nadu 600113</t>
  </si>
  <si>
    <t xml:space="preserve">Sureit Solutions India Pvt Ltd</t>
  </si>
  <si>
    <t xml:space="preserve">hr@sureitinc.com</t>
  </si>
  <si>
    <t xml:space="preserve">No. 2-62/2/A, Megha Hills Society, above CANARA BANK - GENERAL BRANCH, Madhapur, Telangana 500081</t>
  </si>
  <si>
    <t xml:space="preserve">Til Health Care Private Limited</t>
  </si>
  <si>
    <t xml:space="preserve">payroll@tilhealthcare.com</t>
  </si>
  <si>
    <t xml:space="preserve">Tagros House, New No: 4(Old No:10, Club House Rd, Royapettah, Chennai, 600002</t>
  </si>
  <si>
    <t xml:space="preserve">Valuelabs Technologies</t>
  </si>
  <si>
    <t xml:space="preserve">Sunitha</t>
  </si>
  <si>
    <t xml:space="preserve">sunitha.tiruchirapalli@valuelabs.net</t>
  </si>
  <si>
    <t xml:space="preserve">B 5, Block B, Industrial Area, Sector 62, Noida, Uttar Pradesh 201301</t>
  </si>
  <si>
    <t xml:space="preserve">Xcmsolutions</t>
  </si>
  <si>
    <t xml:space="preserve">Rupa Ravindran</t>
  </si>
  <si>
    <t xml:space="preserve">rupa@xcmsolutions.com</t>
  </si>
  <si>
    <t xml:space="preserve">400 Crown Colony Dr, Quincy, MA 02169, United States</t>
  </si>
  <si>
    <t xml:space="preserve">Dhani Loans and Services</t>
  </si>
  <si>
    <t xml:space="preserve">abhishek</t>
  </si>
  <si>
    <t xml:space="preserve">abhishek.g5@dhani.com</t>
  </si>
  <si>
    <t xml:space="preserve">EbixCash Global Services Pvt Ltd</t>
  </si>
  <si>
    <t xml:space="preserve">dhananjay</t>
  </si>
  <si>
    <t xml:space="preserve">dhananjay.pathak@ebixcash.com</t>
  </si>
  <si>
    <t xml:space="preserve">Insight Customer Call Solutions Ltd</t>
  </si>
  <si>
    <t xml:space="preserve">santosh</t>
  </si>
  <si>
    <t xml:space="preserve">santosh.kumar@iccs.in</t>
  </si>
  <si>
    <t xml:space="preserve">Radiant Infosystem Ltd</t>
  </si>
  <si>
    <t xml:space="preserve">Sujay Dev</t>
  </si>
  <si>
    <t xml:space="preserve">SJavaregowda@radiantinfo.com</t>
  </si>
  <si>
    <t xml:space="preserve">Maharaja Agarsen Complex, 281, Rohini, Delhi, 110085</t>
  </si>
  <si>
    <t xml:space="preserve">Saharaq Shop</t>
  </si>
  <si>
    <t xml:space="preserve">Joan Pinto</t>
  </si>
  <si>
    <t xml:space="preserve">kamlesh.mishra@saharaqshop.com</t>
  </si>
  <si>
    <t xml:space="preserve">25-28, Floor-2, Plot No.-209, Atlanta Building, Jamnalal Bajaj Marg, Nariman Point Mumbai Mumbai City MH IN 400021</t>
  </si>
  <si>
    <t xml:space="preserve">Skyware Solutions (P) Ltd</t>
  </si>
  <si>
    <t xml:space="preserve">hr@skywaresolutions.org</t>
  </si>
  <si>
    <t xml:space="preserve">Chennai - Theni Hwy, Shastri Colony, Chromepet, Chennai, Tamil Nadu 600044</t>
  </si>
  <si>
    <t xml:space="preserve">Sureprep India Private Limited</t>
  </si>
  <si>
    <t xml:space="preserve">Cinetta Dsouza</t>
  </si>
  <si>
    <t xml:space="preserve">cinetta.dsouza@sureprep.com</t>
  </si>
  <si>
    <t xml:space="preserve">3 ABBAS MANZIL 1ST FLOOR12 NADIRSHAH SUKHLA STREET NEAR CITY BANK FORT MUMBAI MH 400001 IN</t>
  </si>
  <si>
    <t xml:space="preserve">Tilak Nagar Industries Pvt Ltd</t>
  </si>
  <si>
    <t xml:space="preserve">J Mitra</t>
  </si>
  <si>
    <t xml:space="preserve">hr@tilind.com</t>
  </si>
  <si>
    <t xml:space="preserve">Tilaknagar Industries Ltd 3rd Floor, Industrial Assurance Building, Churchgate, Mumbai – 400 020</t>
  </si>
  <si>
    <t xml:space="preserve">Valuenotes Database Private Limited</t>
  </si>
  <si>
    <t xml:space="preserve">rashi@valuenotes.co.in</t>
  </si>
  <si>
    <t xml:space="preserve">Flat No 401, 4th Floor, Octave, Survey no. 285, Lane Next to Mahableshwar Hotel, Baner, Pune, Maharashtra 411045</t>
  </si>
  <si>
    <t xml:space="preserve">Xdbs Private Limited</t>
  </si>
  <si>
    <t xml:space="preserve">K Tiwari</t>
  </si>
  <si>
    <t xml:space="preserve">KTiwari@xdbscorp.net ktiwari@xdbscorp.net</t>
  </si>
  <si>
    <t xml:space="preserve">61, Sector Rd, Sector 124, Noida, Uttar Pradesh 201307</t>
  </si>
  <si>
    <t xml:space="preserve">Competent Synergies Pvt Ltd</t>
  </si>
  <si>
    <t xml:space="preserve">Sreejita Mitra</t>
  </si>
  <si>
    <t xml:space="preserve">sreejita.mitra@fusionbposervices.com</t>
  </si>
  <si>
    <t xml:space="preserve">Excitel broadband</t>
  </si>
  <si>
    <t xml:space="preserve">Tejus C Reddy.</t>
  </si>
  <si>
    <t xml:space="preserve">tejusc.reddy@kr.excitel.in</t>
  </si>
  <si>
    <t xml:space="preserve">Nirvasa Healthcare Services Private Limited</t>
  </si>
  <si>
    <t xml:space="preserve">HR HelpDesk</t>
  </si>
  <si>
    <t xml:space="preserve">hr.helpdesk@nirvasa.com</t>
  </si>
  <si>
    <t xml:space="preserve">Radiant Infosystems</t>
  </si>
  <si>
    <t xml:space="preserve">Y Kanthraj</t>
  </si>
  <si>
    <t xml:space="preserve">ykanthraj@radiants.com</t>
  </si>
  <si>
    <t xml:space="preserve">080-26763316/7702</t>
  </si>
  <si>
    <t xml:space="preserve">13, 2nd Floor,, Roshpa Towers, Main Road, Ranchi, Jharkhand 834001</t>
  </si>
  <si>
    <t xml:space="preserve">Sahitya Technologies Pvt Ltd</t>
  </si>
  <si>
    <t xml:space="preserve">Pranathi Chopra</t>
  </si>
  <si>
    <t xml:space="preserve">pranathi.chopra@sahitya.co.in</t>
  </si>
  <si>
    <t xml:space="preserve">25 - 28, FLOOR - 2, PLOT NO. 209, ATLANTA BUILDING, JAMNALAL BAJAJ MARG, NARIMAN POINT, MUMBAI - MUMBAI, MUMBAI CITY MH, MAHARASHTRA, INDIA</t>
  </si>
  <si>
    <t xml:space="preserve">Skyway Communication Solutions</t>
  </si>
  <si>
    <t xml:space="preserve">skyway_asr@hotmail.com</t>
  </si>
  <si>
    <t xml:space="preserve">1937, Circular Rd, opp. Sehgal Neuro &amp; Child Care Centre, White Avenue, Amritsar, Punjab 143001</t>
  </si>
  <si>
    <t xml:space="preserve">Surflex Technology Private Limited</t>
  </si>
  <si>
    <t xml:space="preserve">J Mukherjee</t>
  </si>
  <si>
    <t xml:space="preserve">jmukherjee@surflextechnology.in</t>
  </si>
  <si>
    <t xml:space="preserve">K/26 KAMDAHARI BOSEPARA GARIA KOLKATA WB 700084 IN</t>
  </si>
  <si>
    <t xml:space="preserve">Tilemarine</t>
  </si>
  <si>
    <t xml:space="preserve">Prerna</t>
  </si>
  <si>
    <t xml:space="preserve">prerna@tilemarine.com</t>
  </si>
  <si>
    <t xml:space="preserve">Al Jaddaf, Ship Docking Yard, Buisness bay - Dubai - United Arab Emirates</t>
  </si>
  <si>
    <t xml:space="preserve">Valueonshore Advisory Services Private Limited</t>
  </si>
  <si>
    <t xml:space="preserve">hr@valueonshore.com</t>
  </si>
  <si>
    <t xml:space="preserve">5th Floor, Mawandia Tower, 463, Udyog Vihar - Phase V, Sector 19, Gurugram, Haryana 122016</t>
  </si>
  <si>
    <t xml:space="preserve">Xebia It Architects</t>
  </si>
  <si>
    <t xml:space="preserve">hrindia@xebia.com</t>
  </si>
  <si>
    <t xml:space="preserve">21, KG Marg, Atul Grove Road, Janpath, Connaught Place, New Delhi, Delhi 110001</t>
  </si>
  <si>
    <t xml:space="preserve">BPO Convergence Pvt Ltd</t>
  </si>
  <si>
    <t xml:space="preserve">PRIYANKA</t>
  </si>
  <si>
    <t xml:space="preserve">hr.noida@bpoconvergence.com</t>
  </si>
  <si>
    <t xml:space="preserve">Radiant Life Care Private Limited</t>
  </si>
  <si>
    <t xml:space="preserve">Shradha Singh</t>
  </si>
  <si>
    <t xml:space="preserve">shradha.singh@blkhospital.com</t>
  </si>
  <si>
    <t xml:space="preserve">Ground Floor, Hoechst House, Opp. Oberai Towers, Nariman Point, Mumbai, Maharashtra 400021</t>
  </si>
  <si>
    <t xml:space="preserve">Sahu Estate Pvt Ltd</t>
  </si>
  <si>
    <t xml:space="preserve">AMIT sahu</t>
  </si>
  <si>
    <t xml:space="preserve">amitsahu@hotmail.co.in</t>
  </si>
  <si>
    <t xml:space="preserve">SANTEVITA HOSPITAL 1, H.B. ROAD RANCHI JH 834001 IN , - , .</t>
  </si>
  <si>
    <t xml:space="preserve">Skyways Air Services</t>
  </si>
  <si>
    <t xml:space="preserve">Shankar Sawant</t>
  </si>
  <si>
    <t xml:space="preserve">shankar.sawant@skyways-group.com</t>
  </si>
  <si>
    <t xml:space="preserve">128 &amp; 129-A, Mahipalpur Extension, Rd Number 4, N.H.8, New Delhi, Delhi 110037</t>
  </si>
  <si>
    <t xml:space="preserve">Surya Hi-Tech Services Private Limited</t>
  </si>
  <si>
    <t xml:space="preserve">hr@suryahitech.com</t>
  </si>
  <si>
    <t xml:space="preserve">58A/1 KALU SARAI NEW DELHI DL 110016 IN</t>
  </si>
  <si>
    <t xml:space="preserve">Tillid Software Private Limited (Erstwhile Caldera Software Private Limited)</t>
  </si>
  <si>
    <t xml:space="preserve">Gopi</t>
  </si>
  <si>
    <t xml:space="preserve">hr@tillidsoft.com</t>
  </si>
  <si>
    <t xml:space="preserve">Raksha Arcade No 29 /63,4th Floor, Kamaraj Ave 2nd St, Kasturba Nagar, Adyar, Chennai, Tamil Nadu 600020</t>
  </si>
  <si>
    <t xml:space="preserve">Valuepoint System Pvt Ltd</t>
  </si>
  <si>
    <t xml:space="preserve">Nagaraju V</t>
  </si>
  <si>
    <t xml:space="preserve">nagaraju.v@valuepoint.co.in</t>
  </si>
  <si>
    <t xml:space="preserve">#814,8th floor,Aggarwal Millennium Tower-1,Netaji Subhash Place,Opp Tv Tower, Rampura Marg, Keshav Puram, Delhi, 110034</t>
  </si>
  <si>
    <t xml:space="preserve">Xecom Information Technologies Pvt Ltd</t>
  </si>
  <si>
    <t xml:space="preserve">Ganesh Limaye</t>
  </si>
  <si>
    <t xml:space="preserve">ganesh.limaye@xecomit.com</t>
  </si>
  <si>
    <t xml:space="preserve">3rd Floor, Acharya House, Plot no. 24, Survey no. 19/12/1, Bavdhan, Pune, Maharashtra 411021</t>
  </si>
  <si>
    <t xml:space="preserve">Radiare</t>
  </si>
  <si>
    <t xml:space="preserve">Elumalai</t>
  </si>
  <si>
    <t xml:space="preserve">elumalai.m@radiare.com</t>
  </si>
  <si>
    <t xml:space="preserve">4-50, Arcot Rd, New Colony, Valasaravakkam, Chennai, Tamil Nadu 600087</t>
  </si>
  <si>
    <t xml:space="preserve">Sai Bpo Pvt Ltd.</t>
  </si>
  <si>
    <t xml:space="preserve">An chitha</t>
  </si>
  <si>
    <t xml:space="preserve">anchitha@sblinfo.com</t>
  </si>
  <si>
    <t xml:space="preserve">9447233215-Sacher Das (MD)/859 023 3999</t>
  </si>
  <si>
    <t xml:space="preserve">Sai BPO Services Limited, KollamRoom : 1-5, First Floor, Dasan Building, Market Road, Karuna, Karuna, ,Kollam,Kerala,India,690518</t>
  </si>
  <si>
    <t xml:space="preserve">Surya Peripherals</t>
  </si>
  <si>
    <t xml:space="preserve">admin@suryait.co.in</t>
  </si>
  <si>
    <t xml:space="preserve">044 2498 2494</t>
  </si>
  <si>
    <t xml:space="preserve">Flat 5 1st Floor, Sapthagiri Apartment, 83, T T K Road, Alwarpet, Alwarpet, Chennai, Tamil Nadu 600018</t>
  </si>
  <si>
    <t xml:space="preserve">Time Education Private Limited</t>
  </si>
  <si>
    <t xml:space="preserve">Swasti Srivastava</t>
  </si>
  <si>
    <t xml:space="preserve">swasti.srivastava@time4education.com</t>
  </si>
  <si>
    <t xml:space="preserve">95-B, IIND FLOOR, SIDDAMSETTYCOMPLEX, PARKLANE, SECUNDERABAD ANDHRA PRADESH TG 500003 IN</t>
  </si>
  <si>
    <t xml:space="preserve">Valuesource Technologies Pvt Ltd Merged With Cognizant Technology Solution</t>
  </si>
  <si>
    <t xml:space="preserve">Cognizant.Verifications@cognizant.com</t>
  </si>
  <si>
    <t xml:space="preserve">279F+HRM, Mandavelipakkam, Raja Annamalai Puram, Chennai, Tamil Nadu 600028</t>
  </si>
  <si>
    <t xml:space="preserve">Xecute Hr Solutions Pvt Ltd</t>
  </si>
  <si>
    <t xml:space="preserve">Kismat Yadav</t>
  </si>
  <si>
    <t xml:space="preserve">kismat.yadav@jindalsteel.com</t>
  </si>
  <si>
    <t xml:space="preserve">307 Iris Tech Park, Sector 48, Gurgaon Sohna Road, next to JMD Megapolis, Gurugram, Haryana 122003</t>
  </si>
  <si>
    <t xml:space="preserve">Radien Softcom India Pvt.Ltd.,</t>
  </si>
  <si>
    <t xml:space="preserve">hr@radiensoft.com</t>
  </si>
  <si>
    <t xml:space="preserve">Plot No: 18, Level-2, Oval Building, I-labs Centre, Near Inorbit Mall, Madhapur, Hitechcity, Hyderabad, Telangana 500081</t>
  </si>
  <si>
    <t xml:space="preserve">Sai Carton Manufacturing Company Private Limited</t>
  </si>
  <si>
    <t xml:space="preserve">Krishna P</t>
  </si>
  <si>
    <t xml:space="preserve">accounts@saicarton.com</t>
  </si>
  <si>
    <t xml:space="preserve">Sapphire Foods India Ltd</t>
  </si>
  <si>
    <t xml:space="preserve">Vinu</t>
  </si>
  <si>
    <t xml:space="preserve">Vinu.Nair@sapphirefoods.in</t>
  </si>
  <si>
    <t xml:space="preserve">Sl Lumax Limited</t>
  </si>
  <si>
    <t xml:space="preserve">Aswini</t>
  </si>
  <si>
    <t xml:space="preserve">aswini@slworld.com</t>
  </si>
  <si>
    <t xml:space="preserve">Yesunathar St, Malayambakkam, Tamil Nadu 602109</t>
  </si>
  <si>
    <t xml:space="preserve">Surya Sagar Communication Pvt Ltd</t>
  </si>
  <si>
    <t xml:space="preserve">hr@suryacomnet.com</t>
  </si>
  <si>
    <t xml:space="preserve">FC 2 &amp; 4 SECTOR 16A NOIDA Gautam Buddha Nagar UP 201301 IN</t>
  </si>
  <si>
    <t xml:space="preserve">Time Equipment</t>
  </si>
  <si>
    <t xml:space="preserve">hr@timeequipment.co.in</t>
  </si>
  <si>
    <t xml:space="preserve">Yamaha plant, Plot : 5G-5H, Add, Mathura Rd, opposite gate no 5, Industrial Area, Faridabad, Haryana 121006</t>
  </si>
  <si>
    <t xml:space="preserve">Valuewing Consultancy Services Pvt Ltd</t>
  </si>
  <si>
    <t xml:space="preserve">Kavitha</t>
  </si>
  <si>
    <t xml:space="preserve">kavitha@valuewingcoe.com</t>
  </si>
  <si>
    <t xml:space="preserve">180, Muthu Nagar 3rd Street, Main, Road, Ponmeni, Madurai, Tamil Nadu 625016</t>
  </si>
  <si>
    <t xml:space="preserve">Xecutehr Solutions Private Limited</t>
  </si>
  <si>
    <t xml:space="preserve">Monalisa</t>
  </si>
  <si>
    <t xml:space="preserve">monalisa@xecutehr.com</t>
  </si>
  <si>
    <t xml:space="preserve">Plot No. 105, Ground Floor, Sector 44, Gurugram, Haryana 122003</t>
  </si>
  <si>
    <t xml:space="preserve">Fusion (Xplore-Tech Services Pvt Ltd)</t>
  </si>
  <si>
    <t xml:space="preserve">harpreet</t>
  </si>
  <si>
    <t xml:space="preserve">harpreet.singh2@fusionbposervices.com</t>
  </si>
  <si>
    <t xml:space="preserve">Radikal Foods Limited</t>
  </si>
  <si>
    <t xml:space="preserve">payroll@radikalgroup.com</t>
  </si>
  <si>
    <t xml:space="preserve">No. 28, Community Center, Ashok Vihar, Saket, New Delhi, Delhi 110017</t>
  </si>
  <si>
    <t xml:space="preserve">Sai Life Sciences Ltd</t>
  </si>
  <si>
    <t xml:space="preserve">Sarath Kumar</t>
  </si>
  <si>
    <t xml:space="preserve">sarathkumar.y@sailife.com</t>
  </si>
  <si>
    <t xml:space="preserve">Office # L4-01 &amp; 02, SLN Terminus Survey No. 133, Gachibowli - Miyapur Rd, Gachibowli, Telangana 500032</t>
  </si>
  <si>
    <t xml:space="preserve">Slash Support Sez Pvt Ltd</t>
  </si>
  <si>
    <t xml:space="preserve">Krishnakumar.Srinivasan@csscorp.com</t>
  </si>
  <si>
    <t xml:space="preserve">W32V+4FH, New Perungalathur, Chennai, Tamil Nadu 600063</t>
  </si>
  <si>
    <t xml:space="preserve">Surya Software System</t>
  </si>
  <si>
    <t xml:space="preserve">Vikasn Murthy</t>
  </si>
  <si>
    <t xml:space="preserve">hr@surya-soft.com</t>
  </si>
  <si>
    <t xml:space="preserve">502/A, 1st Main Rd, 8th Block, Jayanagar, Bengaluru, Karnataka 560082</t>
  </si>
  <si>
    <t xml:space="preserve">Timekidspreschools</t>
  </si>
  <si>
    <t xml:space="preserve">Anna Nagar</t>
  </si>
  <si>
    <t xml:space="preserve">hr@timekidspreschools.com</t>
  </si>
  <si>
    <t xml:space="preserve">Arihant Apartment Sector No 29 Plot No 282, Ravet, Pune - 412101, Near D Mart</t>
  </si>
  <si>
    <t xml:space="preserve">Valuewings</t>
  </si>
  <si>
    <t xml:space="preserve">Ameena</t>
  </si>
  <si>
    <t xml:space="preserve">ameena@valuewings.com</t>
  </si>
  <si>
    <t xml:space="preserve">Prestige Trade Tower, Level 11th, The Executive Centre, 46, Palace Rd, High Grounds, Sampangi Nagar, Bengaluru, Karnataka 560001</t>
  </si>
  <si>
    <t xml:space="preserve">Xenium Marketing</t>
  </si>
  <si>
    <t xml:space="preserve">Jai Simha</t>
  </si>
  <si>
    <t xml:space="preserve">xeniummail@yahoo.co.in</t>
  </si>
  <si>
    <t xml:space="preserve">A 45-50, Fourth Floor, Pioneer House, Sector 16, Noida, Uttar Pradesh 201301</t>
  </si>
  <si>
    <t xml:space="preserve">Radisson Blu</t>
  </si>
  <si>
    <t xml:space="preserve">hrm@rdhinjawadi.com</t>
  </si>
  <si>
    <t xml:space="preserve">Plot No. D, District Centre, Outer Ring Rd, Paschim Vihar, New Delhi, Delhi 110063</t>
  </si>
  <si>
    <t xml:space="preserve">Sai People Solutions Pvt Ltd Name Change(Talentlogic Info Services Pvt Ltd)</t>
  </si>
  <si>
    <t xml:space="preserve">NRavi@talentlogic.com</t>
  </si>
  <si>
    <t xml:space="preserve">401, 402, 4th FLOOR, 6-3-39/640 AND 642,
 KHAIRTABAD,
 HYDERABAD - 500004
 Telangana - India</t>
  </si>
  <si>
    <t xml:space="preserve">Slb.Com</t>
  </si>
  <si>
    <t xml:space="preserve">Merlin Sequeira</t>
  </si>
  <si>
    <t xml:space="preserve">hr@slb.com</t>
  </si>
  <si>
    <t xml:space="preserve">C-36, Block B, New Sabzi Mandi, Azadpur, Delhi, 110052</t>
  </si>
  <si>
    <t xml:space="preserve">Surya Technologies Pvt. Ltd</t>
  </si>
  <si>
    <t xml:space="preserve">Suryaorders</t>
  </si>
  <si>
    <t xml:space="preserve">suryaorders@suryatechnologies.com</t>
  </si>
  <si>
    <t xml:space="preserve">11/1, MANGESH STREET, T NAGAR, CHENNAI Chennai TN 600017 IN</t>
  </si>
  <si>
    <t xml:space="preserve">Timenet Solutions</t>
  </si>
  <si>
    <t xml:space="preserve">Shiju</t>
  </si>
  <si>
    <t xml:space="preserve">shiju@timenetindia.com</t>
  </si>
  <si>
    <t xml:space="preserve">Valutek Consulting</t>
  </si>
  <si>
    <t xml:space="preserve">srinivas@valu2tek.com</t>
  </si>
  <si>
    <t xml:space="preserve">#187/8, 1st floor, 36th 'B'cross, 7th block, Jayanagar, Bengaluru, Karnataka 560082</t>
  </si>
  <si>
    <t xml:space="preserve">Xenolithtechnologies</t>
  </si>
  <si>
    <t xml:space="preserve">Moumita Jana</t>
  </si>
  <si>
    <t xml:space="preserve">moumita.jana@xenolithtechnologies.com</t>
  </si>
  <si>
    <t xml:space="preserve">Mirania Road, Mirania Gardens, East Topsia, Topsia, Kolkata, West Bengal 700046</t>
  </si>
  <si>
    <t xml:space="preserve">Globiva Services Privated Limited</t>
  </si>
  <si>
    <t xml:space="preserve">john</t>
  </si>
  <si>
    <t xml:space="preserve">john.kennedy@globiva.com</t>
  </si>
  <si>
    <t xml:space="preserve">Radisson Blu Plaza Hotel</t>
  </si>
  <si>
    <t xml:space="preserve">hrexe@rdhchyd.com</t>
  </si>
  <si>
    <t xml:space="preserve">40 6733 1133, D: +91 80089 94467</t>
  </si>
  <si>
    <t xml:space="preserve">Nh 8, near Mahipalpur Extension, Block R, Mahipalpur Village, Mahipalpur, New Delhi, Delhi 110037</t>
  </si>
  <si>
    <t xml:space="preserve">Sai Prasad Group Of Companies (Sai Prasad Properties Limited)</t>
  </si>
  <si>
    <t xml:space="preserve">Saloni Astha</t>
  </si>
  <si>
    <t xml:space="preserve">saloni.astha@futureadey.co.in</t>
  </si>
  <si>
    <t xml:space="preserve">SAI PLAZA COMPLEX, 4TH FLOOR, OFFICE NO. 402, OPPOSITE GOMANTAK TIMES, PANJIM GA 403001 IN.</t>
  </si>
  <si>
    <t xml:space="preserve">Slenderrex It Syste Design Pvt Ltd</t>
  </si>
  <si>
    <t xml:space="preserve">Ashish Batra</t>
  </si>
  <si>
    <t xml:space="preserve">hr@slenderrex.com</t>
  </si>
  <si>
    <t xml:space="preserve">323, Ganga Complex, Opposite Software Technology Park of India, Sector 29, Noida, Uttar Pradesh 210301</t>
  </si>
  <si>
    <t xml:space="preserve">Sushma Marines &amp; Electricals</t>
  </si>
  <si>
    <t xml:space="preserve">Sushma Marine</t>
  </si>
  <si>
    <t xml:space="preserve">sushmamarine@gmail.com</t>
  </si>
  <si>
    <t xml:space="preserve">121/122, Udyog Mandir 1, Bhagoji Keer Marg, Mahim West, Mumbai, Maharashtra 400016</t>
  </si>
  <si>
    <t xml:space="preserve">Times Business Solutions</t>
  </si>
  <si>
    <t xml:space="preserve">Needhi Lazara</t>
  </si>
  <si>
    <t xml:space="preserve">needhi.lazara.tbsl@timesgroup.com</t>
  </si>
  <si>
    <t xml:space="preserve">Plot No. 391, Ecstasy IT Park, Udyog Vihar, Phase 3 (opp. Trident Hotel), Noida, Uttar Pradesh 201301</t>
  </si>
  <si>
    <t xml:space="preserve">Vama Industries Ltd</t>
  </si>
  <si>
    <t xml:space="preserve">hr@vama.co.in</t>
  </si>
  <si>
    <t xml:space="preserve">Ground floor, Lakshmi Towers, Block - A, 8-2-248/1/7/78/12, 13, Nagarjuna Hills, Punjagutta, Hyderabad, Telangana 500082</t>
  </si>
  <si>
    <t xml:space="preserve">Xenovex Technologies Private Limited</t>
  </si>
  <si>
    <t xml:space="preserve">sureshkumar.t@xenovex.com</t>
  </si>
  <si>
    <t xml:space="preserve">207, NSIC STP Complex, B-24, Guindy Industrial Estate, SIDCO Industrial Estate, Ekkatuthangal, Chennai, Tamil Nadu 600032</t>
  </si>
  <si>
    <t xml:space="preserve">Radisson Blu Plaza Hotel Hyderabad Banjara Hills</t>
  </si>
  <si>
    <t xml:space="preserve">hrm@rdhyderabad.com</t>
  </si>
  <si>
    <t xml:space="preserve">8-2-409, Rd Number 6, Green Valley, Banjara Hills, Hyderabad, Telangana 500034</t>
  </si>
  <si>
    <t xml:space="preserve">Rajpurohit Communication Pvt Ltd</t>
  </si>
  <si>
    <t xml:space="preserve">Jagdish Rajpurohit</t>
  </si>
  <si>
    <t xml:space="preserve">jagdish@cloudwalker.tv</t>
  </si>
  <si>
    <t xml:space="preserve">Sai Softek Services Pvt</t>
  </si>
  <si>
    <t xml:space="preserve">saihr@saisystems.com</t>
  </si>
  <si>
    <t xml:space="preserve">020-66241000</t>
  </si>
  <si>
    <t xml:space="preserve">Office No 4, 2nd Floor, Sahara Heights, Near State Bank Of India, Mumbai Pune Road, Wakdewadi-411003.</t>
  </si>
  <si>
    <t xml:space="preserve">Sliverskills Private Limited Chennai</t>
  </si>
  <si>
    <t xml:space="preserve">Noel Roberts</t>
  </si>
  <si>
    <t xml:space="preserve">noel.roberts@silverskill.com</t>
  </si>
  <si>
    <t xml:space="preserve">Plot no: 167, Poonga Street Avadi, Chennai, Tamil Nadu 600062</t>
  </si>
  <si>
    <t xml:space="preserve">Times Internet Limited</t>
  </si>
  <si>
    <t xml:space="preserve">Sanchita Dasgupta</t>
  </si>
  <si>
    <t xml:space="preserve">hr@timesinternet.in</t>
  </si>
  <si>
    <t xml:space="preserve">Ecstasy IT Park, Plot 391, Phase III, Udyog Vihar, Sector 20, Gurugram, Haryana 122016</t>
  </si>
  <si>
    <t xml:space="preserve">Vanasthali Public School</t>
  </si>
  <si>
    <t xml:space="preserve">vpsvasundhara@gmail.com</t>
  </si>
  <si>
    <t xml:space="preserve">G Block, Preet Vihar, Delhi, 110092</t>
  </si>
  <si>
    <t xml:space="preserve">Xentrix Studios Private Limited</t>
  </si>
  <si>
    <t xml:space="preserve">Saijo Joy</t>
  </si>
  <si>
    <t xml:space="preserve">saijo.joy@xentrixstudios.com</t>
  </si>
  <si>
    <t xml:space="preserve">9th Floor, WTC 3, Aquamarine K.R. Puram, Marathahalli Outer Ring Road, Mahadevapura, Bengaluru, Karnataka 560048</t>
  </si>
  <si>
    <t xml:space="preserve">Ogre logic Solutions</t>
  </si>
  <si>
    <t xml:space="preserve">Team HR</t>
  </si>
  <si>
    <t xml:space="preserve">hr@ogrelogic.com</t>
  </si>
  <si>
    <t xml:space="preserve">Rage Communication Pvt Ltd</t>
  </si>
  <si>
    <t xml:space="preserve">Rani</t>
  </si>
  <si>
    <t xml:space="preserve">rani@whatarage.com</t>
  </si>
  <si>
    <t xml:space="preserve">97, Santhome, Foreshore Estate, Chennai, Tamil Nadu 600004</t>
  </si>
  <si>
    <t xml:space="preserve">Sai Technology Pvt. Ltd</t>
  </si>
  <si>
    <t xml:space="preserve">ashwin@saitechnology.com</t>
  </si>
  <si>
    <t xml:space="preserve">W-124, 2nd Floor, 3rd Avenue, Anna Nagar, Chennai, Tamil Nadu 600040</t>
  </si>
  <si>
    <t xml:space="preserve">Slk Global Bpo Services Pvt Ltd . Pune</t>
  </si>
  <si>
    <t xml:space="preserve">Sheetal Pandit</t>
  </si>
  <si>
    <t xml:space="preserve">Hr@slkglobalbpo.com</t>
  </si>
  <si>
    <t xml:space="preserve">02040118500 ext 514</t>
  </si>
  <si>
    <t xml:space="preserve">IT Park Internal Rd, Commerzone IT Park, Yerawada, Pune, Maharashtra 411006</t>
  </si>
  <si>
    <t xml:space="preserve">Sutra Analyst (Group Of I3 Consultant Pvt Ltd)</t>
  </si>
  <si>
    <t xml:space="preserve">Sl</t>
  </si>
  <si>
    <t xml:space="preserve">Hr@i3c.in</t>
  </si>
  <si>
    <t xml:space="preserve">Ground floor, Logix TechnoPark Tower D, Sector 127, Noida, Uttar Pradesh 201301</t>
  </si>
  <si>
    <t xml:space="preserve">Times It Services Pvt Ltd</t>
  </si>
  <si>
    <t xml:space="preserve">tripti@tispl.co</t>
  </si>
  <si>
    <t xml:space="preserve">204, Vardhman Bahnhof Plaza, Plot 6, Pocket 7, Sector 12 Dwarka, Dwarka, Delhi, 110075</t>
  </si>
  <si>
    <t xml:space="preserve">Varian Medical Syste India Software Private Ltd</t>
  </si>
  <si>
    <t xml:space="preserve">Shweta Malhotra</t>
  </si>
  <si>
    <t xml:space="preserve">Shweta.Malhotra@varian.com</t>
  </si>
  <si>
    <t xml:space="preserve">Kalpataru Square, Unit 33, 3rd Floor, Off Andheri Kurla Road, Andheri East, Mumbai, Maharashtra 400059</t>
  </si>
  <si>
    <t xml:space="preserve">Xeptos Solution Private Limited</t>
  </si>
  <si>
    <t xml:space="preserve">support@xeptos.com</t>
  </si>
  <si>
    <t xml:space="preserve">3rd Floor, S.G. Gastro Care Building, 30 New Sidhapudur, 641044, 29, Balaji Nagar, Phase II, Balaji Nagar, Coimbatore, Tamil Nadu 641035</t>
  </si>
  <si>
    <t xml:space="preserve">K2 Technologies (DM Tech Lab )</t>
  </si>
  <si>
    <t xml:space="preserve">pradeep</t>
  </si>
  <si>
    <t xml:space="preserve">pradeep@dmtechlabs.us</t>
  </si>
  <si>
    <t xml:space="preserve">Raghavendra Institute Of Pharamaceutical Education &amp; Research (Riper)</t>
  </si>
  <si>
    <t xml:space="preserve">Riperatp</t>
  </si>
  <si>
    <t xml:space="preserve">riperatp@gmail.com</t>
  </si>
  <si>
    <t xml:space="preserve">K.R.Palli Cross, Dist Anantapuramu, Chiyyedu, Andhra Pradesh 515721</t>
  </si>
  <si>
    <t xml:space="preserve">Sai Wardha Power Limited</t>
  </si>
  <si>
    <t xml:space="preserve">Vinay Kumar</t>
  </si>
  <si>
    <t xml:space="preserve">vinaykumar.p@ksk.co.in</t>
  </si>
  <si>
    <t xml:space="preserve">Slk Software Ltd</t>
  </si>
  <si>
    <t xml:space="preserve">Employmentverification@slkgroup.com</t>
  </si>
  <si>
    <t xml:space="preserve">080-41805721/66904721</t>
  </si>
  <si>
    <t xml:space="preserve">Unit 101 E, 1st Floor, Building #1, RMZ Ecoworld, Bellandur - Doddakannelli Rd, Adarsh Palm Retreat, Bellandur, Bengaluru, Karnataka</t>
  </si>
  <si>
    <t xml:space="preserve">Sutra Syste India Private Limited</t>
  </si>
  <si>
    <t xml:space="preserve">hrd@sutra.co.jp</t>
  </si>
  <si>
    <t xml:space="preserve">23, ELECTRONIC CO-OP ESTATE LTD PUNE SATARA ROAD PUNE MH 411009 IN</t>
  </si>
  <si>
    <t xml:space="preserve">Timesofmoney Ltd</t>
  </si>
  <si>
    <t xml:space="preserve">hr@timesofmoney.com</t>
  </si>
  <si>
    <t xml:space="preserve">4th Floor Times Tower Kamla Mills Compound Mumbai India</t>
  </si>
  <si>
    <t xml:space="preserve">Variforrm Solutions</t>
  </si>
  <si>
    <t xml:space="preserve">Giridhar</t>
  </si>
  <si>
    <t xml:space="preserve">hr@variforrolutions.com</t>
  </si>
  <si>
    <t xml:space="preserve">#329, 3rd floor, 27th Main Rd, HSR layout Sector 2, Bengaluru, Karnataka 560102</t>
  </si>
  <si>
    <t xml:space="preserve">Xerago E-Biz Services Private Limited</t>
  </si>
  <si>
    <t xml:space="preserve">vijaykumar@xerago.com
 nemuthu@xerago.com</t>
  </si>
  <si>
    <t xml:space="preserve">80 &amp; 93, Bethel Nagar St, Industrial Estate, Perungudi, Chennai, Tamil Nadu 600096</t>
  </si>
  <si>
    <t xml:space="preserve">Opusing Information Services Pvt</t>
  </si>
  <si>
    <t xml:space="preserve">hr-india@opusingllc.com</t>
  </si>
  <si>
    <t xml:space="preserve">Raghavendran And Company</t>
  </si>
  <si>
    <t xml:space="preserve">Ragha</t>
  </si>
  <si>
    <t xml:space="preserve">ragha@cavrandco.com</t>
  </si>
  <si>
    <t xml:space="preserve">Plot No 143, Udyog Vihar Phase 1, Udyog Vihar, Sector 20, Gurugram, Haryana 122016</t>
  </si>
  <si>
    <t xml:space="preserve">Saibaba Sales Private Limited</t>
  </si>
  <si>
    <t xml:space="preserve">hr_platinum@ssplp.com</t>
  </si>
  <si>
    <t xml:space="preserve">K-12 holistic chain with 44 years of legacy and 140+ schools across the country. The Ryan International</t>
  </si>
  <si>
    <t xml:space="preserve">Slk Software Pvt Ltd</t>
  </si>
  <si>
    <t xml:space="preserve">Hr@slkgroup.com</t>
  </si>
  <si>
    <t xml:space="preserve">: +91 80 41805721, +91 80 66904721, Ext: 1178. //: + 91 80 41805721 Ext. 1153-Shruti</t>
  </si>
  <si>
    <t xml:space="preserve">8th Floor, MFAR Manyata Tech Park Greenheart - IV, Manyata Embassy Business Park, Nagawara, Outer Ring Road, Bengaluru, Karnataka 560045</t>
  </si>
  <si>
    <t xml:space="preserve">Suvidhaa Infoserve Pvt. Ltd.</t>
  </si>
  <si>
    <t xml:space="preserve">Sweety Ghugare</t>
  </si>
  <si>
    <t xml:space="preserve">sweety.ghugare@suvidhaa.com</t>
  </si>
  <si>
    <t xml:space="preserve">Old Delhi Gurgaon Rd, Dundahera Village, Sector 20, Gurugram, Haryana 122008</t>
  </si>
  <si>
    <t xml:space="preserve">Timken Services Private Limited</t>
  </si>
  <si>
    <t xml:space="preserve">Santhosh X</t>
  </si>
  <si>
    <t xml:space="preserve">hr@timken.com</t>
  </si>
  <si>
    <t xml:space="preserve">725, Udyog Vihar Phase V, Phase V, Udyog Vihar, Sector 19, Gurugram, Haryana 122016</t>
  </si>
  <si>
    <t xml:space="preserve">Varnik Syste Services Private Limited</t>
  </si>
  <si>
    <t xml:space="preserve">Smahesh</t>
  </si>
  <si>
    <t xml:space="preserve">smahesh@servicesinc.com</t>
  </si>
  <si>
    <t xml:space="preserve">1, First Cross Street, Sundar Nagar, Tiruchirappalli, Tamil Nadu 620021</t>
  </si>
  <si>
    <t xml:space="preserve">Xerionretail</t>
  </si>
  <si>
    <t xml:space="preserve">hr@xerionretail.com</t>
  </si>
  <si>
    <t xml:space="preserve">No. 109, Udyog Vihar, Sector 19, Gurugram, Haryana 122015</t>
  </si>
  <si>
    <t xml:space="preserve">24-7 Intouch Pvt Ltd</t>
  </si>
  <si>
    <t xml:space="preserve">karthik.vijaya@24-7intouch.com</t>
  </si>
  <si>
    <t xml:space="preserve">ALTEN CALSOFT LABS (INDIA) PRIVATE LIMITED.,</t>
  </si>
  <si>
    <t xml:space="preserve">vysnavi.s@acldigital.com</t>
  </si>
  <si>
    <t xml:space="preserve">Apar PeopleWorld Software Services Pvt Ltd</t>
  </si>
  <si>
    <t xml:space="preserve">yashvardhan.d@apar.com</t>
  </si>
  <si>
    <t xml:space="preserve">Better World Technology</t>
  </si>
  <si>
    <t xml:space="preserve">praveenna@zeta.tech</t>
  </si>
  <si>
    <t xml:space="preserve">CG marketing pvt ltd</t>
  </si>
  <si>
    <t xml:space="preserve">chamadiagroup.com</t>
  </si>
  <si>
    <t xml:space="preserve">Civica Resource Pvt Ltd</t>
  </si>
  <si>
    <t xml:space="preserve">Darshan.Bhanushali@civica2.com</t>
  </si>
  <si>
    <t xml:space="preserve">CNS Comnet Solution Pvt Ltd</t>
  </si>
  <si>
    <t xml:space="preserve">Dimple Kaushik</t>
  </si>
  <si>
    <t xml:space="preserve">dimple.kaushik@cnscomnet.com</t>
  </si>
  <si>
    <t xml:space="preserve">Coditro</t>
  </si>
  <si>
    <t xml:space="preserve">hr@coditro.com</t>
  </si>
  <si>
    <t xml:space="preserve">Delta Airlines</t>
  </si>
  <si>
    <t xml:space="preserve">Chaitra</t>
  </si>
  <si>
    <t xml:space="preserve">chaitra.thimmaiah@delta.com</t>
  </si>
  <si>
    <t xml:space="preserve">Divergent Info soft Technologies</t>
  </si>
  <si>
    <t xml:space="preserve">sandeep.thakur@divergentinfosoft.in</t>
  </si>
  <si>
    <t xml:space="preserve">DKM Online Pvt Ltd</t>
  </si>
  <si>
    <t xml:space="preserve">vipin@dkmonline.com</t>
  </si>
  <si>
    <t xml:space="preserve">E Soft Technology Solution</t>
  </si>
  <si>
    <t xml:space="preserve">Krishna Kanth HR Manager</t>
  </si>
  <si>
    <t xml:space="preserve">hr@esofttechnologies.net</t>
  </si>
  <si>
    <t xml:space="preserve">Entellisoft Technologies India.</t>
  </si>
  <si>
    <t xml:space="preserve">hr@esoftwarelabs.com</t>
  </si>
  <si>
    <t xml:space="preserve">EPAM Anywhere</t>
  </si>
  <si>
    <t xml:space="preserve">OrgEx-empVerificationIN@epam.co</t>
  </si>
  <si>
    <t xml:space="preserve">FAIR EXPORTS (INDIA) PVT</t>
  </si>
  <si>
    <t xml:space="preserve">Vipinb@fairexports.net</t>
  </si>
  <si>
    <t xml:space="preserve">Focus Edumatics Private Limited</t>
  </si>
  <si>
    <t xml:space="preserve">radhika.n@focusedumatics.com</t>
  </si>
  <si>
    <t xml:space="preserve">Gaman Software Solutions</t>
  </si>
  <si>
    <t xml:space="preserve">hr@gamansoftwaresolutions.com</t>
  </si>
  <si>
    <t xml:space="preserve">Hyderabad MSW Energy Solutions Private Limited</t>
  </si>
  <si>
    <t xml:space="preserve">aarthi.kesiraju@resustainability.com</t>
  </si>
  <si>
    <t xml:space="preserve">Impact Infotech</t>
  </si>
  <si>
    <t xml:space="preserve">queries@impact-infotech.com</t>
  </si>
  <si>
    <t xml:space="preserve">Interra Information Technology</t>
  </si>
  <si>
    <t xml:space="preserve">PujaS@interrait.com</t>
  </si>
  <si>
    <t xml:space="preserve">Intertec Softwares Private Limited</t>
  </si>
  <si>
    <t xml:space="preserve">sunil</t>
  </si>
  <si>
    <t xml:space="preserve">Sunil.Kumar@intertecsys.com</t>
  </si>
  <si>
    <t xml:space="preserve">JioMart</t>
  </si>
  <si>
    <t xml:space="preserve">Sampath2.K@ril.com</t>
  </si>
  <si>
    <t xml:space="preserve">Lonar Technologies</t>
  </si>
  <si>
    <t xml:space="preserve">nisha.pandita@lonartech.com</t>
  </si>
  <si>
    <t xml:space="preserve">Msys Tech India Private Ltd</t>
  </si>
  <si>
    <t xml:space="preserve">vimal.r@msystechnologies.com</t>
  </si>
  <si>
    <t xml:space="preserve">MyJoy Pharmaceutical Private Limited</t>
  </si>
  <si>
    <t xml:space="preserve">s_banerjee@sastasundar.com</t>
  </si>
  <si>
    <t xml:space="preserve">Nangia &amp; Co LLP</t>
  </si>
  <si>
    <t xml:space="preserve">mohammad irfan</t>
  </si>
  <si>
    <t xml:space="preserve">mohammad.irfan@nangia.com</t>
  </si>
  <si>
    <t xml:space="preserve">Ojas Innovative Technologies Pvt Ltd</t>
  </si>
  <si>
    <t xml:space="preserve">hr@ojas-it.com</t>
  </si>
  <si>
    <t xml:space="preserve">Paints and Coatings Skill Council</t>
  </si>
  <si>
    <t xml:space="preserve">R Ramesh</t>
  </si>
  <si>
    <t xml:space="preserve">manageraccounts@pcsc.in</t>
  </si>
  <si>
    <t xml:space="preserve">Raheja Developers Ltd</t>
  </si>
  <si>
    <t xml:space="preserve">hr@raheja.com</t>
  </si>
  <si>
    <t xml:space="preserve">Najafgarh Rd, Near Metro Station, Moti Nagar, DLE Industrial Area, Kirti Nagar, New Delhi, Delhi 110015</t>
  </si>
  <si>
    <t xml:space="preserve">RAKUTEN INDIA ENTERPRISE PRIVATE LIMITED</t>
  </si>
  <si>
    <t xml:space="preserve">surajit.khan@rakuten.com</t>
  </si>
  <si>
    <t xml:space="preserve">Real11 Fantasy Sports LLP</t>
  </si>
  <si>
    <t xml:space="preserve">Puneet Dham</t>
  </si>
  <si>
    <t xml:space="preserve">Puneet.dham@real11.com</t>
  </si>
  <si>
    <t xml:space="preserve">Royal Bank of Scotland</t>
  </si>
  <si>
    <t xml:space="preserve">employee.personnel.files@natwest.com</t>
  </si>
  <si>
    <t xml:space="preserve">Saif Bin Darwish</t>
  </si>
  <si>
    <t xml:space="preserve">anooj.n@dbasons.com</t>
  </si>
  <si>
    <t xml:space="preserve">971 2-818 44 44</t>
  </si>
  <si>
    <t xml:space="preserve">Street 7, Zone 6, Sector MW3, Plot 20. Mussafah Industrial Area. P.O. Box 47. Abu Dhabi, UAE</t>
  </si>
  <si>
    <t xml:space="preserve">Sinevis</t>
  </si>
  <si>
    <t xml:space="preserve">mallika1@sinevis.com</t>
  </si>
  <si>
    <t xml:space="preserve">Sln Infosprime Services Private Limited</t>
  </si>
  <si>
    <t xml:space="preserve">Venkata Kishore</t>
  </si>
  <si>
    <t xml:space="preserve">admin@claversvc.com</t>
  </si>
  <si>
    <t xml:space="preserve">500 Boulevard Saint-Martin O #520, Laval, Quebec H7M 3Y2, Canada</t>
  </si>
  <si>
    <t xml:space="preserve">Sunstone</t>
  </si>
  <si>
    <t xml:space="preserve">hr@sunstone.in</t>
  </si>
  <si>
    <t xml:space="preserve">Suvij It Services Pvt. Ltd.</t>
  </si>
  <si>
    <t xml:space="preserve">vijaya@suvij.com</t>
  </si>
  <si>
    <t xml:space="preserve">H.NO-1-10, POTHUREDDI PALLI POTHUREDDI PALLI (POST) NUZVID Srikakulam AP 521208 IN</t>
  </si>
  <si>
    <t xml:space="preserve">Telstra</t>
  </si>
  <si>
    <t xml:space="preserve">LAVINA.NARANG@team.telstra.com</t>
  </si>
  <si>
    <t xml:space="preserve">Thoughts2Binary Consulting &amp; Solutions</t>
  </si>
  <si>
    <t xml:space="preserve">anjali.madan@thoughts2binary.com</t>
  </si>
  <si>
    <t xml:space="preserve">Tiplindia</t>
  </si>
  <si>
    <t xml:space="preserve">Sourajit Mitra</t>
  </si>
  <si>
    <t xml:space="preserve">hr@tiplindia.com</t>
  </si>
  <si>
    <t xml:space="preserve">Ambala Chandigarh Road, Chandigarh</t>
  </si>
  <si>
    <t xml:space="preserve">True Factor</t>
  </si>
  <si>
    <t xml:space="preserve">hr@truefactor.tech</t>
  </si>
  <si>
    <t xml:space="preserve">Venus Cyber Tech</t>
  </si>
  <si>
    <t xml:space="preserve">hr@vtech-jo.net</t>
  </si>
  <si>
    <t xml:space="preserve">Wonderchef Home Appliances Pvt Ltd</t>
  </si>
  <si>
    <t xml:space="preserve">payal.chavan@wonderchef.in</t>
  </si>
  <si>
    <t xml:space="preserve">Xerox Business Services India Private Limited</t>
  </si>
  <si>
    <t xml:space="preserve">Rimpy Goel</t>
  </si>
  <si>
    <t xml:space="preserve">Rimpy.Goel@conduent.com Anitus.Niranjan@conduent.com</t>
  </si>
  <si>
    <t xml:space="preserve">BESTECH BUSINESS CENTER, 122103, Sohna Rd, Sector 48, Gurugram, Haryana 122004</t>
  </si>
  <si>
    <t xml:space="preserve">Rail.Bombardier</t>
  </si>
  <si>
    <t xml:space="preserve">Anurag Dwivedi</t>
  </si>
  <si>
    <t xml:space="preserve">anurag.dwivedi@rail.bombardier.com</t>
  </si>
  <si>
    <t xml:space="preserve">2-A/3, Kundan Mansion, Asaf Ali Rd, New Delhi, Delhi 110002</t>
  </si>
  <si>
    <t xml:space="preserve">Saikripa Road Carrier</t>
  </si>
  <si>
    <t xml:space="preserve">Saikriparoadcar</t>
  </si>
  <si>
    <t xml:space="preserve">saikriparoadcarrier@yahoo.in</t>
  </si>
  <si>
    <t xml:space="preserve">Shop No.8, Near Bharat Dharam Kanta Vishwakarma Marg Ballabgarh, Sector 25, Faridabad, Haryana 121004</t>
  </si>
  <si>
    <t xml:space="preserve">Sln Technologies Pvt Ltd</t>
  </si>
  <si>
    <t xml:space="preserve">Hr@slntech.com</t>
  </si>
  <si>
    <t xml:space="preserve">Horizon, 3rd Floor, No. 1,, 2nd Main Road, Pai Layout, Old Madras Road, Mahadevapura, Bengaluru, Karnataka 560016</t>
  </si>
  <si>
    <t xml:space="preserve">Suyog Computech (P) Limited</t>
  </si>
  <si>
    <t xml:space="preserve">lipsa@suyogindia.com</t>
  </si>
  <si>
    <t xml:space="preserve">IDCO PLOT NO.C/3/2 CHANDAKA INDUSTRIAL ESTATE,CHANDRASEKHARPUR BHUBANESWAR OR 751021 IN</t>
  </si>
  <si>
    <t xml:space="preserve">Tirumala Milk Products Services Pvt Ltd</t>
  </si>
  <si>
    <t xml:space="preserve">Sudarshan M</t>
  </si>
  <si>
    <t xml:space="preserve">Sudarshan.Mannuru@in.lactalis.com</t>
  </si>
  <si>
    <t xml:space="preserve">Plot 120, Kavuri Hills, Phase, Madhapur, Hyderabad, Telangana 500081</t>
  </si>
  <si>
    <t xml:space="preserve">Varun Bevarges</t>
  </si>
  <si>
    <t xml:space="preserve">Rohit Gupta</t>
  </si>
  <si>
    <t xml:space="preserve">hr@rjcorp.in</t>
  </si>
  <si>
    <t xml:space="preserve">C-1, C-Block Community Center, Naraina Vihar, Naraina, New Delhi, Delhi 110028</t>
  </si>
  <si>
    <t xml:space="preserve">Xilinx India Technology Services Private Limited</t>
  </si>
  <si>
    <t xml:space="preserve">Supriya Rao</t>
  </si>
  <si>
    <t xml:space="preserve">supriya.rao.dave@xilinx.com</t>
  </si>
  <si>
    <t xml:space="preserve">Salarpuria-Sattva Knowledge City, 20, Inorbit Mall Rd, Madhapur, Telangana 500032</t>
  </si>
  <si>
    <t xml:space="preserve">E-Solutions</t>
  </si>
  <si>
    <t xml:space="preserve">mukesh</t>
  </si>
  <si>
    <t xml:space="preserve">mukesh.s@e-solutionsinc.com</t>
  </si>
  <si>
    <t xml:space="preserve">Rainaengineers</t>
  </si>
  <si>
    <t xml:space="preserve">Naina</t>
  </si>
  <si>
    <t xml:space="preserve">naina@rainaengineers.com</t>
  </si>
  <si>
    <t xml:space="preserve">C6, Shri ram Industrial Estate, Wadala (W), Mumbai, Maharashtra 400031</t>
  </si>
  <si>
    <t xml:space="preserve">Saince Health Tech Pvt Ltd</t>
  </si>
  <si>
    <t xml:space="preserve">Avanthi</t>
  </si>
  <si>
    <t xml:space="preserve">avanthi.p@saince.in</t>
  </si>
  <si>
    <t xml:space="preserve">Suite no: 102 , 1st Floor, Lumbini Rockdale Building, Somajiguda, Hyderabad, Telangana 500082</t>
  </si>
  <si>
    <t xml:space="preserve">Slr Metaliks Limited</t>
  </si>
  <si>
    <t xml:space="preserve">Prasaddesh Pande</t>
  </si>
  <si>
    <t xml:space="preserve">hr@slrm.co.in</t>
  </si>
  <si>
    <t xml:space="preserve">519, 1st Floor, Udyog Vihar Phase V, Udyog Vihar, Sector 19, Gurugram, Haryana 122016</t>
  </si>
  <si>
    <t xml:space="preserve">Suzlon Energy Ltd</t>
  </si>
  <si>
    <t xml:space="preserve">Anup Deshpande</t>
  </si>
  <si>
    <t xml:space="preserve">anup.deshpande@suzlon.com</t>
  </si>
  <si>
    <t xml:space="preserve">020-67022000 board line /20 670 25263</t>
  </si>
  <si>
    <t xml:space="preserve">One Earth,
 Hadapsar,
 Pune 411028, India.</t>
  </si>
  <si>
    <t xml:space="preserve">Tis Labs Private Limited</t>
  </si>
  <si>
    <t xml:space="preserve">Kaushikg</t>
  </si>
  <si>
    <t xml:space="preserve">kaushikg@tislabs.in</t>
  </si>
  <si>
    <t xml:space="preserve">Astra Towers, ASO 511, Action Area IIC, Newtown, Kolkata, West Bengal 700135</t>
  </si>
  <si>
    <t xml:space="preserve">Vasaneye</t>
  </si>
  <si>
    <t xml:space="preserve">Ramakrishna S</t>
  </si>
  <si>
    <t xml:space="preserve">hr@vasaneye.in</t>
  </si>
  <si>
    <t xml:space="preserve">No- 1325, 3, New Railway Rd, Adarsh Nagar, Sector 12, Gurugram, Haryana 122022</t>
  </si>
  <si>
    <t xml:space="preserve">Xiphias Software Technologies Pvt. Ltd</t>
  </si>
  <si>
    <t xml:space="preserve">hr@@xiphiastec.com</t>
  </si>
  <si>
    <t xml:space="preserve">8th Floor Income Tax Building / B.M.T.C Building, 6th Block, Koramangala, Bengaluru, Karnataka 560095</t>
  </si>
  <si>
    <t xml:space="preserve">AIMS Educational Society</t>
  </si>
  <si>
    <t xml:space="preserve">assess.aims@gmail.com</t>
  </si>
  <si>
    <t xml:space="preserve">Manappuram Home Finance Ltd</t>
  </si>
  <si>
    <t xml:space="preserve">cmhr@manappuram.com</t>
  </si>
  <si>
    <t xml:space="preserve">Rainbow International</t>
  </si>
  <si>
    <t xml:space="preserve">Info@rainbowinternational.com</t>
  </si>
  <si>
    <t xml:space="preserve">B -3/8, Pocket B, PH -III, Ashok Vihar, Delhi, 110052</t>
  </si>
  <si>
    <t xml:space="preserve">Sainsbury'S England</t>
  </si>
  <si>
    <t xml:space="preserve">HRSS.Empchecks@sainsburys.co.uk</t>
  </si>
  <si>
    <t xml:space="preserve">21 Westgate, Oxford OX1 1PA, United Kingdom</t>
  </si>
  <si>
    <t xml:space="preserve">Sm Diagnostics</t>
  </si>
  <si>
    <t xml:space="preserve">hr@smdiag.net</t>
  </si>
  <si>
    <t xml:space="preserve">2, Neelakantan St, Thiruvalluvar Puram, Choolaimedu, Chennai, Tamil Nadu 600094</t>
  </si>
  <si>
    <t xml:space="preserve">Suzlon Gujarat Wind Park Limited</t>
  </si>
  <si>
    <t xml:space="preserve">Wvinayak</t>
  </si>
  <si>
    <t xml:space="preserve">wvinayak@suzlon.com</t>
  </si>
  <si>
    <t xml:space="preserve">SUZLON 5 SHRIMALI SOCIETY NR SHRI KRISHNA COMPLEX NAVRANGPURA AHMEDABAD GJ 380009 IN</t>
  </si>
  <si>
    <t xml:space="preserve">Tismo Technology Solution Pvt Ltd</t>
  </si>
  <si>
    <t xml:space="preserve">bindu.g@tismotech.com</t>
  </si>
  <si>
    <t xml:space="preserve">22/2, Palmgrove Rd, Xavier Layout, Victoria Layout, Bengaluru, Karnataka 560047</t>
  </si>
  <si>
    <t xml:space="preserve">Vasavi College Of Engineering</t>
  </si>
  <si>
    <t xml:space="preserve">Satishramapenki</t>
  </si>
  <si>
    <t xml:space="preserve">hr@staff.vce.ac.in</t>
  </si>
  <si>
    <t xml:space="preserve">Vasavi college, Ibrahim Bagh, Hyderabad, Telangana 500089</t>
  </si>
  <si>
    <t xml:space="preserve">Overture rede pvt ltd</t>
  </si>
  <si>
    <t xml:space="preserve">Anand Kumar</t>
  </si>
  <si>
    <t xml:space="preserve">anandk@overturerede.com</t>
  </si>
  <si>
    <t xml:space="preserve">Rainbow-Financial</t>
  </si>
  <si>
    <t xml:space="preserve">Usbhankar Chakraborty</t>
  </si>
  <si>
    <t xml:space="preserve">usbhankar.chakraborty@rainbow-financial.com</t>
  </si>
  <si>
    <t xml:space="preserve">Post Office, opposite Arya Samaj Marg, Choubey Para, Mathura, Uttar Pradesh 281001</t>
  </si>
  <si>
    <t xml:space="preserve">Saint Gobain Gyproc India Limited</t>
  </si>
  <si>
    <t xml:space="preserve">Mahesh Dinkar</t>
  </si>
  <si>
    <t xml:space="preserve">mahesh.dinkar@saint-gobain.com</t>
  </si>
  <si>
    <t xml:space="preserve">022-40212121</t>
  </si>
  <si>
    <t xml:space="preserve">A-80, 1st Floor,Sector-02 Disst, Gautam Budh Nagar, Noida, Uttar Pradesh 201301</t>
  </si>
  <si>
    <t xml:space="preserve">Sm Netserv Technologies Private Limited</t>
  </si>
  <si>
    <t xml:space="preserve">Swathi V</t>
  </si>
  <si>
    <t xml:space="preserve">swathi.v@smnetserv.com</t>
  </si>
  <si>
    <t xml:space="preserve">514a, Chinmaya Mission Hospital Rd, Defence Colony, Indiranagar, Bengaluru, Karnataka 560038</t>
  </si>
  <si>
    <t xml:space="preserve">Svenska Design Hotels</t>
  </si>
  <si>
    <t xml:space="preserve">hr.mumbai@svenskahotels.com</t>
  </si>
  <si>
    <t xml:space="preserve">22 44310000</t>
  </si>
  <si>
    <t xml:space="preserve">SAB TV Road, Off, New Link Rd, Andheri West, Mumbai, Maharashtra 400053</t>
  </si>
  <si>
    <t xml:space="preserve">Titan Company Ltd</t>
  </si>
  <si>
    <t xml:space="preserve">hr@titan.co.in</t>
  </si>
  <si>
    <t xml:space="preserve">3SIPCOT INDUSTRIAL COMPLEX HOSUR HOSUR TN 63</t>
  </si>
  <si>
    <t xml:space="preserve">Vascoworld wide</t>
  </si>
  <si>
    <t xml:space="preserve">Wasim Abdurahiman</t>
  </si>
  <si>
    <t xml:space="preserve">hr@vascoworldwide.com</t>
  </si>
  <si>
    <t xml:space="preserve">Trade Center, G-Block Ground Floor, Bandra Kurla Complex, Mumbai, Maharashtra 400051</t>
  </si>
  <si>
    <t xml:space="preserve">Apex Infralink Private Limited</t>
  </si>
  <si>
    <t xml:space="preserve">Vivek S Meda</t>
  </si>
  <si>
    <t xml:space="preserve">vivekmeda@lntecc.com</t>
  </si>
  <si>
    <t xml:space="preserve">Raintreehotels</t>
  </si>
  <si>
    <t xml:space="preserve">hrm.annasalai@raintreeshotel.com</t>
  </si>
  <si>
    <t xml:space="preserve">44-43939999</t>
  </si>
  <si>
    <t xml:space="preserve">636, Anna Salai, Teynampet, Thiru Vi Ka Kudiyiruppu, Teynampet, Chennai, Tamil Nadu 600006</t>
  </si>
  <si>
    <t xml:space="preserve">Saintgobain</t>
  </si>
  <si>
    <t xml:space="preserve">gopal@saintgobain.co.in</t>
  </si>
  <si>
    <t xml:space="preserve">A-80, Udhyog Marg, A Block, Sector 2, Noida, Uttar Pradesh 201301</t>
  </si>
  <si>
    <t xml:space="preserve">Sm Shop A Docket Lndia Private Limited</t>
  </si>
  <si>
    <t xml:space="preserve">Jviertel@shopadocket.com.au</t>
  </si>
  <si>
    <t xml:space="preserve">Altran Technologies Tower-B, Chandana, Kadabeesanahalli, Bengaluru, Karnataka 560103</t>
  </si>
  <si>
    <t xml:space="preserve">Svimtech Software Private Limited</t>
  </si>
  <si>
    <t xml:space="preserve">neha.chauhan@svimtech.com</t>
  </si>
  <si>
    <t xml:space="preserve">H. NO. 327, STREET NO. 3A KAILASH NAGAR FAZILKA PB 152123 IN</t>
  </si>
  <si>
    <t xml:space="preserve">Tlg India Private Limited</t>
  </si>
  <si>
    <t xml:space="preserve">manoj.choubey@resources-in.com</t>
  </si>
  <si>
    <t xml:space="preserve">Phase III, Udyog Vihar, Sector 19, Gurugram, Haryana 122022</t>
  </si>
  <si>
    <t xml:space="preserve">Vastu Housing Finance Corporation Limited</t>
  </si>
  <si>
    <t xml:space="preserve">Priyanka Dhanawade</t>
  </si>
  <si>
    <t xml:space="preserve">priyanka.dhanawade@vastuhfc.com</t>
  </si>
  <si>
    <t xml:space="preserve">Naveen Shahdara, P-25 A, C-93, Navin Shahdara, Shahdara, Delhi, 110032</t>
  </si>
  <si>
    <t xml:space="preserve">Xlent Facilities</t>
  </si>
  <si>
    <t xml:space="preserve">Vinay Kadam</t>
  </si>
  <si>
    <t xml:space="preserve">vinay.kadam@xlentfacilities.com</t>
  </si>
  <si>
    <t xml:space="preserve">13th Cross Rd, Malleswaram, Bengaluru, Karnataka 560003</t>
  </si>
  <si>
    <t xml:space="preserve">National Council for Vocational Education and Training</t>
  </si>
  <si>
    <t xml:space="preserve">Asad Khan</t>
  </si>
  <si>
    <t xml:space="preserve">ra1-nsda@gov.in</t>
  </si>
  <si>
    <t xml:space="preserve">Raipur Housing And Development Pvt. Ltd</t>
  </si>
  <si>
    <t xml:space="preserve">hr@rhdpl.in</t>
  </si>
  <si>
    <t xml:space="preserve">97520 77316-Abhishek</t>
  </si>
  <si>
    <t xml:space="preserve">House No. C-A-58, Near Fun Festa Ground, Shailendra Nagar, Raipur, Chhattisgarh 492001</t>
  </si>
  <si>
    <t xml:space="preserve">Saint-Gobain.Com</t>
  </si>
  <si>
    <t xml:space="preserve">Anwesa Sen</t>
  </si>
  <si>
    <t xml:space="preserve">anwesa.sen@saint-gobain.com</t>
  </si>
  <si>
    <t xml:space="preserve">Plot No. SP1, Kaharani, Bhiwadi Extension, RIICO Industrial Area, Bhiwadi, Rajasthan 301019</t>
  </si>
  <si>
    <t xml:space="preserve">Smart Chip Limited</t>
  </si>
  <si>
    <t xml:space="preserve">sudeep.pradhan@smartchiponline.com</t>
  </si>
  <si>
    <t xml:space="preserve">Smart Chip Private Limited, D-49, D Block, Sector 63, Noida, Uttar Pradesh 201307</t>
  </si>
  <si>
    <t xml:space="preserve">Swaas Syste Private Limited</t>
  </si>
  <si>
    <t xml:space="preserve">Geetha Priya</t>
  </si>
  <si>
    <t xml:space="preserve">Hr@swaas.net</t>
  </si>
  <si>
    <t xml:space="preserve">No.14, 2nd Floor, Kalakshetra Road Thiruvanmiyur. Chennai Chennai Chennai TN 600041 IN</t>
  </si>
  <si>
    <t xml:space="preserve">Tmf Services India Private Limited</t>
  </si>
  <si>
    <t xml:space="preserve">Vipin Venugopalan</t>
  </si>
  <si>
    <t xml:space="preserve">Vipin.Venugopalan@tmf-group.com</t>
  </si>
  <si>
    <t xml:space="preserve">80-68495400</t>
  </si>
  <si>
    <t xml:space="preserve">2nd Floor, Sabari Complex, 24, Field Marshal,
 Cariappa Rd, Shanthala Nagar, Ashok Nagar, Bengaluru, Karnataka
 India
 560025</t>
  </si>
  <si>
    <t xml:space="preserve">Vasudhaika Software Solutions Private Limited</t>
  </si>
  <si>
    <t xml:space="preserve">aditya@vasudhaika.net</t>
  </si>
  <si>
    <t xml:space="preserve">1, Kavuri Hills Rd, Kavuri Hills, Madhapur, Telangana 500081</t>
  </si>
  <si>
    <t xml:space="preserve">Xm Software Solutions Private Limited</t>
  </si>
  <si>
    <t xml:space="preserve">Sriram S</t>
  </si>
  <si>
    <t xml:space="preserve">sriram.srinivasan@uaeexchange.com</t>
  </si>
  <si>
    <t xml:space="preserve">1/124, Ground Floor, DLF Cybercity, Block, 2, Mount Poonamalle High Rd, Chennai, Tamil Nadu 600089</t>
  </si>
  <si>
    <t xml:space="preserve">Raison Consultancy</t>
  </si>
  <si>
    <t xml:space="preserve">V Shekar</t>
  </si>
  <si>
    <t xml:space="preserve">v.shekar@raison.co.in</t>
  </si>
  <si>
    <t xml:space="preserve">D59/373-9, Jai Prakash Nagar Sigra Varanasi Uttar Pradesh - 221010</t>
  </si>
  <si>
    <t xml:space="preserve">Saipem</t>
  </si>
  <si>
    <t xml:space="preserve">saritha.ravindran@saipem.com</t>
  </si>
  <si>
    <t xml:space="preserve">prestige building, 9th floor, Thousand Lights West, Thousand Lights, Chennai, Tamil Nadu 600006</t>
  </si>
  <si>
    <t xml:space="preserve">Smart Cube India Pvt. Ltd.</t>
  </si>
  <si>
    <t xml:space="preserve">Sushma Rana</t>
  </si>
  <si>
    <t xml:space="preserve">sushma.rana@thesmartcube.com</t>
  </si>
  <si>
    <t xml:space="preserve">Windsor IT Park, Tower -A, Plot No, A1, Sector 125, Noida, Uttar Pradesh 201301</t>
  </si>
  <si>
    <t xml:space="preserve">Swagatam Travels Private Limited</t>
  </si>
  <si>
    <t xml:space="preserve">hr@swagatamtoursmumbai.com</t>
  </si>
  <si>
    <t xml:space="preserve">203, SWAGATAM CHAMBERS, 23A SHIVAJI MARG, NAJAFGARH ROAD, MOTI NAGAR, NEW DELHI DL 110015 IN</t>
  </si>
  <si>
    <t xml:space="preserve">TMI e2E</t>
  </si>
  <si>
    <t xml:space="preserve">Aparnareddyb</t>
  </si>
  <si>
    <t xml:space="preserve">aparnareddyb@tmie2e.com</t>
  </si>
  <si>
    <t xml:space="preserve">484/A, 1st Floor, KVK Building, Road No. 36,
 Jawahar Colony,Jubilee Hills,
 Hyderabad, Telangana - 500033, INDIA</t>
  </si>
  <si>
    <t xml:space="preserve">Vatikagroup</t>
  </si>
  <si>
    <t xml:space="preserve">Praveen Anand</t>
  </si>
  <si>
    <t xml:space="preserve">praveenanand@vatikagroup.com</t>
  </si>
  <si>
    <t xml:space="preserve">Tower A, Vatika City Centre 5th Floor, on NH8, near Kherki Daula Toll Plaza, Sector 83, Gurugram, Haryana 122004</t>
  </si>
  <si>
    <t xml:space="preserve">Water Management and Plumbing Skill Council</t>
  </si>
  <si>
    <t xml:space="preserve">Varun Tandon</t>
  </si>
  <si>
    <t xml:space="preserve">varun.tandon@wmpsc.in</t>
  </si>
  <si>
    <t xml:space="preserve">Unit-606 &amp; 609, DLF Prime Towers, Okhla Phase-1, New Delhi, 110020</t>
  </si>
  <si>
    <t xml:space="preserve">Xmold Polymers Private Limited</t>
  </si>
  <si>
    <t xml:space="preserve">admin@xmoldpolymers.co.in</t>
  </si>
  <si>
    <t xml:space="preserve">B Sector 4th St, B-Sector, Anna Nagar West Extension, Chennai, Tamil Nadu 600101</t>
  </si>
  <si>
    <t xml:space="preserve">Raj Abhyanker Llp</t>
  </si>
  <si>
    <t xml:space="preserve">Jolly</t>
  </si>
  <si>
    <t xml:space="preserve">jolly@legalforcelaw.com</t>
  </si>
  <si>
    <t xml:space="preserve">Mahatma Gandhi Road 26-27 Mahatma Gandhi Road, Level 9 Raheja Towers, Bengaluru, Karnataka 560001</t>
  </si>
  <si>
    <t xml:space="preserve">Saipem India Projects Pvt. Ltd.</t>
  </si>
  <si>
    <t xml:space="preserve">P Suresh</t>
  </si>
  <si>
    <t xml:space="preserve">p.suresh@saipem.com</t>
  </si>
  <si>
    <t xml:space="preserve">044-66840000</t>
  </si>
  <si>
    <t xml:space="preserve">RMZ Millenia Business Park Phase II – 3A, 143, Dr. M.G.R. Road, N Veeranam Salai, Kandancavadi, Perungudi, Chennai - 600096</t>
  </si>
  <si>
    <t xml:space="preserve">Smart Data Enterprises (I) Ltd</t>
  </si>
  <si>
    <t xml:space="preserve">Rinu</t>
  </si>
  <si>
    <t xml:space="preserve">Hr@smartdatainc.net</t>
  </si>
  <si>
    <t xml:space="preserve">2nd Floor,Jyoti Palace, Sahastradhara Rd, Dehradun, Uttarakhand 248001</t>
  </si>
  <si>
    <t xml:space="preserve">Swajaya Technologies</t>
  </si>
  <si>
    <t xml:space="preserve">hr@swajaya.in</t>
  </si>
  <si>
    <t xml:space="preserve">JNTU Rd, near Lotus Hospitals | Kukatpally, K P H B Phase 1, Kukatpally, Hyderabad, Telangana 500072</t>
  </si>
  <si>
    <t xml:space="preserve">Tmi Network E2E Acadmy</t>
  </si>
  <si>
    <t xml:space="preserve">Phani Rameswar</t>
  </si>
  <si>
    <t xml:space="preserve">phanirameswar@tminetwork.com</t>
  </si>
  <si>
    <t xml:space="preserve">Career Centre, 1-8-303/48/12, Prenderghast Road, Secunderabad, Telangana 500003</t>
  </si>
  <si>
    <t xml:space="preserve">Vauras Advisory Services Pvt. Ltd.</t>
  </si>
  <si>
    <t xml:space="preserve">hrd@vauras.co.in</t>
  </si>
  <si>
    <t xml:space="preserve">166/C /478, Nr Lords Bakery, First Floor Lake Gardens, Kolkata, West Bengal 700045</t>
  </si>
  <si>
    <t xml:space="preserve">Xmplarie It Consulting Pvt. Ltd</t>
  </si>
  <si>
    <t xml:space="preserve">Mchandana</t>
  </si>
  <si>
    <t xml:space="preserve">mchandana@xmplarie.com</t>
  </si>
  <si>
    <t xml:space="preserve">Gemini Constructions</t>
  </si>
  <si>
    <t xml:space="preserve">Ravishankar Krishnamoorthy</t>
  </si>
  <si>
    <t xml:space="preserve">gemini.constructions@gmail.com</t>
  </si>
  <si>
    <t xml:space="preserve">Raj And Subramanian Chartered Accounts.</t>
  </si>
  <si>
    <t xml:space="preserve">info@rands.in</t>
  </si>
  <si>
    <t xml:space="preserve">5/1, First Floor, Tilak St, Extension, T. Nagar, Chennai, Tamil Nadu 600017</t>
  </si>
  <si>
    <t xml:space="preserve">Sais India Private Limited</t>
  </si>
  <si>
    <t xml:space="preserve">hr@saisservices.com</t>
  </si>
  <si>
    <t xml:space="preserve">Plot no 26, Gafoor Nagar,Madhapur, Hyderabad, Telangana 500081</t>
  </si>
  <si>
    <t xml:space="preserve">Smart Enovations India Private Limited</t>
  </si>
  <si>
    <t xml:space="preserve">jayashree.b@smartenovations.com</t>
  </si>
  <si>
    <t xml:space="preserve">D2, 3rd Floor, MSM Plaza # 99, 100 &amp; 101, Outer Ring Rd, above Redwood Furnitures, Dodda Banaswadi, Bengaluru, Karnataka 560043</t>
  </si>
  <si>
    <t xml:space="preserve">Swamedha Technologies</t>
  </si>
  <si>
    <t xml:space="preserve">Keshavm</t>
  </si>
  <si>
    <t xml:space="preserve">hr@swamedha.com</t>
  </si>
  <si>
    <t xml:space="preserve">18-72/201, LAKSHMI NIVAS Apts Kamala nagar, Chaitanyapuri, Hyderabad, Telangana 500060</t>
  </si>
  <si>
    <t xml:space="preserve">Tmi Staffing Services Private Limited</t>
  </si>
  <si>
    <t xml:space="preserve">balamurugan.swamy@sifycorp.com</t>
  </si>
  <si>
    <t xml:space="preserve">No 66, CP Ramaswamy Iyer Rd, Subbaraya Avenue, Vidhya Thirtha Nagar, Alwarpet, Chennai, Tamil Nadu 600018</t>
  </si>
  <si>
    <t xml:space="preserve">Vayam Info Solutions Private Limited</t>
  </si>
  <si>
    <t xml:space="preserve">Diksha Chand</t>
  </si>
  <si>
    <t xml:space="preserve">admin.north@vayaminfosolutions.com</t>
  </si>
  <si>
    <t xml:space="preserve">B-157 Lower Ground Floor Chitranjan Park New Delhi, Nehru Place, Delhi 110019</t>
  </si>
  <si>
    <t xml:space="preserve">Xnetindia</t>
  </si>
  <si>
    <t xml:space="preserve">anand@xnetindia.com</t>
  </si>
  <si>
    <t xml:space="preserve">Guruganesh Commercial Complex, D-1, Kanchanjunga Soc, Kothrud, Pune, Maharashtra 411038</t>
  </si>
  <si>
    <t xml:space="preserve">Clikon Technologies Pvt. Ltd</t>
  </si>
  <si>
    <t xml:space="preserve">Parul Sharma</t>
  </si>
  <si>
    <t xml:space="preserve">hr@clikontechnologies.in</t>
  </si>
  <si>
    <t xml:space="preserve">Raj K.Kapoor And Associates</t>
  </si>
  <si>
    <t xml:space="preserve">CA Raj Kapoor</t>
  </si>
  <si>
    <t xml:space="preserve">ca.rajkkapoor@gmail.com</t>
  </si>
  <si>
    <t xml:space="preserve">UGF 8, Westend Plaza, Old Delhi Gurgaon Rd, Kapas Hera Extension, Kapas Hera, New Delhi, Delhi 110097</t>
  </si>
  <si>
    <t xml:space="preserve">Saj Earth Resort</t>
  </si>
  <si>
    <t xml:space="preserve">hr@sajhotels.com</t>
  </si>
  <si>
    <t xml:space="preserve">Smart Packaging</t>
  </si>
  <si>
    <t xml:space="preserve">smartpack786@yahoo.com</t>
  </si>
  <si>
    <t xml:space="preserve">Khasra No. 234, Plot No. 32 Mukundpur Extension, Village Badai Authority, near Tata Indicom Center, Delhi 110042</t>
  </si>
  <si>
    <t xml:space="preserve">SWAMI RAMA HIMALAYAN UNIVERSITY</t>
  </si>
  <si>
    <t xml:space="preserve">hrd@srhu.edu.in</t>
  </si>
  <si>
    <t xml:space="preserve">Swami Ram Nagar, Beside Jolly Grant Airport, Jolly Grant, Doiwala, Dehradun, Uttarakhand 248016</t>
  </si>
  <si>
    <t xml:space="preserve">Tms India Pvt Ltd</t>
  </si>
  <si>
    <t xml:space="preserve">rammas@tmsindia.net</t>
  </si>
  <si>
    <t xml:space="preserve">80-25262339</t>
  </si>
  <si>
    <t xml:space="preserve">No 3, Ashwini, 160, 14th 'A' Main Road,
 Indiranagar,</t>
  </si>
  <si>
    <t xml:space="preserve">Vayam Technologies Limited</t>
  </si>
  <si>
    <t xml:space="preserve">Shailendrak</t>
  </si>
  <si>
    <t xml:space="preserve">shailendrak@vayamtech.com</t>
  </si>
  <si>
    <t xml:space="preserve">Connaught Place, New Delhi, Delhi 110001</t>
  </si>
  <si>
    <t xml:space="preserve">Xoriant Solutions</t>
  </si>
  <si>
    <t xml:space="preserve">Neha Parab</t>
  </si>
  <si>
    <t xml:space="preserve">neha.parab@xoriant.com</t>
  </si>
  <si>
    <t xml:space="preserve">Gurugram, Haryana 122003</t>
  </si>
  <si>
    <t xml:space="preserve">LeadSquared/MarketXpander Services</t>
  </si>
  <si>
    <t xml:space="preserve">Chinmoy Saha</t>
  </si>
  <si>
    <t xml:space="preserve">chinmoy.saha@leadsquared.com</t>
  </si>
  <si>
    <t xml:space="preserve">Raj Office Solutions Private Limited</t>
  </si>
  <si>
    <t xml:space="preserve">praveen@rajofficesolutions.com</t>
  </si>
  <si>
    <t xml:space="preserve">No.774, 2nd Floor, 22nd Main, 2nd Sector, HSR Layout, Bengaluru, Karnataka 560102</t>
  </si>
  <si>
    <t xml:space="preserve">Sajix Software Solutions Pvt Ltd</t>
  </si>
  <si>
    <t xml:space="preserve">spatro@sajix.com</t>
  </si>
  <si>
    <t xml:space="preserve">891-2714027</t>
  </si>
  <si>
    <t xml:space="preserve">CBM Compound, Asilmetta, Visakhapatnam, Andhra Pradesh 530003</t>
  </si>
  <si>
    <t xml:space="preserve">Smart Pebbles Private Limited</t>
  </si>
  <si>
    <t xml:space="preserve">hr@smartpebble.in</t>
  </si>
  <si>
    <t xml:space="preserve">0135-3199992</t>
  </si>
  <si>
    <t xml:space="preserve">11-D Nimbu wala, New Cantonment Rd, Dehradun, Uttarakhand 248001</t>
  </si>
  <si>
    <t xml:space="preserve">Swan Solutions And Services</t>
  </si>
  <si>
    <t xml:space="preserve">Sarita</t>
  </si>
  <si>
    <t xml:space="preserve">sarita@swansol.com</t>
  </si>
  <si>
    <t xml:space="preserve">404-405, T-SQUARE, 4TH FLOOR, SAKI VIHAR ROAD CHANDIVALI JUNCTION, ANDHERI (EAST), MUMBAI Mumbai City MH 400072 IN</t>
  </si>
  <si>
    <t xml:space="preserve">TMSOFT TECHNOLOGIES PVT.LTD</t>
  </si>
  <si>
    <t xml:space="preserve">santosh@toft.in</t>
  </si>
  <si>
    <t xml:space="preserve">Road No. - 13, Kashidih, New Kalimati Rd, Sakchi, Jamshedpur, Jharkhand 831111</t>
  </si>
  <si>
    <t xml:space="preserve">Vays Infotech Private Limited</t>
  </si>
  <si>
    <t xml:space="preserve">hr@vaysinfotech.com</t>
  </si>
  <si>
    <t xml:space="preserve">1st Floor, 395, Chinmaya Mission Hospital Rd, Indira Nagar II Stage, 2nd Stg, Indiranagar, Bengaluru, Karnataka 560038</t>
  </si>
  <si>
    <t xml:space="preserve">Xpansion Global</t>
  </si>
  <si>
    <t xml:space="preserve">hr@xpansion.co.in</t>
  </si>
  <si>
    <t xml:space="preserve">7, Railway Officers Colony, Sangamvadi, Pune, Maharashtra 411001</t>
  </si>
  <si>
    <t xml:space="preserve">Chetu India Pvt. Ltd</t>
  </si>
  <si>
    <t xml:space="preserve">deepakr4@chetu.com</t>
  </si>
  <si>
    <t xml:space="preserve">Rajashree Enterprises</t>
  </si>
  <si>
    <t xml:space="preserve">Bicindore Palvia</t>
  </si>
  <si>
    <t xml:space="preserve">bicindore@yahoo.com</t>
  </si>
  <si>
    <t xml:space="preserve">G-45, Area, Lawrence Rd, Rampura Industrial Area, Tri Nagar, Delhi, 110034</t>
  </si>
  <si>
    <t xml:space="preserve">Sakra World Hospital</t>
  </si>
  <si>
    <t xml:space="preserve">Jayanthi Al</t>
  </si>
  <si>
    <t xml:space="preserve">Jayanthi.AL@sakraworldhospital.com</t>
  </si>
  <si>
    <t xml:space="preserve">SY NO 52/2 &amp; 52/3, Devarabeesanahalli, Varthur Hobli Opp Intel, Outer Ring Rd, Marathahalli, Bengaluru, Karnataka 560103</t>
  </si>
  <si>
    <t xml:space="preserve">Smart Recruiters</t>
  </si>
  <si>
    <t xml:space="preserve">Kimberley</t>
  </si>
  <si>
    <t xml:space="preserve">hr@smartrecruitersonline.com</t>
  </si>
  <si>
    <t xml:space="preserve">5TH FLOOR, GAGANGIRI COMPLEX, 18TH ROAD, NEAR AMBEDKAR UDYAN, CHEMBUR MUMBAI MH 400071 IN</t>
  </si>
  <si>
    <t xml:space="preserve">Swara Soft Pvt. Ltd.</t>
  </si>
  <si>
    <t xml:space="preserve">hr@swarasoft.com</t>
  </si>
  <si>
    <t xml:space="preserve">CCPX+2PG, Swathi Avenue, Ameerpet, Hyderabad, Telangana 500016</t>
  </si>
  <si>
    <t xml:space="preserve">Vbpo India Pvt Ltd. (Veldos)</t>
  </si>
  <si>
    <t xml:space="preserve">Jaishanker Soman</t>
  </si>
  <si>
    <t xml:space="preserve">Jaishanker.Soman@radiusgs.com</t>
  </si>
  <si>
    <t xml:space="preserve">501&amp;601,A Wing,Supreme Business Park, Supreme City Behind Lake Castle, Hiranandani Gardens, Powai Mumbai Mumbai City MH 400076 IN</t>
  </si>
  <si>
    <t xml:space="preserve">Xpanxion International Pvt.Ltd.</t>
  </si>
  <si>
    <t xml:space="preserve">hr@xpanxion.co.in</t>
  </si>
  <si>
    <t xml:space="preserve">AG Technology Park, Sarja Road, Off, ITI Rd, Sahil Park, Sanewadi, Aundh, Pune, Maharashtra 411067</t>
  </si>
  <si>
    <t xml:space="preserve">K2D2 Software Solutions</t>
  </si>
  <si>
    <t xml:space="preserve">Kundan Kumar</t>
  </si>
  <si>
    <t xml:space="preserve">kundan@k2d2soft.com</t>
  </si>
  <si>
    <t xml:space="preserve">Rajasri Infotech</t>
  </si>
  <si>
    <t xml:space="preserve">rakesh@rajasriinfotech.com</t>
  </si>
  <si>
    <t xml:space="preserve">912, 100 Feet Rd, SBH Officers Colony, Mega Hills, Madhapur, Telangana 500081</t>
  </si>
  <si>
    <t xml:space="preserve">Saksoft</t>
  </si>
  <si>
    <t xml:space="preserve">Ram Kumar</t>
  </si>
  <si>
    <t xml:space="preserve">ramkumarv@saksoft.com</t>
  </si>
  <si>
    <t xml:space="preserve">B 35 - 36 Near Moserbaer Phase II, Sector 80, Noida, Uttar Pradesh 201305</t>
  </si>
  <si>
    <t xml:space="preserve">Smart Sourcing Global</t>
  </si>
  <si>
    <t xml:space="preserve">Susmita Tripathy</t>
  </si>
  <si>
    <t xml:space="preserve">Hr@smartsourcingglobal.com</t>
  </si>
  <si>
    <t xml:space="preserve">402-A, Town Square, New Airport Rd, Viman Nagar, Pune, Maharashtra 411014</t>
  </si>
  <si>
    <t xml:space="preserve">Swarnim Infosoft</t>
  </si>
  <si>
    <t xml:space="preserve">hr@swinfosoft.com</t>
  </si>
  <si>
    <t xml:space="preserve">120-4549462-NK Sharma</t>
  </si>
  <si>
    <t xml:space="preserve">H.NO.-58,Block-C Sector-TAU(Swarn Nagri), Greater Noida Gautam Buddha Nagar UP 201308 IN</t>
  </si>
  <si>
    <t xml:space="preserve">Tnq Books And Journals Private Limited</t>
  </si>
  <si>
    <t xml:space="preserve">hr@tnq.co.in</t>
  </si>
  <si>
    <t xml:space="preserve">097910 54217</t>
  </si>
  <si>
    <t xml:space="preserve">7th Ave, GOCHS Colony, Besant Nagar, Chennai, Tamil Nadu 600090</t>
  </si>
  <si>
    <t xml:space="preserve">Vbv Solutions Private Limited</t>
  </si>
  <si>
    <t xml:space="preserve">hariveeramachaneni@gmail.com</t>
  </si>
  <si>
    <t xml:space="preserve">H.NO.5-7-58, SANGEETHNAGAR,OPP:IDPEL LAKE, NEAR METRO,KUKATPALLY HYDERABAD TG 500072 IN</t>
  </si>
  <si>
    <t xml:space="preserve">Xperio Labs</t>
  </si>
  <si>
    <t xml:space="preserve">Vittal Yadav</t>
  </si>
  <si>
    <t xml:space="preserve">sales@xperiolabs.com</t>
  </si>
  <si>
    <t xml:space="preserve">Xperio Labs Ltd. Suite 809,8/F, Brill Plaza, 82-84 To Kwa Wan Rd,
 To Kwa Wan, Hong Kong</t>
  </si>
  <si>
    <t xml:space="preserve">Emertech RND Solutions Pvt Ltd</t>
  </si>
  <si>
    <t xml:space="preserve">Jaga Panda</t>
  </si>
  <si>
    <t xml:space="preserve">info@emertech.co.in</t>
  </si>
  <si>
    <t xml:space="preserve">Rajasthan Patrika Private Limited</t>
  </si>
  <si>
    <t xml:space="preserve">Shashi Jaiswal</t>
  </si>
  <si>
    <t xml:space="preserve">shashi.jaiswal@in.patrika.com</t>
  </si>
  <si>
    <t xml:space="preserve">Jharsa Rd, Near Mor Chowk, Civil Lines, Gurugram, Haryana 122007</t>
  </si>
  <si>
    <t xml:space="preserve">Saksoft Technologie</t>
  </si>
  <si>
    <t xml:space="preserve">Punitha P</t>
  </si>
  <si>
    <t xml:space="preserve">punitha.p@saksoft.co.in</t>
  </si>
  <si>
    <t xml:space="preserve">44 40471111 Extn: 423</t>
  </si>
  <si>
    <t xml:space="preserve">O' Square Building- 2nd Floor Plot No.36/ 2B, Mount Poonamallee Rd St Thomas Mount, Parangi Malai, Chennai, Tamil Nadu 600016</t>
  </si>
  <si>
    <t xml:space="preserve">Smart Tricks Software Solutions Pvt Ltd</t>
  </si>
  <si>
    <t xml:space="preserve">hr@smarttrickssolutions.com</t>
  </si>
  <si>
    <t xml:space="preserve">Chittoor, Andhra Pradesh</t>
  </si>
  <si>
    <t xml:space="preserve">Swash Convergence Technologies Limited</t>
  </si>
  <si>
    <t xml:space="preserve">Anil Kumar Dash</t>
  </si>
  <si>
    <t xml:space="preserve">hr@swashconvergence.com</t>
  </si>
  <si>
    <t xml:space="preserve">ICS HOUSE 1, A-194, 2nd FLOOR, OKHLA INDUSTRIAL AREA, PHASE-I NEW DELHI DL 110020 IN</t>
  </si>
  <si>
    <t xml:space="preserve">Vcare Call Centers India Private Limited</t>
  </si>
  <si>
    <t xml:space="preserve">Bgv.India@vcaremail.com</t>
  </si>
  <si>
    <t xml:space="preserve">E-25, Sector 63 Rd, E Block, Sector 63, Noida, Uttar Pradesh 201301</t>
  </si>
  <si>
    <t xml:space="preserve">Xphase</t>
  </si>
  <si>
    <t xml:space="preserve">Leema Joseph</t>
  </si>
  <si>
    <t xml:space="preserve">leema.joseph@xphase.in</t>
  </si>
  <si>
    <t xml:space="preserve">HAL 2nd Stage, Indiranagar, Bengaluru, Karnataka 560008</t>
  </si>
  <si>
    <t xml:space="preserve">Rajasthan Patrika Pvt. Ltd.</t>
  </si>
  <si>
    <t xml:space="preserve">personnel@epatrika.com</t>
  </si>
  <si>
    <t xml:space="preserve">141-3077700</t>
  </si>
  <si>
    <t xml:space="preserve">Bhiwadi, Rajasthan 123106</t>
  </si>
  <si>
    <t xml:space="preserve">Sal Technologies &amp; Solutions Pvt Ltd</t>
  </si>
  <si>
    <t xml:space="preserve">admin@salsecurities.com</t>
  </si>
  <si>
    <t xml:space="preserve">Allahabad Bank, H-12, Green Park Extension, Block H, Green Park Extension, Green Park, New Delhi, Delhi 110016</t>
  </si>
  <si>
    <t xml:space="preserve">Smart Utility Services Private Limited</t>
  </si>
  <si>
    <t xml:space="preserve">Shivi Tripathi</t>
  </si>
  <si>
    <t xml:space="preserve">Shivi.Tripathi@smartusys.com</t>
  </si>
  <si>
    <t xml:space="preserve">B-123, TDI CITY RAM GANGA VIHAR, KANTH ROAD MORADABAD UP 244001 IN</t>
  </si>
  <si>
    <t xml:space="preserve">Swastik Enterprises</t>
  </si>
  <si>
    <t xml:space="preserve">Swastikggn</t>
  </si>
  <si>
    <t xml:space="preserve">swastikggn07@gmail.com</t>
  </si>
  <si>
    <t xml:space="preserve">3rd Floor at plot no.185, Scheme No.114-1, A.B. Road, indore Indore MP 452001 IN</t>
  </si>
  <si>
    <t xml:space="preserve">Tns India Pvt Ltd (Kantar)</t>
  </si>
  <si>
    <t xml:space="preserve">Ganesh Pradhan</t>
  </si>
  <si>
    <t xml:space="preserve">Ganesh.Pradhan@kantar.com</t>
  </si>
  <si>
    <t xml:space="preserve">3rd Flr, Plot-44, Sec 44 PF Office Near , Gurgaon / Gurugram 122001</t>
  </si>
  <si>
    <t xml:space="preserve">Vcarve Infosolutions Pvt. Ltd.(Now Known As Strike Tru)</t>
  </si>
  <si>
    <t xml:space="preserve">hr@striketru.com</t>
  </si>
  <si>
    <t xml:space="preserve">3C, Melange Towers, Pathrika Nagar,, Madhapur, Hyderabad, Telangana.</t>
  </si>
  <si>
    <t xml:space="preserve">Xplore Tech Services Pvt. Ltd.</t>
  </si>
  <si>
    <t xml:space="preserve">Kamalesh Pramanick</t>
  </si>
  <si>
    <t xml:space="preserve">kamalesh.pramanick@fusionbposervices.com</t>
  </si>
  <si>
    <t xml:space="preserve">Plot-Y9, EP Block, Sector V, Bidhannagar, West Bengal 700091</t>
  </si>
  <si>
    <t xml:space="preserve">Nreach Online Service Pvt Ltd</t>
  </si>
  <si>
    <t xml:space="preserve">vidhya</t>
  </si>
  <si>
    <t xml:space="preserve">vidhya@xoxoday.com</t>
  </si>
  <si>
    <t xml:space="preserve">Rajen Damani &amp; Associates</t>
  </si>
  <si>
    <t xml:space="preserve">Rajen</t>
  </si>
  <si>
    <t xml:space="preserve">rajen@rdaca.com</t>
  </si>
  <si>
    <t xml:space="preserve">89/A, Mittal Chambers, 228, Nariman Point, Mumbai, Maharashtra 400021</t>
  </si>
  <si>
    <t xml:space="preserve">Salt Techynologies</t>
  </si>
  <si>
    <t xml:space="preserve">Nileshg</t>
  </si>
  <si>
    <t xml:space="preserve">nileshg@salttechno.com</t>
  </si>
  <si>
    <t xml:space="preserve">Hinjawadi Village, Hinjawadi, Pune, Maharashtra 411057</t>
  </si>
  <si>
    <t xml:space="preserve">Smart Wireless Private Limited</t>
  </si>
  <si>
    <t xml:space="preserve">Tariq Shaikh</t>
  </si>
  <si>
    <t xml:space="preserve">tariq.shaikh@bsmart.in</t>
  </si>
  <si>
    <t xml:space="preserve">Ground Floor, Madhu industrial Estate, Pandurang Budhkar Marg, Worli, Mumbai, Maharashtra 400013</t>
  </si>
  <si>
    <t xml:space="preserve">Swastika Investmart Limited</t>
  </si>
  <si>
    <t xml:space="preserve">support@hrswastika.zohodesk.com</t>
  </si>
  <si>
    <t xml:space="preserve">Flat No18 Floor 2 North Wing Madhaveshwar Coop Hsg Society Ltd Madhav Nagar, 11/12 S V Road Andheri W Mumbai Mumbai City MH 400058 IN</t>
  </si>
  <si>
    <t xml:space="preserve">Toboc B2B Market Places Limited</t>
  </si>
  <si>
    <t xml:space="preserve">Anne Francis</t>
  </si>
  <si>
    <t xml:space="preserve">anne.francis@toboc.com</t>
  </si>
  <si>
    <t xml:space="preserve">CPB Complex, #749, 1st A Cross, Krishna Temple Road,, Indiranagar 1st Stage, Karnataka 560038</t>
  </si>
  <si>
    <t xml:space="preserve">Vcentric Technologies Private Limited</t>
  </si>
  <si>
    <t xml:space="preserve">verification@vcentric.com</t>
  </si>
  <si>
    <t xml:space="preserve">DLF Courtyard,, Saket District Centre, District Centre, Sector 6, Pushp Vihar, New Delhi, Delhi 110017</t>
  </si>
  <si>
    <t xml:space="preserve">Xplotica It Solutions</t>
  </si>
  <si>
    <t xml:space="preserve">avinash@xplotica.com</t>
  </si>
  <si>
    <t xml:space="preserve">Xplotica IT solutions Pvt LTD, SGR Plaza, 4th Floor, D.no-2, Above Federal Bank, Marathahalli, Bengaluru, Karnataka 560037</t>
  </si>
  <si>
    <t xml:space="preserve">Rajesh Shethia Consultants Private Limited</t>
  </si>
  <si>
    <t xml:space="preserve">info@rajeshshethia.com</t>
  </si>
  <si>
    <t xml:space="preserve">2, 1st Cross, 1st Main, Bannerghatta Main Rd, Arekere MICO Layout 2nd stage, Bengaluru, Karnataka 560076</t>
  </si>
  <si>
    <t xml:space="preserve">Saltriver Info Systems Pvt Ltd</t>
  </si>
  <si>
    <t xml:space="preserve">deepak@saltriver.com</t>
  </si>
  <si>
    <t xml:space="preserve">(79)-26580392</t>
  </si>
  <si>
    <t xml:space="preserve">B-702, Premium House Ashram Road opposite Gandhigram Railway Station, Ellisbridge, Ahmedabad, Gujarat 380009</t>
  </si>
  <si>
    <t xml:space="preserve">Sirion Labs Private Limited</t>
  </si>
  <si>
    <t xml:space="preserve">yogesh</t>
  </si>
  <si>
    <t xml:space="preserve">yogesh.chauhan@sirionlabs.com</t>
  </si>
  <si>
    <t xml:space="preserve">Smartech Global Solutions Limited</t>
  </si>
  <si>
    <t xml:space="preserve">erp@plastemart.com</t>
  </si>
  <si>
    <t xml:space="preserve">Swayam Infologic Pvt. Ltd.</t>
  </si>
  <si>
    <t xml:space="preserve">Sasidhareddy</t>
  </si>
  <si>
    <t xml:space="preserve">Hr@swayamgroup.com</t>
  </si>
  <si>
    <t xml:space="preserve">040-29803562</t>
  </si>
  <si>
    <t xml:space="preserve">The Platina,1105,1106,1107,B block 11th Floor,Survey No 136(p),serilingampally Hyderabad Hyderabad TG 500032 IN</t>
  </si>
  <si>
    <t xml:space="preserve">Tokai Imperial Hydraulics India Pvt Ltd</t>
  </si>
  <si>
    <t xml:space="preserve">Monika Chaudhary</t>
  </si>
  <si>
    <t xml:space="preserve">hr@tihtokai.co.in</t>
  </si>
  <si>
    <t xml:space="preserve">X9CX+MGP, Kalipahari, Rajasthan 301020</t>
  </si>
  <si>
    <t xml:space="preserve">Vcustomer Services India P Ltd</t>
  </si>
  <si>
    <t xml:space="preserve">Satish Sarawagi</t>
  </si>
  <si>
    <t xml:space="preserve">hr@vcustomer.com</t>
  </si>
  <si>
    <t xml:space="preserve">Xsys Software Technologies</t>
  </si>
  <si>
    <t xml:space="preserve">Shilpa Sm</t>
  </si>
  <si>
    <t xml:space="preserve">shilpa.sm@xsyssoftech.com</t>
  </si>
  <si>
    <t xml:space="preserve">J6W3+9VV, Block 6E, Jhandewalan Extension, Jhandewalan, New Delhi, Delhi 1100055</t>
  </si>
  <si>
    <t xml:space="preserve">Immensitas India Pvt Ltd (Lemnisk)</t>
  </si>
  <si>
    <t xml:space="preserve">Sameeksha Kaushik</t>
  </si>
  <si>
    <t xml:space="preserve">sameeksha.kaushik@lemnisk.co</t>
  </si>
  <si>
    <t xml:space="preserve">Rajeshindia</t>
  </si>
  <si>
    <t xml:space="preserve">corpcomm@rajeshindia.com</t>
  </si>
  <si>
    <t xml:space="preserve">8-E/A Scheme No. 54 MR-10 Main Road, opp. Marriott Hotel, Vijay Nagar, Indore, Madhya Pradesh 452010</t>
  </si>
  <si>
    <t xml:space="preserve">Salva Resources</t>
  </si>
  <si>
    <t xml:space="preserve">Arjith Gangooly</t>
  </si>
  <si>
    <t xml:space="preserve">arjithgangooly@salvaresources.com</t>
  </si>
  <si>
    <t xml:space="preserve">Matrix Tower, 24, DN 24, DN Block, Sector V, Salt Lake, Kolkata, West Bengal 700091</t>
  </si>
  <si>
    <t xml:space="preserve">Smartek Consultancy India Pvt Ltd</t>
  </si>
  <si>
    <t xml:space="preserve">Kathirvelj</t>
  </si>
  <si>
    <t xml:space="preserve">Kathirvelj@smartek21.com</t>
  </si>
  <si>
    <t xml:space="preserve">Blue Ridge Town Pune, Phase 1, Hinjewadi Rajiv Gandhi Infotech Park, Hinjawadi, Pimpri-Chinchwad, Maharashtra 411057</t>
  </si>
  <si>
    <t xml:space="preserve">Swayam Infotainment Pvt Ltd</t>
  </si>
  <si>
    <t xml:space="preserve">Awadesh</t>
  </si>
  <si>
    <t xml:space="preserve">awadhesh74@gmail.com</t>
  </si>
  <si>
    <t xml:space="preserve">11-B, 1st Floor Old Rajinder Nagar New Delhi Central Delhi DL 110060 IN</t>
  </si>
  <si>
    <t xml:space="preserve">Tokopedia India Private Limited</t>
  </si>
  <si>
    <t xml:space="preserve">Vela Hussain</t>
  </si>
  <si>
    <t xml:space="preserve">vela.husaini@tokopedia.com</t>
  </si>
  <si>
    <t xml:space="preserve">No. 2, Industrial Area, Sector 62, Noida, Uttar Pradesh 201309</t>
  </si>
  <si>
    <t xml:space="preserve">Vda Infosolutions Pvt Ltd</t>
  </si>
  <si>
    <t xml:space="preserve">Sanil &amp; Ishwar Patil</t>
  </si>
  <si>
    <t xml:space="preserve">sanil@vdainfosolutions.com
 ishwar.patil@vdainfosolutions.com</t>
  </si>
  <si>
    <t xml:space="preserve">No. 3, Baner - Pashan Link Rd, Baner, Pune, Maharashtra 411045</t>
  </si>
  <si>
    <t xml:space="preserve">Xt Global ( Xenosoft Technologies India Pvt Ltd</t>
  </si>
  <si>
    <t xml:space="preserve">Subbarao</t>
  </si>
  <si>
    <t xml:space="preserve">subbarao@xtglobal.com</t>
  </si>
  <si>
    <t xml:space="preserve">Plot Nos. 31 (part) &amp; 32, Third Floor, Tower A, Financial District, Nanakaramguda, Telangana 500032</t>
  </si>
  <si>
    <t xml:space="preserve">Rajiv Gandhi Cancer Institute And Research Center</t>
  </si>
  <si>
    <t xml:space="preserve">Sharma Rekha</t>
  </si>
  <si>
    <t xml:space="preserve">sharma.rekha@rgcirc.org</t>
  </si>
  <si>
    <t xml:space="preserve">Sir Chotu Ram Marg, Rohini Institutional Area, Sector 5, Rohini, New Delhi, Delhi 110085</t>
  </si>
  <si>
    <t xml:space="preserve">Salwan Public School</t>
  </si>
  <si>
    <t xml:space="preserve">spsmayurvihar@salwanschools.com sps@salwanschools.com</t>
  </si>
  <si>
    <t xml:space="preserve">Salwan Rd, Block 11, Old Rajinder Nagar, New Rajinder Nagar, New Delhi, Delhi 110060</t>
  </si>
  <si>
    <t xml:space="preserve">Sujeet Technology Solutions Private Limited</t>
  </si>
  <si>
    <t xml:space="preserve">priya</t>
  </si>
  <si>
    <t xml:space="preserve">priya@sujeets.com</t>
  </si>
  <si>
    <t xml:space="preserve">Swd Info Solutions Pvt. Ltd</t>
  </si>
  <si>
    <t xml:space="preserve">Omprakash Jain</t>
  </si>
  <si>
    <t xml:space="preserve">omprakash.jain@swdins.com</t>
  </si>
  <si>
    <t xml:space="preserve">H.N. 665 C, BASHARATPUR - WEST RAPTINAGAR GORAKHPUR Gorakhpur UP 273003 IN</t>
  </si>
  <si>
    <t xml:space="preserve">Tokyo Consulting Firm Pvt Ltd</t>
  </si>
  <si>
    <t xml:space="preserve">Shitra B</t>
  </si>
  <si>
    <t xml:space="preserve">hr@tokyoconsultingfirm.com</t>
  </si>
  <si>
    <t xml:space="preserve">317, Third Floor, Rectangle 1, D-4, Saket, Delhi 110017</t>
  </si>
  <si>
    <t xml:space="preserve">Vdart Software Services Private Limited</t>
  </si>
  <si>
    <t xml:space="preserve">Mohan@VDartinc.com</t>
  </si>
  <si>
    <t xml:space="preserve">#37, 1st Main Road, Collector Office Rd, Raja Colony, Tiruchirappalli, Tamil Nadu 620001</t>
  </si>
  <si>
    <t xml:space="preserve">Xtpl ( Ivolv Solutions) / Xerces Technologies Private Limited</t>
  </si>
  <si>
    <t xml:space="preserve">Jennifer</t>
  </si>
  <si>
    <t xml:space="preserve">jenniferp@xercestechnologies.com</t>
  </si>
  <si>
    <t xml:space="preserve">Building A-3, Office A/B – 103, 3rd Floor, E-Space IT Park, Nagar Road, Pune-Nagar Road, Wadgaon Sheri, Pune, Maharashtra 411014</t>
  </si>
  <si>
    <t xml:space="preserve">Coforge Limited</t>
  </si>
  <si>
    <t xml:space="preserve">bgv@coforge.com</t>
  </si>
  <si>
    <t xml:space="preserve">Rajiv Gandhi Cencer Institute And Research Centre</t>
  </si>
  <si>
    <t xml:space="preserve">Panda Bansant</t>
  </si>
  <si>
    <t xml:space="preserve">panda.basant@rgcirc.org</t>
  </si>
  <si>
    <t xml:space="preserve">Squadron Leader Mohinder Kumar Jain Marg, South Extension, Block K, Neeti Bagh, New Delhi, Delhi 110049</t>
  </si>
  <si>
    <t xml:space="preserve">Salzer Technologies Limited</t>
  </si>
  <si>
    <t xml:space="preserve">Blinda</t>
  </si>
  <si>
    <t xml:space="preserve">blindam@salzertechnologies.com</t>
  </si>
  <si>
    <t xml:space="preserve">20, 6th St, Nandanam Extension, Nandanam, Chennai, Tamil Nadu 600035</t>
  </si>
  <si>
    <t xml:space="preserve">Smartplay Technologies India Private Limited</t>
  </si>
  <si>
    <t xml:space="preserve">Prakash Selvaraj</t>
  </si>
  <si>
    <t xml:space="preserve">hr@smartplayin.com</t>
  </si>
  <si>
    <t xml:space="preserve">3, Greater Noida, Block E, Alpha I, Greater Noida, Uttar Pradesh 201310</t>
  </si>
  <si>
    <t xml:space="preserve">Swelectes</t>
  </si>
  <si>
    <t xml:space="preserve">Kalaivanan R</t>
  </si>
  <si>
    <t xml:space="preserve">kalaivanan.r@swelectes.com</t>
  </si>
  <si>
    <t xml:space="preserve">House, No. 5, Sir P. S. Sivasamy Salai, Mylapore, Chennai – 600 004</t>
  </si>
  <si>
    <t xml:space="preserve">Toll Plus Pvt Ltd</t>
  </si>
  <si>
    <t xml:space="preserve">hr@tollplus.com</t>
  </si>
  <si>
    <t xml:space="preserve">122, Madhapur Rd, Guttala_Begumpet, Kavuri Hills, Jubilee Hills, Hyderabad, Telangana 500033</t>
  </si>
  <si>
    <t xml:space="preserve">Ve Commerical Vehicles</t>
  </si>
  <si>
    <t xml:space="preserve">Sodak</t>
  </si>
  <si>
    <t xml:space="preserve">sodak@VECV.IN</t>
  </si>
  <si>
    <t xml:space="preserve">Plot No 4, 401, 4th Floor, Salcon Aurum, District Centre, Jasola, New Delhi, Delhi 110025</t>
  </si>
  <si>
    <t xml:space="preserve">XtracIT</t>
  </si>
  <si>
    <t xml:space="preserve">Sorabh Vasudeva</t>
  </si>
  <si>
    <t xml:space="preserve">sorabh.vasudeva@xtronit.com</t>
  </si>
  <si>
    <t xml:space="preserve">hite Diamond Building, 1st Floor, B.S.Maktha, Begumpet, Hyderabad, Telangana 500016</t>
  </si>
  <si>
    <t xml:space="preserve">Inspirit Vision LLP</t>
  </si>
  <si>
    <t xml:space="preserve">hr@inspiritvision.com</t>
  </si>
  <si>
    <t xml:space="preserve">Rajiv Gandhi Centre For Biotechnology</t>
  </si>
  <si>
    <t xml:space="preserve">Sasha</t>
  </si>
  <si>
    <t xml:space="preserve">sasha@rgcb.res.in</t>
  </si>
  <si>
    <t xml:space="preserve">3rd Milestone, Faridabad-Gurgaon Expressway, Faridabad Rd, Faridabad, Haryana 121001</t>
  </si>
  <si>
    <t xml:space="preserve">Samagra Jewels Pvt Ltd</t>
  </si>
  <si>
    <t xml:space="preserve">Jesbel</t>
  </si>
  <si>
    <t xml:space="preserve">jesbel@samagrajewels.com</t>
  </si>
  <si>
    <t xml:space="preserve">0495-4099988</t>
  </si>
  <si>
    <t xml:space="preserve">Market Rd, Marine Drive, Ernakulam, Kerala 682031</t>
  </si>
  <si>
    <t xml:space="preserve">Smartsoft India Solutions Pvt. Ltd</t>
  </si>
  <si>
    <t xml:space="preserve">hr@smartsoft.in</t>
  </si>
  <si>
    <t xml:space="preserve">F302,, Dwarka, Delhi, 110075</t>
  </si>
  <si>
    <t xml:space="preserve">Sweta Estates Pvt Ltd</t>
  </si>
  <si>
    <t xml:space="preserve">CP.SECRETARIAT@GMAIL.COM</t>
  </si>
  <si>
    <t xml:space="preserve">jayanta.paul@centralpark.in</t>
  </si>
  <si>
    <t xml:space="preserve">122006, Sohna - Gurgaon Rd, Central Park II, Sector 48, Gurugram, Haryana 122018</t>
  </si>
  <si>
    <t xml:space="preserve">Toluna India Pvt Ltd</t>
  </si>
  <si>
    <t xml:space="preserve">Hr@Toluna.com</t>
  </si>
  <si>
    <t xml:space="preserve">Ninth Floor, Ascendas IT park, Haryana</t>
  </si>
  <si>
    <t xml:space="preserve">Veave Technologies</t>
  </si>
  <si>
    <t xml:space="preserve">hr@veav.in</t>
  </si>
  <si>
    <t xml:space="preserve">Gokaram Rathnam Complex, #123/107, 2nd Floor, Above Popular Bajaj Showroom,, 2nd main, 27th cross, Jayanagar 7th Block, Bengaluru, Karnataka 560082</t>
  </si>
  <si>
    <t xml:space="preserve">X-Value Technologies Pvt Ltd</t>
  </si>
  <si>
    <t xml:space="preserve">ravi@xvaluetech.com</t>
  </si>
  <si>
    <t xml:space="preserve">4th Floor, Apex Chambers, 20, Sir Theagaraya Rd, T. Nagar, Chennai, Tamil Nadu 600017</t>
  </si>
  <si>
    <t xml:space="preserve">Rajput Garments</t>
  </si>
  <si>
    <t xml:space="preserve">rajputgarments@rediffmail.com</t>
  </si>
  <si>
    <t xml:space="preserve">Jagmal Enclave, Agwanpur Rd, Faridabad, Haryana 121003</t>
  </si>
  <si>
    <t xml:space="preserve">Samarth Lifestyle Retailing Pvt Ltd.</t>
  </si>
  <si>
    <t xml:space="preserve">Priyanka Laddha</t>
  </si>
  <si>
    <t xml:space="preserve">Priyanka.laddha@samarthlifestyle.com</t>
  </si>
  <si>
    <t xml:space="preserve">0141-4112053</t>
  </si>
  <si>
    <t xml:space="preserve">ARROW SHOP NO 6, MAHAGUN METRO MALL, SECTOR 3,, VAISHALI, 201001</t>
  </si>
  <si>
    <t xml:space="preserve">Smc Insurance Brocker</t>
  </si>
  <si>
    <t xml:space="preserve">shwetarathee@smcinsurance.com</t>
  </si>
  <si>
    <t xml:space="preserve">011-66222266</t>
  </si>
  <si>
    <t xml:space="preserve">Pratap Nagar Metro Mall,</t>
  </si>
  <si>
    <t xml:space="preserve">Swift Solutions Private Limited</t>
  </si>
  <si>
    <t xml:space="preserve">hr@swifttecnosol.com</t>
  </si>
  <si>
    <t xml:space="preserve">Plot No:151, Triguna Mansion, Kavuri Hills Phase - 2, Madhapur, Hyderabad Hyderabad TG 500033 IN</t>
  </si>
  <si>
    <t xml:space="preserve">Tom Tom India Private Limited</t>
  </si>
  <si>
    <t xml:space="preserve">HR.Servicedesk@tomtom.com</t>
  </si>
  <si>
    <t xml:space="preserve">Binarius, 7th Floor, Deepak Complex Plot no-190&amp;192 Plot C, National Games Road, Shastrinagar, Yerawada, Pune, Maharashtra 411006</t>
  </si>
  <si>
    <t xml:space="preserve">Vector Cast Software Test Automation Private Limited</t>
  </si>
  <si>
    <t xml:space="preserve">Harini</t>
  </si>
  <si>
    <t xml:space="preserve">hr@vectorcast.com</t>
  </si>
  <si>
    <t xml:space="preserve">132, 132, 3rd Cross Rd, Dollars Colony, Phase 4, J. P. Nagar, Bengaluru, Karnataka 560076</t>
  </si>
  <si>
    <t xml:space="preserve">Xy Links It Solutions</t>
  </si>
  <si>
    <t xml:space="preserve">saritha.t@xilinksits.com</t>
  </si>
  <si>
    <t xml:space="preserve">A-25, 2nd floor, Mathura Rd, Mohan Cooperative Industrial Estate, New Delhi, Delhi 110044</t>
  </si>
  <si>
    <t xml:space="preserve">Raka Oil Company</t>
  </si>
  <si>
    <t xml:space="preserve">Kanchi</t>
  </si>
  <si>
    <t xml:space="preserve">kanchi@rakaoil.com</t>
  </si>
  <si>
    <t xml:space="preserve">Raka Chambers, Pune Mumbai Road, Near Chinchwad, Station, Pune, Maharashtra 411019</t>
  </si>
  <si>
    <t xml:space="preserve">Samasta Micro Finance</t>
  </si>
  <si>
    <t xml:space="preserve">Pratheekshaak</t>
  </si>
  <si>
    <t xml:space="preserve">pratheekshaak@samasta.co.in</t>
  </si>
  <si>
    <t xml:space="preserve">oposite viyak vatika, Udaipur Rd, Fatehnagar, Rajasthan 313205</t>
  </si>
  <si>
    <t xml:space="preserve">Smd Consultants Private Limited</t>
  </si>
  <si>
    <t xml:space="preserve">hr@smdconsultants.com</t>
  </si>
  <si>
    <t xml:space="preserve">TOWER-B, 305-C, 3rd, Sohna Rd, Sector 48, Gurugram, Haryana 122018</t>
  </si>
  <si>
    <t xml:space="preserve">Swift Technologies</t>
  </si>
  <si>
    <t xml:space="preserve">hr@swiftek.in</t>
  </si>
  <si>
    <t xml:space="preserve">G-10, G Block, Pocket G, Sector 20, Noida, Uttar Pradesh 201301</t>
  </si>
  <si>
    <t xml:space="preserve">Tonan Trading Co. Ltd.</t>
  </si>
  <si>
    <t xml:space="preserve">Tomoyuki Otsuka</t>
  </si>
  <si>
    <t xml:space="preserve">hr@sancharnet.in</t>
  </si>
  <si>
    <t xml:space="preserve">General Manager.PLOT NO.16, SAGAR CO-OP.HOUSING SCIETY, SOUTHERN STREET, DONA PAULA,PANAJI, GOA.</t>
  </si>
  <si>
    <t xml:space="preserve">Vector India Private Limited</t>
  </si>
  <si>
    <t xml:space="preserve">Harika</t>
  </si>
  <si>
    <t xml:space="preserve">harika@vectorindia.org</t>
  </si>
  <si>
    <t xml:space="preserve">179, 1st Main, Nehru Nagar, IGS BUS STOP, Lane, opp.to Turyaa Hotel, Perungudi, Chennai, Tamil Nadu 600096</t>
  </si>
  <si>
    <t xml:space="preserve">Xybion India Private Limited</t>
  </si>
  <si>
    <t xml:space="preserve">KViswanathan@Xybion.com</t>
  </si>
  <si>
    <t xml:space="preserve">1st Floor, TEK TOWERS No.11, Old Mahabalipuram Rd, Sakthi Nagar, Thoraipakkam, Tamil Nadu 600097</t>
  </si>
  <si>
    <t xml:space="preserve">Pepsico</t>
  </si>
  <si>
    <t xml:space="preserve">Rajat</t>
  </si>
  <si>
    <t xml:space="preserve">Rajat.Sharma@pepsico.com</t>
  </si>
  <si>
    <t xml:space="preserve">Raksanconsulting</t>
  </si>
  <si>
    <t xml:space="preserve">Rakesh Naik</t>
  </si>
  <si>
    <t xml:space="preserve">rakesh.naik@raksanconsulting.com</t>
  </si>
  <si>
    <t xml:space="preserve">1002, Level 10, 'B' Block, The Platina, Gachibowli, Hyderabad, Telangana 500032</t>
  </si>
  <si>
    <t xml:space="preserve">Samba Financial Group</t>
  </si>
  <si>
    <t xml:space="preserve">Yousef</t>
  </si>
  <si>
    <t xml:space="preserve">Yousef.Al-Bazai@samba.com</t>
  </si>
  <si>
    <t xml:space="preserve">Jumeirah Beach Road,Umm Sequim 2,Opposite e-Library - Dubai - United Arab Emirates</t>
  </si>
  <si>
    <t xml:space="preserve">Smg Securities</t>
  </si>
  <si>
    <t xml:space="preserve">smggroup@smgsecurities.com</t>
  </si>
  <si>
    <t xml:space="preserve">903, Sunteck Grandeur, Opp. Andheri Subway, SV Rd, Andheri West, Mumbai, Maharashtra 400058</t>
  </si>
  <si>
    <t xml:space="preserve">Swiss Emmaus Leprosy Relief Work India</t>
  </si>
  <si>
    <t xml:space="preserve">info@swissemmausindia.org</t>
  </si>
  <si>
    <t xml:space="preserve">BERACHAH, No. 12, Olympic Colony Padi Behind DAV Boys School, near Catholic Syrian bank, Chennai, Tamil Nadu 600050</t>
  </si>
  <si>
    <t xml:space="preserve">Toolcoon Systems</t>
  </si>
  <si>
    <t xml:space="preserve">hr@toolcon.com</t>
  </si>
  <si>
    <t xml:space="preserve">020-27128950</t>
  </si>
  <si>
    <t xml:space="preserve">Plot No.204,Sector 7, PCNTDA, MIDC Sector 2 Industrial Area, Bhosari, Pune, Maharashtra 411026</t>
  </si>
  <si>
    <t xml:space="preserve">Vectra Technosoft</t>
  </si>
  <si>
    <t xml:space="preserve">enquiry@vectratech.in</t>
  </si>
  <si>
    <t xml:space="preserve">Jhaver Plaza, 1-A, Wing 1 &amp; 2, 4th Floor, Nungambakkam High Rd, Nungambakkam, Chennai, Tamil Nadu 600034</t>
  </si>
  <si>
    <t xml:space="preserve">Xylem Resource Management Pvt Ltd</t>
  </si>
  <si>
    <t xml:space="preserve">vasanth@xylemindia.com</t>
  </si>
  <si>
    <t xml:space="preserve">115/1, Krishnappa Layout, Lalbagh Road, Bengaluru, Karnataka 560027</t>
  </si>
  <si>
    <t xml:space="preserve">GE Appliances (Haier)/Wonder Global (India) Technology Centre Private Limited</t>
  </si>
  <si>
    <t xml:space="preserve">PruthviP</t>
  </si>
  <si>
    <t xml:space="preserve">PruthviP.Shetty@geappliances.com</t>
  </si>
  <si>
    <t xml:space="preserve">Raksha Technologies Private Limited</t>
  </si>
  <si>
    <t xml:space="preserve">hr@raksha.co.in</t>
  </si>
  <si>
    <t xml:space="preserve">1st floor, Sree Narayana Complex, No 29, C' wing, Sarathy Nagar, Velachery, Chennai, Tamil Nadu 600042</t>
  </si>
  <si>
    <t xml:space="preserve">Sameeksha Information Syste Pvt Ltd</t>
  </si>
  <si>
    <t xml:space="preserve">Swapna Anumala</t>
  </si>
  <si>
    <t xml:space="preserve">swapna.anumala@mymedicare.in</t>
  </si>
  <si>
    <t xml:space="preserve">#26 Trimul Ghery, Hyderabad, Telangana 500015</t>
  </si>
  <si>
    <t xml:space="preserve">Smpl Infra Ltd.</t>
  </si>
  <si>
    <t xml:space="preserve">Hr@spml.co.in</t>
  </si>
  <si>
    <t xml:space="preserve">22, Camac Street, Block - A, 3rd Floor,
 Kolkata - 700016
 West Bengal, India</t>
  </si>
  <si>
    <t xml:space="preserve">Swortech It Solutions Pvt Ltd</t>
  </si>
  <si>
    <t xml:space="preserve">pavan.kapra@swortech.com</t>
  </si>
  <si>
    <t xml:space="preserve">Ayyaappa Society, Khanammet, Telangana 500081</t>
  </si>
  <si>
    <t xml:space="preserve">Tooltech Global Engineering Pvt. Ltd.</t>
  </si>
  <si>
    <t xml:space="preserve">Vijaytri Verma</t>
  </si>
  <si>
    <t xml:space="preserve">hr@tooltech.net</t>
  </si>
  <si>
    <t xml:space="preserve">401, Beta 1, Gigaspace, Viman Nagar, Pune, Maharashtra 411014</t>
  </si>
  <si>
    <t xml:space="preserve">Vedang Cellular Services Private Limited</t>
  </si>
  <si>
    <t xml:space="preserve">Sachin Ingole</t>
  </si>
  <si>
    <t xml:space="preserve">hr@vedangradio.com</t>
  </si>
  <si>
    <t xml:space="preserve">B Block, Sector 63, Noida, Uttar Pradesh 201301</t>
  </si>
  <si>
    <t xml:space="preserve">Yahoo Software Development India Pvt Ltd</t>
  </si>
  <si>
    <t xml:space="preserve">Renuka</t>
  </si>
  <si>
    <t xml:space="preserve">renuka@yahoo-inc.com</t>
  </si>
  <si>
    <t xml:space="preserve">Torrey Pines’, Embassy Golf Links Business Park, off Indiranagar-Koramangala 560 071, Intermediate Ring Rd, Bengaluru, Karnataka</t>
  </si>
  <si>
    <t xml:space="preserve">Raksha Tpa</t>
  </si>
  <si>
    <t xml:space="preserve">Neena Singh</t>
  </si>
  <si>
    <t xml:space="preserve">neena.singh@rakshatpa.com</t>
  </si>
  <si>
    <t xml:space="preserve">0129-4289999,18001801444,</t>
  </si>
  <si>
    <t xml:space="preserve">202, 1st Floor, Phase-III, Okhla, Industrial Area-III, New Delhi, Delhi 110020</t>
  </si>
  <si>
    <t xml:space="preserve">Razorpay</t>
  </si>
  <si>
    <t xml:space="preserve">sampreetha</t>
  </si>
  <si>
    <t xml:space="preserve">sampreetha.raman@razorpay.com</t>
  </si>
  <si>
    <t xml:space="preserve">Sameer- Center For Electromagnetics</t>
  </si>
  <si>
    <t xml:space="preserve">Km</t>
  </si>
  <si>
    <t xml:space="preserve">km@cem.sameer.gov.in</t>
  </si>
  <si>
    <t xml:space="preserve">F-126, Basement, Part-1, Lajpat Nagar Bridge, New Delhi, Delhi 110024</t>
  </si>
  <si>
    <t xml:space="preserve">Snap Fitness</t>
  </si>
  <si>
    <t xml:space="preserve">hr@snapfitnessindia.com</t>
  </si>
  <si>
    <t xml:space="preserve">48, 2 ND floor, Kadli Complex, MCC B Block, Medical College Road</t>
  </si>
  <si>
    <t xml:space="preserve">Swortech Pvt Ltd</t>
  </si>
  <si>
    <t xml:space="preserve">hr@swortech.com</t>
  </si>
  <si>
    <t xml:space="preserve">040-69592269</t>
  </si>
  <si>
    <t xml:space="preserve">Toonz Animation India Private Limited</t>
  </si>
  <si>
    <t xml:space="preserve">hr@toonzanimationindia.com</t>
  </si>
  <si>
    <t xml:space="preserve">Technopark Trivandrum, Nila Building, 731-735, Thiruvananthapuram, Kerala 695581</t>
  </si>
  <si>
    <t xml:space="preserve">Yalamanchili Software Exports Limited</t>
  </si>
  <si>
    <t xml:space="preserve">Venkata Subramanian</t>
  </si>
  <si>
    <t xml:space="preserve">venkatasubramanian.p@yalamanchilicorpinfra.com</t>
  </si>
  <si>
    <t xml:space="preserve">Bengaluru, Karnataka 560100</t>
  </si>
  <si>
    <t xml:space="preserve">Accel Limited</t>
  </si>
  <si>
    <t xml:space="preserve">THIYAGARAJAN G</t>
  </si>
  <si>
    <t xml:space="preserve">thiyagarajan.g@accelits.com</t>
  </si>
  <si>
    <t xml:space="preserve">Rals Techno Soft Pvt Ltd</t>
  </si>
  <si>
    <t xml:space="preserve">hr@ralstechnosoft.com</t>
  </si>
  <si>
    <t xml:space="preserve">F.NO.201, 6-3-347/22/6, DURGA TULAS DWARAKAPURI COLONY, PUNJAGUTTA HYDERABAD Hyderabad Telangan - 500082</t>
  </si>
  <si>
    <t xml:space="preserve">Samilabs</t>
  </si>
  <si>
    <t xml:space="preserve">Dhananjaya</t>
  </si>
  <si>
    <t xml:space="preserve">dhananjaya@samilabs.com</t>
  </si>
  <si>
    <t xml:space="preserve">19/1 &amp; 19/2, I Main, II Phase, Peenya Industrial Area, Bengaluru, Karnataka 560058</t>
  </si>
  <si>
    <t xml:space="preserve">Snaphr Zendesk</t>
  </si>
  <si>
    <t xml:space="preserve">support@snaphr.zendesk.com</t>
  </si>
  <si>
    <t xml:space="preserve">no longer exist</t>
  </si>
  <si>
    <t xml:space="preserve">Sxcs</t>
  </si>
  <si>
    <t xml:space="preserve">principal@sxcs.edu.in</t>
  </si>
  <si>
    <t xml:space="preserve">12A Wood Street,Kolkata - 700 016,Ph: +91 33 22906951</t>
  </si>
  <si>
    <t xml:space="preserve">Top Right Group</t>
  </si>
  <si>
    <t xml:space="preserve">Pratima Pawar</t>
  </si>
  <si>
    <t xml:space="preserve">pratima.pawar@meed.com</t>
  </si>
  <si>
    <t xml:space="preserve">950 East Paces Ferry Rd NE, Atlanta, GA 30326, United States</t>
  </si>
  <si>
    <t xml:space="preserve">Vedanta.Co.In</t>
  </si>
  <si>
    <t xml:space="preserve">Pawan Jain</t>
  </si>
  <si>
    <t xml:space="preserve">pawan.jain@vedanta.co.inhr@vedanta.co.in</t>
  </si>
  <si>
    <t xml:space="preserve">Floor 3, Scope Complex,, Core 6l Road, New Delhi, Delhi 110003</t>
  </si>
  <si>
    <t xml:space="preserve">Yalamanchilli Software Exports Limited</t>
  </si>
  <si>
    <t xml:space="preserve">hr@yalamanchili.co.in</t>
  </si>
  <si>
    <t xml:space="preserve">2nd Floor, Shakthi Tower I, 766, Anna Salai, Anna Salai, Chennai, Tamil Nadu 600002</t>
  </si>
  <si>
    <t xml:space="preserve">Ram Computers</t>
  </si>
  <si>
    <t xml:space="preserve">ramcomputersnsk@gmail.com</t>
  </si>
  <si>
    <t xml:space="preserve">0253-2514321</t>
  </si>
  <si>
    <t xml:space="preserve">117-A , Vishal Bhawan, Nehru Pl Market Rd, Nehru Place, New Delhi, Delhi 110019</t>
  </si>
  <si>
    <t xml:space="preserve">Samruddha Jeevan Multi- State Purpose Co-Operative Society Ltd.</t>
  </si>
  <si>
    <t xml:space="preserve">Swapnil Lolage</t>
  </si>
  <si>
    <t xml:space="preserve">swapnil_lolage@sjmmcsl.com</t>
  </si>
  <si>
    <t xml:space="preserve">020-66036478|Ext : 6478</t>
  </si>
  <si>
    <t xml:space="preserve">2nd Floor, Metro Plaza, Old Baghpat Stand, Delhi Road, Meerut, Uttar Pradesh 250002</t>
  </si>
  <si>
    <t xml:space="preserve">Snap-Networks</t>
  </si>
  <si>
    <t xml:space="preserve">Azhakeson</t>
  </si>
  <si>
    <t xml:space="preserve">azhakeson@snap-networks.com</t>
  </si>
  <si>
    <t xml:space="preserve">No.294/22, 7th Cross Rd, Jayanagar East, 1st Block, Jaya Nagar East, Jayanagar, Bengaluru, Karnataka 560011</t>
  </si>
  <si>
    <t xml:space="preserve">Sybase Software India Pvt Ltd ( An Sap Company)</t>
  </si>
  <si>
    <t xml:space="preserve">Naresh Jangir</t>
  </si>
  <si>
    <t xml:space="preserve">naresh.jangir@sap.com</t>
  </si>
  <si>
    <t xml:space="preserve">Plot No 138 A,B,C &amp; D in SY No 7,9,10 &amp; 11, Sonnenahalli, KR Puram Hobili, EPIP, Whitefield, Bangalore Bangalore KA 560066 IN</t>
  </si>
  <si>
    <t xml:space="preserve">Tops Techologies Pvt Ltd</t>
  </si>
  <si>
    <t xml:space="preserve">Ravindra Kawalkar</t>
  </si>
  <si>
    <t xml:space="preserve">ravindra.kawalkar@tops-int.com</t>
  </si>
  <si>
    <t xml:space="preserve">P6HQ+259, Jodhpur, Beejolao, Rajasthan 303008</t>
  </si>
  <si>
    <t xml:space="preserve">Vecare Consumer Science Pvt Ltd</t>
  </si>
  <si>
    <t xml:space="preserve">Abhishek Budhkar</t>
  </si>
  <si>
    <t xml:space="preserve">hr.dept@vecare.in</t>
  </si>
  <si>
    <t xml:space="preserve">Vedas</t>
  </si>
  <si>
    <t xml:space="preserve">ganesan@vedas.com</t>
  </si>
  <si>
    <t xml:space="preserve">G-44, Block G, Sector 3, Noida, Uttar Pradesh 201301</t>
  </si>
  <si>
    <t xml:space="preserve">Yalavarti Projects Pvt. Ltd</t>
  </si>
  <si>
    <t xml:space="preserve">hr@yalavarti.com</t>
  </si>
  <si>
    <t xml:space="preserve">Plot No. 1-109/21, Near RTA Office, Kondapur, RR District, Hyderabad, Telangana 500084</t>
  </si>
  <si>
    <t xml:space="preserve">Ram Informactics Ltd</t>
  </si>
  <si>
    <t xml:space="preserve">csuresh@raminfo.com</t>
  </si>
  <si>
    <t xml:space="preserve">040-23741894</t>
  </si>
  <si>
    <t xml:space="preserve">Near SBBJ Chouraha, Vaishali Nagar, D-9/39, Sector -9, Chitrakoot, Jaipur, Rajasthan 302021</t>
  </si>
  <si>
    <t xml:space="preserve">Samsung India Electronics Pvt. Ltd</t>
  </si>
  <si>
    <t xml:space="preserve">Chetan M</t>
  </si>
  <si>
    <t xml:space="preserve">chetan.m@samsung.com</t>
  </si>
  <si>
    <t xml:space="preserve">Block C, Sector 81, Noida, Uttar Pradesh 201305</t>
  </si>
  <si>
    <t xml:space="preserve">Snap-On Tools Pvt. Ltd.</t>
  </si>
  <si>
    <t xml:space="preserve">Sidharth Bhatnagar</t>
  </si>
  <si>
    <t xml:space="preserve">Sidharth.Bhatnagar@snapon.com</t>
  </si>
  <si>
    <t xml:space="preserve">6/2, NH-8, behind Toyota Showroom, Begumpur Khatola, Sector 35, Narsinghpur, Haryana 122004</t>
  </si>
  <si>
    <t xml:space="preserve">Sybrant Technologies</t>
  </si>
  <si>
    <t xml:space="preserve">hr@sybrant.com</t>
  </si>
  <si>
    <t xml:space="preserve">22 / 2, Sardar Patel Road,Adyar,Chennai - 600020, India.</t>
  </si>
  <si>
    <t xml:space="preserve">Topsel Toyota</t>
  </si>
  <si>
    <t xml:space="preserve">Survo Das</t>
  </si>
  <si>
    <t xml:space="preserve">suvro.das@topseltoyota.co.in</t>
  </si>
  <si>
    <t xml:space="preserve">No. 719 Anandapur Kasba, EM Bypass, Near Ruby Hospital, Kolkata-700107</t>
  </si>
  <si>
    <t xml:space="preserve">Vedic Techno Soft Pvt Ltd</t>
  </si>
  <si>
    <t xml:space="preserve">hr@vedicit.com</t>
  </si>
  <si>
    <t xml:space="preserve">PLOT NO. 116B, KH NO.8/7, Tilang 2 Kotla Kotla Vihar Phase 2, Nangloi, New Delhi, 110041</t>
  </si>
  <si>
    <t xml:space="preserve">Yamaha Motors Solutions India Private Limited</t>
  </si>
  <si>
    <t xml:space="preserve">Nagendra</t>
  </si>
  <si>
    <t xml:space="preserve">nrawat@yamaha-motor-india.com</t>
  </si>
  <si>
    <t xml:space="preserve">A-3, Industrial Area, Noida, Dadri Main Rd, Surajpur, Greater Noida, Uttar Pradesh 201306</t>
  </si>
  <si>
    <t xml:space="preserve">LEO DIGICELL</t>
  </si>
  <si>
    <t xml:space="preserve">ganraj</t>
  </si>
  <si>
    <t xml:space="preserve">ganraj138@gmail.com</t>
  </si>
  <si>
    <t xml:space="preserve">Ram Infotech</t>
  </si>
  <si>
    <t xml:space="preserve">Raminfo28</t>
  </si>
  <si>
    <t xml:space="preserve">raminfo28@yahoo.in</t>
  </si>
  <si>
    <t xml:space="preserve">Vishal Bhawan, B 12, DELHI, Nehru Pl Market Rd, Block K 1, Nehru Place, New Delhi, Delhi 110019</t>
  </si>
  <si>
    <t xml:space="preserve">Samsung.Com</t>
  </si>
  <si>
    <t xml:space="preserve">Sandeep Tyagi</t>
  </si>
  <si>
    <t xml:space="preserve">sandeep.tyagi@samsung.com</t>
  </si>
  <si>
    <t xml:space="preserve">A-37, Main Rd, Ienergizer, Sector 60, Noida, Uttar Pradesh 201301</t>
  </si>
  <si>
    <t xml:space="preserve">Snapstick Technologies Private Limited</t>
  </si>
  <si>
    <t xml:space="preserve">Saroj Patnaik</t>
  </si>
  <si>
    <t xml:space="preserve">Saroj.Patnaik@rovicorp.com</t>
  </si>
  <si>
    <t xml:space="preserve">17, Netaji Subhash Marg, Daryaganj, 110002</t>
  </si>
  <si>
    <t xml:space="preserve">Sycamore Software Solutions Private Limited</t>
  </si>
  <si>
    <t xml:space="preserve">Aditip</t>
  </si>
  <si>
    <t xml:space="preserve">aditip@sycamoresol.com</t>
  </si>
  <si>
    <t xml:space="preserve">2nd Floor, Office no. 201-203, 227-231, Connaught Place, Bund Garden Road, Pune Pune MH 411001 IN</t>
  </si>
  <si>
    <t xml:space="preserve">Topsgrup</t>
  </si>
  <si>
    <t xml:space="preserve">arvind.mhatre@topsgrup.com</t>
  </si>
  <si>
    <t xml:space="preserve">276, Sultan Sadan, Lane No.3, Westend Marg, Saiduljab, Saket, New Delhi, Delhi 110030</t>
  </si>
  <si>
    <t xml:space="preserve">Vedicsoft Solutions India Pvt Ltd</t>
  </si>
  <si>
    <t xml:space="preserve">Varun</t>
  </si>
  <si>
    <t xml:space="preserve">varun@vedicsoft.com
 Kapil@vedicsoft.com</t>
  </si>
  <si>
    <t xml:space="preserve">B8,2nd Floor, Sector 2, Noida, Uttar Pradesh 201301</t>
  </si>
  <si>
    <t xml:space="preserve">Yamato Audio Pvt. Ltd.</t>
  </si>
  <si>
    <t xml:space="preserve">Eashwar</t>
  </si>
  <si>
    <t xml:space="preserve">eashwar@yamatoaudio.com</t>
  </si>
  <si>
    <t xml:space="preserve">26, Burkit Rd, Asoka Nagar, T. Nagar, Chennai, Tamil Nadu 600017</t>
  </si>
  <si>
    <t xml:space="preserve">OLA Feet Technologies Private Limited</t>
  </si>
  <si>
    <t xml:space="preserve">Fareeda Banu</t>
  </si>
  <si>
    <t xml:space="preserve">anitechnologies@service-now.com</t>
  </si>
  <si>
    <t xml:space="preserve">Ram Software Engineering Labs Pvt Ltd</t>
  </si>
  <si>
    <t xml:space="preserve">Arun Krish</t>
  </si>
  <si>
    <t xml:space="preserve">arun.krish@raelabs.com</t>
  </si>
  <si>
    <t xml:space="preserve">NGV Park, National Games Village Complex, KHB Games Village, Koramangala, Bengaluru, Karnataka 560034</t>
  </si>
  <si>
    <t xml:space="preserve">Samtel Display Syste Limited</t>
  </si>
  <si>
    <t xml:space="preserve">Harish Chandra</t>
  </si>
  <si>
    <t xml:space="preserve">harishchandra@samtelgroup.com</t>
  </si>
  <si>
    <t xml:space="preserve">501, Copia Corporate Suites, Jasola, New Delhi, Delhi 110048</t>
  </si>
  <si>
    <t xml:space="preserve">Snapwork</t>
  </si>
  <si>
    <t xml:space="preserve">hr@snapwork.com</t>
  </si>
  <si>
    <t xml:space="preserve">C56 A/13, C Block, Phase 2, Industrial Area, Sector 62, Noida, Uttar Pradesh 201301</t>
  </si>
  <si>
    <t xml:space="preserve">Sycon Electric</t>
  </si>
  <si>
    <t xml:space="preserve">Accounts</t>
  </si>
  <si>
    <t xml:space="preserve">accounts@sycon.co.in</t>
  </si>
  <si>
    <t xml:space="preserve">Plot No. 11, B. H. E. L. Colony, Rasoolpura, Secunderabad, Hyderabad-500003, Telangana, India</t>
  </si>
  <si>
    <t xml:space="preserve">Sykes Business Services Pvt Ltd</t>
  </si>
  <si>
    <t xml:space="preserve">Vinjamuri Chandra</t>
  </si>
  <si>
    <t xml:space="preserve">Vinjamuri.Chandra@sykes.com</t>
  </si>
  <si>
    <t xml:space="preserve">Building 1 K.Raheja I.T. Park, 6/F, Building #12B, Hitech City Rd, Mindspace, Phase 2, HITEC City, Hyderabad, Telangana 500081</t>
  </si>
  <si>
    <t xml:space="preserve">Topsgrup Risk Intelligence</t>
  </si>
  <si>
    <t xml:space="preserve">John Chenetra</t>
  </si>
  <si>
    <t xml:space="preserve">col.john@topsgrup.com</t>
  </si>
  <si>
    <t xml:space="preserve">631, Westend Marg, Saiyad ul Ajaib, Sainik Farm, New Delhi, Delhi 110030</t>
  </si>
  <si>
    <t xml:space="preserve">Vee Technologies Private Limited</t>
  </si>
  <si>
    <t xml:space="preserve">Mohan S</t>
  </si>
  <si>
    <t xml:space="preserve">Hr@veetechnologies.com</t>
  </si>
  <si>
    <t xml:space="preserve">48/5/6, 9C &amp; 9D, 9th Floor, Vaishnavi's Cynosure 2, Gachibowli Rd, Opp. RTTC, Telecom Nagar Extension, Gachibowli, Hyderabad, Telangana 500032</t>
  </si>
  <si>
    <t xml:space="preserve">Yanthrik Software Solutions</t>
  </si>
  <si>
    <t xml:space="preserve">Raghotham Chandrashekar</t>
  </si>
  <si>
    <t xml:space="preserve">chandra@yanthrik.com</t>
  </si>
  <si>
    <t xml:space="preserve">447 Regus, 4th Floor, Near Old Airport,, Gumidelli Commercial Complex, Begumpet,, Hyderabad, Telangana 500016</t>
  </si>
  <si>
    <t xml:space="preserve">Affine Analytics Private Limited</t>
  </si>
  <si>
    <t xml:space="preserve">anudeep</t>
  </si>
  <si>
    <t xml:space="preserve">anudeep.kaur@affine.ai</t>
  </si>
  <si>
    <t xml:space="preserve">Ramakrishna Care Hospital</t>
  </si>
  <si>
    <t xml:space="preserve">info@ramkrishnacarehospitals.com</t>
  </si>
  <si>
    <t xml:space="preserve">Aurobindo Enclave, Dhamtari Rd, Pachpedi Naka, Raipur, Chhattisgarh 492001</t>
  </si>
  <si>
    <t xml:space="preserve">Samvit Infotech</t>
  </si>
  <si>
    <t xml:space="preserve">manoj@samvit.co.in</t>
  </si>
  <si>
    <t xml:space="preserve">A- 12, SECTOR- 1, MALL ROAD, Naya Khera, Vidyadhar Nagar, Jaipur, Rajasthan 302039</t>
  </si>
  <si>
    <t xml:space="preserve">Snc-Lavalin Engineering India Pvt Ltd</t>
  </si>
  <si>
    <t xml:space="preserve">Sandeep Sharma</t>
  </si>
  <si>
    <t xml:space="preserve">Sandeep.Sharma@snclavalin.com</t>
  </si>
  <si>
    <t xml:space="preserve">18th &amp; 19th Floor, Tower C, DLF Cyber Greens DLF Cyber City, DLF Phase – III, Sector 24, Gurugram, Haryana 122002</t>
  </si>
  <si>
    <t xml:space="preserve">Symantec Software And Services India Pvt Ltd - Symantec Corporation</t>
  </si>
  <si>
    <t xml:space="preserve">hr@symantec.com</t>
  </si>
  <si>
    <t xml:space="preserve">1/124,Shivaji Gardens,5 Flr, Block1C,DLF Info City Nandambakkam Post, Ramapuram Mount-Poonamallee Rd Chennai Chennai TN IN 600089</t>
  </si>
  <si>
    <t xml:space="preserve">Topventure Technologies</t>
  </si>
  <si>
    <t xml:space="preserve">priyanka@topventure.in</t>
  </si>
  <si>
    <t xml:space="preserve">12, Vinayak Appt., Near aranyeshawar temple,, sahakar Nagar-1, Pune, Pune, Maharashtra 411009</t>
  </si>
  <si>
    <t xml:space="preserve">Veer-O-Metals Private Limited (Eou)Bangalore</t>
  </si>
  <si>
    <t xml:space="preserve">Sumaya</t>
  </si>
  <si>
    <t xml:space="preserve">recruitments@veerometals.com</t>
  </si>
  <si>
    <t xml:space="preserve">No: A-02, BEL Industrial Estate, Jalahalli, Bengaluru, Karnataka 560013</t>
  </si>
  <si>
    <t xml:space="preserve">Yarago Software Private Limited</t>
  </si>
  <si>
    <t xml:space="preserve">Ankita Mandal</t>
  </si>
  <si>
    <t xml:space="preserve">ankita.mandal@yaragos.com</t>
  </si>
  <si>
    <t xml:space="preserve"># 304,2nd floor, Oxford House, Rustum Bagh Main Rd, Old Airport Rd, Bengaluru, Karnataka 560017</t>
  </si>
  <si>
    <t xml:space="preserve">Instant Retail India limited</t>
  </si>
  <si>
    <t xml:space="preserve">Senthil Murugan</t>
  </si>
  <si>
    <t xml:space="preserve">chennai.operation@instago.in</t>
  </si>
  <si>
    <t xml:space="preserve">Ramboll Imi Soft Pvt. Ltd</t>
  </si>
  <si>
    <t xml:space="preserve">Mangalesh</t>
  </si>
  <si>
    <t xml:space="preserve">mangalesh@ramboll.in</t>
  </si>
  <si>
    <t xml:space="preserve">Level 17 Building No. 5 Tower B, DLF Cyber City, Phase - III, Gurugram, Haryana 122002</t>
  </si>
  <si>
    <t xml:space="preserve">San Soft Consultancy Services</t>
  </si>
  <si>
    <t xml:space="preserve">Sanscs</t>
  </si>
  <si>
    <t xml:space="preserve">sanscs@eth.net</t>
  </si>
  <si>
    <t xml:space="preserve">Flat No - R110, Block R, VVIP Address, Raj Nagar Extension, NH 58, Ghaziabad, Uttar Pradesh 201002</t>
  </si>
  <si>
    <t xml:space="preserve">Sneha Farms Pvt. Ltd.</t>
  </si>
  <si>
    <t xml:space="preserve">Murali Krishnan</t>
  </si>
  <si>
    <t xml:space="preserve">dendiagros@gmail.com</t>
  </si>
  <si>
    <t xml:space="preserve">F959+V28 Sri Ram Nagar Laxmi Nagar Kondapur, Telangana 500084</t>
  </si>
  <si>
    <t xml:space="preserve">Symbiosis International School</t>
  </si>
  <si>
    <t xml:space="preserve">sis@symbiosis.ac.in</t>
  </si>
  <si>
    <t xml:space="preserve">Gate No. 3, Symbiosis Viman Nagar Campus Off New Airport Road, Viman Nagar Rd, Viman Nagar, Pune, Maharashtra 411014</t>
  </si>
  <si>
    <t xml:space="preserve">Topworth Steels And Power Ltd</t>
  </si>
  <si>
    <t xml:space="preserve">harsh.madeka@topworthgroup.com</t>
  </si>
  <si>
    <t xml:space="preserve">Borai Industrial Growth Center . Vill. Rasmada ., Rasmada, Durg Bypass, Durg, 491001</t>
  </si>
  <si>
    <t xml:space="preserve">Veethree</t>
  </si>
  <si>
    <t xml:space="preserve">Jagdish Joshi</t>
  </si>
  <si>
    <t xml:space="preserve">jagdish.joshi@veethree.com</t>
  </si>
  <si>
    <t xml:space="preserve">33-D, F-5,KAVERI APPT Radhey shyam park Rajendra nagar, Sahibabad, Ghaziabad, Uttar Pradesh 201005</t>
  </si>
  <si>
    <t xml:space="preserve">Yardi Software India Private Limited</t>
  </si>
  <si>
    <t xml:space="preserve">Trupti Swaroop</t>
  </si>
  <si>
    <t xml:space="preserve">Trupti.Swaroop@Yardi.Com</t>
  </si>
  <si>
    <t xml:space="preserve">2 Sigma House, Senapati Bapat Rd, Pune, Maharashtra 411016</t>
  </si>
  <si>
    <t xml:space="preserve">BYJU’S – Think &amp; Learn Pvt. Ltd</t>
  </si>
  <si>
    <t xml:space="preserve">hr team</t>
  </si>
  <si>
    <t xml:space="preserve">separations@helpdesk.leena.ai</t>
  </si>
  <si>
    <t xml:space="preserve">Dexters Logistics Pvt Ltd</t>
  </si>
  <si>
    <t xml:space="preserve">Garima Shukla</t>
  </si>
  <si>
    <t xml:space="preserve">payroll@dexters.co.in, b2c.hr@dexters.co.in</t>
  </si>
  <si>
    <t xml:space="preserve">020-67004100</t>
  </si>
  <si>
    <t xml:space="preserve">Pune</t>
  </si>
  <si>
    <t xml:space="preserve">Experience letter/Reliving Letter</t>
  </si>
  <si>
    <t xml:space="preserve">Ramco Syste Ltd</t>
  </si>
  <si>
    <t xml:space="preserve">Surya.Rajamanickam@ramco.com</t>
  </si>
  <si>
    <t xml:space="preserve">Kishangarh - Mehrauli Rd, Masoodpur, Sector B, Vasant Kunj, New Delhi, Delhi 110037</t>
  </si>
  <si>
    <t xml:space="preserve">Sanahgroup</t>
  </si>
  <si>
    <t xml:space="preserve">hrinhouse@sanahgroup.com</t>
  </si>
  <si>
    <t xml:space="preserve">407 Payal Complex, Sayajiganj, Vadodara, Gujarat 390005</t>
  </si>
  <si>
    <t xml:space="preserve">Snigdha IT Services Pvt Ltd</t>
  </si>
  <si>
    <t xml:space="preserve">Koushiki</t>
  </si>
  <si>
    <t xml:space="preserve">koushiki@snigdhait.com</t>
  </si>
  <si>
    <t xml:space="preserve">Symbiosis Management Consultants</t>
  </si>
  <si>
    <t xml:space="preserve">Poorva Chaurasia</t>
  </si>
  <si>
    <t xml:space="preserve">poorva.chaurasia@symbiosiseserve.com</t>
  </si>
  <si>
    <t xml:space="preserve">830, Tower B3 Sector 49, Sohna Road, Spaze I Tech Park, Gurugram, Haryana 122018</t>
  </si>
  <si>
    <t xml:space="preserve">Toranainc</t>
  </si>
  <si>
    <t xml:space="preserve">contact@toranainc.com</t>
  </si>
  <si>
    <t xml:space="preserve">60 Long Ridge Rd Suite 303, Stamford, CT 06902, United States</t>
  </si>
  <si>
    <t xml:space="preserve">Veeyu Hr Solutions</t>
  </si>
  <si>
    <t xml:space="preserve">megha@veeyu.in</t>
  </si>
  <si>
    <t xml:space="preserve">A675, Brahampuri Rd, New Seelampur, Shahdara, Delhi, 110053</t>
  </si>
  <si>
    <t xml:space="preserve">Yash Technologies Pvt. Ltd.</t>
  </si>
  <si>
    <t xml:space="preserve">rekha.kc@yash.com
 hrops.india@yash.com</t>
  </si>
  <si>
    <t xml:space="preserve">BS 54, Vasndhra Complex, sector 16 A, vasundhra, Ghaziabad, Uttar Pradesh 201012</t>
  </si>
  <si>
    <t xml:space="preserve">Five Splash Infotech Pvt. Ltd</t>
  </si>
  <si>
    <t xml:space="preserve">santosh.panigrahi@fivesdigital.com</t>
  </si>
  <si>
    <t xml:space="preserve">Ramco System</t>
  </si>
  <si>
    <t xml:space="preserve">geetha@ramco.com</t>
  </si>
  <si>
    <t xml:space="preserve">044-22354510/044-30904000</t>
  </si>
  <si>
    <t xml:space="preserve">Tower C, 11th Floor, DLF Cyber City, DLF Phase 2, Gurugram, Haryana 122002</t>
  </si>
  <si>
    <t xml:space="preserve">Sanasw</t>
  </si>
  <si>
    <t xml:space="preserve">shiva@sanasw.com</t>
  </si>
  <si>
    <t xml:space="preserve">Srinivasa Towers, Neredmet X Rd, Gandhi Nagar, AVM Residency, Sri colony, Malkajgiri, Hyderabad, Telangana 500056</t>
  </si>
  <si>
    <t xml:space="preserve">Snipe IT Solutions</t>
  </si>
  <si>
    <t xml:space="preserve">hr@snipe.co.in</t>
  </si>
  <si>
    <t xml:space="preserve">080-23100098/7022035866</t>
  </si>
  <si>
    <t xml:space="preserve">1st Block, 458, 55th Cross Rd, 3rd Block, Rajajinagar, Bengaluru, Karnataka 560010</t>
  </si>
  <si>
    <t xml:space="preserve">Symbiosis Technologies</t>
  </si>
  <si>
    <t xml:space="preserve">B Prasad</t>
  </si>
  <si>
    <t xml:space="preserve">bprasad@symbiosystech.com</t>
  </si>
  <si>
    <t xml:space="preserve">113, Siddharth Complex, RC Dutt Rd, Aradhana Society, Vishwas Colony, Alkapuri, Vadodara, Gujarat 390007</t>
  </si>
  <si>
    <t xml:space="preserve">Torero Corporation Private Limited</t>
  </si>
  <si>
    <t xml:space="preserve">hr@torerocorp.com</t>
  </si>
  <si>
    <t xml:space="preserve">Phase 3, S-22, Kasba Industrial Estate, Anandapur, Kolkata, West Bengal 700107</t>
  </si>
  <si>
    <t xml:space="preserve">Vega Project India Pvt Ltd</t>
  </si>
  <si>
    <t xml:space="preserve">Sarita Pandey</t>
  </si>
  <si>
    <t xml:space="preserve">sarita.pandey@vega-global.com maithily.shetty@vega-global.com</t>
  </si>
  <si>
    <t xml:space="preserve">99301 34857</t>
  </si>
  <si>
    <t xml:space="preserve">139, Kodihalli, Bengaluru, Karnataka 560008</t>
  </si>
  <si>
    <t xml:space="preserve">Yashas Global Sprl</t>
  </si>
  <si>
    <t xml:space="preserve">Yogesh Kedambadi</t>
  </si>
  <si>
    <t xml:space="preserve">yashasglobal@gmail.com</t>
  </si>
  <si>
    <t xml:space="preserve">2371/3, Old HAL Airport Varthur Rd, Munnekolala, Marathahalli, Bengaluru, Karnataka 560037</t>
  </si>
  <si>
    <t xml:space="preserve">Ramkrishnaforgings</t>
  </si>
  <si>
    <t xml:space="preserve">santosh.kumar@ramkrishnaforgings.com</t>
  </si>
  <si>
    <t xml:space="preserve">Phase-VII, Plot No M 15,16 NS 26 Industrial Area, Gamharia, Jamshedpur, Jharkhand 832109</t>
  </si>
  <si>
    <t xml:space="preserve">Sancharnet</t>
  </si>
  <si>
    <t xml:space="preserve">cgport1@sancharnet.in</t>
  </si>
  <si>
    <t xml:space="preserve">A 78, Pocket D, Okhla Phase II, Okhla Industrial Estate, New Delhi, Delhi 110020</t>
  </si>
  <si>
    <t xml:space="preserve">Snl Financial India Pvt Ltd</t>
  </si>
  <si>
    <t xml:space="preserve">hr@snl.com</t>
  </si>
  <si>
    <t xml:space="preserve">D.No.2-91/5, Survey #12p, Kondapur Village, Serilingampally Mandal, Hyderabad Hyderabad TG 500081 IN</t>
  </si>
  <si>
    <t xml:space="preserve">Symbioun Software Pvt Ltd</t>
  </si>
  <si>
    <t xml:space="preserve">hr@Symbiounsoft.com</t>
  </si>
  <si>
    <t xml:space="preserve">Suite 5G, Vaishnavi Cynosure,, opp. RTTC, Gachibowli, Telangana 500032</t>
  </si>
  <si>
    <t xml:space="preserve">Torrent Pharmaceuticals Ltd</t>
  </si>
  <si>
    <t xml:space="preserve">Tejas</t>
  </si>
  <si>
    <t xml:space="preserve">TejasGandhi@torrentpharma.com</t>
  </si>
  <si>
    <t xml:space="preserve">Torrent House, Off. Ashram Road, Ahmedabad - 380009, Gujarat, India</t>
  </si>
  <si>
    <t xml:space="preserve">Vehere Interactive Pvt Ltd</t>
  </si>
  <si>
    <t xml:space="preserve">Ipsita Sanghvi</t>
  </si>
  <si>
    <t xml:space="preserve">hr@vehere.com</t>
  </si>
  <si>
    <t xml:space="preserve">232 DLF South Court, Saket District Centre, New Delhi, Delhi 110017</t>
  </si>
  <si>
    <t xml:space="preserve">Yashomati Hospital Ltd</t>
  </si>
  <si>
    <t xml:space="preserve">hr.team@aayug.in</t>
  </si>
  <si>
    <t xml:space="preserve">2371/3, Old HaaL Airport Varthur Rd, Munnekolala, Marathahalli, Bengaluru, Karnataka 560037</t>
  </si>
  <si>
    <t xml:space="preserve">Entero Healthcare Solutions Pvt Ltd</t>
  </si>
  <si>
    <t xml:space="preserve">pradnya parkar</t>
  </si>
  <si>
    <t xml:space="preserve">pradnya.parkar@enterohealthcare.com</t>
  </si>
  <si>
    <t xml:space="preserve">Ramky</t>
  </si>
  <si>
    <t xml:space="preserve">Anil Prakash</t>
  </si>
  <si>
    <t xml:space="preserve">anilprakash@ramky.com</t>
  </si>
  <si>
    <t xml:space="preserve">426, Shahbad Daulatpur Village, Rohini, Delhi, 110042</t>
  </si>
  <si>
    <t xml:space="preserve">Sanchaya Staffing Services</t>
  </si>
  <si>
    <t xml:space="preserve">Madhup</t>
  </si>
  <si>
    <t xml:space="preserve">madhup@sanchayaservices.com</t>
  </si>
  <si>
    <t xml:space="preserve">M8CC+G2M, Lalitpur 44600, Nepal</t>
  </si>
  <si>
    <t xml:space="preserve">Snovaspace Information</t>
  </si>
  <si>
    <t xml:space="preserve">Karimulla</t>
  </si>
  <si>
    <t xml:space="preserve">karimulla@snovaspace.com</t>
  </si>
  <si>
    <t xml:space="preserve">Building, Plot No. 8-2-293/82/A/732, Plot 732-A, 1st Floor, Sasi Icon, Rd Number 36, Jubilee Hills, Hyderabad, Telangana 500033</t>
  </si>
  <si>
    <t xml:space="preserve">Torrentpower</t>
  </si>
  <si>
    <t xml:space="preserve">help@torrentpower.com</t>
  </si>
  <si>
    <t xml:space="preserve">600, Tapovan, Ambavadi, Ahmedabad-380015 (Gujarat)</t>
  </si>
  <si>
    <t xml:space="preserve">Vehma Engineering Solutions India Private Limited</t>
  </si>
  <si>
    <t xml:space="preserve">Sanjay Kulkarni</t>
  </si>
  <si>
    <t xml:space="preserve">hr@magna.com</t>
  </si>
  <si>
    <t xml:space="preserve">HAL Old Airport Rd, Silver Springs Layout, Marathahalli, Bengaluru, Karnataka 560037</t>
  </si>
  <si>
    <t xml:space="preserve">Yazaki India Pvt Limited</t>
  </si>
  <si>
    <t xml:space="preserve">Suvina Balwadkar</t>
  </si>
  <si>
    <t xml:space="preserve">Suvina.Balwadkar@in.yazaki.com</t>
  </si>
  <si>
    <t xml:space="preserve">plop no 78 secter no 11, Rudrapur, Uttarakhand 263153</t>
  </si>
  <si>
    <t xml:space="preserve">Fiserv India Private Limited</t>
  </si>
  <si>
    <t xml:space="preserve">Pradeep Bhuwad</t>
  </si>
  <si>
    <t xml:space="preserve">AskESCIndia@fiserv.com</t>
  </si>
  <si>
    <t xml:space="preserve">Ramtech Engineering Services</t>
  </si>
  <si>
    <t xml:space="preserve">sunil@ramtechind.com</t>
  </si>
  <si>
    <t xml:space="preserve">Vidya Nagar, Lower Tank Bund, Kavadiguda, Hyderabad, Telangana 500029</t>
  </si>
  <si>
    <t xml:space="preserve">Sanchit Solutions Private Limited</t>
  </si>
  <si>
    <t xml:space="preserve">R.K Singh</t>
  </si>
  <si>
    <t xml:space="preserve">rksinha@sanchitech.in</t>
  </si>
  <si>
    <t xml:space="preserve">H-60, South Extension, Block F, South Extension I, New Delhi, Delhi 110049</t>
  </si>
  <si>
    <t xml:space="preserve">Snp Corporatte /Tri Start Group</t>
  </si>
  <si>
    <t xml:space="preserve">Aarti Nayak</t>
  </si>
  <si>
    <t xml:space="preserve">aarti.nayak@thetristargroups.com</t>
  </si>
  <si>
    <t xml:space="preserve">91 7498287183</t>
  </si>
  <si>
    <t xml:space="preserve">Plot No. 150/155, RSC 1A, Gorai Bridge, RSC Rd Number 1A, near Bank Of Baroda, Gorai 1, Borivali West, Mumbai, Maharashtra 400092</t>
  </si>
  <si>
    <t xml:space="preserve">Symmetical Global Search Private Limited</t>
  </si>
  <si>
    <t xml:space="preserve">Ankit</t>
  </si>
  <si>
    <t xml:space="preserve">ankit@symmetrical.in</t>
  </si>
  <si>
    <t xml:space="preserve">RZ-G1 1st Floor, above Axis Bank, Sector 7 Dwarka, Raj Nagar, New Delhi, Delhi 110077</t>
  </si>
  <si>
    <t xml:space="preserve">Torrid Networks Private Limited</t>
  </si>
  <si>
    <t xml:space="preserve">Surbhi Srivastava</t>
  </si>
  <si>
    <t xml:space="preserve">hr@torridnetworks.com</t>
  </si>
  <si>
    <t xml:space="preserve">C-171, C Block,, Sector 63, Noida, Uttar Pradesh 201301</t>
  </si>
  <si>
    <t xml:space="preserve">Vekomy Technologies Private Limited</t>
  </si>
  <si>
    <t xml:space="preserve">hr@vekomy.com</t>
  </si>
  <si>
    <t xml:space="preserve">3rd Floor, A2 Square Building, Jaihind Enclave, Madhapur, Hyderabad, Telangana 500081</t>
  </si>
  <si>
    <t xml:space="preserve">Yazaki Morocco S A</t>
  </si>
  <si>
    <t xml:space="preserve">Elmostafa Khaledi</t>
  </si>
  <si>
    <t xml:space="preserve">elmostafa.khaledi@yazaki-europe.com</t>
  </si>
  <si>
    <t xml:space="preserve">RGHV+M35 , Morocco</t>
  </si>
  <si>
    <t xml:space="preserve">Experis IT Pvt Ltd</t>
  </si>
  <si>
    <t xml:space="preserve">prerna</t>
  </si>
  <si>
    <t xml:space="preserve">prerna.singh@in.experis.com</t>
  </si>
  <si>
    <t xml:space="preserve">Ramtech Software Solution Pvt. Ltd</t>
  </si>
  <si>
    <t xml:space="preserve">hrddelhi@ramtech-corp.com</t>
  </si>
  <si>
    <t xml:space="preserve">A-6, Block A, Sector 67, Noida, Uttar Pradesh 201309</t>
  </si>
  <si>
    <t xml:space="preserve">S-Ancial Global Solutions Private Limited</t>
  </si>
  <si>
    <t xml:space="preserve">hitesh@s-ancial.com</t>
  </si>
  <si>
    <t xml:space="preserve">215 Shiv Shakti Industrial Premises, Jivraj Ramji Boricha Marg, Mumbai, Maharashtra 400011</t>
  </si>
  <si>
    <t xml:space="preserve">Sobeit Technology Private Limited</t>
  </si>
  <si>
    <t xml:space="preserve">info@sobeit.in</t>
  </si>
  <si>
    <t xml:space="preserve">Chauliaganj, MATHAPATANA, Odisha 753004</t>
  </si>
  <si>
    <t xml:space="preserve">Symphony Life Science Private Limited</t>
  </si>
  <si>
    <t xml:space="preserve">Narsimlu Sara</t>
  </si>
  <si>
    <t xml:space="preserve">narsimlu.sara@sympharma.com</t>
  </si>
  <si>
    <t xml:space="preserve">7A, Biotech Park, Phase - II, Genome Valley Rd, Shamirpet, Hyderabad, Telangana 500078</t>
  </si>
  <si>
    <t xml:space="preserve">Torry Harris Business Solutions Pvt Ltd</t>
  </si>
  <si>
    <t xml:space="preserve">Kiran Jason</t>
  </si>
  <si>
    <t xml:space="preserve">bgc@thbs.com</t>
  </si>
  <si>
    <t xml:space="preserve">New Jersey, US</t>
  </si>
  <si>
    <t xml:space="preserve">Velcon Consulting Services</t>
  </si>
  <si>
    <t xml:space="preserve">Kranthi</t>
  </si>
  <si>
    <t xml:space="preserve">kranthi@velcon.net info@velcon.net reena@velconsultancyservices.com</t>
  </si>
  <si>
    <t xml:space="preserve">4-A, 2nd Floor, Bharat Nagar, New Friends Colony, New Delhi, Delhi 110025</t>
  </si>
  <si>
    <t xml:space="preserve">Yellowmap Ag</t>
  </si>
  <si>
    <t xml:space="preserve">frank.dimpfel@yellowmap.de</t>
  </si>
  <si>
    <t xml:space="preserve">CAS-Weg 1-5, 76131 Karlsruhe, Germany</t>
  </si>
  <si>
    <t xml:space="preserve">Om Enterprises</t>
  </si>
  <si>
    <t xml:space="preserve">hr officel</t>
  </si>
  <si>
    <t xml:space="preserve">corporate3@omgroupindia.com</t>
  </si>
  <si>
    <t xml:space="preserve">Ramy Infotech Private Limited</t>
  </si>
  <si>
    <t xml:space="preserve">Shubhi Sharma</t>
  </si>
  <si>
    <t xml:space="preserve">shubhi@ramyinfotech.com</t>
  </si>
  <si>
    <t xml:space="preserve">2, Vijay Enclave Rd, Vinod Puri, G Block, Mirzapur, Palam, New Delhi, Delhi 110045</t>
  </si>
  <si>
    <t xml:space="preserve">Sanctumnetworks</t>
  </si>
  <si>
    <t xml:space="preserve">Nazneen</t>
  </si>
  <si>
    <t xml:space="preserve">nazneen@sanctumnetworks.com</t>
  </si>
  <si>
    <t xml:space="preserve">#555, 3rd floor, Axis Padegal, 9th cross, 3rd Phase, J. P. Nagar, Bengaluru, Karnataka 560078</t>
  </si>
  <si>
    <t xml:space="preserve">Sobha Limited</t>
  </si>
  <si>
    <t xml:space="preserve">Raghavendra P</t>
  </si>
  <si>
    <t xml:space="preserve">raghavendra.p@sobha.com harpreet.kaur@sobha.com</t>
  </si>
  <si>
    <t xml:space="preserve">Rider House, Plot No 136-P, 5th Floor, Sector 44, Gurugram, Haryana 122003</t>
  </si>
  <si>
    <t xml:space="preserve">Symphony Medicare Pvt Ltd</t>
  </si>
  <si>
    <t xml:space="preserve">Divakar Panchada</t>
  </si>
  <si>
    <t xml:space="preserve">divakar.panchada@symphonycorp.com</t>
  </si>
  <si>
    <t xml:space="preserve">BG-2 , Ground Floor, Poorbi Shalimar Bag, Delhi, 110088</t>
  </si>
  <si>
    <t xml:space="preserve">Toshiba India</t>
  </si>
  <si>
    <t xml:space="preserve">Namita Mehra</t>
  </si>
  <si>
    <t xml:space="preserve">namita.mehra@toshiba-india.com</t>
  </si>
  <si>
    <t xml:space="preserve">E-20, 1st &amp; 2nd Floor, Hauz Khas, New Delhi-110016</t>
  </si>
  <si>
    <t xml:space="preserve">Velji Dosabhai &amp; Sons Pvt. Ltd</t>
  </si>
  <si>
    <t xml:space="preserve">hr@veljidosabhai.com</t>
  </si>
  <si>
    <t xml:space="preserve">Nehru Place, New Delhi, Delhi 110019</t>
  </si>
  <si>
    <t xml:space="preserve">Yes Concept Private Limited</t>
  </si>
  <si>
    <t xml:space="preserve">hr@ycpltd.in</t>
  </si>
  <si>
    <t xml:space="preserve">The Clock House, Marlow SL7 1NT, United Kingdom</t>
  </si>
  <si>
    <t xml:space="preserve">American Express (India) Private Limited</t>
  </si>
  <si>
    <t xml:space="preserve">Saurabh</t>
  </si>
  <si>
    <t xml:space="preserve">Saurabh.Sah@aexp.com</t>
  </si>
  <si>
    <t xml:space="preserve">Ramyam Intelligence Lab Private Limited</t>
  </si>
  <si>
    <t xml:space="preserve">Sirisha Lakkapragada</t>
  </si>
  <si>
    <t xml:space="preserve">sirisha.lakkapragada@ramyamlab.com</t>
  </si>
  <si>
    <t xml:space="preserve">#901, MSM Corner, 2nd &amp; 3rd Floor 7th Main Road, 4th Cross, HAL 2nd Stage, Indiranagar, Bengaluru, Karnataka 560038</t>
  </si>
  <si>
    <t xml:space="preserve">Sanda Lifestyle Pvt Ltd.</t>
  </si>
  <si>
    <t xml:space="preserve">Shweta Warekar-</t>
  </si>
  <si>
    <t xml:space="preserve">shweta@yourlifestyle.com</t>
  </si>
  <si>
    <t xml:space="preserve">G2, Ackruti Centre Point, M.I.D.C, Andheri East, Mumbai, Maharashtra 400093</t>
  </si>
  <si>
    <t xml:space="preserve">SOCH SOLUTIONS PRIVATE LIMITED</t>
  </si>
  <si>
    <t xml:space="preserve">Sparekh</t>
  </si>
  <si>
    <t xml:space="preserve">info@sochsolutions.com</t>
  </si>
  <si>
    <t xml:space="preserve">19-68 ,SRIKONDARAMA NAGAR GADDIANNARAM,HYDERABAD-AP HYDERABAD TG 500038 IN</t>
  </si>
  <si>
    <t xml:space="preserve">Sympro Consulting Private Limited</t>
  </si>
  <si>
    <t xml:space="preserve">ashwini.kumari@ssaaglobal.com</t>
  </si>
  <si>
    <t xml:space="preserve">NO.1/1, ROSHAN BAGH ROAD, V.V.PURAM, BANGALORE K KA 560004 IN</t>
  </si>
  <si>
    <t xml:space="preserve">Toshiba Software India Pvt. Ltd</t>
  </si>
  <si>
    <t xml:space="preserve">Narasimha Narayanappa</t>
  </si>
  <si>
    <t xml:space="preserve">Narasimha.Narayanappa@TOSHIBA-TSIP.COM</t>
  </si>
  <si>
    <t xml:space="preserve">Essae &amp; Vaishnavi Group, 3rd Block, 3A, Marathahalli - Sarjapur Rd, near Krupanidhi College, Koramangala, Bengaluru, Karnataka 560034</t>
  </si>
  <si>
    <t xml:space="preserve">Velocita Brand Consultants Pvt Ltd</t>
  </si>
  <si>
    <t xml:space="preserve">Jobs@VelocitaGroup.com</t>
  </si>
  <si>
    <t xml:space="preserve">8th floor, Olympia Business House, Bengaluru - Mumbai Hwy, next to Supreme HQ, Baner, Pune, Maharashtra 411045</t>
  </si>
  <si>
    <t xml:space="preserve">Yes-Pay</t>
  </si>
  <si>
    <t xml:space="preserve">Vishnu Nair</t>
  </si>
  <si>
    <t xml:space="preserve">vishnu.Nair@yes-pay.com</t>
  </si>
  <si>
    <t xml:space="preserve">Plot No O, Gr Flr, Shopping Centre, Tagore Park, New Delhi, Delhi 110009</t>
  </si>
  <si>
    <t xml:space="preserve">Ramzana Jewellersbh</t>
  </si>
  <si>
    <t xml:space="preserve">Ramzan Ajewellersbh</t>
  </si>
  <si>
    <t xml:space="preserve">ramzanajewellersbh@hotmail.com</t>
  </si>
  <si>
    <t xml:space="preserve">Manama, Bahrain</t>
  </si>
  <si>
    <t xml:space="preserve">Sandboxprofessionals</t>
  </si>
  <si>
    <t xml:space="preserve">Siva</t>
  </si>
  <si>
    <t xml:space="preserve">siva@sandboxprofessionals.com</t>
  </si>
  <si>
    <t xml:space="preserve">3rd floor, Block-A, Prince Info Park, Ambattur Industrial Estate, Chennai, Tamil Nadu 600058</t>
  </si>
  <si>
    <t xml:space="preserve">Social Champs Media Private Limited</t>
  </si>
  <si>
    <t xml:space="preserve">Preeti</t>
  </si>
  <si>
    <t xml:space="preserve">hr@socialchamps.com</t>
  </si>
  <si>
    <t xml:space="preserve">406, Fortune Plaza, Above Chinjabi Hotel, NDA Pashan Road, Bavdhan, Patil Nagar, opp. to Bank of Maharashtra, Pune, Maharashtra 411021</t>
  </si>
  <si>
    <t xml:space="preserve">Synapse Communication Private Limited</t>
  </si>
  <si>
    <t xml:space="preserve">Shverma</t>
  </si>
  <si>
    <t xml:space="preserve">hr@sampatti.com</t>
  </si>
  <si>
    <t xml:space="preserve">391, ZAKIR NAGAR, IIND FLOOR (NEAR SBI BANK) NEW DELHI DL 110025 IN</t>
  </si>
  <si>
    <t xml:space="preserve">Toshiba Transmission Distribution Syste (India) Pvt Ltd</t>
  </si>
  <si>
    <t xml:space="preserve">Neeraja Pyaraka</t>
  </si>
  <si>
    <t xml:space="preserve">neeraja.pyaraka@toshiba-ttdi.com</t>
  </si>
  <si>
    <t xml:space="preserve">Surya Kiran Apartment, Building, 19 Marg, Netaji Rd, KG Halli, Pulkeshi Nagar, Pulikeshi Nagar, Bengaluru, Karnataka 560005</t>
  </si>
  <si>
    <t xml:space="preserve">Velocity Tech-Sol India Pvt Ltd</t>
  </si>
  <si>
    <t xml:space="preserve">Chandrahas Kanhere</t>
  </si>
  <si>
    <t xml:space="preserve">chandrahas.kanhere@velocitycloud.com</t>
  </si>
  <si>
    <t xml:space="preserve">1/1A, Khilare Patil Rd, Erandwana Gaothan, Erandwane, Pune, Maharashtra 411004</t>
  </si>
  <si>
    <t xml:space="preserve">Walmart India private Ltd</t>
  </si>
  <si>
    <t xml:space="preserve">srinivasarao</t>
  </si>
  <si>
    <t xml:space="preserve">s.srinivasarao@flipkart.com</t>
  </si>
  <si>
    <t xml:space="preserve">Yesteam Solution Private Limited</t>
  </si>
  <si>
    <t xml:space="preserve">Nirmal Kumar</t>
  </si>
  <si>
    <t xml:space="preserve">nirmalkumar@yesteam.in</t>
  </si>
  <si>
    <t xml:space="preserve">No-19, DNC Building, Nethaji Bypass, Bypassroad, Dharmapuri, Tamil Nadu 636701</t>
  </si>
  <si>
    <t xml:space="preserve">Ranbaxy</t>
  </si>
  <si>
    <t xml:space="preserve">Chaterjee</t>
  </si>
  <si>
    <t xml:space="preserve">shibasis.chatterjee@ranbaxy.com</t>
  </si>
  <si>
    <t xml:space="preserve">Admn manager</t>
  </si>
  <si>
    <t xml:space="preserve">Sandcubeanalytics</t>
  </si>
  <si>
    <t xml:space="preserve">hr@sandcubeanalytics.com</t>
  </si>
  <si>
    <t xml:space="preserve">663, 5th Main Rd, B Channasandra, OMBR Layout, Banaswadi, Bengaluru, Karnataka 560043</t>
  </si>
  <si>
    <t xml:space="preserve">Sociedade De Fomento Industries Private Limited</t>
  </si>
  <si>
    <t xml:space="preserve">Austina</t>
  </si>
  <si>
    <t xml:space="preserve">austina@ilpl.biz</t>
  </si>
  <si>
    <t xml:space="preserve">0832-2441500</t>
  </si>
  <si>
    <t xml:space="preserve">Vila Flores De Silva, Post Box 31, Erasmo Carvalho Street, Margao, Goa, 403601</t>
  </si>
  <si>
    <t xml:space="preserve">Synapse Labs Private Limited</t>
  </si>
  <si>
    <t xml:space="preserve">hr@synapselabs.com</t>
  </si>
  <si>
    <t xml:space="preserve">Majestic Plaza, Sr. No. 21/5, Nr. Nyati Empire, Kharadi Bypass, Kharadi, Pune, Maharashtra 411014</t>
  </si>
  <si>
    <t xml:space="preserve">Toshniwal Industries Private Limited</t>
  </si>
  <si>
    <t xml:space="preserve">Ramchandra Rajpoot</t>
  </si>
  <si>
    <t xml:space="preserve">ramchandra.rajpoot@tipl.com</t>
  </si>
  <si>
    <t xml:space="preserve">Unit No. 011, Ground Floor, Shrishti Plaza, Off Saki Vihar Road, Powai, Mumbai - 400 072, Maharashtra</t>
  </si>
  <si>
    <t xml:space="preserve">Vembu Technologies Pvt Ltd</t>
  </si>
  <si>
    <t xml:space="preserve">raghavan@vembu.com</t>
  </si>
  <si>
    <t xml:space="preserve">8th Floor, Chennai One Special Economic Zone 200ft Road, Thoraipakkam, Tamil Nadu 600097</t>
  </si>
  <si>
    <t xml:space="preserve">Yleservices</t>
  </si>
  <si>
    <t xml:space="preserve">P Shetty</t>
  </si>
  <si>
    <t xml:space="preserve">pshetty@yleservices.com</t>
  </si>
  <si>
    <t xml:space="preserve">Export Promotion Industrial Park 7 Mfar Silverline Tech Park, Mfar Silverline Tech Park, #180 EPIP Zone, Phase-2, Whitefield, Bengaluru, Karnataka 560066</t>
  </si>
  <si>
    <t xml:space="preserve">BlackBuck (Zinka Logistics Solutions Private Limited)</t>
  </si>
  <si>
    <t xml:space="preserve">lavina</t>
  </si>
  <si>
    <t xml:space="preserve">lavina.ma@blackbuck.com</t>
  </si>
  <si>
    <t xml:space="preserve">Ranbaxy Laboratories Limited</t>
  </si>
  <si>
    <t xml:space="preserve">Nitin Chauthamal</t>
  </si>
  <si>
    <t xml:space="preserve">Nitin.Chauthamal@sunpharma.com</t>
  </si>
  <si>
    <t xml:space="preserve">H.No. 237, WZ-246, B-4A, Block F, Sudershan Park, New Delhi, Delhi 110015</t>
  </si>
  <si>
    <t xml:space="preserve">Sandeep Ramesh Gupta &amp; Co.</t>
  </si>
  <si>
    <t xml:space="preserve">sandeep.gupta@srgglobal-ca.com</t>
  </si>
  <si>
    <t xml:space="preserve">IC/13, Rajnigandha Building, New Rohtak Rd, Karol Bagh, New Delhi, Delhi 110005</t>
  </si>
  <si>
    <t xml:space="preserve">Societe Genrale</t>
  </si>
  <si>
    <t xml:space="preserve">Ananthan Vijayan</t>
  </si>
  <si>
    <t xml:space="preserve">ananthan.vijayan@socgen.com</t>
  </si>
  <si>
    <t xml:space="preserve">Office No 202, 2nd Floor, Tower B, World Mark 1, Aero City, NH-8, New Delhi, Delhi 110037</t>
  </si>
  <si>
    <t xml:space="preserve">Synapseindia</t>
  </si>
  <si>
    <t xml:space="preserve">hr@synapseindia.com</t>
  </si>
  <si>
    <t xml:space="preserve">SDF B6, SynapseIndia Rd, Noida Special Economy Zone, Sector 81, Noida, Uttar Pradesh 201305</t>
  </si>
  <si>
    <t xml:space="preserve">Total It Solutions Private Limited</t>
  </si>
  <si>
    <t xml:space="preserve">puja@totalit.co.in</t>
  </si>
  <si>
    <t xml:space="preserve">WZ-248, Plot No. 7, IInd Floor, Inder Puri, New Delhi, Delhi 110012</t>
  </si>
  <si>
    <t xml:space="preserve">Vendata</t>
  </si>
  <si>
    <t xml:space="preserve">Ashwin Bajaj</t>
  </si>
  <si>
    <t xml:space="preserve">ashwin.bajaj@vendata.co.in</t>
  </si>
  <si>
    <t xml:space="preserve">27 Km Stone, Delhi-Hapur By Pass Road, AH2, near AKG College, Adhyatmik Nagar, Ghaziabad, Uttar Pradesh 201009</t>
  </si>
  <si>
    <t xml:space="preserve">Yodlee Infotech Pvt Ltd</t>
  </si>
  <si>
    <t xml:space="preserve">HR-BLR@yodlee.com</t>
  </si>
  <si>
    <t xml:space="preserve">2b Block, Marathahalli - Sarjapur Outer Ring Rd, Bellandur, Bengaluru, Karnataka 560103</t>
  </si>
  <si>
    <t xml:space="preserve">DHL Supply Chain India Pvt. Ltd</t>
  </si>
  <si>
    <t xml:space="preserve">kritika</t>
  </si>
  <si>
    <t xml:space="preserve">kritika.pandey@dhl.com</t>
  </si>
  <si>
    <t xml:space="preserve">Rane Die Cast</t>
  </si>
  <si>
    <t xml:space="preserve">r.alekhyaadirajuvenkatasravani@rane.co.in</t>
  </si>
  <si>
    <t xml:space="preserve">Medak, Telangana 502110</t>
  </si>
  <si>
    <t xml:space="preserve">Sandesh News Pvt. Ltd</t>
  </si>
  <si>
    <t xml:space="preserve">K kantu</t>
  </si>
  <si>
    <t xml:space="preserve">kkantu@gmail.com vinudesai28@gmail.com</t>
  </si>
  <si>
    <t xml:space="preserve">13/8, I N S Building, Rafi Marg, Rafi Marg, New Delhi, Delhi 110001</t>
  </si>
  <si>
    <t xml:space="preserve">SocIT Technologies Pvt Ltd</t>
  </si>
  <si>
    <t xml:space="preserve">James</t>
  </si>
  <si>
    <t xml:space="preserve">james@socit.in</t>
  </si>
  <si>
    <t xml:space="preserve">4G7J+8J8, Sugghar, Palampur, Himachal Pradesh 176061</t>
  </si>
  <si>
    <t xml:space="preserve">Total Oil India Private Limited</t>
  </si>
  <si>
    <t xml:space="preserve">Madhusudan Panday</t>
  </si>
  <si>
    <t xml:space="preserve">madhusudan.panday@total.com</t>
  </si>
  <si>
    <t xml:space="preserve">Gurukul Rd, Sector 38, Faridabad, Haryana 121010</t>
  </si>
  <si>
    <t xml:space="preserve">Venkatesh Oxy Group</t>
  </si>
  <si>
    <t xml:space="preserve">Kaustubh Shinde</t>
  </si>
  <si>
    <t xml:space="preserve">skaustubh2222@gmail.com</t>
  </si>
  <si>
    <t xml:space="preserve">SNo. 50, Platinum Classic Building, Pune Nagar Road, Above Vishweshwar Sahkari Bank, Chandannagar, Kharadi, Pune, Maharashtra 411014</t>
  </si>
  <si>
    <t xml:space="preserve">Yokogawa India Limited</t>
  </si>
  <si>
    <t xml:space="preserve">nj.rajeev@in.yokogawa.com</t>
  </si>
  <si>
    <t xml:space="preserve">he Mira Corporate Suites, A-1, Plot#1&amp;2,, Ishwar Nagar, New Friends Colony, New Delhi, D</t>
  </si>
  <si>
    <t xml:space="preserve">Parkplus/Parviom Technologies Private Limited</t>
  </si>
  <si>
    <t xml:space="preserve">suraj</t>
  </si>
  <si>
    <t xml:space="preserve">suraj.rawat@myparkplus.com</t>
  </si>
  <si>
    <t xml:space="preserve">Rane Diecast</t>
  </si>
  <si>
    <t xml:space="preserve">M Kishore Kumar</t>
  </si>
  <si>
    <t xml:space="preserve">m.kishorekumar@ranegroup.com</t>
  </si>
  <si>
    <t xml:space="preserve">143/A, Venkat Reddy Nagar, Mallampet, Bollaram, Telangana 502325</t>
  </si>
  <si>
    <t xml:space="preserve">Sandhar</t>
  </si>
  <si>
    <t xml:space="preserve">Satyajeet Singh</t>
  </si>
  <si>
    <t xml:space="preserve">satyajeet.singh@sandhar.in</t>
  </si>
  <si>
    <t xml:space="preserve">Plot no 13, Sector 44, Gurugram, Haryana 122002</t>
  </si>
  <si>
    <t xml:space="preserve">Sodexo Facilities Management Services India Pvt Ltd</t>
  </si>
  <si>
    <t xml:space="preserve">Niranjan.SHINGADE@sodexo.com</t>
  </si>
  <si>
    <t xml:space="preserve">9801 Washingtonian Boulevard
 Gaithersburg, Maryland 20878, US</t>
  </si>
  <si>
    <t xml:space="preserve">Syncfusion Software Private Limited</t>
  </si>
  <si>
    <t xml:space="preserve">Mercya</t>
  </si>
  <si>
    <t xml:space="preserve">mercya@syncfusion.com</t>
  </si>
  <si>
    <t xml:space="preserve">W-721, 4TH STREETANNA NAGAR WESTERN EXTENSION CHENNAI 600101 CHENNAI 600101 TN 000000 IN</t>
  </si>
  <si>
    <t xml:space="preserve">Total Sound</t>
  </si>
  <si>
    <t xml:space="preserve">Soundarya Manak</t>
  </si>
  <si>
    <t xml:space="preserve">soundmanmk@yahoo.in</t>
  </si>
  <si>
    <t xml:space="preserve">5448 E Washington St, Phoenix, AZ 85034, United States</t>
  </si>
  <si>
    <t xml:space="preserve">Vensa Infrastructure Limited</t>
  </si>
  <si>
    <t xml:space="preserve">Shravan</t>
  </si>
  <si>
    <t xml:space="preserve">shravan@vensa.in</t>
  </si>
  <si>
    <t xml:space="preserve">Yorozu Ibm Automotive Tamil Nadu</t>
  </si>
  <si>
    <t xml:space="preserve">Kennedyj</t>
  </si>
  <si>
    <t xml:space="preserve">kennedyj@yorozu.co.in</t>
  </si>
  <si>
    <t xml:space="preserve">Plot No: B5, B6, SIPCOT Industrial Park, Phase-II, Sriperumbudur Taluk, Kancheepuram District, Vengadu, Tamil Nadu 602105</t>
  </si>
  <si>
    <t xml:space="preserve">Core Integra Consulting Services Pvt. Ltd</t>
  </si>
  <si>
    <t xml:space="preserve">ruchi</t>
  </si>
  <si>
    <t xml:space="preserve">ruchi.dave@coreintegra.com</t>
  </si>
  <si>
    <t xml:space="preserve">Rane Madras Ltd</t>
  </si>
  <si>
    <t xml:space="preserve">Thyagrajan</t>
  </si>
  <si>
    <t xml:space="preserve">a.thyagarajan@rane.co.in</t>
  </si>
  <si>
    <t xml:space="preserve">44-42267800</t>
  </si>
  <si>
    <t xml:space="preserve">Rane Corporate Centre · “Maithri” 132, Cathedral Road, Chennai – 600 086. India.</t>
  </si>
  <si>
    <t xml:space="preserve">Sandlegal</t>
  </si>
  <si>
    <t xml:space="preserve">hrcell@sandlegal.in</t>
  </si>
  <si>
    <t xml:space="preserve">508, Basement, Block B, Sushant Lok Phase I, Sector 28, Gurugram, Haryana 122009</t>
  </si>
  <si>
    <t xml:space="preserve">SODEXO INDIA SERVICES PRIVATE LIMITED</t>
  </si>
  <si>
    <t xml:space="preserve">Karthik Sarangan</t>
  </si>
  <si>
    <t xml:space="preserve">Karthik.SARANGAN@sodexo.com</t>
  </si>
  <si>
    <t xml:space="preserve">Gemstar Commercial Complex, 1st Floor, Ramachandra Lane Extension, Kanchpada, Malad(West) Mumbai MH 400064</t>
  </si>
  <si>
    <t xml:space="preserve">Synchron Research Services Pvt Ltd</t>
  </si>
  <si>
    <t xml:space="preserve">hr@synchronresearch.com</t>
  </si>
  <si>
    <t xml:space="preserve">Synchron House, behind mondeal park, near gurudwara, Thaltej, Ahmedabad, Gujarat 380059</t>
  </si>
  <si>
    <t xml:space="preserve">Total Super Store (Jubilant)</t>
  </si>
  <si>
    <t xml:space="preserve">Mamatha_Jv</t>
  </si>
  <si>
    <t xml:space="preserve">hr@jubilantretail.com</t>
  </si>
  <si>
    <t xml:space="preserve">080-49131800/47/080-49131847</t>
  </si>
  <si>
    <t xml:space="preserve">Kemp Fort, HAL Old Airport Rd, Bengaluru, Karnataka 560017</t>
  </si>
  <si>
    <t xml:space="preserve">Vensai Inc</t>
  </si>
  <si>
    <t xml:space="preserve">Jyothsna Avala</t>
  </si>
  <si>
    <t xml:space="preserve">hr@vensaiinc.com</t>
  </si>
  <si>
    <t xml:space="preserve">Waltair Heights, 1st and 3rd Floors, Balaji Nagar, Visakhapatnam, Andhra Pradesh 530003</t>
  </si>
  <si>
    <t xml:space="preserve">Yos Technologies Pvt Ltd</t>
  </si>
  <si>
    <t xml:space="preserve">srinivas@yostechnologies.com</t>
  </si>
  <si>
    <t xml:space="preserve">300, Langford Rd, Akkithimana Halli, Langford Town, Shanti Nagar, Bengaluru, Karnataka 560027</t>
  </si>
  <si>
    <t xml:space="preserve">Rane Trw Steerling Syste Ltd</t>
  </si>
  <si>
    <t xml:space="preserve">J Vetharaj</t>
  </si>
  <si>
    <t xml:space="preserve">j.vetharaj@rane.co.in</t>
  </si>
  <si>
    <t xml:space="preserve">Sandor Life Sciences Pvt Ltd</t>
  </si>
  <si>
    <t xml:space="preserve">Triveni</t>
  </si>
  <si>
    <t xml:space="preserve">triveni@sandor.co.in</t>
  </si>
  <si>
    <t xml:space="preserve">8-2-326/5, Plot No. 1, Rd Number 3, Green Valley, Banjara Hills, Hyderabad, Telangana 500043</t>
  </si>
  <si>
    <t xml:space="preserve">Sodexo Technical Services India Private Limited</t>
  </si>
  <si>
    <t xml:space="preserve">K.N.V Naira</t>
  </si>
  <si>
    <t xml:space="preserve">knv.naire.sodexo.com</t>
  </si>
  <si>
    <t xml:space="preserve">No:27, Shafee Mohammed Rd, Thousand Lights West, Thousand Lights, Chennai, Tamil Nadu 600006</t>
  </si>
  <si>
    <t xml:space="preserve">SuperMarket Grocery Supplies Pvt Ltd</t>
  </si>
  <si>
    <t xml:space="preserve">mukul</t>
  </si>
  <si>
    <t xml:space="preserve">mukul.chandrabharti@bigbasket.com</t>
  </si>
  <si>
    <t xml:space="preserve">Synchronized Communication Pvt Ltd</t>
  </si>
  <si>
    <t xml:space="preserve">Dayenie R</t>
  </si>
  <si>
    <t xml:space="preserve">hr@synco.com</t>
  </si>
  <si>
    <t xml:space="preserve">B- 19, Phase II, Noida, Uttar Pradesh 201301</t>
  </si>
  <si>
    <t xml:space="preserve">Total Telefilms Pvt Ltd</t>
  </si>
  <si>
    <t xml:space="preserve">Mr. Sujit</t>
  </si>
  <si>
    <t xml:space="preserve">sujittotal@gmail.com</t>
  </si>
  <si>
    <t xml:space="preserve">J93H+WWF, Mamura, Sector 63, Noida, Uttar Pradesh 201301</t>
  </si>
  <si>
    <t xml:space="preserve">Ventura Securities Ltd</t>
  </si>
  <si>
    <t xml:space="preserve">hr@ventura1.com</t>
  </si>
  <si>
    <t xml:space="preserve">District Centre, Roots Tower, Unit No-309-314 3rd Floor, Plot, Street Number 7, Laxmi Nagar, New Delhi, Delhi 110092</t>
  </si>
  <si>
    <t xml:space="preserve">Amazon Seller Service Pvt. Ltd.</t>
  </si>
  <si>
    <t xml:space="preserve">prafullc</t>
  </si>
  <si>
    <t xml:space="preserve">prafullc@amazon.com</t>
  </si>
  <si>
    <t xml:space="preserve">Rangrut Services India</t>
  </si>
  <si>
    <t xml:space="preserve">Yogesh Sharma</t>
  </si>
  <si>
    <t xml:space="preserve">Yogesh.Sharma@rangrut.com</t>
  </si>
  <si>
    <t xml:space="preserve">A-67, 3rd floor, Sector- 63 Noida Gautam Buddha Nagar UP 201301 IN</t>
  </si>
  <si>
    <t xml:space="preserve">Sandoz Private Limited</t>
  </si>
  <si>
    <t xml:space="preserve">Mohanan Kv</t>
  </si>
  <si>
    <t xml:space="preserve">mohan.kv@sandoz.com</t>
  </si>
  <si>
    <t xml:space="preserve">No. P 23/90, Near, Shaheed Bhagat Singh Marg, Shivaji Stadium, Connaught Place, New Delhi, Delhi 110001</t>
  </si>
  <si>
    <t xml:space="preserve">Sofscript Syste &amp; Services Limited</t>
  </si>
  <si>
    <t xml:space="preserve">leena@sofscript.com</t>
  </si>
  <si>
    <t xml:space="preserve">Kailash Industrial Complex, A204, Park Site Rd, HMPL Surya Nagar, Vikhroli West, Mumbai, Maharashtra 400079</t>
  </si>
  <si>
    <t xml:space="preserve">Synchronoss Technologies India Pvt Ltd</t>
  </si>
  <si>
    <t xml:space="preserve">Vidya.KS@synchronoss.com</t>
  </si>
  <si>
    <t xml:space="preserve">No.12, Bannerghatta Main Rd, Arakere Gate, 1st Stage, Araka Mico Layout, Arekere, Bengaluru, Karnataka 560029</t>
  </si>
  <si>
    <t xml:space="preserve">Totoodo Communications</t>
  </si>
  <si>
    <t xml:space="preserve">hr@totoodo.com</t>
  </si>
  <si>
    <t xml:space="preserve">1st Floor, Sai Gandhi Square, Varthur Rd, opp. to Sigma Tech Park, Ramagondanahalli, Bengaluru, Karnataka 560066</t>
  </si>
  <si>
    <t xml:space="preserve">Verchaska Infotech Pvt Ltd</t>
  </si>
  <si>
    <t xml:space="preserve">K Sonal</t>
  </si>
  <si>
    <t xml:space="preserve">k.sonal@verchaska.com</t>
  </si>
  <si>
    <t xml:space="preserve">K-101/102, 1st Floor, Tower No. 6, International Infotech Park, Swami Pranabananda Marg, Sector 30, Vashi, Navi Mumbai, Maharashtra 400705</t>
  </si>
  <si>
    <t xml:space="preserve">Ys Tech Pvt Ltd</t>
  </si>
  <si>
    <t xml:space="preserve">Vimal R</t>
  </si>
  <si>
    <t xml:space="preserve">vimal.r@ystechnologies.com</t>
  </si>
  <si>
    <t xml:space="preserve">D - 371, DDA Colony, Khyala, New Delhi, Delhi 110018</t>
  </si>
  <si>
    <t xml:space="preserve">Rangsons</t>
  </si>
  <si>
    <t xml:space="preserve">rravi@rangsons.com</t>
  </si>
  <si>
    <t xml:space="preserve"># 9, KIADB Industrial Area, Sy 35, Part 36,42. Pura Village, Belagola Hobli, Shriranga Patna, Mandya – 571, 401, Hebbal Industrial Estate, Hebbal Industrial Area, Mysuru, Karnataka 571401</t>
  </si>
  <si>
    <t xml:space="preserve">Sands Technologes</t>
  </si>
  <si>
    <t xml:space="preserve">sandeep@sandstechnologies.in</t>
  </si>
  <si>
    <t xml:space="preserve">Lane Number 2A, Bhekrai Nagar, Tukai Darshan, Pune, Maharashtra 412308</t>
  </si>
  <si>
    <t xml:space="preserve">Soft Matrix</t>
  </si>
  <si>
    <t xml:space="preserve">Sasireka</t>
  </si>
  <si>
    <t xml:space="preserve">hr@blindmatrix.com</t>
  </si>
  <si>
    <t xml:space="preserve">BlindMatrix Pvt. Ltd.
 No.672, 1st Floor,
 Temple Tower, Anna Salai,
 CIT Nagar West, Nandanam,
 Chennai-600035.</t>
  </si>
  <si>
    <t xml:space="preserve">Syncline Films Pvt Ltd</t>
  </si>
  <si>
    <t xml:space="preserve">Oficial</t>
  </si>
  <si>
    <t xml:space="preserve">jaj@synclinefilms.com</t>
  </si>
  <si>
    <t xml:space="preserve">3rd Floor, 44, Community Center, Phase I, Block B, Naraina Industrial Area Phase 1, Naraina, New Delhi, Delhi 110028</t>
  </si>
  <si>
    <t xml:space="preserve">Touch Idea E-Syste Pvt Ltd</t>
  </si>
  <si>
    <t xml:space="preserve">Arpitha Chowdhary</t>
  </si>
  <si>
    <t xml:space="preserve">hr@touchidea.co.in</t>
  </si>
  <si>
    <t xml:space="preserve">A-55 , 56 , Main Market , Patparganj, Madhu Vihar, I.P.Extension, Delhi, 110092</t>
  </si>
  <si>
    <t xml:space="preserve">VERIFACTS</t>
  </si>
  <si>
    <t xml:space="preserve">hr@verifacts.co.in</t>
  </si>
  <si>
    <t xml:space="preserve"># 424, IV- Floor, Qutub Plaza, Mehrauli-Gurgaon Rd, DLF Phase 1, Sector 28, Gurugram, Haryana 122002</t>
  </si>
  <si>
    <t xml:space="preserve">Yuktha Enterprises Private Limited</t>
  </si>
  <si>
    <t xml:space="preserve">Yukth</t>
  </si>
  <si>
    <t xml:space="preserve">yukthaenterprisespvtltd@yahoo.com</t>
  </si>
  <si>
    <t xml:space="preserve">8-4-324, C/O Akhila Mineral works opp: Kalpataru residency, Erragadda, Hyderabad, Telangana 500018</t>
  </si>
  <si>
    <t xml:space="preserve">Ranjeet Garodia And Company</t>
  </si>
  <si>
    <t xml:space="preserve">Ranjeet Garodia</t>
  </si>
  <si>
    <t xml:space="preserve">ranjeet_garodia@yahoo.com</t>
  </si>
  <si>
    <t xml:space="preserve">Randhir Prashad St, Upper Bazar, Ranchi, Jharkhand 834001</t>
  </si>
  <si>
    <t xml:space="preserve">Sandvik Asia Private Limited</t>
  </si>
  <si>
    <t xml:space="preserve">Vijay Khambekar</t>
  </si>
  <si>
    <t xml:space="preserve">vijay.khambekar@sandvik.com</t>
  </si>
  <si>
    <t xml:space="preserve">4th Floor, Good Earth Business Bay, Sector 58, Gurugram, Haryana 122002</t>
  </si>
  <si>
    <t xml:space="preserve">Soft Pros India Private Limited</t>
  </si>
  <si>
    <t xml:space="preserve">hr@softpros.in</t>
  </si>
  <si>
    <t xml:space="preserve">Kavuri Hills Phase 2 Rd, Doctor's Colony, Madhapur, Telangana 500033</t>
  </si>
  <si>
    <t xml:space="preserve">Syncom Formulations (I) Ltd</t>
  </si>
  <si>
    <t xml:space="preserve">personal@sfil.in</t>
  </si>
  <si>
    <t xml:space="preserve">207, Syncom House, Saket Nagar, Near Saket Club, Indore, Madhya Pradesh, 452018 India</t>
  </si>
  <si>
    <t xml:space="preserve">Threpsi Solutions Private Limited</t>
  </si>
  <si>
    <t xml:space="preserve">Mangesh Chavan/Sandesh Omale</t>
  </si>
  <si>
    <t xml:space="preserve">payroll@apiholdings.in</t>
  </si>
  <si>
    <t xml:space="preserve">Touchstone Enterprises</t>
  </si>
  <si>
    <t xml:space="preserve">naveen@touchstone-enterprises.com</t>
  </si>
  <si>
    <t xml:space="preserve">6-43, KGR Colony, 2, Annapurna Nagar Rd Number 1, Sri Sai Balaji Town Ship, Badangpet, Telangana 500058</t>
  </si>
  <si>
    <t xml:space="preserve">Yum Restaurant (India) Pvt Ltd</t>
  </si>
  <si>
    <t xml:space="preserve">Anusheetal Joseph</t>
  </si>
  <si>
    <t xml:space="preserve">AnuSheetal.Joseph@yum.com</t>
  </si>
  <si>
    <t xml:space="preserve">9, Mall Rd, Old Market, Ganesh Nagar, Tilak Nagar, New Delhi, Delhi 11001</t>
  </si>
  <si>
    <t xml:space="preserve">B2X Service Solution India Pvt Ltd</t>
  </si>
  <si>
    <t xml:space="preserve">nilam</t>
  </si>
  <si>
    <t xml:space="preserve">nilam.soni@b2x.com</t>
  </si>
  <si>
    <t xml:space="preserve">Rank</t>
  </si>
  <si>
    <t xml:space="preserve">Kathryn Hayward</t>
  </si>
  <si>
    <t xml:space="preserve">Kathryn.Hayward@rank.com</t>
  </si>
  <si>
    <t xml:space="preserve">M-132 ADINATH SHREEHOUSE CONN CIRCUS NEW DELHI DL 110001 IN</t>
  </si>
  <si>
    <t xml:space="preserve">Sanfive Technologies</t>
  </si>
  <si>
    <t xml:space="preserve">hari@sanfive.com</t>
  </si>
  <si>
    <t xml:space="preserve">Shakti Towers, Sakthi Tower Ln, Anna Salai, Thousand Lights, Chennai, Tamil Nadu 600002</t>
  </si>
  <si>
    <t xml:space="preserve">Soft Reflexes Sdn Bhd</t>
  </si>
  <si>
    <t xml:space="preserve">Raksha</t>
  </si>
  <si>
    <t xml:space="preserve">hr@softreflexes.com.my</t>
  </si>
  <si>
    <t xml:space="preserve">Plaza Damas M 3-19,, Jalan Srihartamas-1, 50480 Kaualalampur, Federal Territory of Kuala Lumpur, Malaysia</t>
  </si>
  <si>
    <t xml:space="preserve">Synechron Technologies Private Limited</t>
  </si>
  <si>
    <t xml:space="preserve">verification@synechron.com</t>
  </si>
  <si>
    <t xml:space="preserve">CEDAR BLDG,INTERNATIONAL TECH PARK PUNE,PLOT NO.18 RAJIV GANDHI INFOTECH PARK, HINJEWADI PHASE III PUNE Pune MH 411057 IN</t>
  </si>
  <si>
    <t xml:space="preserve">Towards Vision Technologies Pvt Ltd</t>
  </si>
  <si>
    <t xml:space="preserve">Shraddha Dasgupta</t>
  </si>
  <si>
    <t xml:space="preserve">hr@c-zentrix.com</t>
  </si>
  <si>
    <t xml:space="preserve">496, Phase V, Udyog Vihar, Sector 19, Gurugram, Haryana 122001</t>
  </si>
  <si>
    <t xml:space="preserve">Verifaya Technologies</t>
  </si>
  <si>
    <t xml:space="preserve">Prakyath K</t>
  </si>
  <si>
    <t xml:space="preserve">prakyath.k@verifaya.com</t>
  </si>
  <si>
    <t xml:space="preserve">No. 208, 209, Outer Ring Rd, Ittamadu, Banashankari 3rd Stage, Banashankari, Bengaluru, Karnataka 560085</t>
  </si>
  <si>
    <t xml:space="preserve">Yume Homes And Land</t>
  </si>
  <si>
    <t xml:space="preserve">Jothi Yume</t>
  </si>
  <si>
    <t xml:space="preserve">jothi.yume@gmail.com</t>
  </si>
  <si>
    <t xml:space="preserve">23 &amp; 24, 15th Street, 2nd Avenue Near Punjab-Sind Bank,, Ashok Nagar, Chennai, Tamil Nadu 600083</t>
  </si>
  <si>
    <t xml:space="preserve">Ranz Infraprojects Pvt Ltd</t>
  </si>
  <si>
    <t xml:space="preserve">projects@ranzinfraprojects.com</t>
  </si>
  <si>
    <t xml:space="preserve">D-21, Ganraj Estate Society, Vaiduwadi, Pune Sholapur Road, Hadapsar, Pune - 411013 Pune Pune MH 411013 IN</t>
  </si>
  <si>
    <t xml:space="preserve">RVN Enterprises</t>
  </si>
  <si>
    <t xml:space="preserve">rvn2014@yahoo.com</t>
  </si>
  <si>
    <t xml:space="preserve">Sangeet Audio India Pvt Ltd</t>
  </si>
  <si>
    <t xml:space="preserve">hr@jantantratv.com</t>
  </si>
  <si>
    <t xml:space="preserve">D-729, BASEMENT, CHITRANJAN PARK NEW DELHI South Delhi - 110019</t>
  </si>
  <si>
    <t xml:space="preserve">Softcell Technologies Ltd</t>
  </si>
  <si>
    <t xml:space="preserve">Rumkid</t>
  </si>
  <si>
    <t xml:space="preserve">rumkid@softcell.com</t>
  </si>
  <si>
    <t xml:space="preserve">303 B-Wing, Commercial-1
 Kohinoor City, Kirol Road, Kurla (W)
 Mumbai, Maharashtra 400070</t>
  </si>
  <si>
    <t xml:space="preserve">Syner Matrix Technologies Private Limited</t>
  </si>
  <si>
    <t xml:space="preserve">hr@synermatrix.com</t>
  </si>
  <si>
    <t xml:space="preserve">Road No. 10, Resham Bagh, Banjara Hills, Hyderabad, Telangana 500034</t>
  </si>
  <si>
    <t xml:space="preserve">Tower Vision India Pvt. Ltd.</t>
  </si>
  <si>
    <t xml:space="preserve">Sohan</t>
  </si>
  <si>
    <t xml:space="preserve">sohans@tower-vision.com</t>
  </si>
  <si>
    <t xml:space="preserve">Plot No: 356, Udyog Vihar, Phase-4 Gurugram, Haryana-122015</t>
  </si>
  <si>
    <t xml:space="preserve">Verifone India Technology Private Limited</t>
  </si>
  <si>
    <t xml:space="preserve">Veena.KR@VERIFONE.com</t>
  </si>
  <si>
    <t xml:space="preserve">110017, Saket District Centre, District Centre, Sector 6, Pushp Vihar, New Delhi, Delhi 110017</t>
  </si>
  <si>
    <t xml:space="preserve">Yuvidu Technologies</t>
  </si>
  <si>
    <t xml:space="preserve">hr@antaressyste.com</t>
  </si>
  <si>
    <t xml:space="preserve">DCB-902, DLF CYBER CITY, Patia, Bhubaneswar, Odisha 751024</t>
  </si>
  <si>
    <t xml:space="preserve">Indus Towers Limited</t>
  </si>
  <si>
    <t xml:space="preserve">SHYAM</t>
  </si>
  <si>
    <t xml:space="preserve">SHYAM.GUPTA@industowers.com</t>
  </si>
  <si>
    <t xml:space="preserve">Rapid Global Business Solutions India Private Limited</t>
  </si>
  <si>
    <t xml:space="preserve">rr6@RGBSI.CO.IN</t>
  </si>
  <si>
    <t xml:space="preserve">Narayan Business Chambers, Wilson Garden, Mavalli Wilson Garden, 18/7, Hosur Main Road, Hombegowda Nagar, Bengaluru, Karnataka 560027</t>
  </si>
  <si>
    <t xml:space="preserve">Sanghavi Foods Private Limited</t>
  </si>
  <si>
    <t xml:space="preserve">Parag Patil</t>
  </si>
  <si>
    <t xml:space="preserve">parag.patil@nilons.net</t>
  </si>
  <si>
    <t xml:space="preserve">silver house near panchmukhi hanuman mandir ab road 452 010, Indore, Madhya Pradesh 452010</t>
  </si>
  <si>
    <t xml:space="preserve">Softcons Innovations India Pvt. Ltd.</t>
  </si>
  <si>
    <t xml:space="preserve">Gowri</t>
  </si>
  <si>
    <t xml:space="preserve">hr@gov.in</t>
  </si>
  <si>
    <t xml:space="preserve">1, 14th Cross Rd, 2nd Block, Jaya Nagar East, Jayanagar, Bengaluru, Karnataka 560011</t>
  </si>
  <si>
    <t xml:space="preserve">Synergiagroup</t>
  </si>
  <si>
    <t xml:space="preserve">Kurienabraham</t>
  </si>
  <si>
    <t xml:space="preserve">hr@synergiagroup.in</t>
  </si>
  <si>
    <t xml:space="preserve">Embassy Diamante # 34, Vittal Mallya Road, D' Souza Layout, Ashok Nagar, Bengaluru, Karnataka 560001, India
 Bangalore, Karnataka</t>
  </si>
  <si>
    <t xml:space="preserve">Toyota Kirloskar Auto Parts</t>
  </si>
  <si>
    <t xml:space="preserve">Naveen Prasad</t>
  </si>
  <si>
    <t xml:space="preserve">nprasadc@tkap.co.in</t>
  </si>
  <si>
    <t xml:space="preserve">Plot No # 21, Bidadi Industrial Area, Bidadi, Bengaluru, Karnataka 562109</t>
  </si>
  <si>
    <t xml:space="preserve">Verilog Networks Private Limited</t>
  </si>
  <si>
    <t xml:space="preserve">hr@verilognetworks.com</t>
  </si>
  <si>
    <t xml:space="preserve">571/2 G - A Anna Salai, Teynampet, Chennai, Tamil Nadu 600018</t>
  </si>
  <si>
    <t xml:space="preserve">Z And A Infotek Private Limited</t>
  </si>
  <si>
    <t xml:space="preserve">sandesh@zenart.com</t>
  </si>
  <si>
    <t xml:space="preserve">93203 60065, 20 61320112</t>
  </si>
  <si>
    <t xml:space="preserve">Embassy Techsquare Signet Wing A, Post, Kadubeesanahalli, Bellandur, Bengaluru, Karnataka 560103</t>
  </si>
  <si>
    <t xml:space="preserve">Altimetrik India Pvt Ltd</t>
  </si>
  <si>
    <t xml:space="preserve">Prapti Gupta</t>
  </si>
  <si>
    <t xml:space="preserve">separation-in@altimetrik.com</t>
  </si>
  <si>
    <t xml:space="preserve">Rapidbiz Apps Pvt Ltd</t>
  </si>
  <si>
    <t xml:space="preserve">A Pandey</t>
  </si>
  <si>
    <t xml:space="preserve">apandey@rapidbizapps.com</t>
  </si>
  <si>
    <t xml:space="preserve">No. 1-98/K/16, Plot No. 16, 4th Floor, Krithika Layout, Hitech City Rd, Madhapur, Telangana 500081</t>
  </si>
  <si>
    <t xml:space="preserve">Sanghi Brothers Indore Private Limited</t>
  </si>
  <si>
    <t xml:space="preserve">Jlrhr</t>
  </si>
  <si>
    <t xml:space="preserve">jlrhr@sbil.in</t>
  </si>
  <si>
    <t xml:space="preserve">Mumbai - Agra National Hwy, Dewas Naka, Lasudia Mori, Indore, Madhya Pradesh 453771</t>
  </si>
  <si>
    <t xml:space="preserve">Softcrylic Technology Solutions</t>
  </si>
  <si>
    <t xml:space="preserve">hr@softcrylic.co.in</t>
  </si>
  <si>
    <t xml:space="preserve">044-42555580/81</t>
  </si>
  <si>
    <t xml:space="preserve">672/ 476, Temple Tower, 3rd Floor Anna Salai, Chennai 600035 Next to Nandanam YMCA Bus Stop, Chennai, Tamil Nadu 600035</t>
  </si>
  <si>
    <t xml:space="preserve">Synergy Ace Solutions</t>
  </si>
  <si>
    <t xml:space="preserve">hr.support@synergyace.com</t>
  </si>
  <si>
    <t xml:space="preserve">Synergy Ace Solutions Pvt Ltd. G-2, Sankalp Building (Suraj Prasad Mishra CHS Ltd.) near Kalpita Enclave, Sahar Rd, Koldongri, Andheri East, Mumbai, Maharashtra 400069</t>
  </si>
  <si>
    <t xml:space="preserve">Toyota Kirloskar Motor</t>
  </si>
  <si>
    <t xml:space="preserve">Swathi Rajagopal</t>
  </si>
  <si>
    <t xml:space="preserve">Hr@toyota-kirloskar.co.in</t>
  </si>
  <si>
    <t xml:space="preserve">1, Gurgaon - Delhi Expy, Nitin Vihar, Khandsha, Sector 37, Gurugram, Haryana 122001</t>
  </si>
  <si>
    <t xml:space="preserve">Verinite Technologies Pvt Ltd</t>
  </si>
  <si>
    <t xml:space="preserve">Jayati Chaudhuri</t>
  </si>
  <si>
    <t xml:space="preserve">hr@verinite.com</t>
  </si>
  <si>
    <t xml:space="preserve">501, Icon Tower, Baner Rd, Baner, Pune, Maharashtra 411045</t>
  </si>
  <si>
    <t xml:space="preserve">Z Axis</t>
  </si>
  <si>
    <t xml:space="preserve">Murugan Sundaramoorthy</t>
  </si>
  <si>
    <t xml:space="preserve">zaxiscg@gmail.com</t>
  </si>
  <si>
    <t xml:space="preserve">A-17/1, AFE-I, Jamia Nagar, near Police Station, New Delhi, Delhi 110025</t>
  </si>
  <si>
    <t xml:space="preserve">Innov</t>
  </si>
  <si>
    <t xml:space="preserve">Manjunatha M</t>
  </si>
  <si>
    <t xml:space="preserve">innov.supervisor@flipkart.com</t>
  </si>
  <si>
    <t xml:space="preserve">Rapidcare</t>
  </si>
  <si>
    <t xml:space="preserve">rn@rapidcare.net</t>
  </si>
  <si>
    <t xml:space="preserve">VLV Complex, 2nd floor, 41, SH 48, Little Mount, Saidapet, Chennai, Tamil Nadu 600015</t>
  </si>
  <si>
    <t xml:space="preserve">Sanil Pharmaceuticals Private Limited</t>
  </si>
  <si>
    <t xml:space="preserve">Sanilpharma</t>
  </si>
  <si>
    <t xml:space="preserve">sanilpharma@vsnl.net</t>
  </si>
  <si>
    <t xml:space="preserve">No-11/4, 4th Main Road, Industrial Town, Rajaji Nagar, Rajaji Nagar, Bengaluru, Karnataka 560044</t>
  </si>
  <si>
    <t xml:space="preserve">Shop Premium Outlets(Simon)LLC</t>
  </si>
  <si>
    <t xml:space="preserve">LAURA PARRISH</t>
  </si>
  <si>
    <t xml:space="preserve">lparrish@ruegiltgroupe.com</t>
  </si>
  <si>
    <t xml:space="preserve">Softech Control Pvt Ltd</t>
  </si>
  <si>
    <t xml:space="preserve">Tanmaya</t>
  </si>
  <si>
    <t xml:space="preserve">tanmaya.shah@cotmac.com</t>
  </si>
  <si>
    <t xml:space="preserve">20/2, Mittal Chember, YMCA Chowk, Faridabad, Haryana 121006</t>
  </si>
  <si>
    <t xml:space="preserve">Synergy Global Syste Inc.</t>
  </si>
  <si>
    <t xml:space="preserve">lakshmi@synergygbl.com</t>
  </si>
  <si>
    <t xml:space="preserve">1580 S Milwaukee Ave, Libertyville, IL 60048, United States</t>
  </si>
  <si>
    <t xml:space="preserve">Tp Technologies</t>
  </si>
  <si>
    <t xml:space="preserve">rajesh.hrm@tpinfosoft.net</t>
  </si>
  <si>
    <t xml:space="preserve">No. 17, "Hombisilu", 2nd Main, AECS Layout, Sanjaynagar, Bengaluru, KA - 560094</t>
  </si>
  <si>
    <t xml:space="preserve">Verinon Technology Solutions Private Limited</t>
  </si>
  <si>
    <t xml:space="preserve">venkat.akula@verinon.com</t>
  </si>
  <si>
    <t xml:space="preserve">No.305, 3rd Floor, Mayfair Complex, SP Road, Near Pizza Corner, Secunderabad, Telangana 500003</t>
  </si>
  <si>
    <t xml:space="preserve">Zack It Solutions Private Limited</t>
  </si>
  <si>
    <t xml:space="preserve">avanthi@itzack.com
 dheeraj@itzack.com</t>
  </si>
  <si>
    <t xml:space="preserve">1-65/43/119 &amp;120 near MYCON ACROPOLIS APARTMENT Cyber Hills Colony, society, Hyderabad, Telangana 500081</t>
  </si>
  <si>
    <t xml:space="preserve">Raptakos</t>
  </si>
  <si>
    <t xml:space="preserve">Rohini Kolge</t>
  </si>
  <si>
    <t xml:space="preserve">rohini.kolge@raptakos.com</t>
  </si>
  <si>
    <t xml:space="preserve">253, DR.ANNIE BESANT ROAD, WORLI COLONY P.O. MUMBAI- 400 030 MH 400030 IN</t>
  </si>
  <si>
    <t xml:space="preserve">Sanjay Memorial Institute Of Technology</t>
  </si>
  <si>
    <t xml:space="preserve">mbapgcsmit@gmail.com</t>
  </si>
  <si>
    <t xml:space="preserve">Ankush Pur, NH-59, Ganjam, Odisha 761100</t>
  </si>
  <si>
    <t xml:space="preserve">Softekgs</t>
  </si>
  <si>
    <t xml:space="preserve">Srinivas Gopal</t>
  </si>
  <si>
    <t xml:space="preserve">hr@softekgs.com</t>
  </si>
  <si>
    <t xml:space="preserve">39899 Balentine Dr Ste 190, Newark, CA 94560, United States</t>
  </si>
  <si>
    <t xml:space="preserve">Synergy Hr Solutions Private Limited/</t>
  </si>
  <si>
    <t xml:space="preserve">Jayashree S</t>
  </si>
  <si>
    <t xml:space="preserve">hr@synergymail.in</t>
  </si>
  <si>
    <t xml:space="preserve">H/186, B-1, Behind Akshata Garden, Opp. Bhingarwala Estate, Ahmednagar Ahmednagar MH 414001 IN</t>
  </si>
  <si>
    <t xml:space="preserve">Tp Vision India Private Limited</t>
  </si>
  <si>
    <t xml:space="preserve">Mohsin Khan</t>
  </si>
  <si>
    <t xml:space="preserve">Mohsin.Khan@tpv-tech.com</t>
  </si>
  <si>
    <t xml:space="preserve">Shop No C-4, Ground Floor Central Market Block C, near Bikanerwala, Part 2, Lajpat Nagar, New Delhi, Delhi 110024</t>
  </si>
  <si>
    <t xml:space="preserve">Vernalis engg</t>
  </si>
  <si>
    <t xml:space="preserve">Maitreyi</t>
  </si>
  <si>
    <t xml:space="preserve">hr@vernalisengg.com</t>
  </si>
  <si>
    <t xml:space="preserve">Mt Poonamalle High Rd, Sakthi Nagar, Porur, Chennai, Tamil Nadu 600116</t>
  </si>
  <si>
    <t xml:space="preserve">Zaheer Khan's Fine Dine</t>
  </si>
  <si>
    <t xml:space="preserve">Seena Koshy</t>
  </si>
  <si>
    <t xml:space="preserve">seena.koshy@zaheerkhans.com</t>
  </si>
  <si>
    <t xml:space="preserve">Ground Floor, Winners Court, Kondhwa Road, Opp Jera Junction, Lulla Nagar, Pune, Maharashtra 411040</t>
  </si>
  <si>
    <t xml:space="preserve">Raqmiyat Information Technology Pvt Lt</t>
  </si>
  <si>
    <t xml:space="preserve">Anushkumar Ravi</t>
  </si>
  <si>
    <t xml:space="preserve">Anushkumar.Ravi@raqmiyat.com</t>
  </si>
  <si>
    <t xml:space="preserve">OMR side Elevated Rd, Vivekananda Nagar, Thoraipakkam, Tamil Nadu 600097</t>
  </si>
  <si>
    <t xml:space="preserve">Sanjaykakadegroup</t>
  </si>
  <si>
    <t xml:space="preserve">cs@sanjaykakadegroup.com</t>
  </si>
  <si>
    <t xml:space="preserve">1205, Shirole Road, Shivajinagar, Pune, Maharashtra 411004</t>
  </si>
  <si>
    <t xml:space="preserve">Simon Property Group/Shop Outlets LLC</t>
  </si>
  <si>
    <t xml:space="preserve">Bob Boynto</t>
  </si>
  <si>
    <t xml:space="preserve">bboynton@simon.com</t>
  </si>
  <si>
    <t xml:space="preserve">Softenger (India) Pvt. Ltd</t>
  </si>
  <si>
    <t xml:space="preserve">Gauri</t>
  </si>
  <si>
    <t xml:space="preserve">gg05141356@softenger.com</t>
  </si>
  <si>
    <t xml:space="preserve">Softenger India Pvt Ltd,
 S. No. 11/5, Plot No 16, Fire Brigade Road
 Vadgoan bk, Sinhagad Road
 Pune 411051</t>
  </si>
  <si>
    <t xml:space="preserve">Synergy Relationship Management Services Pvt Ltd.</t>
  </si>
  <si>
    <t xml:space="preserve">Abdul Line:</t>
  </si>
  <si>
    <t xml:space="preserve">abdul.sheikh@synergyindia.net</t>
  </si>
  <si>
    <t xml:space="preserve">Plot No-4, Block C2, Sushant Lok Phase I, Sector 43, Gurugram, Haryana 122002</t>
  </si>
  <si>
    <t xml:space="preserve">Tpi Advisory</t>
  </si>
  <si>
    <t xml:space="preserve">Madhushree Shetty</t>
  </si>
  <si>
    <t xml:space="preserve">Madhushree.Shetty@isg-one.com</t>
  </si>
  <si>
    <t xml:space="preserve">080676 80500</t>
  </si>
  <si>
    <t xml:space="preserve">5th Floor, Shankara Narayana Building, No. 1, Beside Raheja Tower, 25, Mahatma Gandhi Rd, Craig Park Layout, Ashok Nagar, Bengaluru, Karnataka 560001</t>
  </si>
  <si>
    <t xml:space="preserve">Vernasoft Consultanncy</t>
  </si>
  <si>
    <t xml:space="preserve">hr@vernasoft.com</t>
  </si>
  <si>
    <t xml:space="preserve">Oxford House, 306-B, Rustam Bagh Main Rd, Rustam Bagh Layout, Bengaluru, Karnataka 560017</t>
  </si>
  <si>
    <t xml:space="preserve">Zamil Information Technology Global Pvt Ltd</t>
  </si>
  <si>
    <t xml:space="preserve">sandhyavidhate@zamilindustrial.com</t>
  </si>
  <si>
    <t xml:space="preserve">MH SH 27, Rakshak Nagar, Kharadi, Pune, Maharashtra 411014</t>
  </si>
  <si>
    <t xml:space="preserve">FABLESTREET PVT LTD</t>
  </si>
  <si>
    <t xml:space="preserve">hr@fablestreet.com</t>
  </si>
  <si>
    <t xml:space="preserve">Felix Advisory Private Limited</t>
  </si>
  <si>
    <t xml:space="preserve">hr@felixadvisory.com</t>
  </si>
  <si>
    <t xml:space="preserve">Ignitiv Technologies India Pvt. Ltd</t>
  </si>
  <si>
    <t xml:space="preserve">sumit</t>
  </si>
  <si>
    <t xml:space="preserve">sumitb@ignitiv.com</t>
  </si>
  <si>
    <t xml:space="preserve">NSM Services Private Limited (Mr.Cooper)</t>
  </si>
  <si>
    <t xml:space="preserve">NSM BGV Team</t>
  </si>
  <si>
    <t xml:space="preserve">Bgv@xome.com</t>
  </si>
  <si>
    <t xml:space="preserve">Ras Inforays Tech. Pvt Ltd,</t>
  </si>
  <si>
    <t xml:space="preserve">hr@rasinforays.com</t>
  </si>
  <si>
    <t xml:space="preserve">Rajiv Operation Head</t>
  </si>
  <si>
    <t xml:space="preserve">1, Baner Rd, Sri Ram Palace, near The Orchid School, Baner, Pune, Maharashtra 411045</t>
  </si>
  <si>
    <t xml:space="preserve">Sankar Sealing Syste Private Limited</t>
  </si>
  <si>
    <t xml:space="preserve">per1@sankar.com</t>
  </si>
  <si>
    <t xml:space="preserve">36, Vanagaram-Ambattur Rd, TNHB Layout, Mel Ayanambakkam, Ambattur Industrial Estate, Chennai, Tamil Nadu 600095</t>
  </si>
  <si>
    <t xml:space="preserve">Softeon India Pvt Ltd</t>
  </si>
  <si>
    <t xml:space="preserve">Sriram J</t>
  </si>
  <si>
    <t xml:space="preserve">hr@softeon.in</t>
  </si>
  <si>
    <t xml:space="preserve">I-5, Dr. VSI Estate, Rajiv Gandhi Salai, Tharamani, near NIFT, Chennai, Tamil Nadu 600041</t>
  </si>
  <si>
    <t xml:space="preserve">Synetairos Technologies Limited</t>
  </si>
  <si>
    <t xml:space="preserve">Narayanan</t>
  </si>
  <si>
    <t xml:space="preserve">narayanan.s@saksoft.com</t>
  </si>
  <si>
    <t xml:space="preserve">NO.28, FIRST FLOOR, GANAPATHY COLONY 3RD STREET, TEYNAMPET, CHENNAI Chennai TN 600018 IN</t>
  </si>
  <si>
    <t xml:space="preserve">Team Lease Services Pvt Ltd</t>
  </si>
  <si>
    <t xml:space="preserve">HR Offcial</t>
  </si>
  <si>
    <t xml:space="preserve">akoul@dataflowgroup.com for employee code start with aplpha for numaeric info@teamlease.com</t>
  </si>
  <si>
    <t xml:space="preserve">TPI Advisory Services India Private Limited</t>
  </si>
  <si>
    <t xml:space="preserve">Ramya Muniraju -HR</t>
  </si>
  <si>
    <t xml:space="preserve">Ramya.Muniraju@isg-one.com</t>
  </si>
  <si>
    <t xml:space="preserve">Versant Technologies Pvt Ltd</t>
  </si>
  <si>
    <t xml:space="preserve">hr@versanttechnologies.com</t>
  </si>
  <si>
    <t xml:space="preserve">2nd Floor, 3 Cube Towers, Whitefield Road, Kondapur, Hyderabad, Telangana 500084</t>
  </si>
  <si>
    <t xml:space="preserve">Zamil Steel Building India Private Limited</t>
  </si>
  <si>
    <t xml:space="preserve">Maniawasthi</t>
  </si>
  <si>
    <t xml:space="preserve">maniawasthi@zamilsteel.com</t>
  </si>
  <si>
    <t xml:space="preserve">BUILDING-1, DSM-318 3RD FLOOR, MOTI NAGAR, Karam Pura, New Delhi, Delhi 110058</t>
  </si>
  <si>
    <t xml:space="preserve">Baldor Technologies Pvt Ltd (IDFY)</t>
  </si>
  <si>
    <t xml:space="preserve">Rohan Parab</t>
  </si>
  <si>
    <t xml:space="preserve">rohan.parab@idfy.com,hr.inbox@idfy.com</t>
  </si>
  <si>
    <t xml:space="preserve">Bharti Vikas Parishad Chairtable Trust</t>
  </si>
  <si>
    <t xml:space="preserve">Narender Kongari.</t>
  </si>
  <si>
    <t xml:space="preserve">mngr.ops@bvpgenerics.org</t>
  </si>
  <si>
    <t xml:space="preserve">LatentView Analytics Ltd</t>
  </si>
  <si>
    <t xml:space="preserve">mariam</t>
  </si>
  <si>
    <t xml:space="preserve">mariam.alex@latentview.com</t>
  </si>
  <si>
    <t xml:space="preserve">Rasandik Engineering Industries India Limited</t>
  </si>
  <si>
    <t xml:space="preserve">Rajiv Kapoor</t>
  </si>
  <si>
    <t xml:space="preserve">rajiv.kapoor@rasandik.com</t>
  </si>
  <si>
    <t xml:space="preserve">14, Roz Ka Meo Industrial Area, Sohna, Gurgaon, Haryana 122103</t>
  </si>
  <si>
    <t xml:space="preserve">Sankethika It Services Private Limited</t>
  </si>
  <si>
    <t xml:space="preserve">Rashmitha</t>
  </si>
  <si>
    <t xml:space="preserve">rashmitha.d@sits-online.com</t>
  </si>
  <si>
    <t xml:space="preserve">3rd Floor, A-43, Sector-7, Rajat Vihar, A Block, Sector 7, Noida, Uttar Pradesh 201301</t>
  </si>
  <si>
    <t xml:space="preserve">Softinn Software Services Private Limited</t>
  </si>
  <si>
    <t xml:space="preserve">Aditya</t>
  </si>
  <si>
    <t xml:space="preserve">hr@softis.net</t>
  </si>
  <si>
    <t xml:space="preserve">080 – 65341544(Direct</t>
  </si>
  <si>
    <t xml:space="preserve">Syngeneintl</t>
  </si>
  <si>
    <t xml:space="preserve">Valarmathi Krishnaraj</t>
  </si>
  <si>
    <t xml:space="preserve">hr@syngeneintl.com</t>
  </si>
  <si>
    <t xml:space="preserve">Address: Biocon SEZ, Biocon Park, Plot No 2, 3, 4 &amp; 5, Bommasandra Industrial Area, Jigani Link Road, Bengaluru, Karnataka, 560099 India</t>
  </si>
  <si>
    <t xml:space="preserve">USEReady Technology Pvt. Ltd</t>
  </si>
  <si>
    <t xml:space="preserve">Shalina</t>
  </si>
  <si>
    <t xml:space="preserve">shalinap@useready.com</t>
  </si>
  <si>
    <t xml:space="preserve">Versare Credit Solutions</t>
  </si>
  <si>
    <t xml:space="preserve">Raja</t>
  </si>
  <si>
    <t xml:space="preserve">raja@versare.in</t>
  </si>
  <si>
    <t xml:space="preserve">626, Anna Salai, Thousand Lights West, Thousand Lights, Chennai, Tamil Nadu 600006</t>
  </si>
  <si>
    <t xml:space="preserve">Zarlina Software Pvt Ltd</t>
  </si>
  <si>
    <t xml:space="preserve">ashutosh@zarlinasystems.com</t>
  </si>
  <si>
    <t xml:space="preserve">Level 5, Tower C, 3C Green Boulevard, Sector-62, Noida, Uttar Pradesh 201307</t>
  </si>
  <si>
    <t xml:space="preserve">Ambica</t>
  </si>
  <si>
    <t xml:space="preserve">Deepanjali Taneja</t>
  </si>
  <si>
    <t xml:space="preserve">deepali.taneja@ambicasteels.com</t>
  </si>
  <si>
    <t xml:space="preserve">Rashtriya Chemical &amp; Fertilizer Ltd</t>
  </si>
  <si>
    <t xml:space="preserve">Supriyay</t>
  </si>
  <si>
    <t xml:space="preserve">supriyayg@rcfltd.com</t>
  </si>
  <si>
    <t xml:space="preserve">Priyadarshini, Eastern Express Highway, Sion Mumbai - 400022 Maharashtra - India</t>
  </si>
  <si>
    <t xml:space="preserve">Sanmar Speciality Chemicals Limited</t>
  </si>
  <si>
    <t xml:space="preserve">ssr3@sanmargroup.com</t>
  </si>
  <si>
    <t xml:space="preserve">E-1, Rani Jhansi Rd, Block E 4, Jhandewalan Extension, Jhandewalan, New Delhi, Delhi 110005</t>
  </si>
  <si>
    <t xml:space="preserve">Softlogic Academy Private Limited</t>
  </si>
  <si>
    <t xml:space="preserve">Vignesh</t>
  </si>
  <si>
    <t xml:space="preserve">hr@softlogicsys.in</t>
  </si>
  <si>
    <t xml:space="preserve">10, PT Rajan Rd, Sector 1, K. K. Nagar, Chennai, Tamil Nadu 600078</t>
  </si>
  <si>
    <t xml:space="preserve">Syngenta.Com</t>
  </si>
  <si>
    <t xml:space="preserve">Charu Gulati</t>
  </si>
  <si>
    <t xml:space="preserve">charu.gulati@syngenta.com</t>
  </si>
  <si>
    <t xml:space="preserve">Syngenta Crop Protection AGP.O. BoxCH-4002 BaselSwitzerland</t>
  </si>
  <si>
    <t xml:space="preserve">Trac Media Limited</t>
  </si>
  <si>
    <t xml:space="preserve">vijay@vendharmedia.in</t>
  </si>
  <si>
    <t xml:space="preserve">HIMALAYA HOUSE, A-61, 6TH FLOOR, KG Marg, New Delhi, Delhi 110001</t>
  </si>
  <si>
    <t xml:space="preserve">Tvn Infotech</t>
  </si>
  <si>
    <t xml:space="preserve">hr@tvfinfo.com</t>
  </si>
  <si>
    <t xml:space="preserve">Vertex Customer Management India Pvt Ltd</t>
  </si>
  <si>
    <t xml:space="preserve">hroperations@altruistindia.com</t>
  </si>
  <si>
    <t xml:space="preserve">Zcon Solutions Pvt Ltd</t>
  </si>
  <si>
    <t xml:space="preserve">Neena Savargaonkar</t>
  </si>
  <si>
    <t xml:space="preserve">neena.savargaonkar@zconsolutions.com</t>
  </si>
  <si>
    <t xml:space="preserve">Sr. No. 98, Plot No. 23, Right, Bhusari Colony, Kothrud, Pune, Maharashtra 411038</t>
  </si>
  <si>
    <t xml:space="preserve">Ajanata Soya Limited</t>
  </si>
  <si>
    <t xml:space="preserve">Ajit Kumar</t>
  </si>
  <si>
    <t xml:space="preserve">logistics@ajantasoya.com</t>
  </si>
  <si>
    <t xml:space="preserve">Bounce Technologies</t>
  </si>
  <si>
    <t xml:space="preserve">Website</t>
  </si>
  <si>
    <t xml:space="preserve">through elocker</t>
  </si>
  <si>
    <t xml:space="preserve">Payment</t>
  </si>
  <si>
    <t xml:space="preserve">LOA and Exprience Letter required</t>
  </si>
  <si>
    <t xml:space="preserve">C G Marketing Pvt Ltd</t>
  </si>
  <si>
    <t xml:space="preserve">sagar</t>
  </si>
  <si>
    <t xml:space="preserve">sagar@chamadiagroup.com</t>
  </si>
  <si>
    <t xml:space="preserve">Raskey Software Solutions Pvt. Ltd.</t>
  </si>
  <si>
    <t xml:space="preserve">Chandra Dasaka</t>
  </si>
  <si>
    <t xml:space="preserve">chandra@raskeysoft.com</t>
  </si>
  <si>
    <t xml:space="preserve">23-67RADHAKRISHNA NAGAR MALKAJAGIRI, Hyderabad, Kurnool, INDIA 500056.</t>
  </si>
  <si>
    <t xml:space="preserve">Sanmina Sci India Private Limited</t>
  </si>
  <si>
    <t xml:space="preserve">support.India@sanmina.com</t>
  </si>
  <si>
    <t xml:space="preserve">A-3, Phase-II, MEPZ, Tambaram, Chennai, 600045</t>
  </si>
  <si>
    <t xml:space="preserve">Softpro Syste Limited</t>
  </si>
  <si>
    <t xml:space="preserve">Kalyanik</t>
  </si>
  <si>
    <t xml:space="preserve">kalyanik@curasoftware.com</t>
  </si>
  <si>
    <t xml:space="preserve">Plot, Street Number 12, Software Units Layout, Madhapur, Telangana 500081</t>
  </si>
  <si>
    <t xml:space="preserve">Synise Technologies</t>
  </si>
  <si>
    <t xml:space="preserve">Roshan</t>
  </si>
  <si>
    <t xml:space="preserve">hr@synise.com</t>
  </si>
  <si>
    <t xml:space="preserve">020-30277500</t>
  </si>
  <si>
    <t xml:space="preserve">S No. 51/14 Vishwa Arcade Nr. Navale La Pune Pune MH 411041 IN</t>
  </si>
  <si>
    <t xml:space="preserve">The Boston Consulting Group (India) Private Limited</t>
  </si>
  <si>
    <t xml:space="preserve">sonal</t>
  </si>
  <si>
    <t xml:space="preserve">Sonpal.Saumya@bcg.com</t>
  </si>
  <si>
    <t xml:space="preserve">M +91 96193 55267</t>
  </si>
  <si>
    <t xml:space="preserve">Thrillophilia</t>
  </si>
  <si>
    <t xml:space="preserve">Abhishek Puri</t>
  </si>
  <si>
    <t xml:space="preserve">abhishekp@thrillophilia.com</t>
  </si>
  <si>
    <t xml:space="preserve">Rajasthan</t>
  </si>
  <si>
    <t xml:space="preserve">Track Components Limited</t>
  </si>
  <si>
    <t xml:space="preserve">hr@trackcomponents.in</t>
  </si>
  <si>
    <t xml:space="preserve">6th Floor, Veritas Building, Plot No. 3, Sector 53
 Golf Course Road, Gurgaon, Haryana- 122002</t>
  </si>
  <si>
    <t xml:space="preserve">Vertex Homes (P) Limited</t>
  </si>
  <si>
    <t xml:space="preserve">Sampath</t>
  </si>
  <si>
    <t xml:space="preserve">hr@vertexhomes.com</t>
  </si>
  <si>
    <t xml:space="preserve">Sri Lakshmi Kalyan Complex, flat no 201 203, Venkateswara Nagar-First Road, NH 16 Service Rd, Veterinary Colony, Vijayawada, Andhra Pradesh 520008</t>
  </si>
  <si>
    <t xml:space="preserve">Zeal Global Services</t>
  </si>
  <si>
    <t xml:space="preserve">Vikrant</t>
  </si>
  <si>
    <t xml:space="preserve">vikrant@zeal-global.com</t>
  </si>
  <si>
    <t xml:space="preserve">A-250, Rd Number 6, Mahipalpur, New Delhi, Delhi 110037</t>
  </si>
  <si>
    <t xml:space="preserve">PRIMECARE MEDICAL SERVICES &amp; MULTISPECIALITY CLINICS PVT LTD</t>
  </si>
  <si>
    <t xml:space="preserve">sridevi</t>
  </si>
  <si>
    <t xml:space="preserve">sridevi.ks@primecare.in</t>
  </si>
  <si>
    <t xml:space="preserve">Rasoya Proteins Limited</t>
  </si>
  <si>
    <t xml:space="preserve">Govind</t>
  </si>
  <si>
    <t xml:space="preserve">govind.zode@rasoyaproteins.in</t>
  </si>
  <si>
    <t xml:space="preserve">Rasoya House, 20/21, Kheta Layout, near New Sneh Nagar, New Sneh Nagar, Nagpur, Maharashtra 440025</t>
  </si>
  <si>
    <t xml:space="preserve">Sanofi.Com</t>
  </si>
  <si>
    <t xml:space="preserve">Rishab Shah</t>
  </si>
  <si>
    <t xml:space="preserve">rishab.shah@sanofi.com</t>
  </si>
  <si>
    <t xml:space="preserve">56, Rama Rd, Block B, Najafgarh Road Industrial Area, New Delhi, Delhi 110008</t>
  </si>
  <si>
    <t xml:space="preserve">Softsol India Limited</t>
  </si>
  <si>
    <t xml:space="preserve">Nagamani Yerneni</t>
  </si>
  <si>
    <t xml:space="preserve">nagamani.yerneni@softsol.com</t>
  </si>
  <si>
    <t xml:space="preserve">PLOT NO. 4, INFOCIT,MADHAPUR HYDERABAD, TG 500032 IN</t>
  </si>
  <si>
    <t xml:space="preserve">Syniverse Technologies Services India Private Limited</t>
  </si>
  <si>
    <t xml:space="preserve">shilpa.nagesh@syniverse.com</t>
  </si>
  <si>
    <t xml:space="preserve">9th Floor, ILabs Centre, Plot No 18, Software Units Layout, Madhapur Hyderabad TG 500081 IN</t>
  </si>
  <si>
    <t xml:space="preserve">Tracmail</t>
  </si>
  <si>
    <t xml:space="preserve">hr-ops@bayareacredit.com</t>
  </si>
  <si>
    <t xml:space="preserve">T - 341, 4th Floor, Infotech Park, Tower - 3, Vashi Railway Station Complex, Vashi, Navi Mumbai - 400705, 400703</t>
  </si>
  <si>
    <t xml:space="preserve">Vertex Netcom Solutions Private Limited</t>
  </si>
  <si>
    <t xml:space="preserve">hr@vertexsup.com</t>
  </si>
  <si>
    <t xml:space="preserve">#405, Siri Sampadha Residency, Near Sunshine Hospital, Patrika Nagar, Hyderabad, 500081</t>
  </si>
  <si>
    <t xml:space="preserve">Zealot It Solutions Private Limited</t>
  </si>
  <si>
    <t xml:space="preserve">Sujani</t>
  </si>
  <si>
    <t xml:space="preserve">sujani@zealotits.com</t>
  </si>
  <si>
    <t xml:space="preserve">8-2-348/1, F-305, Rd Number 3, Banjara Hills, Hyderabad, Telangana 500034</t>
  </si>
  <si>
    <t xml:space="preserve">Rategain It Solutions Private Limited</t>
  </si>
  <si>
    <t xml:space="preserve">Sara Quadri</t>
  </si>
  <si>
    <t xml:space="preserve">sara.quadri@rategain.com</t>
  </si>
  <si>
    <t xml:space="preserve">B-15, Sector 57 Rd, Industrial Area 15, Block B, Sector 57, Noida, Uttar Pradesh 201307</t>
  </si>
  <si>
    <t xml:space="preserve">Sans Pareil It Services Private Limited</t>
  </si>
  <si>
    <t xml:space="preserve">hr@sanspareiltech.com</t>
  </si>
  <si>
    <t xml:space="preserve">44 3072 3333.</t>
  </si>
  <si>
    <t xml:space="preserve">Greeta Tech Park First Floor, #96-99, Old Mahabalipuram Rd, Industrial Estate, Perungudi, Chennai, Tamil Nadu 600096</t>
  </si>
  <si>
    <t xml:space="preserve">Softsquare Solutions</t>
  </si>
  <si>
    <t xml:space="preserve">vetri@softsquare.biz</t>
  </si>
  <si>
    <t xml:space="preserve">Synlogica Solutions Private Limited</t>
  </si>
  <si>
    <t xml:space="preserve">hr@synlogica.com</t>
  </si>
  <si>
    <t xml:space="preserve">S.No.2, BKYN Tower, 4th Floor, Subhash Nagar, T.C.Palya Main Road, Bangalore, Karnataka Bangalore Bangalore KA 560049 IN</t>
  </si>
  <si>
    <t xml:space="preserve">Tractors And Farm Equipment Ltd</t>
  </si>
  <si>
    <t xml:space="preserve">hrmurali@tafe.com</t>
  </si>
  <si>
    <t xml:space="preserve">77, Nungambakkam High Road Nungambakkam Chennai - 600 034, India</t>
  </si>
  <si>
    <t xml:space="preserve">Vertex Offshore Services Pvt Ltd</t>
  </si>
  <si>
    <t xml:space="preserve">Hr@vertexcs.com</t>
  </si>
  <si>
    <t xml:space="preserve">4th floor,wing-2,Block, Cyber Gateway Rd, Phase 2, HITEC City, Hyderabad, Telangana 500081</t>
  </si>
  <si>
    <t xml:space="preserve">Zealous Services</t>
  </si>
  <si>
    <t xml:space="preserve">pranesh@zealousservices.com</t>
  </si>
  <si>
    <t xml:space="preserve">Shafika Buildigng, 17/7, Ground Floor, Kodambakkam High Rd, next to HOTEL PALM GROVE, Nungambakkam, Chennai, Tamil Nadu 600034</t>
  </si>
  <si>
    <t xml:space="preserve">Ratiopharm India Pvt. Ltd.</t>
  </si>
  <si>
    <t xml:space="preserve">Ruland Fridrich.</t>
  </si>
  <si>
    <t xml:space="preserve">ruland.fridrich@ratiopharm.de</t>
  </si>
  <si>
    <t xml:space="preserve">Main State Hiranandani Business Park, Powai, 400076 - Mumbai</t>
  </si>
  <si>
    <t xml:space="preserve">Santander Uk Ltd.</t>
  </si>
  <si>
    <t xml:space="preserve">Andrew</t>
  </si>
  <si>
    <t xml:space="preserve">HRReferencing@santander.co.uk</t>
  </si>
  <si>
    <t xml:space="preserve">2 Triton Square, London NW1 3AN, United Kingdom</t>
  </si>
  <si>
    <t xml:space="preserve">Softteam Solutions Pvt Ltd</t>
  </si>
  <si>
    <t xml:space="preserve">Selva</t>
  </si>
  <si>
    <t xml:space="preserve">selva@softteam.com</t>
  </si>
  <si>
    <t xml:space="preserve">61, 1st Cross Street, Kamakoti Nagar, Pallikaranai, Chennai, Tamil Nadu 600100</t>
  </si>
  <si>
    <t xml:space="preserve">Synophic Systems Private Limited</t>
  </si>
  <si>
    <t xml:space="preserve">shilpahs.in@synophic.com</t>
  </si>
  <si>
    <t xml:space="preserve">6-3-347-22/2, Flat-10, 4th Floor Iswarya Nilayam, Dwarakapuri Colony, Panjagutta HYDERABAD TG 500082 IN</t>
  </si>
  <si>
    <t xml:space="preserve">Tracxn Technologies Pvt Ltd</t>
  </si>
  <si>
    <t xml:space="preserve">Ankita Sharan</t>
  </si>
  <si>
    <t xml:space="preserve">ankita.sharan@tracxn.com</t>
  </si>
  <si>
    <t xml:space="preserve">2nd Floor, opp to Canara Bank, L248, 17th Cross Road, above Gazannia Fashions, Sector 6, HSR Layout, Bengaluru, Karnataka 560102</t>
  </si>
  <si>
    <t xml:space="preserve">Vertex Plus Technologies Private Limited</t>
  </si>
  <si>
    <t xml:space="preserve">hr@vertexplus.com</t>
  </si>
  <si>
    <t xml:space="preserve">Tower C-56, 2 &amp; 3 Floor, Priska, 45, Sector 62, Noida, Uttar Pradesh 201301</t>
  </si>
  <si>
    <t xml:space="preserve">Zebec Marine Consultants &amp; Services Pvt Ltd.)</t>
  </si>
  <si>
    <t xml:space="preserve">hr@zebecmarine.com</t>
  </si>
  <si>
    <t xml:space="preserve">411, Raikar Chambers , Govandi East, Mumbai, Maharashtra 400088</t>
  </si>
  <si>
    <t xml:space="preserve">Orissa Metaliks Pvt Ltd</t>
  </si>
  <si>
    <t xml:space="preserve">Anuradha Taragi</t>
  </si>
  <si>
    <t xml:space="preserve">anuradha.taragi@rashmigroup.com</t>
  </si>
  <si>
    <t xml:space="preserve">39 Shakespeare Sarani, Premlata Building 6th floor, Kolkata – 700017, WB</t>
  </si>
  <si>
    <t xml:space="preserve">Ratna Hospital</t>
  </si>
  <si>
    <t xml:space="preserve">Jogdeov</t>
  </si>
  <si>
    <t xml:space="preserve">jogdeov@mmfhospitals.in</t>
  </si>
  <si>
    <t xml:space="preserve">Gali No 3, Keshav Nagar Singhana Road Narnaul ,Mahendragarh,Haryana,India</t>
  </si>
  <si>
    <t xml:space="preserve">Santres Engineering Pvt Ltd</t>
  </si>
  <si>
    <t xml:space="preserve">Sravan Mungi</t>
  </si>
  <si>
    <t xml:space="preserve">sravan.mungi@santres.in</t>
  </si>
  <si>
    <t xml:space="preserve">LANCO HILLS, LH 5 201, Technology Park, Manikonda Jagir, Telangana 500089</t>
  </si>
  <si>
    <t xml:space="preserve">SoftTech Engineers Limited</t>
  </si>
  <si>
    <t xml:space="preserve">Renu Jagwan</t>
  </si>
  <si>
    <t xml:space="preserve">renu.jagwani@softtech-engr.com</t>
  </si>
  <si>
    <t xml:space="preserve">020-24217676</t>
  </si>
  <si>
    <t xml:space="preserve">SoftTech Towers, S NO 1/1A/7 8 15 16 17 Plot No. B,C,D, 1-Baner,
 Opp. Royal Enfield Showroom, Baner Road, Pune: 411045.</t>
  </si>
  <si>
    <t xml:space="preserve">Synopsys (India) Pvt Ltd</t>
  </si>
  <si>
    <t xml:space="preserve">Mamatha Reddy</t>
  </si>
  <si>
    <t xml:space="preserve">PMamatha.Reddy@synopsys.com</t>
  </si>
  <si>
    <t xml:space="preserve">A Wing, 4th Floor, Tower A
 RMZ Infinity, Old Madras Road
 Bennigannhalli
 Bangalore - 560016
 Karnataka, India</t>
  </si>
  <si>
    <t xml:space="preserve">Thermax Onsite Energy Solutions Limited</t>
  </si>
  <si>
    <t xml:space="preserve">Yogendra Godse</t>
  </si>
  <si>
    <t xml:space="preserve">Yogendra.Godse@thermaxglobal.com</t>
  </si>
  <si>
    <t xml:space="preserve">Trade Innovation</t>
  </si>
  <si>
    <t xml:space="preserve">info@tradeinnovation.in</t>
  </si>
  <si>
    <t xml:space="preserve">F-3, Plot No-80, Mahadev Nagar, Near Akshardham mandir, Vaishali Nagar, Jaipur - 302021 Rajasthan</t>
  </si>
  <si>
    <t xml:space="preserve">Vertical Technologies</t>
  </si>
  <si>
    <t xml:space="preserve">contact@vertical-technologies.com</t>
  </si>
  <si>
    <t xml:space="preserve">Flat no : C-310, New Delite Apartment CHS,, 11 Chandavarkar Road, near Rajmahal Hotel, Borivali West, Mumbai, Maharashtra 400092</t>
  </si>
  <si>
    <t xml:space="preserve">Zebion Infotech Private Limited</t>
  </si>
  <si>
    <t xml:space="preserve">hr@zebion.in</t>
  </si>
  <si>
    <t xml:space="preserve">Deepali Building, Nehru Pl5 floor Market Rd, Nehru Place, New Delhi, Delhi 110048</t>
  </si>
  <si>
    <t xml:space="preserve">Blink Commerce Private Limited</t>
  </si>
  <si>
    <t xml:space="preserve">eLockr</t>
  </si>
  <si>
    <t xml:space="preserve">onlien payment 283</t>
  </si>
  <si>
    <t xml:space="preserve">loa and Exprience Letter required</t>
  </si>
  <si>
    <t xml:space="preserve">Genitech NSAN Pharmaceuticals Pvt Ltd</t>
  </si>
  <si>
    <t xml:space="preserve">hr@apnachemist.com</t>
  </si>
  <si>
    <t xml:space="preserve">Haryana</t>
  </si>
  <si>
    <t xml:space="preserve">Ratnakar Bank /Rbl Bank</t>
  </si>
  <si>
    <t xml:space="preserve">Yashodeep Pawar</t>
  </si>
  <si>
    <t xml:space="preserve">Yashodeep.Pawar@rblbank.com</t>
  </si>
  <si>
    <t xml:space="preserve">0231-6650245 |</t>
  </si>
  <si>
    <t xml:space="preserve">RBL Bank Ltd. 1st Lane, Shahupuri, Kolhapur - 416001</t>
  </si>
  <si>
    <t xml:space="preserve">Sanvels Consulting Services India Pvt Ltd</t>
  </si>
  <si>
    <t xml:space="preserve">shankar@sanvelsinfo.com</t>
  </si>
  <si>
    <t xml:space="preserve">39, R.K.B. Commercial Complex, Poonamalle High Road, Arumbakkam,Opp to D.G.Vaishnav College, Chennai, Tamil Nadu</t>
  </si>
  <si>
    <t xml:space="preserve">Softtek India Private Limited</t>
  </si>
  <si>
    <t xml:space="preserve">Ananya Rao</t>
  </si>
  <si>
    <t xml:space="preserve">ananya.rao@softtek.com</t>
  </si>
  <si>
    <t xml:space="preserve">Softtek India, Shilpa Emerald, 26/1, Hosur Rd, next to ibis hotel, Bengaluru, Karnataka 560068</t>
  </si>
  <si>
    <t xml:space="preserve">Synoris Technologies Private Limited</t>
  </si>
  <si>
    <t xml:space="preserve">hr@synoris.com</t>
  </si>
  <si>
    <t xml:space="preserve">180, Siddhipuram Indore MP 452009 IN</t>
  </si>
  <si>
    <t xml:space="preserve">Tradejini</t>
  </si>
  <si>
    <t xml:space="preserve">Shashikala</t>
  </si>
  <si>
    <t xml:space="preserve">shashikala.p@tradejini.com</t>
  </si>
  <si>
    <t xml:space="preserve">2nd Floor, No, Vasavi Square, 75/757, 10th Main Rd, 4th Block, Jayanagar, Bengaluru, Karnataka 560011</t>
  </si>
  <si>
    <t xml:space="preserve">Verticle Technologies</t>
  </si>
  <si>
    <t xml:space="preserve">vijay@verticletech.com</t>
  </si>
  <si>
    <t xml:space="preserve">delta Chambers, near rks Grand,Opp to Kakatiya Mess, ameerpet, 500016</t>
  </si>
  <si>
    <t xml:space="preserve">Zed-Axis Technologies Private Limited</t>
  </si>
  <si>
    <t xml:space="preserve">Puneet Tyagi</t>
  </si>
  <si>
    <t xml:space="preserve">puneet.tyagi@zed-axis.com</t>
  </si>
  <si>
    <t xml:space="preserve">270, 2nd Floor, Phase II, Sector 20, Gurugram, Haryana 122016</t>
  </si>
  <si>
    <t xml:space="preserve">Ganesh Palaniappan</t>
  </si>
  <si>
    <t xml:space="preserve">hr@groupon.com</t>
  </si>
  <si>
    <t xml:space="preserve">Sany Heavy Industry</t>
  </si>
  <si>
    <t xml:space="preserve">Shiv hari</t>
  </si>
  <si>
    <t xml:space="preserve">shivhari.magar@sany.in</t>
  </si>
  <si>
    <t xml:space="preserve">02135 670354</t>
  </si>
  <si>
    <t xml:space="preserve">F-39/2,, Ma Anandmayee Marg, Okhla I, Okhla Industrial Estate, New Delhi, Delhi 110020</t>
  </si>
  <si>
    <t xml:space="preserve">Softthink Intelligence Solutions Private Limited</t>
  </si>
  <si>
    <t xml:space="preserve">Kunal Paul</t>
  </si>
  <si>
    <t xml:space="preserve">accounts@softthink.co.in</t>
  </si>
  <si>
    <t xml:space="preserve">2nd Floor, 1625A, Rajdanga Main Road, R.B, Connector, Kolkata, West Bengal 700107</t>
  </si>
  <si>
    <t xml:space="preserve">Synova Innovative Technologies Private Limited</t>
  </si>
  <si>
    <t xml:space="preserve">Shwetham</t>
  </si>
  <si>
    <t xml:space="preserve">shwetham@cbsiglobal.com</t>
  </si>
  <si>
    <t xml:space="preserve">SY. No. 7(P) &amp; 93(P), Electronics City Phase II Industrial Area, Begur Hobli Bangalore Bangalore KA 560100 IN</t>
  </si>
  <si>
    <t xml:space="preserve">tamarind Global Pvt Ltd</t>
  </si>
  <si>
    <t xml:space="preserve">Kavita Amin</t>
  </si>
  <si>
    <t xml:space="preserve">hr@tamarindglobal.com</t>
  </si>
  <si>
    <t xml:space="preserve">401, AJ House, Marol Maroshi Road, Andheri East, Mumbai 400059</t>
  </si>
  <si>
    <t xml:space="preserve">Tragen Technology Private Limited</t>
  </si>
  <si>
    <t xml:space="preserve">Manish Harne</t>
  </si>
  <si>
    <t xml:space="preserve">hr@tragen.in</t>
  </si>
  <si>
    <t xml:space="preserve">D9,, MIDC, Waluj, Aurangabad, Maharashtra 431136</t>
  </si>
  <si>
    <t xml:space="preserve">Vertis Microsystem Llp</t>
  </si>
  <si>
    <t xml:space="preserve">hr@vertisinfotech.com</t>
  </si>
  <si>
    <t xml:space="preserve">Teerth Technospace IT Park, Office B-407, 4th Floor Off Mumbai Bangalore Highway Adjoining Mercedes Benz Showroom, Baner, Pune, Maharashtra 411045</t>
  </si>
  <si>
    <t xml:space="preserve">Zee Akash News Private Limited</t>
  </si>
  <si>
    <t xml:space="preserve">Moloykanti</t>
  </si>
  <si>
    <t xml:space="preserve">moloykanti.ghosh@24ghanta.com</t>
  </si>
  <si>
    <t xml:space="preserve">14th Floor, A Wing, Marathon Futurex N M Joshi Marg, Lower Parel Mumbai Mumbai City MH 400064</t>
  </si>
  <si>
    <t xml:space="preserve">Go Airlines India Ltd</t>
  </si>
  <si>
    <t xml:space="preserve">shiraz.ansari@flygofirst.com,ranjit.nayak@flygofirst.com</t>
  </si>
  <si>
    <t xml:space="preserve">Rav Soft Solutions</t>
  </si>
  <si>
    <t xml:space="preserve">Sheeba Thomas</t>
  </si>
  <si>
    <t xml:space="preserve">sheeba.thomas@ravsoftsolutions.com</t>
  </si>
  <si>
    <t xml:space="preserve">44-66936300 / 91-44-66936434</t>
  </si>
  <si>
    <t xml:space="preserve">5th Floor, MPL Silicon Towers, Velachery - Tambaram Main Rd, Pallikaranai, Chennai, Tamil Nadu 600100</t>
  </si>
  <si>
    <t xml:space="preserve">Sanya Technologies Pvt Ltd</t>
  </si>
  <si>
    <t xml:space="preserve">contact@sanyatech.com</t>
  </si>
  <si>
    <t xml:space="preserve">FLATS 301,302,PLOT NO:40C ADDAGUTTA SOCIETY KUKATPALLY Hyderabad Telangana - 500072</t>
  </si>
  <si>
    <t xml:space="preserve">Softvision Technology</t>
  </si>
  <si>
    <t xml:space="preserve">hr@softvisiongroup.com</t>
  </si>
  <si>
    <t xml:space="preserve">Cairo, Dokki 12311, EG</t>
  </si>
  <si>
    <t xml:space="preserve">Syntech Technology Pvt Ltd</t>
  </si>
  <si>
    <t xml:space="preserve">Rajeev Ranjan</t>
  </si>
  <si>
    <t xml:space="preserve">rajeev.ranjan@jainaindia.com</t>
  </si>
  <si>
    <t xml:space="preserve">E-9, Ground Floor, Mathura Road, Mohan Co Operative Industrial Area, Delhi - 110044 (Block No-B-1)</t>
  </si>
  <si>
    <t xml:space="preserve">Traid Infotech Private Limited</t>
  </si>
  <si>
    <t xml:space="preserve">hr@igridconsulting.com</t>
  </si>
  <si>
    <t xml:space="preserve">#171, Defence Colony, Chennai, Tamil Nadu 600032</t>
  </si>
  <si>
    <t xml:space="preserve">Vertx Solutions</t>
  </si>
  <si>
    <t xml:space="preserve">Sujitham</t>
  </si>
  <si>
    <t xml:space="preserve">hr@vertxsolutions.net</t>
  </si>
  <si>
    <t xml:space="preserve">Old No. 12/New No. 29, Ashok Nagar 9th Avenue, Manthope Colony, Chennai, Tamil Nadu 600083</t>
  </si>
  <si>
    <t xml:space="preserve">Zee Unimedia Limited</t>
  </si>
  <si>
    <t xml:space="preserve">Prerna Joshi</t>
  </si>
  <si>
    <t xml:space="preserve">prerna.joshi@zee.esselgroup.com
 Bhim.Negi@zee.esselgroup.com</t>
  </si>
  <si>
    <t xml:space="preserve">16th Floor, 'A' Wing, Marathon Futurex, N M Joshi Marg, Lower Parel Mumbai MH 400013</t>
  </si>
  <si>
    <t xml:space="preserve">Boketto Technologies Pvt Ltd</t>
  </si>
  <si>
    <t xml:space="preserve">hr@bokettotechnology.com</t>
  </si>
  <si>
    <t xml:space="preserve">A-67, A Block, Sector 63, Noida, Uttar Pradesh 201307</t>
  </si>
  <si>
    <t xml:space="preserve">Komorebi Films Private Limited</t>
  </si>
  <si>
    <t xml:space="preserve">Amit Kumar Pal</t>
  </si>
  <si>
    <t xml:space="preserve">amit@treeative.com</t>
  </si>
  <si>
    <t xml:space="preserve">Medsource Healthcare</t>
  </si>
  <si>
    <t xml:space="preserve">Manoj Behera</t>
  </si>
  <si>
    <t xml:space="preserve">manoj.kumar@rwlhealthworld.com</t>
  </si>
  <si>
    <t xml:space="preserve">Rave Technologies India Pvt Ltd (Northgate Public Services (Uk))</t>
  </si>
  <si>
    <t xml:space="preserve">Rohit Bhopale</t>
  </si>
  <si>
    <t xml:space="preserve">rohit.bhopale@northgateps.com</t>
  </si>
  <si>
    <t xml:space="preserve">Unit no. 301 A,Gigaplex SEZ, Building no.3, Plot no. IT 5, Airoli Knowledge Park Rd, Airoli, 400708</t>
  </si>
  <si>
    <t xml:space="preserve">Sai Chaitanya Degree College</t>
  </si>
  <si>
    <t xml:space="preserve">Y. NARAYANA REDDY</t>
  </si>
  <si>
    <t xml:space="preserve">bcmrmplvd@gmail.com</t>
  </si>
  <si>
    <t xml:space="preserve">Sanyog Enterprises Private Limited</t>
  </si>
  <si>
    <t xml:space="preserve">hr.alka@sanyogpharmacy.com</t>
  </si>
  <si>
    <t xml:space="preserve">Veer Savarkar Block, Laxmi Nagar Commercial Complex, Swasthya Vihar, Delhi, 110092</t>
  </si>
  <si>
    <t xml:space="preserve">Software Data India Ltd</t>
  </si>
  <si>
    <t xml:space="preserve">Vikas Kumar</t>
  </si>
  <si>
    <t xml:space="preserve">hr@dataincindia.com</t>
  </si>
  <si>
    <t xml:space="preserve">H-135, H Block, Sector 63, Noida, Uttar Pradesh 201301</t>
  </si>
  <si>
    <t xml:space="preserve">Syntel Inc</t>
  </si>
  <si>
    <t xml:space="preserve">Akshay</t>
  </si>
  <si>
    <t xml:space="preserve">hr@syntelinc.com</t>
  </si>
  <si>
    <t xml:space="preserve">Building No. 3, 7th Floor,
 Gigaplex Special Economic Zone,
 IT Plot No. 5, Airoli Knowledge Park,
 Airoli, Navi Mumbai,
 District: Thane, Pin Code 400708
 Maharashtra, India</t>
  </si>
  <si>
    <t xml:space="preserve">Traitsys Technologies Private Limited</t>
  </si>
  <si>
    <t xml:space="preserve">vijay@traitsys.com</t>
  </si>
  <si>
    <t xml:space="preserve">No:58,3rd Floor, GM Arcade, 5th Block, Industrial Layout, Jyothi Nivas College Road, Above Lakme Salon, Koramangala, Bengaluru, Karnataka 560095</t>
  </si>
  <si>
    <t xml:space="preserve">Vestas Technology Rd Chennai Private Limited</t>
  </si>
  <si>
    <t xml:space="preserve">Prmut</t>
  </si>
  <si>
    <t xml:space="preserve">hr@vestas.com</t>
  </si>
  <si>
    <t xml:space="preserve">W66G+8WF, Elcot Sez, Karapakkam, Chennai, Tamil Nadu 600119</t>
  </si>
  <si>
    <t xml:space="preserve">Zeesense Syste Private Limited</t>
  </si>
  <si>
    <t xml:space="preserve">kiran_rs@zeesense.com</t>
  </si>
  <si>
    <t xml:space="preserve">40, S End A Cross Rd, 3rd Phase, J. P. Nagar, Bengaluru, Karnataka 560068</t>
  </si>
  <si>
    <t xml:space="preserve">Ravichandra Computer Syste And Computer Services Limited</t>
  </si>
  <si>
    <t xml:space="preserve">Padhma Priya</t>
  </si>
  <si>
    <t xml:space="preserve">sales@ravichandra.co.in</t>
  </si>
  <si>
    <t xml:space="preserve">G-1A Manchester Square, 14, Puliakulam Rd, Coimbatore, Tamil Nadu 641045</t>
  </si>
  <si>
    <t xml:space="preserve">Sap</t>
  </si>
  <si>
    <t xml:space="preserve">Vinay Paul</t>
  </si>
  <si>
    <t xml:space="preserve">vinay.paul@sap.com</t>
  </si>
  <si>
    <t xml:space="preserve">A/621, New Ashok Nagar Rd, Block B, Ashok Nagar Extension, New Ashok Nagar, Delhi, Uttar Pradesh 110096</t>
  </si>
  <si>
    <t xml:space="preserve">Software Technology Parks of India</t>
  </si>
  <si>
    <t xml:space="preserve">ns.shashikala@blr.stpi.in</t>
  </si>
  <si>
    <t xml:space="preserve">No.76 &amp; 77, 6th Floor,Cyber Park,Electronics City, Hosur Road, Bengaluru,Karnataka - 560 100, INDIA</t>
  </si>
  <si>
    <t xml:space="preserve">Syntex Infotech</t>
  </si>
  <si>
    <t xml:space="preserve">kavitha.g@totaloutsource.com</t>
  </si>
  <si>
    <t xml:space="preserve">80-41380700</t>
  </si>
  <si>
    <t xml:space="preserve">16, 30th cross (opp: Sagar Apollo Hospital) 4th T Block, Jayanagar, Bangalore, KA 560041</t>
  </si>
  <si>
    <t xml:space="preserve">Trans Continental Services Pvt Ltd</t>
  </si>
  <si>
    <t xml:space="preserve">c.balakrishnan@tces.co.in</t>
  </si>
  <si>
    <t xml:space="preserve">3, 2nd Floor, B-7, Vasant Arcade, Nelson Mandela Road, Vasant Kunj, Vasant Kunj, New Delhi, Delhi 110070</t>
  </si>
  <si>
    <t xml:space="preserve">Vete Associates Tax &amp; Investment Consultants Pvt Ltd.</t>
  </si>
  <si>
    <t xml:space="preserve">Smita</t>
  </si>
  <si>
    <t xml:space="preserve">smita@veteassociates.com</t>
  </si>
  <si>
    <t xml:space="preserve">Rutu Business Park, B-100, Rutu Park, Thane West, Thane, Maharashtra 400601</t>
  </si>
  <si>
    <t xml:space="preserve">Zeki Software Solutions Pvt Ltd.</t>
  </si>
  <si>
    <t xml:space="preserve">Anuradha Dwivedi</t>
  </si>
  <si>
    <t xml:space="preserve">anuradha.dwivedi@zekisolutions.com</t>
  </si>
  <si>
    <t xml:space="preserve">504, The Eagle's Flight, Near Western Express Highway Metro Station Sure Road, Andheri East, Mumbai, Maharashtra 400093</t>
  </si>
  <si>
    <t xml:space="preserve">Aerial Telecom Solutions Pvt.Ltd</t>
  </si>
  <si>
    <t xml:space="preserve">Priyanjali</t>
  </si>
  <si>
    <t xml:space="preserve">hr@aerialtelecom.in</t>
  </si>
  <si>
    <t xml:space="preserve">Cepheid India Pvt Ltd</t>
  </si>
  <si>
    <t xml:space="preserve">Richa Gulati</t>
  </si>
  <si>
    <t xml:space="preserve">richa.gulati@cepheid.com</t>
  </si>
  <si>
    <t xml:space="preserve">Ipsos Research Pvt. Ltd.</t>
  </si>
  <si>
    <t xml:space="preserve">Neha Rajan</t>
  </si>
  <si>
    <t xml:space="preserve">Neha.Rajan@ipsos.com</t>
  </si>
  <si>
    <t xml:space="preserve">Leica</t>
  </si>
  <si>
    <t xml:space="preserve">Shardul karve</t>
  </si>
  <si>
    <t xml:space="preserve">Shardul.Karve@leicabiosystems.com</t>
  </si>
  <si>
    <t xml:space="preserve">Ravinder Mahajan &amp; Co</t>
  </si>
  <si>
    <t xml:space="preserve">info@mahajanravi.com</t>
  </si>
  <si>
    <t xml:space="preserve">555, Aggarwal Chamber-III, 26, Veer Savarkar Block, Vikas Marg, Vikas Marg, New Delhi, Delhi 110092</t>
  </si>
  <si>
    <t xml:space="preserve">Sapient Consulting Private Limited</t>
  </si>
  <si>
    <t xml:space="preserve">EmploymentVerification2@publicissapient.com</t>
  </si>
  <si>
    <t xml:space="preserve">Softwareag</t>
  </si>
  <si>
    <t xml:space="preserve">Lakshmiprasanna Eyyunni</t>
  </si>
  <si>
    <t xml:space="preserve">LakshmiPrasanna.Eyyunni@softwareag.com</t>
  </si>
  <si>
    <t xml:space="preserve">Embassy Tech Village, 5th &amp; 6th Floor, 2A East Tower Marathahalli outer ring road, Devarabisanahalli, Varthur, Uttarahalli Hobli, Kaseru, Uttar Pradesh 202132</t>
  </si>
  <si>
    <t xml:space="preserve">Synthesis Winding Technologies Pvt Ltd</t>
  </si>
  <si>
    <t xml:space="preserve">Shaji</t>
  </si>
  <si>
    <t xml:space="preserve">shaji@synthesisindia.com</t>
  </si>
  <si>
    <t xml:space="preserve">Imperial Tower, UG-11, Ansal Community Center, Naraina Vihar, Naraina, New Delhi, Delhi 110028</t>
  </si>
  <si>
    <t xml:space="preserve">Trans Engineers</t>
  </si>
  <si>
    <t xml:space="preserve">transengineerscompany@yahoo.com</t>
  </si>
  <si>
    <t xml:space="preserve">First Floor, Eco Tower, 3, Baner - Pashan Link Rd, Baner, Pune, Maharashtra 411045</t>
  </si>
  <si>
    <t xml:space="preserve">Travelboutiqueonline</t>
  </si>
  <si>
    <t xml:space="preserve">Dilpreet Kaur</t>
  </si>
  <si>
    <t xml:space="preserve">dilpreet.kaur@tbo.com</t>
  </si>
  <si>
    <t xml:space="preserve">Vfc</t>
  </si>
  <si>
    <t xml:space="preserve">Sameera Kamulkar</t>
  </si>
  <si>
    <t xml:space="preserve">sameera_kamulkar@vfc.com</t>
  </si>
  <si>
    <t xml:space="preserve">Rajhans Mall, Kala Pathar Rd, Ahinsha Khand -I, Vaibhav Khand, Indirapuram, Ghaziabad, Uttar Pradesh 201010</t>
  </si>
  <si>
    <t xml:space="preserve">Zeky Advisors Private Limited</t>
  </si>
  <si>
    <t xml:space="preserve">Varub Bansal</t>
  </si>
  <si>
    <t xml:space="preserve">varunbansal482@gmail.com</t>
  </si>
  <si>
    <t xml:space="preserve">810, DLF Tower A, New Delhi, Delhi 110025</t>
  </si>
  <si>
    <t xml:space="preserve">Abbott India Ltd</t>
  </si>
  <si>
    <t xml:space="preserve">Saumendranath Mitra</t>
  </si>
  <si>
    <t xml:space="preserve">saumendranath.mitra@abbott.com</t>
  </si>
  <si>
    <t xml:space="preserve">CatalystOne Info Solutions Pvt Ltd</t>
  </si>
  <si>
    <t xml:space="preserve">Nikhil Sachdeva</t>
  </si>
  <si>
    <t xml:space="preserve">hr.india@catalystone.com</t>
  </si>
  <si>
    <t xml:space="preserve">Hinduja Globla Solutions</t>
  </si>
  <si>
    <t xml:space="preserve">jayshree.naik@hgsbs.com</t>
  </si>
  <si>
    <t xml:space="preserve">7A, 7th Floor, Summerville, Junction of 14th &amp; 33rd Road, Mumbai</t>
  </si>
  <si>
    <t xml:space="preserve">Ravulapati Tech Hub Pvt Ltd</t>
  </si>
  <si>
    <t xml:space="preserve">kishore@techub.in</t>
  </si>
  <si>
    <t xml:space="preserve">NO. 160 H. NO. 8-2-293/82 PRASHASANNAGAR, JUBILEE HILLS HYDERABAD Hyderabad TG 500033 IN ,</t>
  </si>
  <si>
    <t xml:space="preserve">SAPA Extrusion India Private Limited</t>
  </si>
  <si>
    <t xml:space="preserve">Ramya Venkatachalam</t>
  </si>
  <si>
    <t xml:space="preserve">Ramya.Venkatachalam@technal.com</t>
  </si>
  <si>
    <t xml:space="preserve">201 &amp; 202 Prestige Meridian - 1, No.29 M.G Road, Bangalore 560 001</t>
  </si>
  <si>
    <t xml:space="preserve">Softwin Solutions Private Limited</t>
  </si>
  <si>
    <t xml:space="preserve">Mail</t>
  </si>
  <si>
    <t xml:space="preserve">mail@softwinsolutions.com</t>
  </si>
  <si>
    <t xml:space="preserve">Pooja Apartment, Narveer Tanaji Malusare Rd, Wadgaon Budruk, Narhe, Pune, Maharashtra 411041</t>
  </si>
  <si>
    <t xml:space="preserve">Synthetic Packers Pvt Ltd</t>
  </si>
  <si>
    <t xml:space="preserve">mohan@synpack.com</t>
  </si>
  <si>
    <t xml:space="preserve">No. 262/263, IVth Phase Peenya Industrial Area, near Arvind Motors, Bengaluru, Karnataka 560058</t>
  </si>
  <si>
    <t xml:space="preserve">Trans It Mpower Labs Pvt Ltd.</t>
  </si>
  <si>
    <t xml:space="preserve">hr@mpowerglobal.com</t>
  </si>
  <si>
    <t xml:space="preserve">#.38, 2nd Floor, K.H. Circle,, opp. to Lalbagh Gate, Bengaluru, Karnataka 560042</t>
  </si>
  <si>
    <t xml:space="preserve">Vfsglobal.Com</t>
  </si>
  <si>
    <t xml:space="preserve">Sumitabh</t>
  </si>
  <si>
    <t xml:space="preserve">hr@vfsglobal.com</t>
  </si>
  <si>
    <t xml:space="preserve">Mezzanine Level Shivaji Stadium Metro Station, Baba Kharak Singh Rd, Connaught Place, New Delhi, Delhi 110001</t>
  </si>
  <si>
    <t xml:space="preserve">Zeneta Knowledge Services Private Limited</t>
  </si>
  <si>
    <t xml:space="preserve">Nagarajan T</t>
  </si>
  <si>
    <t xml:space="preserve">tmiv_nagi@yahoo.com</t>
  </si>
  <si>
    <t xml:space="preserve">421 A-D, 431 A-C, SPENCER PLAZA, 4TH FLOOR, 769, ANNA SALAI CHENNAI Chennai TN 600002</t>
  </si>
  <si>
    <t xml:space="preserve">Raxa Packaging Solutions Pvt Ltd</t>
  </si>
  <si>
    <t xml:space="preserve">Sudhanshu</t>
  </si>
  <si>
    <t xml:space="preserve">su.smart@gmail.com</t>
  </si>
  <si>
    <t xml:space="preserve">ADITYA SHAGUN MALL SNO 5 N R DSK RANWARA NDA RD. BAVDHAN PUNE Pune MH 411021 IN</t>
  </si>
  <si>
    <t xml:space="preserve">Synthite Industries Limited</t>
  </si>
  <si>
    <t xml:space="preserve">Abdulsalam</t>
  </si>
  <si>
    <t xml:space="preserve">abdulsalam@synthite.com</t>
  </si>
  <si>
    <t xml:space="preserve">Synthite Corporate House VIII 683-A Kadayirippu Kolenchery Ernakulam KL 682311 IN</t>
  </si>
  <si>
    <t xml:space="preserve">Transactglobal</t>
  </si>
  <si>
    <t xml:space="preserve">krishnaveni@transactglobal.com</t>
  </si>
  <si>
    <t xml:space="preserve">27/11, 2nd Main Rd, APMC Yard, Yesvantpur Industrial Suburb, Yeswanthpur, Bengaluru, Karnataka 560022</t>
  </si>
  <si>
    <t xml:space="preserve">Vglgroup.Com</t>
  </si>
  <si>
    <t xml:space="preserve">Harsh Sharma</t>
  </si>
  <si>
    <t xml:space="preserve">harsh.sharma@vglgroup.com</t>
  </si>
  <si>
    <t xml:space="preserve">E1&amp; E-2 SEZ-II, IT Park Rd, Sitapura, Jaipur, Rajasthan 302022</t>
  </si>
  <si>
    <t xml:space="preserve">Zenith Infotech</t>
  </si>
  <si>
    <t xml:space="preserve">hr@noc.continnum.net</t>
  </si>
  <si>
    <t xml:space="preserve">127, Zone-II, Maharana Pratap Nagar, Bhopal, Madhya Pradesh 462011</t>
  </si>
  <si>
    <t xml:space="preserve">Ray Business Technologies Private Limited</t>
  </si>
  <si>
    <t xml:space="preserve">Roopaly Ganguly</t>
  </si>
  <si>
    <t xml:space="preserve">roopaly.ganguly@raybiztech.com</t>
  </si>
  <si>
    <t xml:space="preserve">Sapientservices</t>
  </si>
  <si>
    <t xml:space="preserve">Rajnikant</t>
  </si>
  <si>
    <t xml:space="preserve">rajnikant@sapientservices.com</t>
  </si>
  <si>
    <t xml:space="preserve">Suraj Bhawan, L-83, Lajpat Nagar II, New Delhi, Delhi 110024</t>
  </si>
  <si>
    <t xml:space="preserve">Sogetti Usa Llc</t>
  </si>
  <si>
    <t xml:space="preserve">lisa.sifitzsinnons@us.sogeti.com</t>
  </si>
  <si>
    <t xml:space="preserve">10100 Innovation Drive, Suite 200
 Dayton, OH 45342</t>
  </si>
  <si>
    <t xml:space="preserve">Synverse Technologies Pvt Ltd</t>
  </si>
  <si>
    <t xml:space="preserve">Nidhi Mehta</t>
  </si>
  <si>
    <t xml:space="preserve">hr@synverse.com</t>
  </si>
  <si>
    <t xml:space="preserve">Prashanth Nagar Colony, Hyderabad, Telangana 500084</t>
  </si>
  <si>
    <t xml:space="preserve">Transaltus Management Consulting Private Limited</t>
  </si>
  <si>
    <t xml:space="preserve">Saravana Kumar</t>
  </si>
  <si>
    <t xml:space="preserve">saravanakumar.r@transaltus.com</t>
  </si>
  <si>
    <t xml:space="preserve">Sigma Soft Tech Park, Gamma Block, 3rd Floor,, Whitefield Main Road, Varthur Kodi, Bengaluru, Karnataka 560066</t>
  </si>
  <si>
    <t xml:space="preserve">Vgs Technologies</t>
  </si>
  <si>
    <t xml:space="preserve">vgst123@gmail.com</t>
  </si>
  <si>
    <t xml:space="preserve">electronic complex, ECIL, C-12 A, Street Number 8, Kushaiguda Industrial Area, Kushaiguda, Hyderabad, Telangana 500062</t>
  </si>
  <si>
    <t xml:space="preserve">Zenith Infotech Pte Ltd</t>
  </si>
  <si>
    <t xml:space="preserve">Reita</t>
  </si>
  <si>
    <t xml:space="preserve">Reita@zenithinfotech.com.sg</t>
  </si>
  <si>
    <t xml:space="preserve">111 North Bridge Road %16-01, Singapore 179098</t>
  </si>
  <si>
    <t xml:space="preserve">Rayadcom</t>
  </si>
  <si>
    <t xml:space="preserve">namita@rayadcom.com</t>
  </si>
  <si>
    <t xml:space="preserve">Shreepal Complex, Unit No. 212, 2nd Floor, Suren Rd, near Cinemax Theatre, Andheri East, Mumbai, Maharashtra 400093</t>
  </si>
  <si>
    <t xml:space="preserve">Sapieo Soft India Private Ltd</t>
  </si>
  <si>
    <t xml:space="preserve">Vani Handa</t>
  </si>
  <si>
    <t xml:space="preserve">vani.handa@sapieosoft.com</t>
  </si>
  <si>
    <t xml:space="preserve">601-602, 6th Floor, Tower 1, Okaya Center, B 5, Sector 62, Noida, Uttar Pradesh 201301</t>
  </si>
  <si>
    <t xml:space="preserve">Soham Telecom</t>
  </si>
  <si>
    <t xml:space="preserve">hr@soham.co.in</t>
  </si>
  <si>
    <t xml:space="preserve">Shop Number 5, Main Road, Shalimar Bagh, Delhi - 110088, Near Ever Bake, BN-Block, DDA Market</t>
  </si>
  <si>
    <t xml:space="preserve">Sypgark Solutions (Now Known As Keni Technologies )</t>
  </si>
  <si>
    <t xml:space="preserve">ananth@kenitechnologies.com</t>
  </si>
  <si>
    <t xml:space="preserve">H.NO. 10/2004, 3RD FLOOR, PANINI BHINT OPP. TORRENT POWER SUB STATION, SONIFALI YA, SURAT Surat GJ 395003 IN</t>
  </si>
  <si>
    <t xml:space="preserve">Transcon</t>
  </si>
  <si>
    <t xml:space="preserve">Narayan Utekar</t>
  </si>
  <si>
    <t xml:space="preserve">hr@transcon.in</t>
  </si>
  <si>
    <t xml:space="preserve">Andheri West Mumbai Maharashtra 400053</t>
  </si>
  <si>
    <t xml:space="preserve">V-Guard Industries Limited</t>
  </si>
  <si>
    <t xml:space="preserve">Vipin Raj</t>
  </si>
  <si>
    <t xml:space="preserve">vipinraj@vguard.in</t>
  </si>
  <si>
    <t xml:space="preserve">60/6, Ramjas Road, Karol Bagh, New Delhi, Delhi 110005</t>
  </si>
  <si>
    <t xml:space="preserve">Zenith Optime Dia Group And Divisions</t>
  </si>
  <si>
    <t xml:space="preserve">Neha Negi</t>
  </si>
  <si>
    <t xml:space="preserve">neha.negi@zenithoptimediaindia.com</t>
  </si>
  <si>
    <t xml:space="preserve">Address: 90 D, Sector 18, Udhog Vihar, Phase 4, Gurugram, Haryana 122015</t>
  </si>
  <si>
    <t xml:space="preserve">Inoapps private limited (QA Engineer)</t>
  </si>
  <si>
    <t xml:space="preserve">hr@inoapps.com</t>
  </si>
  <si>
    <t xml:space="preserve">Raymond Ltd (Silver Spark Apparels Ltd Ii)</t>
  </si>
  <si>
    <t xml:space="preserve">Nethravathi P</t>
  </si>
  <si>
    <t xml:space="preserve">Nethravathi.P@raymond.in</t>
  </si>
  <si>
    <t xml:space="preserve">56, Kiadb Industrial Area, Veerapura, Kiadb Industrial Area, Bengaluru, Karnataka 560006</t>
  </si>
  <si>
    <t xml:space="preserve">Saplingnursery</t>
  </si>
  <si>
    <t xml:space="preserve">info@saplingnursery.com</t>
  </si>
  <si>
    <t xml:space="preserve">Plot No.2, Ram-Indu Park, Baner Road, Maharashtra 411045</t>
  </si>
  <si>
    <t xml:space="preserve">Shoppers Stop Ltd.</t>
  </si>
  <si>
    <t xml:space="preserve">Sharad Rao.</t>
  </si>
  <si>
    <t xml:space="preserve">VRSurat_UH@shoppersstop.com</t>
  </si>
  <si>
    <t xml:space="preserve">Gujarat</t>
  </si>
  <si>
    <t xml:space="preserve">Sohan Lal Commodity Management Pvt Ltd</t>
  </si>
  <si>
    <t xml:space="preserve">Girish</t>
  </si>
  <si>
    <t xml:space="preserve">girish.k@slc-india.com</t>
  </si>
  <si>
    <t xml:space="preserve">642-644 DLF Tower, 15 Shivaji Marg Najafgarh Road, Moti Nagar, New Delhi-110015</t>
  </si>
  <si>
    <t xml:space="preserve">Syrma Technology Private Limited</t>
  </si>
  <si>
    <t xml:space="preserve">Smitha</t>
  </si>
  <si>
    <t xml:space="preserve">hr@infinxinc.com</t>
  </si>
  <si>
    <t xml:space="preserve">UNIT NO. 601, 6TH FLOOR, FLORAL DECK PL MIDC, ANDHERI (EAST) MUMBAI MH 400093 IN</t>
  </si>
  <si>
    <t xml:space="preserve">Transdyne It Services Pvt Ltd</t>
  </si>
  <si>
    <t xml:space="preserve">hr@transdyne.in</t>
  </si>
  <si>
    <t xml:space="preserve">Model House, 1st Floor, PR Residency, Lane, above LG Shoppe, Punjagutta, Hyderabad, Telangana 500082</t>
  </si>
  <si>
    <t xml:space="preserve">Vhb Life Sciences Limited</t>
  </si>
  <si>
    <t xml:space="preserve">HRD.HELPDESK@VHBGROUP.COM</t>
  </si>
  <si>
    <t xml:space="preserve">50-AB, Government Industrial Estate, Charkop Naka, Charkop Industrial Estate, Kandivali West, Mumbai, Maharashtra 400067</t>
  </si>
  <si>
    <t xml:space="preserve">Zenmonics Software Pvt Ltd</t>
  </si>
  <si>
    <t xml:space="preserve">Pravallika Vaddadhi</t>
  </si>
  <si>
    <t xml:space="preserve">Pravallika.Vaddadhi@zenmonics.com</t>
  </si>
  <si>
    <t xml:space="preserve">No. 118, Divyasree Technopark Main Rd, EPIP Zone, Whitefield, Bengaluru, Karnataka 560066</t>
  </si>
  <si>
    <t xml:space="preserve">Raymondinida</t>
  </si>
  <si>
    <t xml:space="preserve">Gautainghania</t>
  </si>
  <si>
    <t xml:space="preserve">gautainghania@raymondinida.com</t>
  </si>
  <si>
    <t xml:space="preserve">New Hind House Narottam Morarjee Marg Ballard Estate Mumbai - India Phone1 - 91-22-40349999</t>
  </si>
  <si>
    <t xml:space="preserve">Sapphire Exim Agencies</t>
  </si>
  <si>
    <t xml:space="preserve">Harshexim</t>
  </si>
  <si>
    <t xml:space="preserve">hareshexim@yahoo.co.in</t>
  </si>
  <si>
    <t xml:space="preserve">Db 26 b, Maya Enclave, Hari Nagar, New Delhi, Delhi 110064</t>
  </si>
  <si>
    <t xml:space="preserve">Solar Semiconductor Pvt Ltd</t>
  </si>
  <si>
    <t xml:space="preserve">Madhusudhan Pilli</t>
  </si>
  <si>
    <t xml:space="preserve">hr@renewsysindia.com</t>
  </si>
  <si>
    <t xml:space="preserve">Municipal House No. 8-2-293/82/L, 271/A, Rd Number 86, MLA Colony, Banjara Hills, Hyderabad, Telangana 500096</t>
  </si>
  <si>
    <t xml:space="preserve">Sysbiz Technologies</t>
  </si>
  <si>
    <t xml:space="preserve">Jyothsana</t>
  </si>
  <si>
    <t xml:space="preserve">hr@sysbiz.com</t>
  </si>
  <si>
    <t xml:space="preserve">044 4263 6342</t>
  </si>
  <si>
    <t xml:space="preserve">Westminster, 108, 8th Floor, Dr Radha Krishnan Salai, Chennai, Tamil Nadu 600004</t>
  </si>
  <si>
    <t xml:space="preserve">Transera Communications Private Limited</t>
  </si>
  <si>
    <t xml:space="preserve">Sunil Sreedharan</t>
  </si>
  <si>
    <t xml:space="preserve">hr@broadsoft.com</t>
  </si>
  <si>
    <t xml:space="preserve">#785,ground floor, Axis Sai Jyothi, 100Ft Ring Road, J P 1st Phase, Bengaluru 560 078, 15th Cross Rd, J. P. Nagar, Bengaluru, Karnataka 560078</t>
  </si>
  <si>
    <t xml:space="preserve">Vhire4U (Wonesty Wed Solutions)</t>
  </si>
  <si>
    <t xml:space="preserve">hr@vhire4u.com</t>
  </si>
  <si>
    <t xml:space="preserve">137A Golf Links, Lodhi Road, New Delhi, Delhi 110003</t>
  </si>
  <si>
    <t xml:space="preserve">Zenotech Laboratories Ltd</t>
  </si>
  <si>
    <t xml:space="preserve">R Sudhakar</t>
  </si>
  <si>
    <t xml:space="preserve">rsudhakar@zenotech.co.in</t>
  </si>
  <si>
    <t xml:space="preserve">Turkapally, Telangana 500078</t>
  </si>
  <si>
    <t xml:space="preserve">Adobe Systems India Ltd</t>
  </si>
  <si>
    <t xml:space="preserve">ERC@adobe.com,yhardasani@adobe.com</t>
  </si>
  <si>
    <t xml:space="preserve">Aumni Techworks LLP</t>
  </si>
  <si>
    <t xml:space="preserve">Ashi</t>
  </si>
  <si>
    <t xml:space="preserve">ashi@aumnitechworks.com</t>
  </si>
  <si>
    <t xml:space="preserve">Kantar</t>
  </si>
  <si>
    <t xml:space="preserve">Amit Wakade</t>
  </si>
  <si>
    <t xml:space="preserve">Amit.Wakade@kantar.com,Anirban.Chowdhury@kantar.com -PriyankaM.Yadav@kantar.com</t>
  </si>
  <si>
    <t xml:space="preserve">Razorfish Technologies</t>
  </si>
  <si>
    <t xml:space="preserve">Soujanya Sri</t>
  </si>
  <si>
    <t xml:space="preserve">soujanya.sri@razorfish.com</t>
  </si>
  <si>
    <t xml:space="preserve">6th Floor, The Estate, MG Road, Shivaji Nagar, Bangalore, India 560001</t>
  </si>
  <si>
    <t xml:space="preserve">Sara Suole Private Limited</t>
  </si>
  <si>
    <t xml:space="preserve">Sudhakarn</t>
  </si>
  <si>
    <t xml:space="preserve">sudhakarn@saragroup.in</t>
  </si>
  <si>
    <t xml:space="preserve">No.62, Site, Sy, No.13, 6th Cross Rd, NS Palya, BTM Layout, Bengaluru, Karnataka 560076</t>
  </si>
  <si>
    <t xml:space="preserve">Solartis Technology Services Pvt Ltd</t>
  </si>
  <si>
    <t xml:space="preserve">harishraman_n@solartis.net</t>
  </si>
  <si>
    <t xml:space="preserve">Block 5, DLF IT Park Rd, Ramapuram, Chennai, Tamil Nadu 600089</t>
  </si>
  <si>
    <t xml:space="preserve">Syscom Technologies Pvt. Ltd</t>
  </si>
  <si>
    <t xml:space="preserve">admin@syscomtechinc.com</t>
  </si>
  <si>
    <t xml:space="preserve">South Extension II, New Delhi-110048, Delhi, India</t>
  </si>
  <si>
    <t xml:space="preserve">Transit Geo Syste Integrators Pvt Ltd</t>
  </si>
  <si>
    <t xml:space="preserve">Mehulchauhan</t>
  </si>
  <si>
    <t xml:space="preserve">hr@tgsi.com</t>
  </si>
  <si>
    <t xml:space="preserve">Gandhi Kutir, Surat, Gujarat 395017</t>
  </si>
  <si>
    <t xml:space="preserve">Vi- Microsystems Private Limited</t>
  </si>
  <si>
    <t xml:space="preserve">hr@vimicrosystems.com</t>
  </si>
  <si>
    <t xml:space="preserve">044 2496 0774</t>
  </si>
  <si>
    <t xml:space="preserve">Industrial Estate, Perungudi, Chennai, Tamil Nadu 600096</t>
  </si>
  <si>
    <t xml:space="preserve">Zenq</t>
  </si>
  <si>
    <t xml:space="preserve">Archana Davineni</t>
  </si>
  <si>
    <t xml:space="preserve">archana.davineni@zenq.com</t>
  </si>
  <si>
    <t xml:space="preserve">Razorthink Software Private Limited</t>
  </si>
  <si>
    <t xml:space="preserve">Chandrashree</t>
  </si>
  <si>
    <t xml:space="preserve">chandrashree@razorthink.net</t>
  </si>
  <si>
    <t xml:space="preserve">Saral Web.Com</t>
  </si>
  <si>
    <t xml:space="preserve">naveen@saralweb.com</t>
  </si>
  <si>
    <t xml:space="preserve">Office No. 1, 6th Floor, Tower-A, Stellar IT Park, C-25, Sector 62, Noida, Uttar Pradesh 201309</t>
  </si>
  <si>
    <t xml:space="preserve">Solarwinds India Pvt Ltd</t>
  </si>
  <si>
    <t xml:space="preserve">Teena George</t>
  </si>
  <si>
    <t xml:space="preserve">Teena.George@solarwinds.com</t>
  </si>
  <si>
    <t xml:space="preserve">No.18, 3rd Floor, RMS Apartments #12, Gopalakrishna Street, Pondy Bazaar, T.Nagar Chennai Chennai TN 600017 IN</t>
  </si>
  <si>
    <t xml:space="preserve">Sysfore Technologies</t>
  </si>
  <si>
    <t xml:space="preserve">Varghese</t>
  </si>
  <si>
    <t xml:space="preserve">bobby.varghese@sysfore.com</t>
  </si>
  <si>
    <t xml:space="preserve">080-41105555</t>
  </si>
  <si>
    <t xml:space="preserve">117-120, Second floor, 80 Feet Rd, Koramangala 4th Block, Koramangala, Bengaluru, Karnataka 560034</t>
  </si>
  <si>
    <t xml:space="preserve">Transnet</t>
  </si>
  <si>
    <t xml:space="preserve">nandini@transent.in</t>
  </si>
  <si>
    <t xml:space="preserve">Building 10A, Level - 1, Cyber Hub, DLF Cyber. City, Gurugram, Haryana 122002</t>
  </si>
  <si>
    <t xml:space="preserve">Vibgyor High</t>
  </si>
  <si>
    <t xml:space="preserve">hr.vh10116@vibgyorhigh.com</t>
  </si>
  <si>
    <t xml:space="preserve">Opp. HDFC ATM, Deepak Vihar, Shital Vihar, Khora Colony, Sector 62A, Noida, Uttar Pradesh 201301</t>
  </si>
  <si>
    <t xml:space="preserve">Zensoft Services Pvt. Ltd</t>
  </si>
  <si>
    <t xml:space="preserve">Jyothsna Shetty</t>
  </si>
  <si>
    <t xml:space="preserve">jyothsna.shetty@zensoftservices.com</t>
  </si>
  <si>
    <t xml:space="preserve">6th Floor, Sai Radhe Complex Sangamvadi, Kennedy Road, Behind Sheraton Grand (Old LE Meridian), Pune, India, Maharashtra 411001</t>
  </si>
  <si>
    <t xml:space="preserve">Rbc Worldwide</t>
  </si>
  <si>
    <t xml:space="preserve">priya@rbcworldwide.com</t>
  </si>
  <si>
    <t xml:space="preserve">#401, Shiva Sai Sannidhi, Dwarakapuri, Punjagutta, Hyderabad, Telangana 500034</t>
  </si>
  <si>
    <t xml:space="preserve">Saraswat Bank</t>
  </si>
  <si>
    <t xml:space="preserve">SS Punekar</t>
  </si>
  <si>
    <t xml:space="preserve">ss_punekar@saraswatbank.com</t>
  </si>
  <si>
    <t xml:space="preserve">66005555/66005514</t>
  </si>
  <si>
    <t xml:space="preserve">20-A, MG Marg, Ring Rd, Opposite Haldiram's, Lajpat Nagar 4, New Delhi, Delhi 110024</t>
  </si>
  <si>
    <t xml:space="preserve">Solectron</t>
  </si>
  <si>
    <t xml:space="preserve">David Sunil</t>
  </si>
  <si>
    <t xml:space="preserve">davids@solectron.com</t>
  </si>
  <si>
    <t xml:space="preserve">Beirut, Lebanon</t>
  </si>
  <si>
    <t xml:space="preserve">Sysfore Technologies Private Limited</t>
  </si>
  <si>
    <t xml:space="preserve">shashi.cm@sysfore.com</t>
  </si>
  <si>
    <t xml:space="preserve">No.13, (117-120), 1st Floor,Green Leaf Layout, 80 feet Road, 4th Block, Koramangala, bangalore KA 560034 IN</t>
  </si>
  <si>
    <t xml:space="preserve">Transorg Solutions And Services P Ltd</t>
  </si>
  <si>
    <t xml:space="preserve">Arunima Bhardwaj and Swati Verma</t>
  </si>
  <si>
    <t xml:space="preserve">hr@transorg.com arunima.bhardwaj@transorg.com</t>
  </si>
  <si>
    <t xml:space="preserve">Plot 34, Sector 44 Rd, Sector 45, Gurugram, Haryana 122003</t>
  </si>
  <si>
    <t xml:space="preserve">Vibgyor Net Connections Private Limited</t>
  </si>
  <si>
    <t xml:space="preserve">Sheetal</t>
  </si>
  <si>
    <t xml:space="preserve">sheetal@novelteam.com</t>
  </si>
  <si>
    <t xml:space="preserve">Ground Floor, #46/4, Hosur Rd, Kudlu Gate, Krishna Reddy Industrial Area, Hosapalaya, Muneshwara Nagar, Bengaluru, Karnataka 560068</t>
  </si>
  <si>
    <t xml:space="preserve">Zentech Innovations Pvt Ltd</t>
  </si>
  <si>
    <t xml:space="preserve">geetha@zensys.com</t>
  </si>
  <si>
    <t xml:space="preserve">A1&amp;A2, Hitech City Rd, Whitefields, Kondapur, Telangana 500081</t>
  </si>
  <si>
    <t xml:space="preserve">Rbg India Pvt Ltd</t>
  </si>
  <si>
    <t xml:space="preserve">rbgindia1212@gmail.com</t>
  </si>
  <si>
    <t xml:space="preserve">BLOCK-B1, RBG HOUSE B-201, Pan Card Club Rd, Baner, Pune, Maharashtra 411045</t>
  </si>
  <si>
    <t xml:space="preserve">Saraswat Infotech</t>
  </si>
  <si>
    <t xml:space="preserve">Hema Iyengar</t>
  </si>
  <si>
    <t xml:space="preserve">Hema.iyengar@sil.co.in</t>
  </si>
  <si>
    <t xml:space="preserve">22-41561111</t>
  </si>
  <si>
    <t xml:space="preserve">85, Ashoka Road, Liberty Housing Society, Sector 17, Vashi, Navi Mumbai, Maharashtra 400703</t>
  </si>
  <si>
    <t xml:space="preserve">Solent Technologies Pvt. Ltd</t>
  </si>
  <si>
    <t xml:space="preserve">G Ambedkar</t>
  </si>
  <si>
    <t xml:space="preserve">gambedkar@leverent.com</t>
  </si>
  <si>
    <t xml:space="preserve">102 ROHINI AKASHGANGASCHEME AUNDH PUNE Pune MH 411007 IN</t>
  </si>
  <si>
    <t xml:space="preserve">Sysindterface Software Solutions Pvt Ltd</t>
  </si>
  <si>
    <t xml:space="preserve">Deepak Sysinterface</t>
  </si>
  <si>
    <t xml:space="preserve">deepak.sysinterface@gmail.com</t>
  </si>
  <si>
    <t xml:space="preserve">Unit I G, First Floor, Phase II, Leela Infopark (SEZ), Kusumagiri P.O, Kakkanad, Kochi – 682 030, Kakkanad, Kerala 682030</t>
  </si>
  <si>
    <t xml:space="preserve">Transpolegroup</t>
  </si>
  <si>
    <t xml:space="preserve">Soumya Nair</t>
  </si>
  <si>
    <t xml:space="preserve">soumya.nair@transpolegroup.net</t>
  </si>
  <si>
    <t xml:space="preserve">Rd Number 4, Block RZ, Mahipalpur Village, Mahipalpur, New Delhi, Delhi 110076</t>
  </si>
  <si>
    <t xml:space="preserve">Vibgyorkids</t>
  </si>
  <si>
    <t xml:space="preserve">helpdesk.pune20@vibgyorkids.com</t>
  </si>
  <si>
    <t xml:space="preserve">33/1056, 3rd Floor DDA Flats, Madangir, New Delhi, Delhi 110062</t>
  </si>
  <si>
    <t xml:space="preserve">Zeomega Infotech</t>
  </si>
  <si>
    <t xml:space="preserve">R Shikha</t>
  </si>
  <si>
    <t xml:space="preserve">rshikha@zeomega.com</t>
  </si>
  <si>
    <t xml:space="preserve">Palyam House, 86, S End Rd, Basavanagudi, Bengaluru, Karnataka 560004</t>
  </si>
  <si>
    <t xml:space="preserve">MRK Gold</t>
  </si>
  <si>
    <t xml:space="preserve">admin@mrkllp.com</t>
  </si>
  <si>
    <t xml:space="preserve">Saxo Group India Pvt. Ltd</t>
  </si>
  <si>
    <t xml:space="preserve">Ruchi</t>
  </si>
  <si>
    <t xml:space="preserve">HRIN@saxobank.com</t>
  </si>
  <si>
    <t xml:space="preserve">Sollet Soft Solutions Pvt Ltd</t>
  </si>
  <si>
    <t xml:space="preserve">hr@solletsoft.com</t>
  </si>
  <si>
    <t xml:space="preserve">H.No.1-62/172, 3rd Floor, Plot No.172, Phase II, Kavuri Hills, Madhapur, Hyderabad, Telangana 500033</t>
  </si>
  <si>
    <t xml:space="preserve">Sysinformation Health Care India Pvt Ltd</t>
  </si>
  <si>
    <t xml:space="preserve">Ganapathi</t>
  </si>
  <si>
    <t xml:space="preserve">hr@sysinformation.net</t>
  </si>
  <si>
    <t xml:space="preserve">3574, 4th Cross Rd, HAL 2nd Stage, Doopanahalli, Indiranagar, Bengaluru, Karnataka 560008</t>
  </si>
  <si>
    <t xml:space="preserve">Transport Bombardier</t>
  </si>
  <si>
    <t xml:space="preserve">Dattatray Kokje</t>
  </si>
  <si>
    <t xml:space="preserve">dattatray.kokje@in.transport.bombardier.com</t>
  </si>
  <si>
    <t xml:space="preserve">Kundan Mansion, Asaf Ali Rd, New Delhi, Delhi 110002</t>
  </si>
  <si>
    <t xml:space="preserve">Vibrant Screen Private Limited</t>
  </si>
  <si>
    <t xml:space="preserve">Veronica G</t>
  </si>
  <si>
    <t xml:space="preserve">veronica.g@vibrantasia.com</t>
  </si>
  <si>
    <t xml:space="preserve"># 710, 5th D Cross Rd, near Royal Concorde school, Balachandra Layout, HRBR Layout 2nd Block, Chelekare, Kalyan Nagar, Bengaluru, Karnataka 560043</t>
  </si>
  <si>
    <t xml:space="preserve">Zephirum Research Private Limited</t>
  </si>
  <si>
    <t xml:space="preserve">rahul@zprmgroup.com</t>
  </si>
  <si>
    <t xml:space="preserve">A to Z Estate GK Marg, Lower Parel West, Mumbai, 400013</t>
  </si>
  <si>
    <t xml:space="preserve">Rcfltd</t>
  </si>
  <si>
    <t xml:space="preserve">Rg Rajan</t>
  </si>
  <si>
    <t xml:space="preserve">rgrajan@rcfltd.com</t>
  </si>
  <si>
    <t xml:space="preserve">R.C.F. Ltd., 5th floor, "Pushpak" Bldg. Opp. Cama Hotel, Khanpur, Ahmedabad - 380 001 State Gujarat.</t>
  </si>
  <si>
    <t xml:space="preserve">Saraya Industries Limited</t>
  </si>
  <si>
    <t xml:space="preserve">venkat@sarayagroup.com</t>
  </si>
  <si>
    <t xml:space="preserve">309, Southern Park, D-2 District Center, Saket, New Delhi, Delhi 110017</t>
  </si>
  <si>
    <t xml:space="preserve">Solugenix India Pvt Ltd</t>
  </si>
  <si>
    <t xml:space="preserve">HR-Helpdesk@solugenix.com</t>
  </si>
  <si>
    <t xml:space="preserve">Roxana Towers, Block - B, 6th, 7th &amp; 8th Floor, Greenlands, Begumpet, Hyderabad, Telangana 500016</t>
  </si>
  <si>
    <t xml:space="preserve">Sysmix Infotech Pvt Ltd</t>
  </si>
  <si>
    <t xml:space="preserve">Gangaj</t>
  </si>
  <si>
    <t xml:space="preserve">Gangaj@sysmix.com</t>
  </si>
  <si>
    <t xml:space="preserve">6th, 6/22, 11th Main Rd, AK Block, Anna Nagar, Chennai, Tamil Nadu 600040</t>
  </si>
  <si>
    <t xml:space="preserve">Transport Corporation Of India Limited</t>
  </si>
  <si>
    <t xml:space="preserve">Alan</t>
  </si>
  <si>
    <t xml:space="preserve">hr.mumbai@tcifreight.in</t>
  </si>
  <si>
    <t xml:space="preserve">1260/4, Durga Chamber, D.B. Gupta Road, Abdul Rehaman Rd, Block 48D, Beadonpura, Karol Bagh, New Delhi, Delhi 110005</t>
  </si>
  <si>
    <t xml:space="preserve">Vibrovibromech Engineers And Services Ltd</t>
  </si>
  <si>
    <t xml:space="preserve">Sumathi K</t>
  </si>
  <si>
    <t xml:space="preserve">hr@vibromech.com</t>
  </si>
  <si>
    <t xml:space="preserve">10, Sengundram Rd, Singaperumal Koil, Tamil Nadu 603204</t>
  </si>
  <si>
    <t xml:space="preserve">Zero 2 Z Multiservices</t>
  </si>
  <si>
    <t xml:space="preserve">ranaboss1@gmail.com</t>
  </si>
  <si>
    <t xml:space="preserve">F-250 West Karawal Nagar Delhi North East DL 110094</t>
  </si>
  <si>
    <t xml:space="preserve">Rci Logistics Pvt. Ltd.</t>
  </si>
  <si>
    <t xml:space="preserve">Ms. Jyotsna</t>
  </si>
  <si>
    <t xml:space="preserve">hrd@rcilogistics.co.in</t>
  </si>
  <si>
    <t xml:space="preserve">Shop No.1, Chawla Complex, Ambala-Chandigarh Road, near Uni City, Godown Area, Zirakpur, Punjab 140603</t>
  </si>
  <si>
    <t xml:space="preserve">Saregama India Ltd.</t>
  </si>
  <si>
    <t xml:space="preserve">J.K.Maitra</t>
  </si>
  <si>
    <t xml:space="preserve">jayanta.maitra@saregama.co.in</t>
  </si>
  <si>
    <t xml:space="preserve">E20, Greater Kailash Enclave I, Greater Kailash, New Delhi, Delhi 110048</t>
  </si>
  <si>
    <t xml:space="preserve">Solution Manpower And Media Pvt. Ltd.</t>
  </si>
  <si>
    <t xml:space="preserve">smani@solutionmanpower.co.in</t>
  </si>
  <si>
    <t xml:space="preserve">UNIT No.305,3rd Floor, SUASHISH IT PARK, PLOT No.134(1), Off. DATTAPADA ROAD,BORIVALI (E) MUMBAI Mumbai City MH 400066 IN</t>
  </si>
  <si>
    <t xml:space="preserve">Sysnet Global Technologies Private Limited</t>
  </si>
  <si>
    <t xml:space="preserve">hr@sysnetglobal.com</t>
  </si>
  <si>
    <t xml:space="preserve">W-42, Okhla Industrial Area, Phase-2 New Delhi DL 110020 IN</t>
  </si>
  <si>
    <t xml:space="preserve">Transvision Software And Data Solutions Private Limited</t>
  </si>
  <si>
    <t xml:space="preserve">Avinash Ss</t>
  </si>
  <si>
    <t xml:space="preserve">hr@transsyssolutions.com</t>
  </si>
  <si>
    <t xml:space="preserve">#3B-11, 1st Floor, Block-III, VITC Export Bhawan, 3rd Main, 14th Cross Road, 4th Phase, 2nd Stage, Peenya, Bengaluru, Karnataka 560058</t>
  </si>
  <si>
    <t xml:space="preserve">Vidarbha Infotech Pvt Ltd</t>
  </si>
  <si>
    <t xml:space="preserve">info@vidarbhainfotech.com</t>
  </si>
  <si>
    <t xml:space="preserve">Subhash Nagar, Trimurtee Nagar, Nagpur, Maharashtra 440022</t>
  </si>
  <si>
    <t xml:space="preserve">Zest Wings Informatics</t>
  </si>
  <si>
    <t xml:space="preserve">hr@zestwings.com</t>
  </si>
  <si>
    <t xml:space="preserve">Krishe Sapphire, South Block, #744 (Regus), Level -7, Madhapur, Telangana 500032</t>
  </si>
  <si>
    <t xml:space="preserve">Rcs Technologies</t>
  </si>
  <si>
    <t xml:space="preserve">Thangaraj</t>
  </si>
  <si>
    <t xml:space="preserve">thangaraj@rcssoft.com</t>
  </si>
  <si>
    <t xml:space="preserve">Saregama.Com</t>
  </si>
  <si>
    <t xml:space="preserve">Sonalika Johri</t>
  </si>
  <si>
    <t xml:space="preserve">sonalika.johri@saregama.com</t>
  </si>
  <si>
    <t xml:space="preserve">f - 142,Karam Pura, shivaji Marg, Near F Block Hanuman Mandir,, New Delhi, Delhi 110015</t>
  </si>
  <si>
    <t xml:space="preserve">Solutionnet India (Vayana India)</t>
  </si>
  <si>
    <t xml:space="preserve">Swapnapriya</t>
  </si>
  <si>
    <t xml:space="preserve">swapnapriya@vayana.in</t>
  </si>
  <si>
    <t xml:space="preserve">44-2834-6401 / 02 / 03/9894127832.</t>
  </si>
  <si>
    <t xml:space="preserve">No.58/1, Bazullah Road, T.Nagar</t>
  </si>
  <si>
    <t xml:space="preserve">Sysnetg Global Solution</t>
  </si>
  <si>
    <t xml:space="preserve">info@sysnetgs.com</t>
  </si>
  <si>
    <t xml:space="preserve">14/46, Inner Ring Rd, Industrial Development Area, Uppal, Hyderabad, Telangana 500013</t>
  </si>
  <si>
    <t xml:space="preserve">Transystem Logistics International Private Limited</t>
  </si>
  <si>
    <t xml:space="preserve">Arunac</t>
  </si>
  <si>
    <t xml:space="preserve">Hr@transystem.co.in</t>
  </si>
  <si>
    <t xml:space="preserve">Haryana 123106</t>
  </si>
  <si>
    <t xml:space="preserve">Vidas Venture</t>
  </si>
  <si>
    <t xml:space="preserve">Vidass Venture</t>
  </si>
  <si>
    <t xml:space="preserve">vidass.venture@gmail.com</t>
  </si>
  <si>
    <t xml:space="preserve">Plot No. 90, Kadru, AG Colony, Ranchi, Jharkhand 834002</t>
  </si>
  <si>
    <t xml:space="preserve">Zeta, A Dimcti Company</t>
  </si>
  <si>
    <t xml:space="preserve">Ankit Shetty</t>
  </si>
  <si>
    <t xml:space="preserve">ankit.she@zeta.in</t>
  </si>
  <si>
    <t xml:space="preserve">B- 8, New Arya Nagar, Patel Nagar 3, Meerut Road Industrial Area, Ghaziabad, Uttar Pradesh 201003</t>
  </si>
  <si>
    <t xml:space="preserve">Rdp Workstations Pvt Ltd</t>
  </si>
  <si>
    <t xml:space="preserve">Saif</t>
  </si>
  <si>
    <t xml:space="preserve">saif@rdp.in</t>
  </si>
  <si>
    <t xml:space="preserve">#403, Ashoka Capitol, Road No: 2, Banjara Hills, Opposite KBR Park, Hyderabad, Telangana 500034</t>
  </si>
  <si>
    <t xml:space="preserve">Sar-Group</t>
  </si>
  <si>
    <t xml:space="preserve">Rachna Chouchan</t>
  </si>
  <si>
    <t xml:space="preserve">rachna.chouhan@sar-group.com</t>
  </si>
  <si>
    <t xml:space="preserve">Plot No 221, Udyog Vihar Phase 1, Udyog Vihar, Sector 20, Gurugram, Haryana 122016</t>
  </si>
  <si>
    <t xml:space="preserve">Solveda Software (Formarly Known As Salmon Software</t>
  </si>
  <si>
    <t xml:space="preserve">Anuj Kumar</t>
  </si>
  <si>
    <t xml:space="preserve">hr@solveda.com</t>
  </si>
  <si>
    <t xml:space="preserve">0124-4221591</t>
  </si>
  <si>
    <t xml:space="preserve">Riverview Business Park, Unit 2 Block G, New Nangor Road, Dublin, Ireland</t>
  </si>
  <si>
    <t xml:space="preserve">Systalent Software Private Limited</t>
  </si>
  <si>
    <t xml:space="preserve">ullas@systalent.com</t>
  </si>
  <si>
    <t xml:space="preserve">THIRD FLOOR, TAPASYA BUILDINGS INFOPARK, KAKKANAD, KOCHI ERNAKULAM KL 682030 IN</t>
  </si>
  <si>
    <t xml:space="preserve">Tranz-Com Solutions Private Limited</t>
  </si>
  <si>
    <t xml:space="preserve">Haris Aw</t>
  </si>
  <si>
    <t xml:space="preserve">hr@tranzcom.co.in</t>
  </si>
  <si>
    <t xml:space="preserve">KSSIDC, PLOT NUM SPL-55, Hebbal Industrial Estate, Hebbal, Mysuru, Karnataka 570016</t>
  </si>
  <si>
    <t xml:space="preserve">Vidushi Infotech Software Solution Provider Pvt Ltd</t>
  </si>
  <si>
    <t xml:space="preserve">hr@vidushiinfotech.com</t>
  </si>
  <si>
    <t xml:space="preserve">Cerebrum IT Park, Unit No-3A, Building B3, 2nd floor, Kalyani Nagar, Pune, Maharashtra 411014</t>
  </si>
  <si>
    <t xml:space="preserve">Zeus Learning</t>
  </si>
  <si>
    <t xml:space="preserve">Minal</t>
  </si>
  <si>
    <t xml:space="preserve">minal@zeuslearning.com</t>
  </si>
  <si>
    <t xml:space="preserve">1402, Tower B, Peninsula Business Park, Ganapatrao Kadam Marg, Lower Parel, Mumbai, Maharashtra 400013</t>
  </si>
  <si>
    <t xml:space="preserve">Rdsmanagement</t>
  </si>
  <si>
    <t xml:space="preserve">Wilson Paul</t>
  </si>
  <si>
    <t xml:space="preserve">wilsonpaul@rdsmanagement.net</t>
  </si>
  <si>
    <t xml:space="preserve">201-205, 02ND FLOOR, PRATAP BHAWAN BAHADUR SHAH ZAFAR MARG, NEW DELHI DL IN 110002</t>
  </si>
  <si>
    <t xml:space="preserve">Sas Research And Development India Private Limited</t>
  </si>
  <si>
    <t xml:space="preserve">Megha Raina</t>
  </si>
  <si>
    <t xml:space="preserve">megha.raina@sas.com</t>
  </si>
  <si>
    <t xml:space="preserve">Level 2A &amp; Level 3, Tower 5,, Cybercity, Magarpatta City, Hadapsar, Pune, Maharashtra 411013</t>
  </si>
  <si>
    <t xml:space="preserve">Solvedge Enabling Technology</t>
  </si>
  <si>
    <t xml:space="preserve">hrindia@solvedge.com</t>
  </si>
  <si>
    <t xml:space="preserve">Door No. 90, 200 Feet Road, Near Narayana School, Zamin Pallavaram, Chennai-600117, Tamil Nadu, India</t>
  </si>
  <si>
    <t xml:space="preserve">Syste Domain</t>
  </si>
  <si>
    <t xml:space="preserve">sdjn@systemdomain.net</t>
  </si>
  <si>
    <t xml:space="preserve">174/40, 402, 2nd Floor Lucky Paradise, 22nd Cross, 
 8th F Main Road, Opp ICICI Bank, Jayanagar East Bengaluru, Karnataka, India – 560011</t>
  </si>
  <si>
    <t xml:space="preserve">Tratum Technologies Private Limited</t>
  </si>
  <si>
    <t xml:space="preserve">Ranjitv</t>
  </si>
  <si>
    <t xml:space="preserve">ranjitv@tratumtech.com</t>
  </si>
  <si>
    <t xml:space="preserve">No.102, 4th B Cross Rd, KHB Colony, 5th Block, Koramangala, Bengaluru, Karnataka 560095</t>
  </si>
  <si>
    <t xml:space="preserve">Vidyayug Soft Technologies Pvt. Ltd.</t>
  </si>
  <si>
    <t xml:space="preserve">hr@vidyayug.com</t>
  </si>
  <si>
    <t xml:space="preserve">6-3-597/A/1/A, Venkata Ramana Colony, Naveen Nagar, Banjara Hills, Hyderabad, Telangana 500034</t>
  </si>
  <si>
    <t xml:space="preserve">Zf Hero Chassis Systems Pvt Ltd</t>
  </si>
  <si>
    <t xml:space="preserve">Hrishikesh</t>
  </si>
  <si>
    <t xml:space="preserve">hrishikesh.aponarayan@zf.com</t>
  </si>
  <si>
    <t xml:space="preserve">RWM7+8JX, Panrutti, Tamil Nadu 631605</t>
  </si>
  <si>
    <t xml:space="preserve">Aegis Customer Support Services Private Limited -Bangalore</t>
  </si>
  <si>
    <t xml:space="preserve">Vidyashree K</t>
  </si>
  <si>
    <t xml:space="preserve">vidyashree.k@startek.com</t>
  </si>
  <si>
    <t xml:space="preserve">AXNESS TECHNOLOGIES PVT LTD</t>
  </si>
  <si>
    <t xml:space="preserve">rahul@axnesstech.com</t>
  </si>
  <si>
    <t xml:space="preserve">Brakes India Private Limited</t>
  </si>
  <si>
    <t xml:space="preserve">Akshaya Sivakumar</t>
  </si>
  <si>
    <t xml:space="preserve">Akshaya.S@brakesindia.co.in</t>
  </si>
  <si>
    <t xml:space="preserve">044-2652 6173</t>
  </si>
  <si>
    <t xml:space="preserve">Divine Touch MEDI CLINIC</t>
  </si>
  <si>
    <t xml:space="preserve">divinetouch.mediclinic@gmail.com</t>
  </si>
  <si>
    <t xml:space="preserve">Dr Reddys Lab</t>
  </si>
  <si>
    <t xml:space="preserve">MohdSarfaraz Akhatar Qureshi</t>
  </si>
  <si>
    <t xml:space="preserve">mohdsarfarazakhatarq@drreddys.com</t>
  </si>
  <si>
    <t xml:space="preserve">Drishti Soft Solutions Pvt. Ltd(Ameyo)</t>
  </si>
  <si>
    <t xml:space="preserve">Hridya Choyan</t>
  </si>
  <si>
    <t xml:space="preserve">hridya.choyan@exotel.in,hr@exotel.in</t>
  </si>
  <si>
    <t xml:space="preserve">62821-90260</t>
  </si>
  <si>
    <t xml:space="preserve">KNM &amp; Associates LLP</t>
  </si>
  <si>
    <t xml:space="preserve">Kiran Dhapola</t>
  </si>
  <si>
    <t xml:space="preserve">kiran@knmindia.com</t>
  </si>
  <si>
    <t xml:space="preserve">Mobile: 9910055470,Tel No: 0124-4119157, 0124-4295170</t>
  </si>
  <si>
    <t xml:space="preserve">Kokilaben Dhirubhai Ambani Hospital &amp; Medical Research Institute</t>
  </si>
  <si>
    <t xml:space="preserve">REKHA PILLAI</t>
  </si>
  <si>
    <t xml:space="preserve">REKHA.PILLAI@kokilabenhospitals.com</t>
  </si>
  <si>
    <t xml:space="preserve">91-22 42699762</t>
  </si>
  <si>
    <t xml:space="preserve">Four Bungalows, Andheri West, Mumbai - 400053</t>
  </si>
  <si>
    <t xml:space="preserve">Kyndryl Solution Private Limited</t>
  </si>
  <si>
    <t xml:space="preserve">Kyndryl Separations Team</t>
  </si>
  <si>
    <t xml:space="preserve">indiaseparations@kyndryl.com</t>
  </si>
  <si>
    <t xml:space="preserve">Liveketo Pvt Ltd</t>
  </si>
  <si>
    <t xml:space="preserve">Senhil Tiwari</t>
  </si>
  <si>
    <t xml:space="preserve">snehil.tiwari@goli.com,hrindia@goli.com</t>
  </si>
  <si>
    <t xml:space="preserve">Navjeevan Hospital</t>
  </si>
  <si>
    <t xml:space="preserve">naveen kumar</t>
  </si>
  <si>
    <t xml:space="preserve">nk91917@gmail.com</t>
  </si>
  <si>
    <t xml:space="preserve">Reach Employment Services Llc</t>
  </si>
  <si>
    <t xml:space="preserve">seema@reachgroup.ae</t>
  </si>
  <si>
    <t xml:space="preserve">Zalfa Building - Garhoud Road - Dubai - United Arab Emirates</t>
  </si>
  <si>
    <t xml:space="preserve">Roma Builders Pvt. Ltd.(Hiranandani)</t>
  </si>
  <si>
    <t xml:space="preserve">Komal Valecha</t>
  </si>
  <si>
    <t xml:space="preserve">valecha.komal@hiranandani.net</t>
  </si>
  <si>
    <t xml:space="preserve">Saskea Precision Industries Pvt Ltd</t>
  </si>
  <si>
    <t xml:space="preserve">cbose@gmail.com</t>
  </si>
  <si>
    <t xml:space="preserve">4RCF+4Q8, Chokkahalli, Karnataka 562114</t>
  </si>
  <si>
    <t xml:space="preserve">Solvent Software Solutions Private Limited.</t>
  </si>
  <si>
    <t xml:space="preserve">hr@solventindia.com</t>
  </si>
  <si>
    <t xml:space="preserve">Plot No. 1023-1026, 4th Floor, Gurukul Society, Inrhythm Building, Madhapur, Hyderabad, Telangana 500081</t>
  </si>
  <si>
    <t xml:space="preserve">Syste Plus Technologies</t>
  </si>
  <si>
    <t xml:space="preserve">Sameer Gaikwad</t>
  </si>
  <si>
    <t xml:space="preserve">hr@spluspl.com</t>
  </si>
  <si>
    <t xml:space="preserve">Tower S4, Unit 302 &amp; 303, Magarpatta City to Koregaon Park Back Side Rd, Cybercity, Magarpatta, Hadapsar, Pune, Maharashtra 411013</t>
  </si>
  <si>
    <t xml:space="preserve">Tata AIA Life Insurance</t>
  </si>
  <si>
    <t xml:space="preserve">Swati Jagpat</t>
  </si>
  <si>
    <t xml:space="preserve">Swati.TeamleasePrivateLimited@tataaia.com</t>
  </si>
  <si>
    <t xml:space="preserve">Travel Centric Technology Consultants Llp</t>
  </si>
  <si>
    <t xml:space="preserve">Sanjib Kumar</t>
  </si>
  <si>
    <t xml:space="preserve">sanjib.kumar@travelcentrictechnology.com</t>
  </si>
  <si>
    <t xml:space="preserve">5th Floor, Fortune Summit Business Park, 244, Hosur Rd, Bengaluru, Karnataka 560068</t>
  </si>
  <si>
    <t xml:space="preserve">Vie Techno Solutions Pvt Ltd</t>
  </si>
  <si>
    <t xml:space="preserve">Samiksha</t>
  </si>
  <si>
    <t xml:space="preserve">hr@vt-tech.info</t>
  </si>
  <si>
    <t xml:space="preserve">Shop No. 1981/6, Veer Sawarkar Market, Railway Road, Rajeev Colony, Narela, Delhi, 110040</t>
  </si>
  <si>
    <t xml:space="preserve">Zhorcorp</t>
  </si>
  <si>
    <t xml:space="preserve">R Sarvanan</t>
  </si>
  <si>
    <t xml:space="preserve">rsarvanan@zhorcorp.com</t>
  </si>
  <si>
    <t xml:space="preserve">Estancia IT Park,Vallancherry, Plot No. 140 &amp; 151, Grand Southern Trunk Rd, Chengalpattu, Tamil Nadu 603202</t>
  </si>
  <si>
    <t xml:space="preserve">Reachlocal Services Private Limited</t>
  </si>
  <si>
    <t xml:space="preserve">India Hr</t>
  </si>
  <si>
    <t xml:space="preserve">india.hr@reachlocal.com</t>
  </si>
  <si>
    <t xml:space="preserve">5th Floor, B Wing Express Zone, Patel Vanika,, Western Express Hwy, Goregaon, Mumbai, Maharashtra 400097</t>
  </si>
  <si>
    <t xml:space="preserve">Sasken</t>
  </si>
  <si>
    <t xml:space="preserve">Harshada Zode</t>
  </si>
  <si>
    <t xml:space="preserve">harshada.zode@sasken.com</t>
  </si>
  <si>
    <t xml:space="preserve">Unit No. 12, 1st Floor, Maximus 2B, Raheja Mind space, Hitech City, Hyderabad, Telangana 500081</t>
  </si>
  <si>
    <t xml:space="preserve">Solventek Pvt Ltd</t>
  </si>
  <si>
    <t xml:space="preserve">Deepa Nari</t>
  </si>
  <si>
    <t xml:space="preserve">deepa.nari@solventek.com</t>
  </si>
  <si>
    <t xml:space="preserve">301,Plot No:78-A, Designer Towers,Shilpa Layout, Mind Space Circle To Ramky Towers, Gachibowli Cir, Phase 2, HITEC City, Hyderabad, Telangana 500032</t>
  </si>
  <si>
    <t xml:space="preserve">Systech Solutions Private Limited</t>
  </si>
  <si>
    <t xml:space="preserve">Systechin</t>
  </si>
  <si>
    <t xml:space="preserve">systechinhr@systechusa.com</t>
  </si>
  <si>
    <t xml:space="preserve">TEMPLE STEPS,BLOCK 3,6TH FLOOR, 184-187, ANNA SALAI, SAIDAPET Chennai Chennai TN 600015 IN</t>
  </si>
  <si>
    <t xml:space="preserve">Travel Food Services</t>
  </si>
  <si>
    <t xml:space="preserve">ravi.kumar@travelfoodservices.com</t>
  </si>
  <si>
    <t xml:space="preserve">210, Jaina Tower-2, Janakpuri West, Delhi, 110058</t>
  </si>
  <si>
    <t xml:space="preserve">Vigilance Management And Personnel Services</t>
  </si>
  <si>
    <t xml:space="preserve">Bajpayee K</t>
  </si>
  <si>
    <t xml:space="preserve">bajpayeehk@gmail.com</t>
  </si>
  <si>
    <t xml:space="preserve">Jai Ganesh Vishwa, Office No-321/322, 2nd Floor,B-Wing, Vishrantwadi, Pune, Maharashtra 411015</t>
  </si>
  <si>
    <t xml:space="preserve">Ziac Software Private Limited</t>
  </si>
  <si>
    <t xml:space="preserve">Rajesh@ziacsoft.com</t>
  </si>
  <si>
    <t xml:space="preserve">No. 5, 2nd Cross, CSI compound, Mission Rd, Bengaluru, Karnataka 560027</t>
  </si>
  <si>
    <t xml:space="preserve">3DBear Oy</t>
  </si>
  <si>
    <t xml:space="preserve">divya@yoptima.com</t>
  </si>
  <si>
    <t xml:space="preserve">Amazon Development Centre India Pvt. Ltd</t>
  </si>
  <si>
    <t xml:space="preserve">Shiv Varma</t>
  </si>
  <si>
    <t xml:space="preserve">hrscs-case-in@amazon.com -employmentverifications@amazon.com</t>
  </si>
  <si>
    <t xml:space="preserve">ARCOS SKILL MANAGEMENT SERVICES Pvt. Ltd</t>
  </si>
  <si>
    <t xml:space="preserve">Virpal Kaur</t>
  </si>
  <si>
    <t xml:space="preserve">admin@arcos.co.in</t>
  </si>
  <si>
    <t xml:space="preserve">1093, Sector-46, Gurugram,Haryana - 122002</t>
  </si>
  <si>
    <t xml:space="preserve">DE Shaw India Pvt Ltd</t>
  </si>
  <si>
    <t xml:space="preserve">Simran</t>
  </si>
  <si>
    <t xml:space="preserve">Simran.Xavier@deshaw.com</t>
  </si>
  <si>
    <t xml:space="preserve">Read Ink Technologies</t>
  </si>
  <si>
    <t xml:space="preserve">raghu@read-ink.com</t>
  </si>
  <si>
    <t xml:space="preserve">#129, 10th Road, KIADB Bengaluru IT Park, Budigere, Post, Bengaluru, Karnataka 562129</t>
  </si>
  <si>
    <t xml:space="preserve">Rivigo</t>
  </si>
  <si>
    <t xml:space="preserve">payroll@rivigo.com</t>
  </si>
  <si>
    <t xml:space="preserve">Sasken Communication Technologies Ltd</t>
  </si>
  <si>
    <t xml:space="preserve">Chetana Rao</t>
  </si>
  <si>
    <t xml:space="preserve">HR-chetana.rao@sasken.com harshada.zode@sasken.com</t>
  </si>
  <si>
    <t xml:space="preserve">(0)7259170690; Desk: 080 6694 4379</t>
  </si>
  <si>
    <t xml:space="preserve">M8FM+9MM, Lalitpur 44600, Nepal</t>
  </si>
  <si>
    <t xml:space="preserve">Someda Soft Solution</t>
  </si>
  <si>
    <t xml:space="preserve">hr@somedasoftsolutions.com</t>
  </si>
  <si>
    <t xml:space="preserve">40-42410242</t>
  </si>
  <si>
    <t xml:space="preserve">B-96, Ground Floor, Madhura Nagar, Hyderabad, Telangana 500038</t>
  </si>
  <si>
    <t xml:space="preserve">Systech Software Pvt Lt</t>
  </si>
  <si>
    <t xml:space="preserve">Vivek Shah</t>
  </si>
  <si>
    <t xml:space="preserve">vivekshah@systechsoftwares.com</t>
  </si>
  <si>
    <t xml:space="preserve">NO 19/6 2ND FLOOR 10TH CROSS SAMPIGE ROAD MALLESWARAM BANGALORE Bangalore KA 560003 IN</t>
  </si>
  <si>
    <t xml:space="preserve">Travel Mela</t>
  </si>
  <si>
    <t xml:space="preserve">Syed Sikandar</t>
  </si>
  <si>
    <t xml:space="preserve">Hr@travelmela.in</t>
  </si>
  <si>
    <t xml:space="preserve">11/115, Keshav Marg, Block V, Rajouri Garden, New Delhi, Delhi</t>
  </si>
  <si>
    <t xml:space="preserve">Vignan Institute Of Technology And Science</t>
  </si>
  <si>
    <t xml:space="preserve">Vignanits Kumar</t>
  </si>
  <si>
    <t xml:space="preserve">vignanits.studentvarification@gmail.com</t>
  </si>
  <si>
    <t xml:space="preserve">Near Ramoji film city, Deshmuki Village, Yadadri, Bhuvanagiri, Telangana 508284</t>
  </si>
  <si>
    <t xml:space="preserve">Zicom</t>
  </si>
  <si>
    <t xml:space="preserve">Harshal Mirgule</t>
  </si>
  <si>
    <t xml:space="preserve">harshal.mirgule@zicom.com</t>
  </si>
  <si>
    <t xml:space="preserve">511-513 Ansal Imperial Tower, 5th Floor Commercial Complex, C-Block Community Center, Naraina Vihar, New Delhi, Delhi 110028</t>
  </si>
  <si>
    <t xml:space="preserve">Readinus Software Pvt Ltd</t>
  </si>
  <si>
    <t xml:space="preserve">Prasad Konda</t>
  </si>
  <si>
    <t xml:space="preserve">prasadkonda@radinus.com</t>
  </si>
  <si>
    <t xml:space="preserve">080-69999260</t>
  </si>
  <si>
    <t xml:space="preserve">No. 14,Ashton Woods, 38/2, KARIAMANA AGRAHARA, BELUNDUR POST BANGALORE Bangalore KA 560103 IN.</t>
  </si>
  <si>
    <t xml:space="preserve">Sathguru Management Consultants Pvt. Ltd</t>
  </si>
  <si>
    <t xml:space="preserve">Swetha D</t>
  </si>
  <si>
    <t xml:space="preserve">swethad@sathguru.com</t>
  </si>
  <si>
    <t xml:space="preserve">Plot 54, Road No. 2, Sagar Society, Sri Nagar Colony, Kamalapuri Colony, Banjara Hills, Hyderabad, Telangana 500034</t>
  </si>
  <si>
    <t xml:space="preserve">Sonalika</t>
  </si>
  <si>
    <t xml:space="preserve">Rajiv Gosain</t>
  </si>
  <si>
    <t xml:space="preserve">Rajiv.gosain@sonalika.com</t>
  </si>
  <si>
    <t xml:space="preserve">Alpha – 1 | Commercial Tower | MSX Tower – II, 9th Floor | 2nd Part | Plot No. – B2 | Greater Noida, G.B. Nagar – 201308, Uttar Pradesh 201310</t>
  </si>
  <si>
    <t xml:space="preserve">System Infra Solutions Private Limited</t>
  </si>
  <si>
    <t xml:space="preserve">hr@sysinfra.in</t>
  </si>
  <si>
    <t xml:space="preserve">PLOT NO-382,THIRD FLOOR F.I.E INDUSTRIAL AREA,PATPARGANJ NEW DELHI East Delhi DL 110092 IN</t>
  </si>
  <si>
    <t xml:space="preserve">Travelex Qatar</t>
  </si>
  <si>
    <t xml:space="preserve">Vaishali</t>
  </si>
  <si>
    <t xml:space="preserve">vaishali.mehta@travelex.com</t>
  </si>
  <si>
    <t xml:space="preserve">Hamad International Airport Airside Departures, Gate D Located in North Node Transit Area Near Gate D، Doha, Qatar</t>
  </si>
  <si>
    <t xml:space="preserve">Vigour Mobile India Pvt Ltd</t>
  </si>
  <si>
    <t xml:space="preserve">Megha Singh</t>
  </si>
  <si>
    <t xml:space="preserve">meghnasingh@vigourmobile.com</t>
  </si>
  <si>
    <t xml:space="preserve">Pocket H, 75, Vikas Marg, Malibu Town, Sector 47, Gurugram, Haryana 122018</t>
  </si>
  <si>
    <t xml:space="preserve">Zieta Technologies Pvt Ltd</t>
  </si>
  <si>
    <t xml:space="preserve">rmghr@zietatech.com</t>
  </si>
  <si>
    <t xml:space="preserve">SEZ Unit, RMZ Eco World, Outer Ring Rd, Devarabisanahalli, Bengaluru, Karnataka 560103</t>
  </si>
  <si>
    <t xml:space="preserve">Readmind Info Services</t>
  </si>
  <si>
    <t xml:space="preserve">Avg</t>
  </si>
  <si>
    <t xml:space="preserve">avg@readmindinfo.com</t>
  </si>
  <si>
    <t xml:space="preserve">Satjot Hospital Medical</t>
  </si>
  <si>
    <t xml:space="preserve">SS Chawla</t>
  </si>
  <si>
    <t xml:space="preserve">sschawla118@gmail.com</t>
  </si>
  <si>
    <t xml:space="preserve">118-A, Ranjit Avenue Near Distt. Courts, Main, Ajnala Rd, Amritsar, Punjab 143001</t>
  </si>
  <si>
    <t xml:space="preserve">Sonetel Software Services</t>
  </si>
  <si>
    <t xml:space="preserve">hr.india@sonetel.com</t>
  </si>
  <si>
    <t xml:space="preserve">9700541632- Vinay</t>
  </si>
  <si>
    <t xml:space="preserve">NSL Icon, Rd # 12, Anand Banjara Colony, Banjara Hills, Hyderabad, Telangana 500034</t>
  </si>
  <si>
    <t xml:space="preserve">Systems Technology Group</t>
  </si>
  <si>
    <t xml:space="preserve">askhr@stgit.com</t>
  </si>
  <si>
    <t xml:space="preserve">044-22540600</t>
  </si>
  <si>
    <t xml:space="preserve">3001 W Big Beaver Rd #500, Troy, MI 48084, United States</t>
  </si>
  <si>
    <t xml:space="preserve">Travelpack.</t>
  </si>
  <si>
    <t xml:space="preserve">Kishore Kotecha.</t>
  </si>
  <si>
    <t xml:space="preserve">hr@travelpack.co.in</t>
  </si>
  <si>
    <t xml:space="preserve">Jyothi Shikhar Tower, 406, 4th Floor, Building,, Professor Joginder Singh Marg, Janakpuri District Center, Janakpuri, Delhi, 110058</t>
  </si>
  <si>
    <t xml:space="preserve">Vihaan Networks Ltd</t>
  </si>
  <si>
    <t xml:space="preserve">info@vnl.in</t>
  </si>
  <si>
    <t xml:space="preserve">21-22, Phase IV, Udyog Vihar, Sector 18, Gurugram, Haryana 122015</t>
  </si>
  <si>
    <t xml:space="preserve">Zifotech</t>
  </si>
  <si>
    <t xml:space="preserve">Nara</t>
  </si>
  <si>
    <t xml:space="preserve">Nara@zifotech.com</t>
  </si>
  <si>
    <t xml:space="preserve">21A, Anna Salai, Little Mount, Saidapet, Chennai, Tamil Nadu 600015</t>
  </si>
  <si>
    <t xml:space="preserve">Organic BPS Pvt Ltd</t>
  </si>
  <si>
    <t xml:space="preserve">kochi@organicbps.com</t>
  </si>
  <si>
    <t xml:space="preserve">Kochi</t>
  </si>
  <si>
    <t xml:space="preserve">Real Gem Buildtech Private Limited</t>
  </si>
  <si>
    <t xml:space="preserve">sheetal.gandhi@dbg.co.in</t>
  </si>
  <si>
    <t xml:space="preserve">D.B. HOUSE, YASHODHAM. GEN A.K.VAIDYA MARG. GOREGAON(E)MUMBAI599MH</t>
  </si>
  <si>
    <t xml:space="preserve">Satmed Claim Services Pvt Ltd</t>
  </si>
  <si>
    <t xml:space="preserve">Rammohan</t>
  </si>
  <si>
    <t xml:space="preserve">rammohan.n@satmed.net</t>
  </si>
  <si>
    <t xml:space="preserve">1-11-251-/13, Behind Shopper Stop, Begumpet, Hyderabad, Telangana 500016</t>
  </si>
  <si>
    <t xml:space="preserve">Sonovision Aetos Technical Services Pvt Ltd</t>
  </si>
  <si>
    <t xml:space="preserve">Seema Sreedharan</t>
  </si>
  <si>
    <t xml:space="preserve">Seema.Sreedharan@sonovision-aetos.in</t>
  </si>
  <si>
    <t xml:space="preserve">MFAR Silverline Tech Park # 180, 2nd Phase, EPIP Zone, Bengaluru, Karnataka 560066</t>
  </si>
  <si>
    <t xml:space="preserve">Systime Computer Syste Ltd.</t>
  </si>
  <si>
    <t xml:space="preserve">Pratibha Kharat</t>
  </si>
  <si>
    <t xml:space="preserve">Hr@kpit.com</t>
  </si>
  <si>
    <t xml:space="preserve">CUSTOMS WING, SEEPZ, ANDHERI (E), MUMBAI MH 400093 IN</t>
  </si>
  <si>
    <t xml:space="preserve">Travstore</t>
  </si>
  <si>
    <t xml:space="preserve">hr@travstore.com</t>
  </si>
  <si>
    <t xml:space="preserve">404, Gera-77, Kalyani Nagar, Pune, Maharashtra 411006</t>
  </si>
  <si>
    <t xml:space="preserve">Vihita Bio Chem Pvt Ltd</t>
  </si>
  <si>
    <t xml:space="preserve">Hetal</t>
  </si>
  <si>
    <t xml:space="preserve">info@vihita-bio.com</t>
  </si>
  <si>
    <t xml:space="preserve">304/A, opp. Atul Limited, GIDC, Industrial Estate, Ankleshwar, Gujarat 393002</t>
  </si>
  <si>
    <t xml:space="preserve">Zilla Sainik Welfare Officer</t>
  </si>
  <si>
    <t xml:space="preserve">Pranjal Jadhav</t>
  </si>
  <si>
    <t xml:space="preserve">zswo.thane@gmail.com</t>
  </si>
  <si>
    <t xml:space="preserve">Unnamed Road, Daudpur, Uttar Pradesh 203131</t>
  </si>
  <si>
    <t xml:space="preserve">Real Image Media Technologies Pvt Ltd</t>
  </si>
  <si>
    <t xml:space="preserve">Ramya@realimage.com</t>
  </si>
  <si>
    <t xml:space="preserve">42, Dr Ranga Rd, Bhaskarapuram, Mylapore, Chennai, Tamil Nadu 600004</t>
  </si>
  <si>
    <t xml:space="preserve">Satmetrix Software And Syste</t>
  </si>
  <si>
    <t xml:space="preserve">Avinash V</t>
  </si>
  <si>
    <t xml:space="preserve">avinash.v@satmetrix.com</t>
  </si>
  <si>
    <t xml:space="preserve">Technopark Campus, Thiruvananthapuram, Kerala 695581</t>
  </si>
  <si>
    <t xml:space="preserve">Shahi Exports Pvt. Ltd.</t>
  </si>
  <si>
    <t xml:space="preserve">Shilpa Shree</t>
  </si>
  <si>
    <t xml:space="preserve">shilpashree.vishwanath@shahi.co.in</t>
  </si>
  <si>
    <t xml:space="preserve">Sonus Software Solutions (P) Limited</t>
  </si>
  <si>
    <t xml:space="preserve">Varun Agarwal</t>
  </si>
  <si>
    <t xml:space="preserve">vaagrawal@sonusnet.com</t>
  </si>
  <si>
    <t xml:space="preserve">080-67895100</t>
  </si>
  <si>
    <t xml:space="preserve">24-186/3, Weavers Colony, Rajahmundry, Andhra Pradesh 533105</t>
  </si>
  <si>
    <t xml:space="preserve">Synopteck India Private Limited</t>
  </si>
  <si>
    <t xml:space="preserve">refcheck@synoptek.com</t>
  </si>
  <si>
    <t xml:space="preserve">Sysvine Technologies Pvt Ltd</t>
  </si>
  <si>
    <t xml:space="preserve">Gautham Rajan</t>
  </si>
  <si>
    <t xml:space="preserve">hr@in.sysvine.com</t>
  </si>
  <si>
    <t xml:space="preserve">149 Velachery Tambaram Main Road RVI Towers, Chennai, Tamil Nadu 600100</t>
  </si>
  <si>
    <t xml:space="preserve">Treehouseplaygroup</t>
  </si>
  <si>
    <t xml:space="preserve">contact@treehouseplaygroup.net</t>
  </si>
  <si>
    <t xml:space="preserve">K-7, Ch Jhandu Singh Marg, Block K, Green Park Extension, Green Park, New Delhi, Delhi 110029</t>
  </si>
  <si>
    <t xml:space="preserve">Viikingventures</t>
  </si>
  <si>
    <t xml:space="preserve">hr@viikingventures.com</t>
  </si>
  <si>
    <t xml:space="preserve">6th Floor Viiking House along with The Beatle Hotel, Orchard Ave, Hiranandani Gardens, Panchkutir Ganesh Nagar, Powai, Mumbai, Maharashtra 400076</t>
  </si>
  <si>
    <t xml:space="preserve">Zine Technology</t>
  </si>
  <si>
    <t xml:space="preserve">Zinetechnology</t>
  </si>
  <si>
    <t xml:space="preserve">zinetechnology@gmail.com</t>
  </si>
  <si>
    <t xml:space="preserve">2, Krishnasamy street, Municipal colony road, Erode, Tamil Nadu 638004</t>
  </si>
  <si>
    <t xml:space="preserve">Real Work Studios India Pvt Ltd</t>
  </si>
  <si>
    <t xml:space="preserve">support@realworks.in</t>
  </si>
  <si>
    <t xml:space="preserve">60, 1B, Athipalayam Rd, Ramakrishnapuram, Chinnavedampatti, Coimbatore, Tamil Nadu 641006</t>
  </si>
  <si>
    <t xml:space="preserve">Sattva Etech</t>
  </si>
  <si>
    <t xml:space="preserve">harikv</t>
  </si>
  <si>
    <t xml:space="preserve">harikv@sattvaetech.com</t>
  </si>
  <si>
    <t xml:space="preserve">B-206, KSSIDC Complex, Block II, 2nd Cross Road, Electronics City Phase 1, Electronic City, Bengaluru, Karnataka 560100</t>
  </si>
  <si>
    <t xml:space="preserve">Sony (Multi Screen Media Pvt. Ltd.)</t>
  </si>
  <si>
    <t xml:space="preserve">Venkatesh Ramnath</t>
  </si>
  <si>
    <t xml:space="preserve">Venkatesh.Ramnath@setindia.com</t>
  </si>
  <si>
    <t xml:space="preserve">No 31/1, Shafi Mohammad Road, Thousand Lights, Chennai - 600006 (Near Apollo Hospital)</t>
  </si>
  <si>
    <t xml:space="preserve">Sytream Services Pvt Ltd</t>
  </si>
  <si>
    <t xml:space="preserve">Gaurav Jaiswal</t>
  </si>
  <si>
    <t xml:space="preserve">hr@sytream.com</t>
  </si>
  <si>
    <t xml:space="preserve">102, Shree Swamisamarth Apartment Near Datta Mandir, M P Road, Virar (E) Virar Thane MH 401305 IN</t>
  </si>
  <si>
    <t xml:space="preserve">Trendsutra Platform Services Pvt Ltd / Pepperfry.Com</t>
  </si>
  <si>
    <t xml:space="preserve">Nimish P</t>
  </si>
  <si>
    <t xml:space="preserve">nimish.p@pepperfry.com</t>
  </si>
  <si>
    <t xml:space="preserve">B Wing, 801-802, 247Park, Lal Bahadur Shastri Rd, Vikhroli West, Maharashtra 400083</t>
  </si>
  <si>
    <t xml:space="preserve">Vijay Infoart Solutions Pvt Ltd</t>
  </si>
  <si>
    <t xml:space="preserve">Moulika Rajyalakshmi</t>
  </si>
  <si>
    <t xml:space="preserve">hr@vijayinfoart.com</t>
  </si>
  <si>
    <t xml:space="preserve">C9PV+483, Amar Co-Operative Society, Doctor's Colony, Madhapur, Telangana 500033</t>
  </si>
  <si>
    <t xml:space="preserve">Zinfoway Technologies Private Limited</t>
  </si>
  <si>
    <t xml:space="preserve">connect@zinfoway.com</t>
  </si>
  <si>
    <t xml:space="preserve">No 7 Ground Floor, 4th Lane, Pasumpon Muthuramalinga Thevar Rd, Nandanam, Chennai, Tamil Nadu 600035</t>
  </si>
  <si>
    <t xml:space="preserve">HSBC Software</t>
  </si>
  <si>
    <t xml:space="preserve">india.ex-employee.reference@hsbc.co.in</t>
  </si>
  <si>
    <t xml:space="preserve">Realitypremedia</t>
  </si>
  <si>
    <t xml:space="preserve">Manjula Fernandes</t>
  </si>
  <si>
    <t xml:space="preserve">manjula.fernandes@realitypremedia.com</t>
  </si>
  <si>
    <t xml:space="preserve">Building No. 4, Wing "A", Office No. 001, SEZ. S.P Infocity, Pune-Saswad, Road,, Maharashtra 412308</t>
  </si>
  <si>
    <t xml:space="preserve">Saturn Systemwares</t>
  </si>
  <si>
    <t xml:space="preserve">hr@saturn.in</t>
  </si>
  <si>
    <t xml:space="preserve">First Floor, Carnival Technopark Campus , Trivandrum 695 581, Technopark Campus, Kazhakkoottam, Kerala 695581</t>
  </si>
  <si>
    <t xml:space="preserve">Sookshma Chetas Software Pvt Ltd</t>
  </si>
  <si>
    <t xml:space="preserve">Kamlesh</t>
  </si>
  <si>
    <t xml:space="preserve">hr@sookshmachestas.com</t>
  </si>
  <si>
    <t xml:space="preserve">1st Cross Rd, Huchappa Layout, S.V.G. Nagar, Priyadarshini Layout, Vijayanagar, Bengaluru, Karnataka 560072</t>
  </si>
  <si>
    <t xml:space="preserve">Syven Global Services Pvt Ltd</t>
  </si>
  <si>
    <t xml:space="preserve">prashant@syven.com</t>
  </si>
  <si>
    <t xml:space="preserve">G7X2+CMQ, Nehru Place, New Delhi, Delhi 110019</t>
  </si>
  <si>
    <t xml:space="preserve">Trent Limited / Fiora Services Ltd</t>
  </si>
  <si>
    <t xml:space="preserve">Madhusudan Gaikwad</t>
  </si>
  <si>
    <t xml:space="preserve">Hr@fioraservices.com</t>
  </si>
  <si>
    <t xml:space="preserve">Shop No:306, Ansal Bhavan, 16, Kasturba Gandhi Marg, Kasturba Gandhi Marg, New Delhi, Delhi 110006</t>
  </si>
  <si>
    <t xml:space="preserve">Vijay Nirman Company</t>
  </si>
  <si>
    <t xml:space="preserve">Bhagwat P</t>
  </si>
  <si>
    <t xml:space="preserve">bhagwat.ap@vijaynirman.com</t>
  </si>
  <si>
    <t xml:space="preserve">W536+P2C, Sonipat, Haryana 131023</t>
  </si>
  <si>
    <t xml:space="preserve">Zinnia Syste Private Limited</t>
  </si>
  <si>
    <t xml:space="preserve">ravi@zinniasyste.com</t>
  </si>
  <si>
    <t xml:space="preserve">2283 First Floor, 14 A Main , -38, 14th A Main Road, HAL 2nd Stage, Indiranagar, Bengaluru, Karnataka 560008</t>
  </si>
  <si>
    <t xml:space="preserve">Realpag</t>
  </si>
  <si>
    <t xml:space="preserve">Sanjeev Pathania</t>
  </si>
  <si>
    <t xml:space="preserve">sanjeev.kumar@realpage.com</t>
  </si>
  <si>
    <t xml:space="preserve">2201 Lakeside Blvd. Bend, OR 97702 4230 Main St.</t>
  </si>
  <si>
    <t xml:space="preserve">Satvat Infosal Pvt Ltd</t>
  </si>
  <si>
    <t xml:space="preserve">surendrakumar</t>
  </si>
  <si>
    <t xml:space="preserve">surendrakumar@satvatinfosol.com</t>
  </si>
  <si>
    <t xml:space="preserve">23/11, 3rd Floor, Nibav Building, LB Rd, near Adyar Anandha Bhavan, Chennai, Tamil Nadu 600020</t>
  </si>
  <si>
    <t xml:space="preserve">Sophista Software Solutions Pvt Ltd</t>
  </si>
  <si>
    <t xml:space="preserve">Ashokan</t>
  </si>
  <si>
    <t xml:space="preserve">Ashokan@sophistasoftware.com</t>
  </si>
  <si>
    <t xml:space="preserve">7/58, 11th St, V Block, Anna Nagar, Chennai, Tamil Nadu 600040</t>
  </si>
  <si>
    <t xml:space="preserve">SZI Technologies</t>
  </si>
  <si>
    <t xml:space="preserve">Sudeshna</t>
  </si>
  <si>
    <t xml:space="preserve">hr@szitechnologies.com</t>
  </si>
  <si>
    <t xml:space="preserve">Unit NO. 1003 10th Floor Godrej Genesis Building Plot-X1, Block EP &amp; GP, Sector V, Bidhannagar, West Bengal 700091</t>
  </si>
  <si>
    <t xml:space="preserve">Treselle</t>
  </si>
  <si>
    <t xml:space="preserve">Stella Mary</t>
  </si>
  <si>
    <t xml:space="preserve">stellamary.balraj@treselle.com</t>
  </si>
  <si>
    <t xml:space="preserve">New No.7, Old No.4, 4th Avenue, Dr Ambedkar Rd, Ashok Nagar, Kodambakkam, Chennai, Tamil Nadu 600024</t>
  </si>
  <si>
    <t xml:space="preserve">Vijaya Bank</t>
  </si>
  <si>
    <t xml:space="preserve">vb2046@vijayabank.co.in</t>
  </si>
  <si>
    <t xml:space="preserve">Vikas Marg Branch Plot no -8, New Rajdhani Enclave, Preet Vihar, Delhi, 110092</t>
  </si>
  <si>
    <t xml:space="preserve">Zirlen Technologies</t>
  </si>
  <si>
    <t xml:space="preserve">Chandrasekar K</t>
  </si>
  <si>
    <t xml:space="preserve">chandra.k@zirlen.com</t>
  </si>
  <si>
    <t xml:space="preserve">10998 S Wilcrest Dr #240, Houston, TX 77099, United States</t>
  </si>
  <si>
    <t xml:space="preserve">Realpage India Pvt. Ltd.</t>
  </si>
  <si>
    <t xml:space="preserve">kavitha.pujari@realpage.com</t>
  </si>
  <si>
    <t xml:space="preserve">040-67046028</t>
  </si>
  <si>
    <t xml:space="preserve">Building 20 K.Raheja I.T. Park, 5th Floor, Building No. 20, Raheja Mindspace, Hitech City Rd, Vittal Rao Nagar, HITEC City, Hyderabad, Telangana 500081</t>
  </si>
  <si>
    <t xml:space="preserve">Satyam</t>
  </si>
  <si>
    <t xml:space="preserve">alamain</t>
  </si>
  <si>
    <t xml:space="preserve">alamain@satyam.net.in</t>
  </si>
  <si>
    <t xml:space="preserve">Office No. 1204/05/06, 12th Floor,
 Maithilli Signet, Plot No. 39/4, Sector - 30A,
 Vashi, Navi Mumbai - 400705</t>
  </si>
  <si>
    <t xml:space="preserve">Sophos Technologies Pvt Ltd</t>
  </si>
  <si>
    <t xml:space="preserve">Sohini Banerjee</t>
  </si>
  <si>
    <t xml:space="preserve">Sohini.Banerjee@sophos.com,</t>
  </si>
  <si>
    <t xml:space="preserve">Sophos House, Cyberoam Technologies Pvt. Ltd., white house Panchwati Cross Road, Panchavati Society, Gulbai Tekra, Ahmedabad, Gujarat 380006</t>
  </si>
  <si>
    <t xml:space="preserve">T &amp; B Systems Pvt. Ltd.</t>
  </si>
  <si>
    <t xml:space="preserve">R.Vijayakumar</t>
  </si>
  <si>
    <t xml:space="preserve">vijayakumarr@tandbintl.com</t>
  </si>
  <si>
    <t xml:space="preserve">New No:22, Old No:12A, Nungambakkam High Rd, Nungambakkam, Chennai, Tamil Nadu 600034</t>
  </si>
  <si>
    <t xml:space="preserve">Trewport Techno Consulting Pvt Ltd</t>
  </si>
  <si>
    <t xml:space="preserve">Vijaya Mantha</t>
  </si>
  <si>
    <t xml:space="preserve">vijaya.mantha@trewport.com</t>
  </si>
  <si>
    <t xml:space="preserve">46, Nageswara Rao St, Rama Rao Peta, Kakinada, Andhra Pradesh 533004</t>
  </si>
  <si>
    <t xml:space="preserve">Vijaya Traders</t>
  </si>
  <si>
    <t xml:space="preserve">Ramanjani</t>
  </si>
  <si>
    <t xml:space="preserve">ramanjani@vijaygroup.in</t>
  </si>
  <si>
    <t xml:space="preserve">18, Ramanuj Dayal Market, Ramte Ram Rd, Arjun Nagar, Naya Ganj, Ghaziabad, Uttar Pradesh 201001</t>
  </si>
  <si>
    <t xml:space="preserve">Zm Technologies</t>
  </si>
  <si>
    <t xml:space="preserve">Chandrakanth Zile</t>
  </si>
  <si>
    <t xml:space="preserve">chandrakanth@zilesyste.com</t>
  </si>
  <si>
    <t xml:space="preserve">LOGIX TECHNOVA, 408, Tower A, Sector 132, Noida, Uttar Pradesh 201301</t>
  </si>
  <si>
    <t xml:space="preserve">Satyam - Venture Engineering Services Private Limited</t>
  </si>
  <si>
    <t xml:space="preserve">Mahesh Yakkali</t>
  </si>
  <si>
    <t xml:space="preserve">Mahesh_Yakkali@satven.com</t>
  </si>
  <si>
    <t xml:space="preserve">1-8-301-306, 3rd Floor, Ashoka My Home Chamber, S.P. Road, Secunderbad - 500003, Telangana.</t>
  </si>
  <si>
    <t xml:space="preserve">Sound Basics Pvt Ltd</t>
  </si>
  <si>
    <t xml:space="preserve">chitra@soundbasics.in</t>
  </si>
  <si>
    <t xml:space="preserve">Lakshmi Janardhana Towers, 2nd Floor, 155, Coconut Avenue, Malleswaram, Bengaluru, Karnataka 560003</t>
  </si>
  <si>
    <t xml:space="preserve">T D S Management Consultant Private Limited</t>
  </si>
  <si>
    <t xml:space="preserve">support.tnl@tdsgroup.in</t>
  </si>
  <si>
    <t xml:space="preserve">C-022C 2nd floor, Super Mart 1, DLF Phase IV, Gurugram, Haryana 122009</t>
  </si>
  <si>
    <t xml:space="preserve">Trezure Infosyste Pvt Ltd.</t>
  </si>
  <si>
    <t xml:space="preserve">Indrani S</t>
  </si>
  <si>
    <t xml:space="preserve">indrani.s@trezure.com</t>
  </si>
  <si>
    <t xml:space="preserve">202- A, Triveni House, Below Milan Guest House, Back Road, Khetwadi, Grant Road, Mumbai, Maharashtra 400004</t>
  </si>
  <si>
    <t xml:space="preserve">Vijil Consulting Limited</t>
  </si>
  <si>
    <t xml:space="preserve">hr@vjil.com</t>
  </si>
  <si>
    <t xml:space="preserve">242-A, South Extension, Masjid Moth Village, South Extension II, New Delhi, Delhi 110049</t>
  </si>
  <si>
    <t xml:space="preserve">Zna Infra Private Limited</t>
  </si>
  <si>
    <t xml:space="preserve">neha.rawat@znainfra.com&gt;</t>
  </si>
  <si>
    <t xml:space="preserve">BPTP Park Centra, 002 &amp; 003, Block A, Sector 30, Gurugram, Haryana 122003</t>
  </si>
  <si>
    <t xml:space="preserve">Realstics Real Tors Pvt Ltd</t>
  </si>
  <si>
    <t xml:space="preserve">hr@rrpl.net</t>
  </si>
  <si>
    <t xml:space="preserve">9971997538/8586963445/0124-4707000</t>
  </si>
  <si>
    <t xml:space="preserve">PM4P+P2R, Industrial Area, Sector 74, Sahibzada Ajit Singh Nagar, Punjab 140308</t>
  </si>
  <si>
    <t xml:space="preserve">Sauddha Jeevan Multi- State Purpose Co-Operative Society Ltd.</t>
  </si>
  <si>
    <t xml:space="preserve">roop kumari</t>
  </si>
  <si>
    <t xml:space="preserve">roop_kumari@sjmmcsl.com</t>
  </si>
  <si>
    <t xml:space="preserve">Shop No.128-130, Siddhivinayak Complex, Shastri Bazaar Road,Indubhai Patel Marg, Faramji Compound, Alkapuri, Vadodara, Gujarat 390007</t>
  </si>
  <si>
    <t xml:space="preserve">Source Hov India Private Limited</t>
  </si>
  <si>
    <t xml:space="preserve">gayathri@mmcinfotech.com</t>
  </si>
  <si>
    <t xml:space="preserve">No.458-A, Bharathiyar St, Managiri, KK Nagar, Tamil Nadu 625020</t>
  </si>
  <si>
    <t xml:space="preserve">T R Chadha And Co. Llp</t>
  </si>
  <si>
    <t xml:space="preserve">delhi@trchadha.com</t>
  </si>
  <si>
    <t xml:space="preserve">11A, Connaught Cir, Block H, Connaught Place, New Delhi, Delhi 110001</t>
  </si>
  <si>
    <t xml:space="preserve">Trf Ltd (A Tata Group Com)</t>
  </si>
  <si>
    <t xml:space="preserve">hrd@trf.co.in</t>
  </si>
  <si>
    <t xml:space="preserve">Burma Mines, Jamshedpur, Jharkhand 831007</t>
  </si>
  <si>
    <t xml:space="preserve">Vikas Pathology Laboratory</t>
  </si>
  <si>
    <t xml:space="preserve">vikaslab30@yahoo.com</t>
  </si>
  <si>
    <t xml:space="preserve">98/31, Ward 30, Block B, Rajendra Park, Sector 105, Gurugram, Haryana 122006</t>
  </si>
  <si>
    <t xml:space="preserve">Zod Infosystem Private Limited</t>
  </si>
  <si>
    <t xml:space="preserve">hr@zodinfo.com</t>
  </si>
  <si>
    <t xml:space="preserve">TS Krishna Nagar, J J Nagar, Mogappair East, Chennai, Tamil Nadu 600050</t>
  </si>
  <si>
    <t xml:space="preserve">Realtechinc</t>
  </si>
  <si>
    <t xml:space="preserve">Jaya Narsing</t>
  </si>
  <si>
    <t xml:space="preserve">jayanarsing@realtechinc.com</t>
  </si>
  <si>
    <t xml:space="preserve">1150 Champlain Ct, Whitby, Ontario L1N 6K9, CA</t>
  </si>
  <si>
    <t xml:space="preserve">Saudi Emircom Company</t>
  </si>
  <si>
    <t xml:space="preserve">huzefa</t>
  </si>
  <si>
    <t xml:space="preserve">huzefa@emircom.com</t>
  </si>
  <si>
    <t xml:space="preserve">P.O.Box: 34895, ABU DHABI, UAE</t>
  </si>
  <si>
    <t xml:space="preserve">Source Hov Services</t>
  </si>
  <si>
    <t xml:space="preserve">Neela Kandan</t>
  </si>
  <si>
    <t xml:space="preserve">hr@sourcehov.com</t>
  </si>
  <si>
    <t xml:space="preserve">91.44.42203191 | M: +91.9940074113</t>
  </si>
  <si>
    <t xml:space="preserve">Dowlath Towers, 8th to 12th Floor, 59, Taylors Rd, Kilpauk, Chennai, Tamil Nadu 600010</t>
  </si>
  <si>
    <t xml:space="preserve">T Syste Malaysia Sdn Bhd</t>
  </si>
  <si>
    <t xml:space="preserve">Kavita Taigar-Silam</t>
  </si>
  <si>
    <t xml:space="preserve">hr@t-syste.com</t>
  </si>
  <si>
    <t xml:space="preserve">2340, Century Square, Jalan Usahawan, Cyberjaya, 63000 Cyberjaya, Selangor, Malaysia</t>
  </si>
  <si>
    <t xml:space="preserve">Trg Inc</t>
  </si>
  <si>
    <t xml:space="preserve">hr@tech-resource.com</t>
  </si>
  <si>
    <t xml:space="preserve">C-28, C Block, Sector 58, Noida, Uttar Pradesh 201301</t>
  </si>
  <si>
    <t xml:space="preserve">Vikcon Consulting</t>
  </si>
  <si>
    <t xml:space="preserve">Vikram Uday</t>
  </si>
  <si>
    <t xml:space="preserve">vikram@vikcon.in</t>
  </si>
  <si>
    <t xml:space="preserve">Sarita Vihar Phase 2, Dattawadi, Pune, Maharashtra 411030</t>
  </si>
  <si>
    <t xml:space="preserve">Zomato</t>
  </si>
  <si>
    <t xml:space="preserve">hr@zomato.com</t>
  </si>
  <si>
    <t xml:space="preserve">H1, 14, Sector 63 Rd, A Block, Sector 63, Noida, Uttar Pradesh 201307</t>
  </si>
  <si>
    <t xml:space="preserve">Re-Boot It Solution Pvt Ltd</t>
  </si>
  <si>
    <t xml:space="preserve">Sunil Saini</t>
  </si>
  <si>
    <t xml:space="preserve">sunilsaini@vvstechnologies.com</t>
  </si>
  <si>
    <t xml:space="preserve">D-36 OKHLA INDUSTRIAL AREA PHASE 1 OPP DLF PRIME TOWERS, Delhi, 110020</t>
  </si>
  <si>
    <t xml:space="preserve">Saudi National Commercial Bank</t>
  </si>
  <si>
    <t xml:space="preserve">m nayem</t>
  </si>
  <si>
    <t xml:space="preserve">m.nayem@alahli.com</t>
  </si>
  <si>
    <t xml:space="preserve">King Fahd Road 3208 - Al Aqeeq District Unit No.778
 Zip Code 13519 – Additional No. 6676
 Riyadh, Kingdom of Saudi Arabia</t>
  </si>
  <si>
    <t xml:space="preserve">Source One Management Services Private Limited.</t>
  </si>
  <si>
    <t xml:space="preserve">hr@ourceone.com</t>
  </si>
  <si>
    <t xml:space="preserve">Site No. 15, 2nd/3rd Floor B.G Main Road, 3rd Phase,, J P Nagar, Opp. Shoppers Stop, Bangalore-78, Bangalore, Karnataka 560027, IN</t>
  </si>
  <si>
    <t xml:space="preserve">Poonam Naik</t>
  </si>
  <si>
    <t xml:space="preserve">poonam.naik@tnmhr.com</t>
  </si>
  <si>
    <t xml:space="preserve">022 4222 0713</t>
  </si>
  <si>
    <t xml:space="preserve">Triad Software Pvt Lts</t>
  </si>
  <si>
    <t xml:space="preserve">saravanakumar@triad-india.com</t>
  </si>
  <si>
    <t xml:space="preserve">27, Whites Rd, Peters Colony, Royapettah, Chennai, Tamil Nadu 600014</t>
  </si>
  <si>
    <t xml:space="preserve">Vikvin Consultants Private Limited</t>
  </si>
  <si>
    <t xml:space="preserve">Sandesh N</t>
  </si>
  <si>
    <t xml:space="preserve">sandesh.n@vikvinconsultants.com</t>
  </si>
  <si>
    <t xml:space="preserve">Shivaji Niketan, Tejas Society, Behind Dhondiba Sutar Bus Stand,Near Mantri Park, Kothrud, Pune, Maharashtra 411029</t>
  </si>
  <si>
    <t xml:space="preserve">Zoom Air Services Pvt. Ltd</t>
  </si>
  <si>
    <t xml:space="preserve">manish.dwivedi@zoomair.in</t>
  </si>
  <si>
    <t xml:space="preserve">2nd Floor, JMK Tower, NH8, Kapas Hera Estate, New Delhi, Delhi 110037</t>
  </si>
  <si>
    <t xml:space="preserve">Rebuscode</t>
  </si>
  <si>
    <t xml:space="preserve">HR@rebuscode.com</t>
  </si>
  <si>
    <t xml:space="preserve">BPTP Centra, One, Golf Course Ext Rd, Sector 61, Gurugram, Haryana 122001</t>
  </si>
  <si>
    <t xml:space="preserve">Saung R And D Research India Bangalore Pvt Ltd</t>
  </si>
  <si>
    <t xml:space="preserve">nithya dev</t>
  </si>
  <si>
    <t xml:space="preserve">nithya.dev@saung.com</t>
  </si>
  <si>
    <t xml:space="preserve">No.2870, Phoenix Building, Bagmane Constellation Business Park Doddanakundi Circle Post, Outer Ring Rd, Doddanekundi, Marathahalli, Bengaluru, Karnataka 560037</t>
  </si>
  <si>
    <t xml:space="preserve">Sourcebits Technologies Private Limited</t>
  </si>
  <si>
    <t xml:space="preserve">sonal.shrivastava@sourcebits.com</t>
  </si>
  <si>
    <t xml:space="preserve">2ND FLR, A BLOCK,SALARPURIA,15/2&amp;14/P7,KADUBEESANAHALI,VARTHURBANGALORE656KN</t>
  </si>
  <si>
    <t xml:space="preserve">T. N. Gala &amp; Associates</t>
  </si>
  <si>
    <t xml:space="preserve">Tngala</t>
  </si>
  <si>
    <t xml:space="preserve">tngala@tngala.com</t>
  </si>
  <si>
    <t xml:space="preserve">Door No 30/A, 2nd Floor Hazi Habib Building, Naigaon Cross Road, Near Kohinoor Electronic, Dadar East, Mumbai-400014, Maharashtra, India</t>
  </si>
  <si>
    <t xml:space="preserve">Triadss Tech Solutions Pvt Ltd</t>
  </si>
  <si>
    <t xml:space="preserve">vijay@triadss.com</t>
  </si>
  <si>
    <t xml:space="preserve">A-83, Okhla Phase II, Sanjay Colony II, Pocket Z, Okhla Phase II, Okhla Industrial Estate, New Delhi, Delhi 110020</t>
  </si>
  <si>
    <t xml:space="preserve">Vil</t>
  </si>
  <si>
    <t xml:space="preserve">Gopalkrishnan N</t>
  </si>
  <si>
    <t xml:space="preserve">hr@vil.ac.in</t>
  </si>
  <si>
    <t xml:space="preserve">Rd Number 203, Pocket 6, Sector 12 Dwarka, Dwarka, Delhi, 110078</t>
  </si>
  <si>
    <t xml:space="preserve">Zostel Hospitality Private Limited</t>
  </si>
  <si>
    <t xml:space="preserve">hr@zoroo.com</t>
  </si>
  <si>
    <t xml:space="preserve">4th Floor, The Circle - Huda City Centre, Sector 29, Gurugram, Haryana 122001</t>
  </si>
  <si>
    <t xml:space="preserve">Recall India Limited</t>
  </si>
  <si>
    <t xml:space="preserve">Vidya Nair</t>
  </si>
  <si>
    <t xml:space="preserve">Vidya.Nair@ironmountain.com</t>
  </si>
  <si>
    <t xml:space="preserve">3B CONSTRUCTIONS PRIVATE LIMITED, 3/A, FLAT NO. 11, TAKSHILA CHSL MAHAKALI CAVES ROAD, ANDHERI EAST, MUMBAI</t>
  </si>
  <si>
    <t xml:space="preserve">Savalimanagement</t>
  </si>
  <si>
    <t xml:space="preserve">hr@savalimanagement.com</t>
  </si>
  <si>
    <t xml:space="preserve">Sourceedge Software Technologies Pvt Ltd</t>
  </si>
  <si>
    <t xml:space="preserve">Robin</t>
  </si>
  <si>
    <t xml:space="preserve">hr@sourceedge.com</t>
  </si>
  <si>
    <t xml:space="preserve">Sree Gururaya Mansion, # 759, 8th Main Rd, 3rd Phase, J. P. Nagar, Bengaluru, Karnataka 560078</t>
  </si>
  <si>
    <t xml:space="preserve">T.C.S Enterprises</t>
  </si>
  <si>
    <t xml:space="preserve">Chandru</t>
  </si>
  <si>
    <t xml:space="preserve">tchandru.tcs@gmail.com</t>
  </si>
  <si>
    <t xml:space="preserve">vedik vihar bhadeshi, road, Mahendra Nagar, Aligarh, Uttar Pradesh 202001</t>
  </si>
  <si>
    <t xml:space="preserve">Trianz Holdings Private Limited</t>
  </si>
  <si>
    <t xml:space="preserve">HR-Support@trianz.com</t>
  </si>
  <si>
    <t xml:space="preserve">2nd Floor, Building No.14, K Raheja Mindspace, HITEC City, Madhapur, Telangana 500081</t>
  </si>
  <si>
    <t xml:space="preserve">Vimaan Software Technologies Pvt Ltd</t>
  </si>
  <si>
    <t xml:space="preserve">Pavanr</t>
  </si>
  <si>
    <t xml:space="preserve">Hr@itdivisioninc.com</t>
  </si>
  <si>
    <t xml:space="preserve">303, E.G.K Enclave R.T.C. Cross roads, Chikkadapally, Hyderabad, Telangana 500020</t>
  </si>
  <si>
    <t xml:space="preserve">Zs Associates India Private Limited</t>
  </si>
  <si>
    <t xml:space="preserve">Seema Barage</t>
  </si>
  <si>
    <t xml:space="preserve">seema.barage@zsassociates.com</t>
  </si>
  <si>
    <t xml:space="preserve">Tower A4 National Highway 8 Near Star Mall Sector - 30 DLF World Tech Park, Gurugram, Haryana 122002</t>
  </si>
  <si>
    <t xml:space="preserve">Receptive Accumen Skill Development Privated Limited</t>
  </si>
  <si>
    <t xml:space="preserve">hr@receptiveaccumen.com</t>
  </si>
  <si>
    <t xml:space="preserve">G-17/D, First Floor, South Extension Part II, New Delhi, Delhi, 110049</t>
  </si>
  <si>
    <t xml:space="preserve">Savantis Solutions India Private Limited</t>
  </si>
  <si>
    <t xml:space="preserve">Ruksana Shaik, HR-Executive</t>
  </si>
  <si>
    <t xml:space="preserve">bgcheck@savantis.com,manish.modi@savantis.com</t>
  </si>
  <si>
    <t xml:space="preserve">Plot No B-8! Second Foot Sector 2,NIT Park Opp. Hitex Road Jubilee Enclave, Madhapur, Hydert</t>
  </si>
  <si>
    <t xml:space="preserve">Sourcefuse Technologies</t>
  </si>
  <si>
    <t xml:space="preserve">Navneet Kaur</t>
  </si>
  <si>
    <t xml:space="preserve">hr@sourcefuse.com</t>
  </si>
  <si>
    <t xml:space="preserve">Tower-A, Smartworks, Sector 125, Noida, Uttar Pradesh 201303</t>
  </si>
  <si>
    <t xml:space="preserve">Taashee Linux Services Ltd</t>
  </si>
  <si>
    <t xml:space="preserve">divya@taashee.com</t>
  </si>
  <si>
    <t xml:space="preserve">12th floor, Western Aqua, 101, Whitefields, HITEC City, Kondapur, Telangana 500081</t>
  </si>
  <si>
    <t xml:space="preserve">Triazine Software Private Limited</t>
  </si>
  <si>
    <t xml:space="preserve">Mamtas</t>
  </si>
  <si>
    <t xml:space="preserve">hr@triazinesoft.com</t>
  </si>
  <si>
    <t xml:space="preserve">C-56A/25, 3rd Floor, C Block, Phase 2, Industrial Area, Sector 62, Noida, Uttar Pradesh 201301</t>
  </si>
  <si>
    <t xml:space="preserve">Zte Telecom India Pvt Ltd</t>
  </si>
  <si>
    <t xml:space="preserve">Kalyani Mishra</t>
  </si>
  <si>
    <t xml:space="preserve">kalyani.mishra@zte.com</t>
  </si>
  <si>
    <t xml:space="preserve">C24V+HV8, Vatika City, Block W, Sector 49, Gurugram, Haryana 122018</t>
  </si>
  <si>
    <t xml:space="preserve">Reckit Benchiser Healthcare India Limited</t>
  </si>
  <si>
    <t xml:space="preserve">Anjali Mathur</t>
  </si>
  <si>
    <t xml:space="preserve">Anjali.Mathur@rb.com</t>
  </si>
  <si>
    <t xml:space="preserve">Khasra No. 701/534, village-sandholi P.O.Baddi tehsil-nalagarh, Distt, Kalka - Baddi Rd, Baddi, Himachal Pradesh 173205</t>
  </si>
  <si>
    <t xml:space="preserve">Save Healthcare Limited</t>
  </si>
  <si>
    <t xml:space="preserve">ankita metkar</t>
  </si>
  <si>
    <t xml:space="preserve">ankita.metkar@savaglobal.com</t>
  </si>
  <si>
    <t xml:space="preserve">20-30516100</t>
  </si>
  <si>
    <t xml:space="preserve">Mahalaya bungalows, 25, Pvt Rd, Sola, Ahmedabad, Gujarat</t>
  </si>
  <si>
    <t xml:space="preserve">Sourcehov India Private Limited</t>
  </si>
  <si>
    <t xml:space="preserve">hr@hovservices.com</t>
  </si>
  <si>
    <t xml:space="preserve">NO: 106-109 MOUNT ROAD GUINDY CHENNAI TN 600032 IN</t>
  </si>
  <si>
    <t xml:space="preserve">Tablets India Ltd</t>
  </si>
  <si>
    <t xml:space="preserve">Hr@tabletsindia.com</t>
  </si>
  <si>
    <t xml:space="preserve">904, Vishwadeep Tower 9th Floor, Janak Puri, New Delhi, Delhi 110058</t>
  </si>
  <si>
    <t xml:space="preserve">Tribune Digital Ventures Software Development Center India Private Limited</t>
  </si>
  <si>
    <t xml:space="preserve">hr@gracenote.com</t>
  </si>
  <si>
    <t xml:space="preserve">52, 3rd Floor, 100 Feet Road, Opp. Kendriya Sadan 2nd Block, Koramangala Bangalore Bangalore KA 560034</t>
  </si>
  <si>
    <t xml:space="preserve">Vimta Labs Limited</t>
  </si>
  <si>
    <t xml:space="preserve">Prashanth Patha</t>
  </si>
  <si>
    <t xml:space="preserve">hr@vimta.in</t>
  </si>
  <si>
    <t xml:space="preserve">C Block, Sector 8, Noida, Uttar Pradesh 201301</t>
  </si>
  <si>
    <t xml:space="preserve">Zubair Ahmad And Associates</t>
  </si>
  <si>
    <t xml:space="preserve">Zubair Ahmad</t>
  </si>
  <si>
    <t xml:space="preserve">advzubair07@yahoo.in</t>
  </si>
  <si>
    <t xml:space="preserve">A-5, Batla house Chowk, Jamia Nagar, Okhla, New Delhi, Delhi 110025</t>
  </si>
  <si>
    <t xml:space="preserve">Recl</t>
  </si>
  <si>
    <t xml:space="preserve">cmd@recl.nic.in</t>
  </si>
  <si>
    <t xml:space="preserve">Bay No. 7-8, Sector 2, Panchkula, Haryana 134115</t>
  </si>
  <si>
    <t xml:space="preserve">Saven Technologies Limited</t>
  </si>
  <si>
    <t xml:space="preserve">rinciya sajeer</t>
  </si>
  <si>
    <t xml:space="preserve">rinciya.sajeer@saven.in</t>
  </si>
  <si>
    <t xml:space="preserve">No.302, My Home Sarovar Plaza
 5-9-22, Secretariat Road
 Hyderabad - 500 063</t>
  </si>
  <si>
    <t xml:space="preserve">Sourcemind &amp; Manpower Consultants</t>
  </si>
  <si>
    <t xml:space="preserve">Shailesh Nikam</t>
  </si>
  <si>
    <t xml:space="preserve">shailesh@sourcemindindia.com</t>
  </si>
  <si>
    <t xml:space="preserve">Prabhat Center, 613, 6th Floor, Annexe, Sector 1A, CBD Belapur, Navi Mumbai, Maharashtra 400614</t>
  </si>
  <si>
    <t xml:space="preserve">Tabtree Pertraining Technologies Soluitons</t>
  </si>
  <si>
    <t xml:space="preserve">hr@tabtree.in</t>
  </si>
  <si>
    <t xml:space="preserve">Balaji Towers, 10/32,Third Floor, Thiruvika Rd, Royapettah, Tamil Nadu 600014</t>
  </si>
  <si>
    <t xml:space="preserve">Tribute Technologies</t>
  </si>
  <si>
    <t xml:space="preserve">Sai</t>
  </si>
  <si>
    <t xml:space="preserve">hrd@tributetechno.com</t>
  </si>
  <si>
    <t xml:space="preserve">22, first Floor, Station View Road, Kodambakkam, Chennai, Tamil Nadu 600024</t>
  </si>
  <si>
    <t xml:space="preserve">Vimukti Technologies Pvt Ltd</t>
  </si>
  <si>
    <t xml:space="preserve">rajesh@vimukti.com</t>
  </si>
  <si>
    <t xml:space="preserve">28, ECIL Main Road, Arul Colony, MJ Colony, A. S. Rao Nagar, Secunderabad, Telangana 500062</t>
  </si>
  <si>
    <t xml:space="preserve">Zulu Tele Services Private Limited</t>
  </si>
  <si>
    <t xml:space="preserve">helpdesk.hr@zulu.in</t>
  </si>
  <si>
    <t xml:space="preserve"># 3232 SECTOR 15-D CHANDIGARH CH 160015</t>
  </si>
  <si>
    <t xml:space="preserve">Recomp Solutions</t>
  </si>
  <si>
    <t xml:space="preserve">recompsolutions@rediffmail.com</t>
  </si>
  <si>
    <t xml:space="preserve">Kasturba Cross Road, Mumbai, Maharashtra 400064</t>
  </si>
  <si>
    <t xml:space="preserve">Saviance Technologies Pvt. Ltd.</t>
  </si>
  <si>
    <t xml:space="preserve">Dhruv.Mehta@saviance.com</t>
  </si>
  <si>
    <t xml:space="preserve">1 Meadowlands Plaza,
 Suite 200, East Rutherford,
 New Jersey 07073</t>
  </si>
  <si>
    <t xml:space="preserve">Sourceone Management Services Pvt Ltd</t>
  </si>
  <si>
    <t xml:space="preserve">deepthi@msourceone.com</t>
  </si>
  <si>
    <t xml:space="preserve">Deepthi S</t>
  </si>
  <si>
    <t xml:space="preserve">Tad Soft</t>
  </si>
  <si>
    <t xml:space="preserve">jayashree@tadconsultancy.com</t>
  </si>
  <si>
    <t xml:space="preserve">Ground Floor, Baba Foundation,
 151/1, South West Boag Road, T.Nagar,
 Chennai - 600 017, Tamilnadu, India</t>
  </si>
  <si>
    <t xml:space="preserve">Tricent Software Pvt. Ltd.</t>
  </si>
  <si>
    <t xml:space="preserve">Anju Singhal</t>
  </si>
  <si>
    <t xml:space="preserve">hr@tricentsoftware.com</t>
  </si>
  <si>
    <t xml:space="preserve">Plot No : 315, Sector 3, IMT Manesar, Gurugram, Haryana 122050</t>
  </si>
  <si>
    <t xml:space="preserve">Vin Poly Technologies Private Limited</t>
  </si>
  <si>
    <t xml:space="preserve">hr@vin.co.in</t>
  </si>
  <si>
    <t xml:space="preserve">CB 386, Indira Market, Mahatma Gandhi Marg, Naraina, New Delhi, Delhi 110028</t>
  </si>
  <si>
    <t xml:space="preserve">Zuti Engineering Solutions Pvt Ltd</t>
  </si>
  <si>
    <t xml:space="preserve">Ravindran</t>
  </si>
  <si>
    <t xml:space="preserve">ravindran.td@zuti.com</t>
  </si>
  <si>
    <t xml:space="preserve">Pavani Annexe, 203, Road No. 2, Banjara Hills, Hyderabad, Telangana 500034</t>
  </si>
  <si>
    <t xml:space="preserve">Recon Technologies P Ltd</t>
  </si>
  <si>
    <t xml:space="preserve">hr@recontechnologies.in</t>
  </si>
  <si>
    <t xml:space="preserve">Plot A-22, Gandhi Nagar, I D A Balanagar, Kukatpally, Gandhi Nagar, Hyderabad, 500037</t>
  </si>
  <si>
    <t xml:space="preserve">Savvy Soft Technologies</t>
  </si>
  <si>
    <t xml:space="preserve">savvyassist@savvy-it.com</t>
  </si>
  <si>
    <t xml:space="preserve">Venkatanarayana Rd, Parthasarathi Puram, T. Nagar, Chennai, Tamil Nadu 600017</t>
  </si>
  <si>
    <t xml:space="preserve">South Asia Fm Limited</t>
  </si>
  <si>
    <t xml:space="preserve">Priyanka Kumari</t>
  </si>
  <si>
    <t xml:space="preserve">priyanka.kumari@redfm.in</t>
  </si>
  <si>
    <t xml:space="preserve">Murasoli Maran Towers, 73, MRC Nagar Main Road, MRC Nagar, Chennai TN 600028 IN</t>
  </si>
  <si>
    <t xml:space="preserve">Tafe Motors And Tractors Limited</t>
  </si>
  <si>
    <t xml:space="preserve">Amarjit Singh</t>
  </si>
  <si>
    <t xml:space="preserve">amarjit@tmtl.co.in</t>
  </si>
  <si>
    <t xml:space="preserve">NO.35,NUNGAMBAKKAM HIGH ROADCHENNAI 600034 CHENNAI 600034 CHENNAI 600034 TN 000000 IN</t>
  </si>
  <si>
    <t xml:space="preserve">Tricom It Services Pvt Ltd</t>
  </si>
  <si>
    <t xml:space="preserve">perpetual@tricommail.com</t>
  </si>
  <si>
    <t xml:space="preserve">Road No 21, The Great Oasis D/13, Road No 21, Andheri East</t>
  </si>
  <si>
    <t xml:space="preserve">Vincalabs Infotech Private Limited</t>
  </si>
  <si>
    <t xml:space="preserve">info@vincalabs.com</t>
  </si>
  <si>
    <t xml:space="preserve">S.No.48/1B, Lane No 3, Sai Nagari, Chandan Nagar, Kharadi, Pune, Maharashtra 411014</t>
  </si>
  <si>
    <t xml:space="preserve">Zycus Infotech Pvt Ltd</t>
  </si>
  <si>
    <t xml:space="preserve">Tejal Gole</t>
  </si>
  <si>
    <t xml:space="preserve">tejal.gole@zycus.com</t>
  </si>
  <si>
    <t xml:space="preserve">4VHH+8G4, Seepz, Andheri East, Mumbai, Maharashtra 400047</t>
  </si>
  <si>
    <t xml:space="preserve">ONB Technologies India Pvt Ltd(21 NORTH EUROP ASSISTANCE)</t>
  </si>
  <si>
    <t xml:space="preserve">NEHA PRASAD</t>
  </si>
  <si>
    <t xml:space="preserve">hrdesk@21north.in</t>
  </si>
  <si>
    <t xml:space="preserve">Recruitin Flux</t>
  </si>
  <si>
    <t xml:space="preserve">HROfficial</t>
  </si>
  <si>
    <t xml:space="preserve">hr@recruitinflux.com</t>
  </si>
  <si>
    <t xml:space="preserve">2nd Floor, Vishwakarma Chownk, Miller Ganj, above Yes Bank, Ludhiana, Punjab 141003</t>
  </si>
  <si>
    <t xml:space="preserve">Savy Software</t>
  </si>
  <si>
    <t xml:space="preserve">hr.elc@savysoft.co.in</t>
  </si>
  <si>
    <t xml:space="preserve">Office, Regent Plaza Mall, 204, Baner - Pashan Link Rd, Baner, Pune, Maharashtra 411045</t>
  </si>
  <si>
    <t xml:space="preserve">South Eastern Roadways</t>
  </si>
  <si>
    <t xml:space="preserve">hrd@serl.com</t>
  </si>
  <si>
    <t xml:space="preserve">18/1, Ajrondi Mathura Road, Faridabad, Haryana 121002</t>
  </si>
  <si>
    <t xml:space="preserve">Taj Banjara</t>
  </si>
  <si>
    <t xml:space="preserve">Nisar Khan</t>
  </si>
  <si>
    <t xml:space="preserve">nisar.khan@tajhotels.com</t>
  </si>
  <si>
    <t xml:space="preserve">40-66669999</t>
  </si>
  <si>
    <t xml:space="preserve">Rd Number 1, Mithila Nagar, Banjara Hills, Hyderabad, Telangana 500034</t>
  </si>
  <si>
    <t xml:space="preserve">Tricon Infotech</t>
  </si>
  <si>
    <t xml:space="preserve">Pritam</t>
  </si>
  <si>
    <t xml:space="preserve">pritam@triconinfotech.com</t>
  </si>
  <si>
    <t xml:space="preserve">Industrial Layout, 143, 144, Hosur Rd, Koramangala, Bengaluru, Karnataka 560095</t>
  </si>
  <si>
    <t xml:space="preserve">Vincere Semantics Consultancy Services Pvt Ltd</t>
  </si>
  <si>
    <t xml:space="preserve">hr@vscsindia.com</t>
  </si>
  <si>
    <t xml:space="preserve">#204, Plot No:21, Techno Residency Opp : Raheja IT Park(Mind Space Hi-Tech City, Madhapur, Telangana 500081</t>
  </si>
  <si>
    <t xml:space="preserve">Zydus Cadila Healthcare Limited</t>
  </si>
  <si>
    <t xml:space="preserve">Sunil Parekh</t>
  </si>
  <si>
    <t xml:space="preserve">sunilparekh@zyduscadila.com</t>
  </si>
  <si>
    <t xml:space="preserve">Recruitsmart</t>
  </si>
  <si>
    <t xml:space="preserve">Roxily</t>
  </si>
  <si>
    <t xml:space="preserve">rabraham@recruit-smart.com</t>
  </si>
  <si>
    <t xml:space="preserve"># 3, Building No 307, Green Park Road, Ramamurthi Nagar Main Rd, Dodda Banaswadi, Bengaluru, Karnataka 560043</t>
  </si>
  <si>
    <t xml:space="preserve">Saxo</t>
  </si>
  <si>
    <t xml:space="preserve">RUK@saxobank.com</t>
  </si>
  <si>
    <t xml:space="preserve">Saxo Markets
 40 Bank Street, 26th floor
 E14 5DA London, United Kingdom</t>
  </si>
  <si>
    <t xml:space="preserve">South Nests Software Solutions Private Limited</t>
  </si>
  <si>
    <t xml:space="preserve">hr1@executiveship.com</t>
  </si>
  <si>
    <t xml:space="preserve">No 28, 1st Floor, ESM Batra centre, Sardar Patel Road, Guindy, Chennai, Tamil Nadu 600032</t>
  </si>
  <si>
    <t xml:space="preserve">Taj Sats Air Catering Ltd</t>
  </si>
  <si>
    <t xml:space="preserve">Surinder Thukral</t>
  </si>
  <si>
    <t xml:space="preserve">surinder.thukral@tajhotels.com</t>
  </si>
  <si>
    <t xml:space="preserve">Indira Gandhi International Airport, Indira Gandhi International T3 Rd, New Delhi, Delhi 110037</t>
  </si>
  <si>
    <t xml:space="preserve">Tricore Solutions</t>
  </si>
  <si>
    <t xml:space="preserve">hr.india@tricoresolutions.com</t>
  </si>
  <si>
    <t xml:space="preserve">Vinculum Solutions Private Limited</t>
  </si>
  <si>
    <t xml:space="preserve">Shivangini Rathore</t>
  </si>
  <si>
    <t xml:space="preserve">hr@Vinculumgroup.com</t>
  </si>
  <si>
    <t xml:space="preserve">First Floor, Tower 1, Candor TechSpace Plot No. 2, Block B, Sector 62, Noida, Uttar Pradesh 201307</t>
  </si>
  <si>
    <t xml:space="preserve">Zydus Healthcare Limited</t>
  </si>
  <si>
    <t xml:space="preserve">Karvinder</t>
  </si>
  <si>
    <t xml:space="preserve">karvinder.zydus@gmail.com</t>
  </si>
  <si>
    <t xml:space="preserve">MJ 6 &amp; 6A, J R Complex, Gate no 2, Village Mandoli, New Delhi, Delhi 110094</t>
  </si>
  <si>
    <t xml:space="preserve">Red Digital India Pvt Ltd</t>
  </si>
  <si>
    <t xml:space="preserve">Ashutosh Naidu</t>
  </si>
  <si>
    <t xml:space="preserve">ashutosh.naidu@red.com</t>
  </si>
  <si>
    <t xml:space="preserve">OFFICE NO. 301, 3RD FLOOR, VASTU PRESTIGE NEW ANDHERI LINK ROAD, ANDHERI (W) MUMBAI Mumbai City MH 400053 IN</t>
  </si>
  <si>
    <t xml:space="preserve">Saxon Global (Wit Innovation Technologies Pvt Ltd)</t>
  </si>
  <si>
    <t xml:space="preserve">srini p</t>
  </si>
  <si>
    <t xml:space="preserve">srini.p@saxonglobal.com</t>
  </si>
  <si>
    <t xml:space="preserve">166, 19th Main Rd, Sector 4, HSR Layout, Bengaluru, Karnataka 560102</t>
  </si>
  <si>
    <t xml:space="preserve">Southern Online Bio Technologies Ltd.</t>
  </si>
  <si>
    <t xml:space="preserve">kdamodar@sol.net.in</t>
  </si>
  <si>
    <t xml:space="preserve">040-49221999</t>
  </si>
  <si>
    <t xml:space="preserve">Flat # A3, 3rd Floor, Office Block, Samrat Complex, Opposite to AG's Office, Saifabad, Hyderabad Hyderabad TG 500004 I</t>
  </si>
  <si>
    <t xml:space="preserve">Take Solutions Global Llp</t>
  </si>
  <si>
    <t xml:space="preserve">jagan@navitas.net</t>
  </si>
  <si>
    <t xml:space="preserve">NO.27, TANK BUND ROAD NUNGAMBAKKAM CHENNAI Chennai TN 600034 IN</t>
  </si>
  <si>
    <t xml:space="preserve">Tridat Technologies Private Limited</t>
  </si>
  <si>
    <t xml:space="preserve">Aasiya</t>
  </si>
  <si>
    <t xml:space="preserve">aasiya@tridatindia.com</t>
  </si>
  <si>
    <t xml:space="preserve">Lake Primrose, A/1502, near Gopal Sharma School, Powai, Mumbai, Maharashtra 400076</t>
  </si>
  <si>
    <t xml:space="preserve">Vindhya E- Infomedia</t>
  </si>
  <si>
    <t xml:space="preserve">hr@vindhyainfo.com</t>
  </si>
  <si>
    <t xml:space="preserve">No. 3, 4th Main, 2nd Cross, 4th Stage, Industrial Town, Rajaji Nagar, Bengaluru, Karnataka 560044</t>
  </si>
  <si>
    <t xml:space="preserve">Zylog Systems Ltd</t>
  </si>
  <si>
    <t xml:space="preserve">Karthikeyan
 Joshuva</t>
  </si>
  <si>
    <t xml:space="preserve">karthikeyanra@zsl.com</t>
  </si>
  <si>
    <t xml:space="preserve">-9600083891/044- 49157041
 9841868342/044 -4915 7035</t>
  </si>
  <si>
    <t xml:space="preserve">Red Entertainment Pvt.Ltd.</t>
  </si>
  <si>
    <t xml:space="preserve">hr@redentertainment.in</t>
  </si>
  <si>
    <t xml:space="preserve">B-1404 DHEERAJ JAMUNA CHINCHOLI BANDER ROAD MALAD (WEST) , Mumbai, IN 400064</t>
  </si>
  <si>
    <t xml:space="preserve">Saya Intellical Aurangabad</t>
  </si>
  <si>
    <t xml:space="preserve">hr@sayaintellicall.com</t>
  </si>
  <si>
    <t xml:space="preserve">D24 2nd Floor, Motiwala Trade Center, Nirala Bazar Rd, opp. HDFC Bank, Aurangabad, Maharashtra 431001</t>
  </si>
  <si>
    <t xml:space="preserve">Southern Petrochemical Industries Corporation Limited</t>
  </si>
  <si>
    <t xml:space="preserve">Rsvelan</t>
  </si>
  <si>
    <t xml:space="preserve">rsvelan@spic.co.in</t>
  </si>
  <si>
    <t xml:space="preserve">No. 1201, Vikram Tower, Dharamdas Shastri Marg, Rajendra Place, New Delhi, Delhi 110008</t>
  </si>
  <si>
    <t xml:space="preserve">Takeleap Jlt</t>
  </si>
  <si>
    <t xml:space="preserve">Salman Yusuf</t>
  </si>
  <si>
    <t xml:space="preserve">salman@takeleap.com</t>
  </si>
  <si>
    <t xml:space="preserve">702, Gold Crest Executive, Cluster C, Jumeirah Lakes Towers - Dubai - United Arab Emirates</t>
  </si>
  <si>
    <t xml:space="preserve">Trident</t>
  </si>
  <si>
    <t xml:space="preserve">Mohan Shinde</t>
  </si>
  <si>
    <t xml:space="preserve">Mohan.Shinde@oberoihotels.com sharma.neeraj@tridenthotels.com sambhav@tridentindia.com</t>
  </si>
  <si>
    <t xml:space="preserve">X- 15, Hauz Khas, New Delhi, Delhi 110016</t>
  </si>
  <si>
    <t xml:space="preserve">Vindhya Telelinks Ltd</t>
  </si>
  <si>
    <t xml:space="preserve">Amitratta Ratta</t>
  </si>
  <si>
    <t xml:space="preserve">hr@vtlrewa.com</t>
  </si>
  <si>
    <t xml:space="preserve">G8VH+QWM, Sector 125, Noida, Uttar Pradesh 201313</t>
  </si>
  <si>
    <t xml:space="preserve">Zyme Solutions Pvt. Ltd.</t>
  </si>
  <si>
    <t xml:space="preserve">Romila Kalyan</t>
  </si>
  <si>
    <t xml:space="preserve">romila.kalyan@zymesolutions.com</t>
  </si>
  <si>
    <t xml:space="preserve">3H4V+V4W, Sanjeevini Nagar, Bengaluru, Karnataka 560092</t>
  </si>
  <si>
    <t xml:space="preserve">Red Sparrow Infotech</t>
  </si>
  <si>
    <t xml:space="preserve">redsparrowinfotech@gmail.com</t>
  </si>
  <si>
    <t xml:space="preserve">31, Oasis Industrial Estate, Next to Vakola Market,, behind Vakola Masjid bus stop,, Santacruz East, Mumbai, Maharashtra 400055</t>
  </si>
  <si>
    <t xml:space="preserve">Sbbj</t>
  </si>
  <si>
    <t xml:space="preserve">md@sbbj.co.in</t>
  </si>
  <si>
    <t xml:space="preserve">Southpoint</t>
  </si>
  <si>
    <t xml:space="preserve">M Kohli</t>
  </si>
  <si>
    <t xml:space="preserve">mkohli@southpoint.org.in</t>
  </si>
  <si>
    <t xml:space="preserve">Birla Building, 9/1 R. N. Mukherjee Road, Kolkata - 700001</t>
  </si>
  <si>
    <t xml:space="preserve">Tal Manufacturing Solutions Ltd</t>
  </si>
  <si>
    <t xml:space="preserve">Ganesh Thawari</t>
  </si>
  <si>
    <t xml:space="preserve">hr@tal.co.in</t>
  </si>
  <si>
    <t xml:space="preserve">513, DLF Galleria Rd, DLF Phase IV, Sector 28, Gurugram, Haryana 122009</t>
  </si>
  <si>
    <t xml:space="preserve">Trident Diagnostics Health Care Pvt Ltd</t>
  </si>
  <si>
    <t xml:space="preserve">vidyaranyapuratrident</t>
  </si>
  <si>
    <t xml:space="preserve">vidyaranyapuratrident@gmail.com</t>
  </si>
  <si>
    <t xml:space="preserve">Referral Lab: A Unit of Trident Diagnostics &amp; Healthcare Pvt Ltd #313, 2nd Main, Jagajyothi Nagara, Kengeri Main Rd, Kenchanapura Cross, Nagdevanahalli, Bengaluru, Karnataka 560056</t>
  </si>
  <si>
    <t xml:space="preserve">Vineetaz Export Firm</t>
  </si>
  <si>
    <t xml:space="preserve">Vineet</t>
  </si>
  <si>
    <t xml:space="preserve">vineet@vineetaz.com</t>
  </si>
  <si>
    <t xml:space="preserve">Plot No. 340, Udyog Vihar VI, Pace City 2, Sector 37, Gurugram, Haryana 122001</t>
  </si>
  <si>
    <t xml:space="preserve">Zynga Game Network India Pvt Ltd</t>
  </si>
  <si>
    <t xml:space="preserve">Ms. Manas Mishra</t>
  </si>
  <si>
    <t xml:space="preserve">mmishra@zynga.com</t>
  </si>
  <si>
    <t xml:space="preserve">Redblack Tree Technologies Private Limited</t>
  </si>
  <si>
    <t xml:space="preserve">usha@redblacktree.com</t>
  </si>
  <si>
    <t xml:space="preserve">8, Lalitha Nagar First St, Santhome, Mylapore, Chennai, Tamil Nadu 600004</t>
  </si>
  <si>
    <t xml:space="preserve">Sbi</t>
  </si>
  <si>
    <t xml:space="preserve">mdge.as@sbi.co.in</t>
  </si>
  <si>
    <t xml:space="preserve">BPC Rd, Shree Nagar Society, Purushottam Nagar, Haripura, Vadodara, Gujarat 390020</t>
  </si>
  <si>
    <t xml:space="preserve">Sovika Aviation Pvt Ltd</t>
  </si>
  <si>
    <t xml:space="preserve">Imran</t>
  </si>
  <si>
    <t xml:space="preserve">imran@sovikagroup.com</t>
  </si>
  <si>
    <t xml:space="preserve">Andheri - Kurla Rd, Vijay Nagar Colony, J B Nagar, Andheri East, Mumbai, Maharashtra 400053</t>
  </si>
  <si>
    <t xml:space="preserve">Talbros Infotech</t>
  </si>
  <si>
    <t xml:space="preserve">hr@talbrosgroup.com</t>
  </si>
  <si>
    <t xml:space="preserve">129, 3rd Floor, Kamani Center, Bistupur, Jamshedpur, Jharkhand 831001</t>
  </si>
  <si>
    <t xml:space="preserve">Trident Hotel</t>
  </si>
  <si>
    <t xml:space="preserve">Hr@tridenthotels.com</t>
  </si>
  <si>
    <t xml:space="preserve">443, Shankar Chowk Rd, Phase V, Udyog Vihar, Sector 19, Gurugram, Haryana 122016</t>
  </si>
  <si>
    <t xml:space="preserve">Vinit Sikka</t>
  </si>
  <si>
    <t xml:space="preserve">vsacsp@gmail.com</t>
  </si>
  <si>
    <t xml:space="preserve">Unit No. 215, IInd Floor, Vardhman Mall, Sector 19, Faridabad, Haryana 121002</t>
  </si>
  <si>
    <t xml:space="preserve">Redbridge International Academy</t>
  </si>
  <si>
    <t xml:space="preserve">administrator@rbia.in</t>
  </si>
  <si>
    <t xml:space="preserve">#114, S Bingipura Village Hulimangala Post, Begur - Koppa Rd, Bengaluru, Karnataka 560105</t>
  </si>
  <si>
    <t xml:space="preserve">Sbi General Insurance</t>
  </si>
  <si>
    <t xml:space="preserve">Namrata Takshak</t>
  </si>
  <si>
    <t xml:space="preserve">Namrata.Takshak@SBIGeneral.in</t>
  </si>
  <si>
    <t xml:space="preserve">22 4241 2642</t>
  </si>
  <si>
    <t xml:space="preserve">Old Padra Rd, Haribhakti Extension, Paris Nagar, Haripura, Vadodara, Gujarat 390007</t>
  </si>
  <si>
    <t xml:space="preserve">Sp Software (P) Ltd</t>
  </si>
  <si>
    <t xml:space="preserve">Sriman Kumar</t>
  </si>
  <si>
    <t xml:space="preserve">sriman.kumar@spsoftglobal.com</t>
  </si>
  <si>
    <t xml:space="preserve">VAISHNAVI'S CYNOSURE, 4TH FLOOR, UNIT NO. 4A TO 4F 1-72/3/19 TO 49/VC, SURVEY NO. 18, GACHIBOWLI HYDERABAD Rangareddi TG 500032 IN</t>
  </si>
  <si>
    <t xml:space="preserve">Talen Sprint Pvt Ltd</t>
  </si>
  <si>
    <t xml:space="preserve">hr@talentsprint.com</t>
  </si>
  <si>
    <t xml:space="preserve">Plot No. 2, 2nd Floor, Kapil Vihar, Pitampura, Delhi 110034</t>
  </si>
  <si>
    <t xml:space="preserve">Trident Information Systems Private Limited</t>
  </si>
  <si>
    <t xml:space="preserve">sushmitamathur@tridentindia.com</t>
  </si>
  <si>
    <t xml:space="preserve">M-31A, M Block Market, Block M, Greater Kailash II, Greater Kailash, New Delhi, Delhi 110048</t>
  </si>
  <si>
    <t xml:space="preserve">Vinkarr Technologies Pvt Ltd</t>
  </si>
  <si>
    <t xml:space="preserve">info@vinkarr.com</t>
  </si>
  <si>
    <t xml:space="preserve">Jamals Caladium, Cauvery Nagar, Thiruverkadu, Chennai, Tamil Nadu 600077</t>
  </si>
  <si>
    <t xml:space="preserve">Redbus</t>
  </si>
  <si>
    <t xml:space="preserve">Preethi Sh</t>
  </si>
  <si>
    <t xml:space="preserve">preethi.sh@redbus.com</t>
  </si>
  <si>
    <t xml:space="preserve">101, 3rd floor, Classic towers, 1547, Trichy road, Coimbatore - 641018.</t>
  </si>
  <si>
    <t xml:space="preserve">Sbi Life Insurance</t>
  </si>
  <si>
    <t xml:space="preserve">hr_hyd@sbi-life.com</t>
  </si>
  <si>
    <t xml:space="preserve">Manisha Chokadi, Vasana Road, behind New Alka Restaurant, Vadodara, Gujarat</t>
  </si>
  <si>
    <t xml:space="preserve">Sp Technos</t>
  </si>
  <si>
    <t xml:space="preserve">hr@sptecnos.com</t>
  </si>
  <si>
    <t xml:space="preserve">D-59, Sector 63 Rd, D Block, Sector 10, Noida, Uttar Pradesh 201301</t>
  </si>
  <si>
    <t xml:space="preserve">Talent Anywhere (Quickstart Resource Management India Private Limited)</t>
  </si>
  <si>
    <t xml:space="preserve">hr@talentanywhere.com</t>
  </si>
  <si>
    <t xml:space="preserve">1ST FLOOR, VADODAR HYPER, DR. VIKRAM SARABHAI MARG, ALKAPURI VADODARA GJ 390007 IN</t>
  </si>
  <si>
    <t xml:space="preserve">Trident Information Systems Pvt</t>
  </si>
  <si>
    <t xml:space="preserve">hrdesk@tridentinfo.com</t>
  </si>
  <si>
    <t xml:space="preserve">Vinove Software</t>
  </si>
  <si>
    <t xml:space="preserve">hr@vinove.com</t>
  </si>
  <si>
    <t xml:space="preserve">101, Infinity Business Park, Plot H-221, Sector 63, Noida, Uttar Pradesh 201307</t>
  </si>
  <si>
    <t xml:space="preserve">Redbytes Software Pvt Ltd</t>
  </si>
  <si>
    <t xml:space="preserve">Vrishali Deshmukh</t>
  </si>
  <si>
    <t xml:space="preserve">vrishali@testbytes.net</t>
  </si>
  <si>
    <t xml:space="preserve">125/2, Sainiketan Colony, kalas Road, Visharant Wadi, Pune, Maharashtra 411015</t>
  </si>
  <si>
    <t xml:space="preserve">Sbicaps</t>
  </si>
  <si>
    <t xml:space="preserve">Leena Paulose</t>
  </si>
  <si>
    <t xml:space="preserve">Leena.Paulose@sbicaps.com</t>
  </si>
  <si>
    <t xml:space="preserve">Marathon Futurex, B-wing, 12th Floor, Lower Parel East, Mumbai - 400013</t>
  </si>
  <si>
    <t xml:space="preserve">Spa Insurance Broking Services Limited</t>
  </si>
  <si>
    <t xml:space="preserve">Risha Tiwari</t>
  </si>
  <si>
    <t xml:space="preserve">hr@sp-assurance.com</t>
  </si>
  <si>
    <t xml:space="preserve">91 11 25517371, 25515086 |Ext No: 646</t>
  </si>
  <si>
    <t xml:space="preserve">804, Hallmark Business Plaza,Sant Dnyaneshwar Marg Opposite Gurunanak Hospital, Bandra East, Mumbai Mumbai Mumbai City MH 400051 IN</t>
  </si>
  <si>
    <t xml:space="preserve">Talent Maximus India Pvt Ltd</t>
  </si>
  <si>
    <t xml:space="preserve">Satyanarayan.</t>
  </si>
  <si>
    <t xml:space="preserve">Hr@talentmaximus.com</t>
  </si>
  <si>
    <t xml:space="preserve">Trident Microfin Pvt Ltd</t>
  </si>
  <si>
    <t xml:space="preserve">hr@tridentmicrofin.com</t>
  </si>
  <si>
    <t xml:space="preserve">H.No: 11-4-189/4, Plot No 19 2nd Floor Road No- 6, above Jai Mathadi Dress, Pochamma Bagh Colony, Saroornagar, Telangana 500035</t>
  </si>
  <si>
    <t xml:space="preserve">Viom Networks Ltd</t>
  </si>
  <si>
    <t xml:space="preserve">Abhay Singh1</t>
  </si>
  <si>
    <t xml:space="preserve">abhay.singh1@viomnetworks.com</t>
  </si>
  <si>
    <t xml:space="preserve">Southern Park, 5th Floor, Saket Place, Saket, New Delhi, Delhi 110017</t>
  </si>
  <si>
    <t xml:space="preserve">Redfin Business Solutions Private Limited</t>
  </si>
  <si>
    <t xml:space="preserve">Salma</t>
  </si>
  <si>
    <t xml:space="preserve">salma@redfin.net.i</t>
  </si>
  <si>
    <t xml:space="preserve">26 1st Floor, Redfin Businesses Solutions pvt ltd, Zam Zam Centre, Infantry Rd, behind Bank of Baroda, Shivaji Nagar, Bengaluru, Karnataka 560001</t>
  </si>
  <si>
    <t xml:space="preserve">Sbm</t>
  </si>
  <si>
    <t xml:space="preserve">gmvi@sbm.co.in</t>
  </si>
  <si>
    <t xml:space="preserve">4th Floor, Pt. Deendayal Antyodaya Bhawan (formerly, Paryavarn Bhawan),
 CGO Complex, Lodhi Road,
 New Delhi - 110003.</t>
  </si>
  <si>
    <t xml:space="preserve">Space Info Softtech Pvt Ltd</t>
  </si>
  <si>
    <t xml:space="preserve">Vaishnavi G</t>
  </si>
  <si>
    <t xml:space="preserve">hr@spaceinfo.co.in</t>
  </si>
  <si>
    <t xml:space="preserve">Plot No.69 H No: 1-98/4/69, 4th Floor,Vittal Rao Nagar Madhapur, Hyderabad, Telangana 500034</t>
  </si>
  <si>
    <t xml:space="preserve">Talent Maximus Payroll Services Private Limited (Deputed To Hurix Syste Private Limited)</t>
  </si>
  <si>
    <t xml:space="preserve">Vignesh.K@talentmaximus.com</t>
  </si>
  <si>
    <t xml:space="preserve">Devika Tower, 1320, 13th Floor, Lala Lajpat Rai Rd, Nehru Place, New Delhi, Delhi 110019</t>
  </si>
  <si>
    <t xml:space="preserve">Trident Pneumatics Private Limited</t>
  </si>
  <si>
    <t xml:space="preserve">Raveender</t>
  </si>
  <si>
    <t xml:space="preserve">n_raveender@tridentpneumatics.in</t>
  </si>
  <si>
    <t xml:space="preserve">406, 1st floor, bhad wale mohalla, Badli, Rohini, North West Delhi, Delhi, 110042</t>
  </si>
  <si>
    <t xml:space="preserve">Virbac Animal Health India Pvt. Ltd.</t>
  </si>
  <si>
    <t xml:space="preserve">Vrushali Khanvilkar</t>
  </si>
  <si>
    <t xml:space="preserve">hr@virbac.in</t>
  </si>
  <si>
    <t xml:space="preserve">Western Edge I, 604, 6th floor, Western Express Hwy, Magathane, Borivali East, Mumbai, Maharashtra 400066</t>
  </si>
  <si>
    <t xml:space="preserve">Redington India Ltd</t>
  </si>
  <si>
    <t xml:space="preserve">lina.oommen@redington.co.in</t>
  </si>
  <si>
    <t xml:space="preserve">296- BX, Ground Floor, 141002, Model Town Extension, Model Town, Ludhiana, Punjab 141002</t>
  </si>
  <si>
    <t xml:space="preserve">Sbr Technologies Pvt Ltd</t>
  </si>
  <si>
    <t xml:space="preserve">careers@sbr-technologies.com</t>
  </si>
  <si>
    <t xml:space="preserve">CD-96, Salt Lake City, Sector-1, Opp: Seba Hospital,, Kolkata, West Bengal 700064</t>
  </si>
  <si>
    <t xml:space="preserve">Space Multimedia</t>
  </si>
  <si>
    <t xml:space="preserve">hr@space-multimedia.com</t>
  </si>
  <si>
    <t xml:space="preserve">Sonali Info Park, First Floor, C block A-2-120/1b, Road no: 2, Banjara Hills Hyderabad TG 500034 IN</t>
  </si>
  <si>
    <t xml:space="preserve">Talent Plus Syste India Pvt Ltd</t>
  </si>
  <si>
    <t xml:space="preserve">hr@talentps.com</t>
  </si>
  <si>
    <t xml:space="preserve">: NO 29, 1st Cross Rd, D Costa Layout, Cooke Town, Bengaluru, Karnataka 560033</t>
  </si>
  <si>
    <t xml:space="preserve">Tridenthyundai</t>
  </si>
  <si>
    <t xml:space="preserve">hr@tridenthyundai.com</t>
  </si>
  <si>
    <t xml:space="preserve">46/4, Hosur Rd, Kudlu Gate, Krishna Reddy Industrial Area, Hosapalaya, Begur, Bengaluru, Karnataka 560068</t>
  </si>
  <si>
    <t xml:space="preserve">Virgin Records Pvt Ltd</t>
  </si>
  <si>
    <t xml:space="preserve">Wilma Rose</t>
  </si>
  <si>
    <t xml:space="preserve">wilma.rose@umusic.com</t>
  </si>
  <si>
    <t xml:space="preserve">No. 2, Veera Desai Rd, Mhada Colony, Azad Nagar, Andheri West, Mumbai, Maharashtra 400053</t>
  </si>
  <si>
    <t xml:space="preserve">Redingtongulf</t>
  </si>
  <si>
    <t xml:space="preserve">Nithyaanand G</t>
  </si>
  <si>
    <t xml:space="preserve">nithyaanand.g@redingtongulf.com</t>
  </si>
  <si>
    <t xml:space="preserve">1st Floor, Block B-6 Shriram The Gateway, GST Road Perungalathur Kancheepuram TN 600063 IN</t>
  </si>
  <si>
    <t xml:space="preserve">Sbt</t>
  </si>
  <si>
    <t xml:space="preserve">md@sbt.co.in</t>
  </si>
  <si>
    <t xml:space="preserve">4th Floor, North Wing, LIC Jeevan Seva Extn.Building, S V Road, Santacruz(W), Mumbai 400054.</t>
  </si>
  <si>
    <t xml:space="preserve">Talent Pro India Limited</t>
  </si>
  <si>
    <t xml:space="preserve">Queries@talentproindia.com</t>
  </si>
  <si>
    <t xml:space="preserve">8th Floor, Padma Tower II, 803, 804, Rajendra Place, New Delhi, Delhi 110008</t>
  </si>
  <si>
    <t xml:space="preserve">Virinchi Limited</t>
  </si>
  <si>
    <t xml:space="preserve">vishal@virinchi.com</t>
  </si>
  <si>
    <t xml:space="preserve">C-50 Second Floor, Sector 6, Noida, Uttar Pradesh 201301</t>
  </si>
  <si>
    <t xml:space="preserve">Redknee India Technologies Private Limited</t>
  </si>
  <si>
    <t xml:space="preserve">shyam.mohan@redknee.com</t>
  </si>
  <si>
    <t xml:space="preserve">414, Senapati Bapat Marg, Empire Industries Complex, Lower Parel, Empire Business Centre, Mumbai, Maharashtra 400013</t>
  </si>
  <si>
    <t xml:space="preserve">Sc</t>
  </si>
  <si>
    <t xml:space="preserve">kunal pradhan</t>
  </si>
  <si>
    <t xml:space="preserve">kunal.pradhan@sc.com</t>
  </si>
  <si>
    <t xml:space="preserve">Standard Chartered Bank, Customer Care Unit, 19 Rajaji Salai, Chennai - 600 001</t>
  </si>
  <si>
    <t xml:space="preserve">Span Infotech India Pvt Ltd</t>
  </si>
  <si>
    <t xml:space="preserve">Deepika Agnihotri</t>
  </si>
  <si>
    <t xml:space="preserve">hr@spanservices.com</t>
  </si>
  <si>
    <t xml:space="preserve">5th Floors, ‘E’ Block, Global Village, RVCE Post, Mysore Road, Mylasandra
 IN-560059 Bangalore Karnataka
 India</t>
  </si>
  <si>
    <t xml:space="preserve">Talent Sprint Pvt Ltd Hyderabad</t>
  </si>
  <si>
    <t xml:space="preserve">Ranjith N</t>
  </si>
  <si>
    <t xml:space="preserve">ranjith.n@talentsprint.com</t>
  </si>
  <si>
    <t xml:space="preserve">Survey No. 126P, PSR Prime Tower, beside DLF Cyber City, Gachibowli, Hyderabad, Telangana 500032</t>
  </si>
  <si>
    <t xml:space="preserve">Trifecta Technologies Of India Pvt Ltd</t>
  </si>
  <si>
    <t xml:space="preserve">Uday Jakkana</t>
  </si>
  <si>
    <t xml:space="preserve">Uday.Jakkana@TRIFECTA.COM</t>
  </si>
  <si>
    <t xml:space="preserve">10-1-8/24, Third Floor - 1, Landmark Building, Sampath Vinayagar Road, Waltair Uplands, Visakhapatnam, Andhra Pradesh 530003</t>
  </si>
  <si>
    <t xml:space="preserve">Virinchi Software Private Limited</t>
  </si>
  <si>
    <t xml:space="preserve">hr@virinchisoftware.com</t>
  </si>
  <si>
    <t xml:space="preserve">20, Street Number 20, Unche Per, Railway Colony, Mandawali, New Delhi, Delhi 110092</t>
  </si>
  <si>
    <t xml:space="preserve">Redlands Ashlyn Motors Plc</t>
  </si>
  <si>
    <t xml:space="preserve">recruitment@redlandsmotors.com</t>
  </si>
  <si>
    <t xml:space="preserve">Kuttanellur, Thrissur, Kerala 680655</t>
  </si>
  <si>
    <t xml:space="preserve">Scalability Solutions Pvt Ltd</t>
  </si>
  <si>
    <t xml:space="preserve">HRServices@scalabilityexperts.com</t>
  </si>
  <si>
    <t xml:space="preserve">C1-403 &amp; 404, SAUDAMINI COMMERCIAL COMPLEX, RIGHT Right, Paud Rd, Bhusari Colony, Kothrud, Pune, Maharashtra 411038</t>
  </si>
  <si>
    <t xml:space="preserve">Span Outsourcing Private Limited</t>
  </si>
  <si>
    <t xml:space="preserve">hr@spanoutsourcing.in</t>
  </si>
  <si>
    <t xml:space="preserve">L32, 2nd A Main Road, Outer Ring Road, HSR Layout, 6th Sector, Agara, Bengaluru, Karnataka 560102</t>
  </si>
  <si>
    <t xml:space="preserve">Talentahead</t>
  </si>
  <si>
    <t xml:space="preserve">Mahesh Rao</t>
  </si>
  <si>
    <t xml:space="preserve">hr@talentahead.covbluh.tap</t>
  </si>
  <si>
    <t xml:space="preserve">2nd Floor Tower "B", B-37, Sector - 1, Noida, Uttar Pradesh 201301</t>
  </si>
  <si>
    <t xml:space="preserve">Trigent Software Ltd</t>
  </si>
  <si>
    <t xml:space="preserve">Rajesh Kohli</t>
  </si>
  <si>
    <t xml:space="preserve">Hr@searshc.com aldrin_m@trigent.com</t>
  </si>
  <si>
    <t xml:space="preserve">2nd Floor, East Wing, Khanija Bhavan #49, Race Course Rd, Bengaluru, Karnataka 560001</t>
  </si>
  <si>
    <t xml:space="preserve">Virtela India Pvt Ltd</t>
  </si>
  <si>
    <t xml:space="preserve">Sohel Shaikh</t>
  </si>
  <si>
    <t xml:space="preserve">sshaikh@virtela.net</t>
  </si>
  <si>
    <t xml:space="preserve">246, A Block, Sector 63, Greater Noida, Uttar Pradesh 201301</t>
  </si>
  <si>
    <t xml:space="preserve">Redshift Business Services,/A Unit Of Olive E- Business Pvt Ltd,</t>
  </si>
  <si>
    <t xml:space="preserve">prashant@oliveglobal.com</t>
  </si>
  <si>
    <t xml:space="preserve">11 2699 1100</t>
  </si>
  <si>
    <t xml:space="preserve">B1/H2 Mohan Cooperative, Mathura Road, New Delhi -110044 , India</t>
  </si>
  <si>
    <t xml:space="preserve">Scalable Architecture Software Private Limited</t>
  </si>
  <si>
    <t xml:space="preserve">rakhi chaki</t>
  </si>
  <si>
    <t xml:space="preserve">rakhi.chaki@scalearc.com</t>
  </si>
  <si>
    <t xml:space="preserve">713-714, Real Tech Park, Sector 30A, Opposite Vashi Station, Navi Mumbai - 400705 Navi Mumbai Thane MH 400705 IN</t>
  </si>
  <si>
    <t xml:space="preserve">Span Sure Medical Instrument</t>
  </si>
  <si>
    <t xml:space="preserve">hr@spansuremedical.com</t>
  </si>
  <si>
    <t xml:space="preserve">C-87/88 upper ground floor Ramesh Nagar Delhi Daman and Diu, 110015</t>
  </si>
  <si>
    <t xml:space="preserve">Talentain Technologies Pvt Ltd</t>
  </si>
  <si>
    <t xml:space="preserve">Chaitrali</t>
  </si>
  <si>
    <t xml:space="preserve">hr@talentain.com</t>
  </si>
  <si>
    <t xml:space="preserve">020-65200233</t>
  </si>
  <si>
    <t xml:space="preserve">No 4, Whispering Woods, 2nd Floor, New DP Road, Opp. Gera Emerald City, Sutarwadi Baner Gaon Rd, Veerbhadra Nagar, Baner, Pune, Maharashtra 411045</t>
  </si>
  <si>
    <t xml:space="preserve">TRIGON ANTIOXIDANTS PVT. LTD</t>
  </si>
  <si>
    <t xml:space="preserve">Savita K</t>
  </si>
  <si>
    <t xml:space="preserve">savita.k@trigonantioxidants.com</t>
  </si>
  <si>
    <t xml:space="preserve">404, Orion Business Park, Next to Cine Wonder Mall, Majiwada, Ghod bunder Road, Thane (west), Thane, Maharashtra 400607</t>
  </si>
  <si>
    <t xml:space="preserve">Virtu Tech Solutions Pvt Ltd</t>
  </si>
  <si>
    <t xml:space="preserve">hr@virtutechsolutions.com</t>
  </si>
  <si>
    <t xml:space="preserve">1-8-617/3, 4th Floor, Vimala Nilayam Prakash Nagar, Begumpet, Hyderabad, Telangana 500016</t>
  </si>
  <si>
    <t xml:space="preserve">Redson Consultancy Pvt Ltd.</t>
  </si>
  <si>
    <t xml:space="preserve">UTTAM.K</t>
  </si>
  <si>
    <t xml:space="preserve">uttam@redsonconsultancy.com</t>
  </si>
  <si>
    <t xml:space="preserve">859, Road No. 5, Kukatpally Housing Board Colony, Kukatpally, Hyderabad, Telangana 500085</t>
  </si>
  <si>
    <t xml:space="preserve">Scalene Works People Solutions Llp</t>
  </si>
  <si>
    <t xml:space="preserve">abilashm</t>
  </si>
  <si>
    <t xml:space="preserve">abilashm@scaleneworks.org</t>
  </si>
  <si>
    <t xml:space="preserve">Workshaala UNO, 1st floor, 100 Feet Rd, Indiranagar, Bengaluru, Karnataka 560038</t>
  </si>
  <si>
    <t xml:space="preserve">Spandana Spandana Sphoorty Financial Limited</t>
  </si>
  <si>
    <t xml:space="preserve">Vani</t>
  </si>
  <si>
    <t xml:space="preserve">hr@spandanaindia.com</t>
  </si>
  <si>
    <t xml:space="preserve">Plot No: - 31 &amp; 32, Ramky Selenium Towers, Tower A Ground Floor, Financial Dist, Nanakramguda, Hyderabad TG 500032 IN</t>
  </si>
  <si>
    <t xml:space="preserve">Talentcapital India</t>
  </si>
  <si>
    <t xml:space="preserve">Reena M</t>
  </si>
  <si>
    <t xml:space="preserve">hr@talentcapitalindia.com</t>
  </si>
  <si>
    <t xml:space="preserve">S 617, Manipal Center, Near-Syndicate Bank, Dickenson Road, Bengaluru, Karnataka 560042</t>
  </si>
  <si>
    <t xml:space="preserve">Trigyn Technologies Ltd</t>
  </si>
  <si>
    <t xml:space="preserve">Shabana Sayed</t>
  </si>
  <si>
    <t xml:space="preserve">shabana.sayed@trigyn.com</t>
  </si>
  <si>
    <t xml:space="preserve">27 SDF-1, SEEPZ, Andheri (East)
 Mumbai 400 096</t>
  </si>
  <si>
    <t xml:space="preserve">Virtual Data Sol.</t>
  </si>
  <si>
    <t xml:space="preserve">hr@virtusoftsol.com</t>
  </si>
  <si>
    <t xml:space="preserve">Plot Nos.802, Level 4 Ayyappa Central, Ayyappa Society, Madhapur, Telangana 500081</t>
  </si>
  <si>
    <t xml:space="preserve">Redtray Interactive Solutions (Commelius Solutions India Private Limited)</t>
  </si>
  <si>
    <t xml:space="preserve">Anurag Jain</t>
  </si>
  <si>
    <t xml:space="preserve">anurag.jain@commelius.com</t>
  </si>
  <si>
    <t xml:space="preserve">a, 68, Vijay Path, Anand Puri, Gurunanakpura, Tilak Nagar, Jaipur, Rajasthan 302004</t>
  </si>
  <si>
    <t xml:space="preserve">Schaeffler</t>
  </si>
  <si>
    <t xml:space="preserve">anjali scott</t>
  </si>
  <si>
    <t xml:space="preserve">anjali.scott@schaeffler.com</t>
  </si>
  <si>
    <t xml:space="preserve">15th Floor, Amar Sadanand Tech Park
 Plot No 3, Survey 105/3 104/1,Baner
 Pune 411045
 Maharashtra
 India</t>
  </si>
  <si>
    <t xml:space="preserve">Spanidea Syste Pvt. Ltd.</t>
  </si>
  <si>
    <t xml:space="preserve">hr@spanidea.com</t>
  </si>
  <si>
    <t xml:space="preserve">Sakti Statesman, Green Glen Layout, Bellandur, Bengaluru, Karnataka 560103</t>
  </si>
  <si>
    <t xml:space="preserve">Talentelgia Technologies</t>
  </si>
  <si>
    <t xml:space="preserve">Shilpi</t>
  </si>
  <si>
    <t xml:space="preserve">shilpi@talentelgia.in</t>
  </si>
  <si>
    <t xml:space="preserve">Talentelgia Technologies PVT LTD Dibon Building, Ground Floor, Plot No ITC-2, Sector 67, Sahibzada Ajit Singh Nagar, Punjab 160062</t>
  </si>
  <si>
    <t xml:space="preserve">Trihedron Infotech Pvt Ltd</t>
  </si>
  <si>
    <t xml:space="preserve">hr@trihedroninfotech.com</t>
  </si>
  <si>
    <t xml:space="preserve">4, 7th St, Pocket 5, Acharya Niketan, Mayur Vihar, New Delhi, Delhi 110091</t>
  </si>
  <si>
    <t xml:space="preserve">Virtual Employee Private Limited</t>
  </si>
  <si>
    <t xml:space="preserve">hr@virtualemployee.com</t>
  </si>
  <si>
    <t xml:space="preserve">K-1, Dadri Main Rd, SDF Block, Noida Special Economy Zone, Block A, Phase-2, Noida, Uttar Pradesh 201305</t>
  </si>
  <si>
    <t xml:space="preserve">Redwood Associates Business Solutions Pvt Ltd</t>
  </si>
  <si>
    <t xml:space="preserve">Deepa Putlam</t>
  </si>
  <si>
    <t xml:space="preserve">deepa.putlam@redwoodassociates.in</t>
  </si>
  <si>
    <t xml:space="preserve">1st Floor, No. 88, Industrial Layout, Jyothi Nivas College Road Koramangala Bangalore KA 560095 IN.</t>
  </si>
  <si>
    <t xml:space="preserve">Schillerindia</t>
  </si>
  <si>
    <t xml:space="preserve">meena</t>
  </si>
  <si>
    <t xml:space="preserve">meena@schillerindia.com</t>
  </si>
  <si>
    <t xml:space="preserve">B-11, Gf Vasupjya Chamber, Income Tax Circle, Ashram Road, Income Tax Circle, Ahmedabad, Gujarat 380014</t>
  </si>
  <si>
    <t xml:space="preserve">Spansules Formulations</t>
  </si>
  <si>
    <t xml:space="preserve">Gavaskar</t>
  </si>
  <si>
    <t xml:space="preserve">gavaskar@spansulespharma.com</t>
  </si>
  <si>
    <t xml:space="preserve">MIG-57, DHARMAREDDY COLONY, VASANTH NAGAR, IV- PHASE, HYDERNAGAR, KUKATPALLY HYDERABAD TG 500072 IN</t>
  </si>
  <si>
    <t xml:space="preserve">Talentniti Recruitment Services Pvt. Ltd.</t>
  </si>
  <si>
    <t xml:space="preserve">vineet@talentniti.com</t>
  </si>
  <si>
    <t xml:space="preserve">108-A, Pocket-C, Phase-2 Mayur Vihar, Delhi East Delhi DL 110091 IN</t>
  </si>
  <si>
    <t xml:space="preserve">Trimax Infotech Private Limited</t>
  </si>
  <si>
    <t xml:space="preserve">info@trimaxinfotech.com</t>
  </si>
  <si>
    <t xml:space="preserve">412,DLF Galleria, DLF City Phase IV, Gurugram, Haryana 122002</t>
  </si>
  <si>
    <t xml:space="preserve">Virtual Future Labs Llp</t>
  </si>
  <si>
    <t xml:space="preserve">vflabsllp@gmail.com</t>
  </si>
  <si>
    <t xml:space="preserve">B-93B Ground Floor, near SBI Bank, Sector 2, Noida, Uttar Pradesh 201301</t>
  </si>
  <si>
    <t xml:space="preserve">Reed Elsevier India Private Limited</t>
  </si>
  <si>
    <t xml:space="preserve">Sharma</t>
  </si>
  <si>
    <t xml:space="preserve">E.Sharma@elsevier.com</t>
  </si>
  <si>
    <t xml:space="preserve">818, 8th Floor, Indraprakash Building 21, Barakhamba Road, New Delhi Central Delhi Dl 110001 In</t>
  </si>
  <si>
    <t xml:space="preserve">Schindler India Private Limited</t>
  </si>
  <si>
    <t xml:space="preserve">vinod parur</t>
  </si>
  <si>
    <t xml:space="preserve">vinod.parur@in.schindler.com</t>
  </si>
  <si>
    <t xml:space="preserve">Schindler House, Main Street
 Hiranandani Gardens
 Powai, Mumbai - 400076</t>
  </si>
  <si>
    <t xml:space="preserve">Talentproindia</t>
  </si>
  <si>
    <t xml:space="preserve">Thiyagarajan Natarajan</t>
  </si>
  <si>
    <t xml:space="preserve">hr@talentproindia.com</t>
  </si>
  <si>
    <t xml:space="preserve">Trimax It Infrastructure &amp; Services Limited</t>
  </si>
  <si>
    <t xml:space="preserve">Seema Malkani</t>
  </si>
  <si>
    <t xml:space="preserve">hr@trimax.in</t>
  </si>
  <si>
    <t xml:space="preserve">Virtual Logic Syste Pvt Ltd</t>
  </si>
  <si>
    <t xml:space="preserve">Raju Ks</t>
  </si>
  <si>
    <t xml:space="preserve">hr@virtuallogicsys.com</t>
  </si>
  <si>
    <t xml:space="preserve">No. 571 / 1, 2, 3, New No 705, V4 Complex, Krishna Kamala Enclave, Uttarahalli, Bengaluru, Karnataka 560061</t>
  </si>
  <si>
    <t xml:space="preserve">Reflexis Syste Private Limited</t>
  </si>
  <si>
    <t xml:space="preserve">Usha Lawate</t>
  </si>
  <si>
    <t xml:space="preserve">Usha.Lawate@reflexisinc.com</t>
  </si>
  <si>
    <t xml:space="preserve">TOWER -5, WING A UPPER GROUND LEVEL CYBERCITY MAGARPTTA CITY PUNE MH 411028 IN</t>
  </si>
  <si>
    <t xml:space="preserve">Schinedr Electricals</t>
  </si>
  <si>
    <t xml:space="preserve">himanshi agarwal</t>
  </si>
  <si>
    <t xml:space="preserve">himanshi.agarwal@schneider-electric.com</t>
  </si>
  <si>
    <t xml:space="preserve">0124-3940400</t>
  </si>
  <si>
    <t xml:space="preserve">4th Floor, Concorde Building, 305, RC Dutt Rd, Alkapuri, Vadodara, Gujarat 390007</t>
  </si>
  <si>
    <t xml:space="preserve">Sparity Soft Technologies Pvt Ltd</t>
  </si>
  <si>
    <t xml:space="preserve">Giriprasad Ankireddy</t>
  </si>
  <si>
    <t xml:space="preserve">giriprasad.ankireddy@sparity.com</t>
  </si>
  <si>
    <t xml:space="preserve">Metro Station, 2nd Floor, Q- HUB, Near Madhapur, Jubilee Hills, Hyderabad, Telangana 500033</t>
  </si>
  <si>
    <t xml:space="preserve">Talentsprint Education Services Pvt. Ltd.</t>
  </si>
  <si>
    <t xml:space="preserve">kranthi.t@talentsprint.com</t>
  </si>
  <si>
    <t xml:space="preserve">Trimaxamericas</t>
  </si>
  <si>
    <t xml:space="preserve">Hr@TrimaxAmericas.com</t>
  </si>
  <si>
    <t xml:space="preserve">New Jersey</t>
  </si>
  <si>
    <t xml:space="preserve">Virtual Space Private Limited</t>
  </si>
  <si>
    <t xml:space="preserve">Manyasingh</t>
  </si>
  <si>
    <t xml:space="preserve">manyasingh@weddingplz.com</t>
  </si>
  <si>
    <t xml:space="preserve">11-3rd floor, Dayanand Vihar, New Delhi -110092, Near Karkardooma Metro Station, Delhi, 110092</t>
  </si>
  <si>
    <t xml:space="preserve">Regalix-Inc</t>
  </si>
  <si>
    <t xml:space="preserve">Emina</t>
  </si>
  <si>
    <t xml:space="preserve">emina@regalix-inc.com</t>
  </si>
  <si>
    <t xml:space="preserve">5th Floor, East Wing Raheja Towers Mahatma Gandhi Road Bengaluru Karnataka IN 560001, Mahatma Gandhi Rd, Bengaluru, Karnataka</t>
  </si>
  <si>
    <t xml:space="preserve">Schlumberger</t>
  </si>
  <si>
    <t xml:space="preserve">saggarwal</t>
  </si>
  <si>
    <t xml:space="preserve">saggarwal@pune.oilfield.slb.com</t>
  </si>
  <si>
    <t xml:space="preserve">8, Office 301, Commerzone IT Park, Yerawada, Pune, Maharashtra 411006</t>
  </si>
  <si>
    <t xml:space="preserve">Spark Infosys</t>
  </si>
  <si>
    <t xml:space="preserve">kishore@sparkinfosys.com</t>
  </si>
  <si>
    <t xml:space="preserve">Flat No.105, Udaya Vensar Apartment, E-Park Lane, beside TCS, Kondapur, Telangana 500084</t>
  </si>
  <si>
    <t xml:space="preserve">Talk Valley Llc</t>
  </si>
  <si>
    <t xml:space="preserve">jeff@mentorstudents.org</t>
  </si>
  <si>
    <t xml:space="preserve">114, Najafgarh Rd, Meenakshi Garden, Ashok Nagar, New Delhi, Delhi 110018</t>
  </si>
  <si>
    <t xml:space="preserve">Trimble.Com</t>
  </si>
  <si>
    <t xml:space="preserve">Sangeetha Balaachandar</t>
  </si>
  <si>
    <t xml:space="preserve">hr@trimble.com</t>
  </si>
  <si>
    <t xml:space="preserve">Emaar Digital Greens, 20th Floor, Golf Course Ext Rd, Sector 61, Gurugram, Haryana 122098</t>
  </si>
  <si>
    <t xml:space="preserve">Virtuell Hire Recruitment</t>
  </si>
  <si>
    <t xml:space="preserve">nraju@virtuellhire.com</t>
  </si>
  <si>
    <t xml:space="preserve">7th Floor, Block I, White House, beside LIfeStyle, Kundanbagh Colony, Begumpet, Hyderabad, Telangana 500016</t>
  </si>
  <si>
    <t xml:space="preserve">Pride Heritage Technology Private Limited</t>
  </si>
  <si>
    <t xml:space="preserve">contact@pht.co.in</t>
  </si>
  <si>
    <t xml:space="preserve">IT Plaza, Marris Road, near Abdullah Apartments, Aligarh, Uttar Pradesh 202001</t>
  </si>
  <si>
    <t xml:space="preserve">Regaloutsourceindia</t>
  </si>
  <si>
    <t xml:space="preserve">hr@regaloutsourceindia.com</t>
  </si>
  <si>
    <t xml:space="preserve">F-39(B), I.T.Park, M.I.A. (Extn.), Madri Industrial Area, Udaipur, Rajasthan 313001</t>
  </si>
  <si>
    <t xml:space="preserve">School Of Public Health</t>
  </si>
  <si>
    <t xml:space="preserve">dean.sph@ktr.srmuniv.ac.in</t>
  </si>
  <si>
    <t xml:space="preserve">3rd Floor, Medical College Building ,Intra College Road, SRM Nagar, SRM University, Potheri, Kattankulathur, Chennai, Tamil Nadu 603203</t>
  </si>
  <si>
    <t xml:space="preserve">Spark Reality</t>
  </si>
  <si>
    <t xml:space="preserve">hr@sparkrealty.in</t>
  </si>
  <si>
    <t xml:space="preserve">17, 4th East Main Rd, behind Fortune Park Hotel, Suthanthira Ponvizha Nagar, Gandhi Nagar, Vellore, Tamil Nadu 632006</t>
  </si>
  <si>
    <t xml:space="preserve">Talking Technology Private Limited</t>
  </si>
  <si>
    <t xml:space="preserve">talkingtechnology@gmail.com</t>
  </si>
  <si>
    <t xml:space="preserve">Police Station, 857, Poonamallee High Rd, opp. Kilpauk, Chennai, Tamil Nadu 600010</t>
  </si>
  <si>
    <t xml:space="preserve">Trimedx India Private Limited</t>
  </si>
  <si>
    <t xml:space="preserve">hr@trimedx.co.in</t>
  </si>
  <si>
    <t xml:space="preserve">258/A, Hosur Rd, Bommasandra Industrial Area, Bengaluru, Karnataka 560099</t>
  </si>
  <si>
    <t xml:space="preserve">Virtuosos Solutions Pvt Ltd</t>
  </si>
  <si>
    <t xml:space="preserve">Virendra</t>
  </si>
  <si>
    <t xml:space="preserve">virendra@virtuosos.in hr@virtuos.com</t>
  </si>
  <si>
    <t xml:space="preserve">1111, Chiranjeev Tower, Nehru Pl Market Rd, Nehru Place, New Delhi, Delhi 110019</t>
  </si>
  <si>
    <t xml:space="preserve">Pridetech</t>
  </si>
  <si>
    <t xml:space="preserve">Gopinath Doss</t>
  </si>
  <si>
    <t xml:space="preserve">gopinath.doss@pridetech.com</t>
  </si>
  <si>
    <t xml:space="preserve">GLOBAL INFO CITY, Block A, 4th Floor, Module 1, No. 40, Kandancavadi, Perungudi, Chennai, Tamil Nadu 600096</t>
  </si>
  <si>
    <t xml:space="preserve">Regatta Universal Exports</t>
  </si>
  <si>
    <t xml:space="preserve">manoj@regattaexports.com</t>
  </si>
  <si>
    <t xml:space="preserve">120-4736000 / + 91-120-4736022</t>
  </si>
  <si>
    <t xml:space="preserve">D-69, Second Floor, Sector 2, Noida, Uttar Pradesh 201301</t>
  </si>
  <si>
    <t xml:space="preserve">Schoolcity Learning India Pvt Ltd</t>
  </si>
  <si>
    <t xml:space="preserve">sunder@schoolcity-in.com</t>
  </si>
  <si>
    <t xml:space="preserve">1st Floor, Al Latheef Building, 2/1, Union St, Shivaji Nagar, Bengaluru, Karnataka 560001</t>
  </si>
  <si>
    <t xml:space="preserve">Spark Soft Corporation</t>
  </si>
  <si>
    <t xml:space="preserve">Moses</t>
  </si>
  <si>
    <t xml:space="preserve">moses@sparksoftcorp.com</t>
  </si>
  <si>
    <t xml:space="preserve">6350 Stevens Forest Rd #200, Columbia, MD 21046, United States</t>
  </si>
  <si>
    <t xml:space="preserve">Tally Champs Technology Services Private Limited</t>
  </si>
  <si>
    <t xml:space="preserve">U Shintre</t>
  </si>
  <si>
    <t xml:space="preserve">u.shintre@gmail.com</t>
  </si>
  <si>
    <t xml:space="preserve">1101, B - wing, Palm Spring, Sector - 7, Plot No - 13, Airoli, Navi Mumbai Navi Mumbai MH 400708 IN</t>
  </si>
  <si>
    <t xml:space="preserve">Trimuthy Industrial Ltd</t>
  </si>
  <si>
    <t xml:space="preserve">hr@supremefacility.com</t>
  </si>
  <si>
    <t xml:space="preserve">Cf-366, Salt Lake City, Sector-1, Salt Lake City, Kolkata, West Bengal 700064</t>
  </si>
  <si>
    <t xml:space="preserve">Virtustream Security Solutions Pvt Ltd</t>
  </si>
  <si>
    <t xml:space="preserve">Sukhada Dhamankar</t>
  </si>
  <si>
    <t xml:space="preserve">hr@virtustream.com</t>
  </si>
  <si>
    <t xml:space="preserve">5E, 1st Floor, Lane, 5, Dada Jungi House Ln, Shahpur Jat, Siri Fort, New Delhi, Delhi 110049</t>
  </si>
  <si>
    <t xml:space="preserve">Pridex Medicate Private Limited</t>
  </si>
  <si>
    <t xml:space="preserve">info@pridex.in</t>
  </si>
  <si>
    <t xml:space="preserve">Parvati, Parvati, 92, Mitra Mandal Colony, Parvati Paytha, Pune, Maharashtra 411009</t>
  </si>
  <si>
    <t xml:space="preserve">Regus</t>
  </si>
  <si>
    <t xml:space="preserve">Amit Jaiswal</t>
  </si>
  <si>
    <t xml:space="preserve">Amit.Jaiswal@regus.com</t>
  </si>
  <si>
    <t xml:space="preserve">13TH FLOOR, R TECH PARK, NIRLON COMPOUND, OFF WESTERN EXPRESS HIGHWAY, GOREGAON (EAST), MUMBAI, MUMBAI CITY MH, MAHARASHTRA, INDIA.</t>
  </si>
  <si>
    <t xml:space="preserve">Schrill Technologies Inc</t>
  </si>
  <si>
    <t xml:space="preserve">chetan</t>
  </si>
  <si>
    <t xml:space="preserve">chetan@schrilltech.com</t>
  </si>
  <si>
    <t xml:space="preserve">Sai Madhu Towers, Jaihind Enclave, Madhapur, Telangana 500081</t>
  </si>
  <si>
    <t xml:space="preserve">Sparsh Technologies</t>
  </si>
  <si>
    <t xml:space="preserve">info@sparsh-technologies.com</t>
  </si>
  <si>
    <t xml:space="preserve">1032, 2nd Floor, 24th Main , HSR Layout Sector-1 Bangalore Bangalore Bangalore KA 560102 IN</t>
  </si>
  <si>
    <t xml:space="preserve">Talview – Bangalore</t>
  </si>
  <si>
    <t xml:space="preserve">Pawan</t>
  </si>
  <si>
    <t xml:space="preserve">pawan.e@talview.com</t>
  </si>
  <si>
    <t xml:space="preserve">First Floor, 244, 17th Cross Road, Sector 6, HSR Layout, Bengaluru, Karnataka 560102</t>
  </si>
  <si>
    <t xml:space="preserve">Virupaksha Organics Ltd</t>
  </si>
  <si>
    <t xml:space="preserve">tataiahbvrit@gmail.com</t>
  </si>
  <si>
    <t xml:space="preserve">B-4, IDA, Balanagar, Hyderabad, Telangana 500037</t>
  </si>
  <si>
    <t xml:space="preserve">Primasource Products And Services Private Limited</t>
  </si>
  <si>
    <t xml:space="preserve">Pankaj Bhan</t>
  </si>
  <si>
    <t xml:space="preserve">pankaj.bhan@primasource.com</t>
  </si>
  <si>
    <t xml:space="preserve">4,5 2nd Floor, Moti Bagh II, Satya Niketan, New Delhi, Delhi 110021</t>
  </si>
  <si>
    <t xml:space="preserve">Rehlat Online Services Pvt Ltd</t>
  </si>
  <si>
    <t xml:space="preserve">hr@rehlat.com</t>
  </si>
  <si>
    <t xml:space="preserve">Purva Summit 5th Floor, Whitefield Road, Hitech City Rd, Kondapur, Telangana 500081</t>
  </si>
  <si>
    <t xml:space="preserve">Sci</t>
  </si>
  <si>
    <t xml:space="preserve">cmd@sci.co.in</t>
  </si>
  <si>
    <t xml:space="preserve">4, Hansraj Gupta Rd, Greater Kailash-1, M Block, Greater Kailash I, Greater Kailash, New Delhi, Delhi 110048</t>
  </si>
  <si>
    <t xml:space="preserve">Sparsha Pharma International Pvt Ltd</t>
  </si>
  <si>
    <t xml:space="preserve">Krishnamohan</t>
  </si>
  <si>
    <t xml:space="preserve">hr@sparsha.com</t>
  </si>
  <si>
    <t xml:space="preserve">8-2-408, Meenakshi House, Rd Number 7, Banjara Hills, Hyderabad, Telangana 500034</t>
  </si>
  <si>
    <t xml:space="preserve">Tamba Solution Pvt Ltd</t>
  </si>
  <si>
    <t xml:space="preserve">Kp Tiwari</t>
  </si>
  <si>
    <t xml:space="preserve">kp.tiwari@tambasol.com</t>
  </si>
  <si>
    <t xml:space="preserve">Sigma Soft Tech Park, Delta Block, 10th, Varthur Kodi, Bengaluru, Karnataka 560066</t>
  </si>
  <si>
    <t xml:space="preserve">Tringaspps Research Labs Pvt Ltd</t>
  </si>
  <si>
    <t xml:space="preserve">Akash B</t>
  </si>
  <si>
    <t xml:space="preserve">akash.b@tringapps.com</t>
  </si>
  <si>
    <t xml:space="preserve">Unit 2-5, Zenith, Ascendas IT Park, Tharamani, Chennai, Tamil Nadu 600113</t>
  </si>
  <si>
    <t xml:space="preserve">Virus Positive Technologies</t>
  </si>
  <si>
    <t xml:space="preserve">Swarali</t>
  </si>
  <si>
    <t xml:space="preserve">swarali@viruspositive.com</t>
  </si>
  <si>
    <t xml:space="preserve">Unit # 130-131 Vipul Trade Center Sohna Road Sector 48 Gurugram Haryana IN 122001, Sohna Rd, Gurugram, Haryana</t>
  </si>
  <si>
    <t xml:space="preserve">Relationship Science</t>
  </si>
  <si>
    <t xml:space="preserve">Kellappan</t>
  </si>
  <si>
    <t xml:space="preserve">kellappan@relsci.com</t>
  </si>
  <si>
    <t xml:space="preserve">Baid Hi-Tech Park 1st floor no 129B, SH 49, Thiruvanmiyur, Chennai, Tamil Nadu 600041</t>
  </si>
  <si>
    <t xml:space="preserve">Sci Companies India Services Private Limited</t>
  </si>
  <si>
    <t xml:space="preserve">jrosemeyer@scicompanies.com</t>
  </si>
  <si>
    <t xml:space="preserve">1st floor, Chandralok Buillding, 36 Janpath, Janpath Rd, New Delhi, Delhi 110001</t>
  </si>
  <si>
    <t xml:space="preserve">SPASHT COMMUNICATION PRIVATE LIMITED</t>
  </si>
  <si>
    <t xml:space="preserve">hr@sparshcom.net</t>
  </si>
  <si>
    <t xml:space="preserve">GITWAKO HOUSE, 42 BIRBAL ROAD, 2ND FLOOR, JANGPURA EXTENSION, NEW DELHI DL 110014 IN</t>
  </si>
  <si>
    <t xml:space="preserve">Tamil Nadu Tele Communication</t>
  </si>
  <si>
    <t xml:space="preserve">Vs Parameswaran</t>
  </si>
  <si>
    <t xml:space="preserve">hr@tcil-india.com</t>
  </si>
  <si>
    <t xml:space="preserve">Subramanian Building", No.1, Vth Floor, Club Hous, · City. Chennai (Madras) 600002 · State. Tamil Nadu · Tel. No. 044-2846039</t>
  </si>
  <si>
    <t xml:space="preserve">Triniti Advanced Software Labs Pvt Ltd</t>
  </si>
  <si>
    <t xml:space="preserve">J Singh</t>
  </si>
  <si>
    <t xml:space="preserve">jsingh@triniti.com</t>
  </si>
  <si>
    <t xml:space="preserve">I St Floor,1-8-301 To 303, Ashoka My Home Chamber, S P Road, Hyderabad, 500003</t>
  </si>
  <si>
    <t xml:space="preserve">Visage Holdings And Finance Pvt Ltd</t>
  </si>
  <si>
    <t xml:space="preserve">hr@kinaracapital.com</t>
  </si>
  <si>
    <t xml:space="preserve">No B211, 11th Ave, Indira Colony, Ashok Nagar, Chennai, Tamil Nadu 600083</t>
  </si>
  <si>
    <t xml:space="preserve">Prime Focus Technologies</t>
  </si>
  <si>
    <t xml:space="preserve">Neha Kanojia</t>
  </si>
  <si>
    <t xml:space="preserve">neha.kanojia@primefocusworld.com</t>
  </si>
  <si>
    <t xml:space="preserve">6178 5555</t>
  </si>
  <si>
    <t xml:space="preserve">A-18 2nd floor, Sector 16, Noida, Uttar Pradesh 201301</t>
  </si>
  <si>
    <t xml:space="preserve">Relaxo Footwear Ltd.</t>
  </si>
  <si>
    <t xml:space="preserve">ramkumar@relaxofootwear.com</t>
  </si>
  <si>
    <t xml:space="preserve">Aggarwal City Square, Plot No. -10, Manglam Place, District Centre, Sector-3, Rohini Delhi North West DL 110085 IN</t>
  </si>
  <si>
    <t xml:space="preserve">Sci It Solutions</t>
  </si>
  <si>
    <t xml:space="preserve">neeraj</t>
  </si>
  <si>
    <t xml:space="preserve">neeraj.more@sciits.com</t>
  </si>
  <si>
    <t xml:space="preserve">40 4003 8637 (India)</t>
  </si>
  <si>
    <t xml:space="preserve">Shop No. 115, Maruthi Apartments, Raj Bhavan Road, 5th Floor, Somajiguda, Somajiguda, Hyderabad, Telangana 500082</t>
  </si>
  <si>
    <t xml:space="preserve">Spazeo Impex Private Limited</t>
  </si>
  <si>
    <t xml:space="preserve">hr@spazeoimpex.com</t>
  </si>
  <si>
    <t xml:space="preserve">New No: 16, Old No: 110, 1st Floor, AMSV Building, Armenian Street, Parrys Chennai TN 600001 IN</t>
  </si>
  <si>
    <t xml:space="preserve">Tand R Co</t>
  </si>
  <si>
    <t xml:space="preserve">hrd@trchadha.com</t>
  </si>
  <si>
    <t xml:space="preserve">45, Dr Pushkarna Marg, Block J, Beri Wala Bagh, Hari Nagar, New Delhi, Delhi 110064</t>
  </si>
  <si>
    <t xml:space="preserve">Trinity Global Tech (Tgt It Services Private Limited)</t>
  </si>
  <si>
    <t xml:space="preserve">Deepika Tyagi</t>
  </si>
  <si>
    <t xml:space="preserve">hr@tgtus.com</t>
  </si>
  <si>
    <t xml:space="preserve">H-70, Sector 63 Rd, H Block, Sector 62, Noida, Uttar Pradesh 201301</t>
  </si>
  <si>
    <t xml:space="preserve">Visaka Industries Ltd</t>
  </si>
  <si>
    <t xml:space="preserve">Chetanya Sajja</t>
  </si>
  <si>
    <t xml:space="preserve">hr@visaka.in sriswarna.vallabhaneni@visaka.in</t>
  </si>
  <si>
    <t xml:space="preserve">FCFC+G3Q, Jhanswa, Haryana 124146</t>
  </si>
  <si>
    <t xml:space="preserve">Prime India Hospitals</t>
  </si>
  <si>
    <t xml:space="preserve">primeindianhospitals@gmail.com</t>
  </si>
  <si>
    <t xml:space="preserve">1051, Poonamallee High Rd, Amaravathi Nagar, Arumbakkam, Chennai, Tamil Nadu 600106</t>
  </si>
  <si>
    <t xml:space="preserve">Reliable Business</t>
  </si>
  <si>
    <t xml:space="preserve">Smita Karanjavkar</t>
  </si>
  <si>
    <t xml:space="preserve">smita.karanjavkar@reliablebss.com</t>
  </si>
  <si>
    <t xml:space="preserve">AB 370 ASHA APPARTMENT FLAT NO. 5C , KRISHNAPUR, SAMERPALLY KOLKATA WB 700102 IN.</t>
  </si>
  <si>
    <t xml:space="preserve">Sciente Consulting Private Limited</t>
  </si>
  <si>
    <t xml:space="preserve">mandy</t>
  </si>
  <si>
    <t xml:space="preserve">mandy@sciente.com</t>
  </si>
  <si>
    <t xml:space="preserve">4th Floor, Davanam Sarovar Portico Suites, · Madiwala Market Road, Koramangala · Bangalore</t>
  </si>
  <si>
    <t xml:space="preserve">Speciality Restraurant Limited</t>
  </si>
  <si>
    <t xml:space="preserve">jitendra@speciality.co.in</t>
  </si>
  <si>
    <t xml:space="preserve">3 A GURUSADAY ROADUIIWORTH HOUSE KOLKATA WB 700019 IN</t>
  </si>
  <si>
    <t xml:space="preserve">Tandem Integrated Business Solutions Pvt Ltd</t>
  </si>
  <si>
    <t xml:space="preserve">hr@tacs.in</t>
  </si>
  <si>
    <t xml:space="preserve">No.1, D'Silva Road, 3rd Floor, Mylapore, Chennai, Tamil Nadu 600004</t>
  </si>
  <si>
    <t xml:space="preserve">Trinity Mobility Pvt Ltd</t>
  </si>
  <si>
    <t xml:space="preserve">Dechamma</t>
  </si>
  <si>
    <t xml:space="preserve">dechamma@trinitymobility.com</t>
  </si>
  <si>
    <t xml:space="preserve">Nawab Towers, #21/1-1, Cunningham Cres Rd, Vasanth Nagar, Bengaluru, Karnataka 560052</t>
  </si>
  <si>
    <t xml:space="preserve">Viscus Infotech Ltd</t>
  </si>
  <si>
    <t xml:space="preserve">deepti@vinfotech.com</t>
  </si>
  <si>
    <t xml:space="preserve">31/2, Indore - Dhar Rd, Siyaganj, Indore, Madhya Pradesh 452001</t>
  </si>
  <si>
    <t xml:space="preserve">Prime Ki Software Solutions Private Limited</t>
  </si>
  <si>
    <t xml:space="preserve">Santhir</t>
  </si>
  <si>
    <t xml:space="preserve">santhir@primetgi.com</t>
  </si>
  <si>
    <t xml:space="preserve">KRISHE SAPPHIRE, 4th and 5th Floor, Survey No.88 Madhapur, Serilingampalle (M), Telangana 500081</t>
  </si>
  <si>
    <t xml:space="preserve">Reliable Consultancy Services /Reliable Hr</t>
  </si>
  <si>
    <t xml:space="preserve">hr@reliableconsultancy.in</t>
  </si>
  <si>
    <t xml:space="preserve">040 - 6632 3983,</t>
  </si>
  <si>
    <t xml:space="preserve">COMPLEX-1, B-23, Ground Floor, B Wing, Akurdi, Pune, Maharashtra 411035</t>
  </si>
  <si>
    <t xml:space="preserve">Scientech Technologies Pvt. Ltd.</t>
  </si>
  <si>
    <t xml:space="preserve">hr@scientech.bz
 info@scientech.bz</t>
  </si>
  <si>
    <t xml:space="preserve">97555 91500/731 4211100</t>
  </si>
  <si>
    <t xml:space="preserve">94-101, Electronic Complex, Pardesipura, Indore, Madhya Pradesh 452010</t>
  </si>
  <si>
    <t xml:space="preserve">Spectraforce Technologies Private Limited</t>
  </si>
  <si>
    <t xml:space="preserve">hr@spectraforce.com</t>
  </si>
  <si>
    <t xml:space="preserve">203,Pentagon Towers P-2, Magarpatta City,Hadpsar, Pune Pune MH 411028 IN</t>
  </si>
  <si>
    <t xml:space="preserve">Tandem Machines Pvt Ltd</t>
  </si>
  <si>
    <t xml:space="preserve">vishnu@tandem.co.in</t>
  </si>
  <si>
    <t xml:space="preserve">F-5, FLOOR-2, PLOT-11, F, SHANTI CHS, PANDIT SATAVALEKAR MARG, MOGAL LANE, MAHIM, MUMBAI Mumbai City MH 400016 IN</t>
  </si>
  <si>
    <t xml:space="preserve">Triotech Solutions Pvt Ltd</t>
  </si>
  <si>
    <t xml:space="preserve">Sarika Choudhary</t>
  </si>
  <si>
    <t xml:space="preserve">hr@triotech.co.in</t>
  </si>
  <si>
    <t xml:space="preserve">510, Udyog Vihar Phase V, Phase V, Udyog Vihar, Sector 19, Gurugram, Haryana 122008</t>
  </si>
  <si>
    <t xml:space="preserve">Vishal Mega Mart</t>
  </si>
  <si>
    <t xml:space="preserve">shashi.tripathi@vishalwholesale.co.in</t>
  </si>
  <si>
    <t xml:space="preserve">CHOWK, C-426, Main 100 Feet Rd, CHHAJJU COLONY, Durga Puri, Shahdara, Delhi, 110032</t>
  </si>
  <si>
    <t xml:space="preserve">Prime Middle East General Cont. L.L.C</t>
  </si>
  <si>
    <t xml:space="preserve">Savithadavis</t>
  </si>
  <si>
    <t xml:space="preserve">savithadavis@primemiddle-east.com</t>
  </si>
  <si>
    <t xml:space="preserve">OFFICE M-04, BUILDING C-18 - Abu Dhabi - United Arab Emirates</t>
  </si>
  <si>
    <t xml:space="preserve">Reliance ADA</t>
  </si>
  <si>
    <t xml:space="preserve">Ritesh Karunakar</t>
  </si>
  <si>
    <t xml:space="preserve">Ritesh.Karunakar@relianceada.com</t>
  </si>
  <si>
    <t xml:space="preserve">91/94, Prabhat ColonySanta Cruz (East) , Mumbai, Mumbai City, IN 400055.</t>
  </si>
  <si>
    <t xml:space="preserve">Scientificgames</t>
  </si>
  <si>
    <t xml:space="preserve">derack david</t>
  </si>
  <si>
    <t xml:space="preserve">derack.david@scientificgames.com</t>
  </si>
  <si>
    <t xml:space="preserve">6601 Bermuda Road
 Las Vegas, NV 89119</t>
  </si>
  <si>
    <t xml:space="preserve">Spectrum Talent Management Pvt Ltd</t>
  </si>
  <si>
    <t xml:space="preserve">Anmol</t>
  </si>
  <si>
    <t xml:space="preserve">anmol@spectrumtalentmanagement.com,</t>
  </si>
  <si>
    <t xml:space="preserve">C-142, Sector 63 Rd, C Block, Sector 63, Noida, Uttar Pradesh 201301</t>
  </si>
  <si>
    <t xml:space="preserve">Taneja Aerospace And Aviation Limited</t>
  </si>
  <si>
    <t xml:space="preserve">aruner@taal.co.in</t>
  </si>
  <si>
    <t xml:space="preserve">Belagondapalli Village, Thally Road, Hosur, Krishnagiri-635114, Tamil Nadu, India</t>
  </si>
  <si>
    <t xml:space="preserve">Trip Go Trip Tourism Private Limited</t>
  </si>
  <si>
    <t xml:space="preserve">Sathish</t>
  </si>
  <si>
    <t xml:space="preserve">hr@tripgotrip.com</t>
  </si>
  <si>
    <t xml:space="preserve">1473-G NN-1/9619, Bramh Gali, West Rohtash Nagar, Shahdara, New Delhi, Delhi 110032</t>
  </si>
  <si>
    <t xml:space="preserve">Vishay Transducers India Pvt</t>
  </si>
  <si>
    <t xml:space="preserve">Baskar Alagar</t>
  </si>
  <si>
    <t xml:space="preserve">Alagar.Baskar@VPGSensors.com</t>
  </si>
  <si>
    <t xml:space="preserve">30, 17, Khader Nawaz Khan Rd, Thousand Lights West, Nungambakkam, Chennai, Tamil Nadu 600006</t>
  </si>
  <si>
    <t xml:space="preserve">Prime Sms</t>
  </si>
  <si>
    <t xml:space="preserve">vasanth@primesmslogistics.com</t>
  </si>
  <si>
    <t xml:space="preserve">40-40025551</t>
  </si>
  <si>
    <t xml:space="preserve">Sohna Rd, Block S, Uppal Southend, Sector 49, Gurugram, Haryana 122018</t>
  </si>
  <si>
    <t xml:space="preserve">Reliance Broadcast Network Limited</t>
  </si>
  <si>
    <t xml:space="preserve">Arjun Chandra</t>
  </si>
  <si>
    <t xml:space="preserve">arjun.chandra@radiobigfm.com</t>
  </si>
  <si>
    <t xml:space="preserve">401, 4th Floor, INFINITI Link Road, Oshiwara, Andheri West Mumbai MH IN 400053</t>
  </si>
  <si>
    <t xml:space="preserve">Sciformix Technologies Pvt Ltd</t>
  </si>
  <si>
    <t xml:space="preserve">Shainaz Patel</t>
  </si>
  <si>
    <t xml:space="preserve">Shainaz.Patel@Sciformix.com</t>
  </si>
  <si>
    <t xml:space="preserve">Blue Ridge, IT6, First Floor, S. No. 154/6, Rajiv Gandhi Infotech Park, Hinjawadi, Phase I, Pune, Maharashtra 411057</t>
  </si>
  <si>
    <t xml:space="preserve">Spectrus Informatics Pvt Ltd</t>
  </si>
  <si>
    <t xml:space="preserve">Roshin</t>
  </si>
  <si>
    <t xml:space="preserve">hr@spectrus-group.com</t>
  </si>
  <si>
    <t xml:space="preserve">No.251, G R Plaza, 3rd Floor, above State Bank of India Kenchenahalli Road, RR Nagar, Bengaluru, Karnataka 560098</t>
  </si>
  <si>
    <t xml:space="preserve">Tangerine Digital Entertainment (To The New Digital)</t>
  </si>
  <si>
    <t xml:space="preserve">hr@tothenew.com</t>
  </si>
  <si>
    <t xml:space="preserve">2nd Floor, NSL Techzone SEZ, Noida-Greater Noida Expressway, Sector 144,
 Noida, Uttar Pradesh 201306, India</t>
  </si>
  <si>
    <t xml:space="preserve">Trisys Communications</t>
  </si>
  <si>
    <t xml:space="preserve">Bagchi</t>
  </si>
  <si>
    <t xml:space="preserve">bagchi@trisyscom.com</t>
  </si>
  <si>
    <t xml:space="preserve">16A, Sarat Chatterjee Ave, Lake Range, Waterfront, Kolkata, West Bengal 700029</t>
  </si>
  <si>
    <t xml:space="preserve">Vishist Business Solutions Private Limited</t>
  </si>
  <si>
    <t xml:space="preserve">santhosh@vishist.com</t>
  </si>
  <si>
    <t xml:space="preserve">Lanco Hills Rd, Block 5LH-Flat#1101, Manikonda Jagir, Telangana 500089</t>
  </si>
  <si>
    <t xml:space="preserve">Reliance Foundation</t>
  </si>
  <si>
    <t xml:space="preserve">Balasaheb Jarange</t>
  </si>
  <si>
    <t xml:space="preserve">balasaheb.jarange@reliancefoundation.org</t>
  </si>
  <si>
    <t xml:space="preserve">Reliance Corporate Park 5 TTC Industrial Area, Thane-Belapur Road, Ghansoli, Navi Mumbai - 400701, Maharashtra</t>
  </si>
  <si>
    <t xml:space="preserve">Scigenom Labs Private Limited</t>
  </si>
  <si>
    <t xml:space="preserve">hr@scigenom.com</t>
  </si>
  <si>
    <t xml:space="preserve">Plot no: 43A, SDF, 3rd floor A Block, CSEZ, Kakkanad, Kerala 682037</t>
  </si>
  <si>
    <t xml:space="preserve">Speed Job Consultancy</t>
  </si>
  <si>
    <t xml:space="preserve">hr@speedjobs.in</t>
  </si>
  <si>
    <t xml:space="preserve">9731999394, 080-41134238</t>
  </si>
  <si>
    <t xml:space="preserve">No.27 Morari Tower 4th Flour Ashoka Pillar Road Jaynagar Second Block, Ashoka Pillar Road, Bangalore - 560011</t>
  </si>
  <si>
    <t xml:space="preserve">Tangerine Human Capital Management</t>
  </si>
  <si>
    <t xml:space="preserve">Milan</t>
  </si>
  <si>
    <t xml:space="preserve">hr@tangerine.org.in</t>
  </si>
  <si>
    <t xml:space="preserve">Tangerine – Human Capital Management,
 A – 5 to 7, Oshiwara Industrial Centre,
 Off link Road,
 Goregaon (West),
 Mumbai – 400104, India.</t>
  </si>
  <si>
    <t xml:space="preserve">Tritium Consulting Private Limited</t>
  </si>
  <si>
    <t xml:space="preserve">careers@tritiumglobal.com</t>
  </si>
  <si>
    <t xml:space="preserve">402, 4th Floor, Blue Cross Chambers, # 11, Infantry Rd Cross, Shivaji Nagar, Bengaluru, Karnataka 560001</t>
  </si>
  <si>
    <t xml:space="preserve">Vishwa Bharati Public School</t>
  </si>
  <si>
    <t xml:space="preserve">vbpsnoida@rediffmail.com</t>
  </si>
  <si>
    <t xml:space="preserve">Arun Vihar, Sector 28, Noida, Uttar Pradesh 201301</t>
  </si>
  <si>
    <t xml:space="preserve">Primehospitals</t>
  </si>
  <si>
    <t xml:space="preserve">Ramanandam</t>
  </si>
  <si>
    <t xml:space="preserve">ramanandam@primehospitals.co.in</t>
  </si>
  <si>
    <t xml:space="preserve">114, Rd Number 1, Kukatpally Housing Board Colony, Kukatpally, Hyderabad, Telangana 500072</t>
  </si>
  <si>
    <t xml:space="preserve">Scinece and Technology Facilities Council</t>
  </si>
  <si>
    <t xml:space="preserve">Sridhar@stfc.in</t>
  </si>
  <si>
    <t xml:space="preserve">Wycliffe HouseWater LaneWilmslowCheshireSK9 5AF</t>
  </si>
  <si>
    <t xml:space="preserve">Speedev Technologies Pvt. Ltd./Kovair</t>
  </si>
  <si>
    <t xml:space="preserve">Balakab</t>
  </si>
  <si>
    <t xml:space="preserve">balakab@kovair.com</t>
  </si>
  <si>
    <t xml:space="preserve">Plot J 5, 1st Floor, Block G P, Sector 5, Opp Rdb Boulevard, Salt Lake City, Kolkata - 700091</t>
  </si>
  <si>
    <t xml:space="preserve">Tank Tech Asia Private Ltd</t>
  </si>
  <si>
    <t xml:space="preserve">Prabhaka</t>
  </si>
  <si>
    <t xml:space="preserve">tanktech@carmelgroup.in</t>
  </si>
  <si>
    <t xml:space="preserve">Plot No. 1050,I Block, 18th Main Road, Anna Nagar Chennai 600040, India</t>
  </si>
  <si>
    <t xml:space="preserve">Triumph Cut India Priovate Limited</t>
  </si>
  <si>
    <t xml:space="preserve">Sana Warsi</t>
  </si>
  <si>
    <t xml:space="preserve">sana.warsi@triumph.com</t>
  </si>
  <si>
    <t xml:space="preserve">8, Pocket 8, Sector C, Vasant Kunj, New Delhi, Delhi 110037</t>
  </si>
  <si>
    <t xml:space="preserve">Vishwak</t>
  </si>
  <si>
    <t xml:space="preserve">hr@vishwak.com</t>
  </si>
  <si>
    <t xml:space="preserve">Pt. Uma Shankar Dikshit Road, Teen Murti Marg, Chanakyapuri, New Delhi, Delhi 110021</t>
  </si>
  <si>
    <t xml:space="preserve">Primologicsyste</t>
  </si>
  <si>
    <t xml:space="preserve">hr@primologicsyste.com</t>
  </si>
  <si>
    <t xml:space="preserve">A-83, Sector-65, Noida, Uttar Pradesh 201301</t>
  </si>
  <si>
    <t xml:space="preserve">Reliance Jio Infoccomm</t>
  </si>
  <si>
    <t xml:space="preserve">Asmita.Chate@ril.com</t>
  </si>
  <si>
    <t xml:space="preserve">9th Floor, Maker Chambers IV, 222, Nariman Point, Mumbai MH 400021 IN.</t>
  </si>
  <si>
    <t xml:space="preserve">Scioinspire Consulting Services (India) Private Limited</t>
  </si>
  <si>
    <t xml:space="preserve">anijhani@sciohealthanalytics.com</t>
  </si>
  <si>
    <t xml:space="preserve">TVH BELICIAA TOWERS, 6th Floor, First Tower Block No. 94, MRC Nagar Chennai TN 600028 IN</t>
  </si>
  <si>
    <t xml:space="preserve">Spel Semiconductor Limited</t>
  </si>
  <si>
    <t xml:space="preserve">Njchandrasekar</t>
  </si>
  <si>
    <t xml:space="preserve">njchandrasekar@spel.natronix.net</t>
  </si>
  <si>
    <t xml:space="preserve">5 Thiru Vi Ka Street, CMDA Industrial Estate, MM Nagar, Chennai, Tamil Nadu 603209</t>
  </si>
  <si>
    <t xml:space="preserve">Tann Utility Services Private Limited</t>
  </si>
  <si>
    <t xml:space="preserve">contactus@tannutility.com</t>
  </si>
  <si>
    <t xml:space="preserve">611, C BLOCK, AECS LAYOUT, KUNDALAHALLI, BANGALORE KA 560037 IN</t>
  </si>
  <si>
    <t xml:space="preserve">Triumph Softech Pvt Ltd</t>
  </si>
  <si>
    <t xml:space="preserve">Prasanth Panda</t>
  </si>
  <si>
    <t xml:space="preserve">hr@triumphtechgroup.com</t>
  </si>
  <si>
    <t xml:space="preserve">A-68, GROUND FLOOR NEW FRIENDS COLONY NEW DELHI South Delhi</t>
  </si>
  <si>
    <t xml:space="preserve">Vision 2 Technologes</t>
  </si>
  <si>
    <t xml:space="preserve">Latika</t>
  </si>
  <si>
    <t xml:space="preserve">hr@vision2technology.com</t>
  </si>
  <si>
    <t xml:space="preserve">L-11, 2ed Floor, above Noble Co-operative Bank, Sector 58, Noida, Uttar Pradesh 201301</t>
  </si>
  <si>
    <t xml:space="preserve">Primus Global Technologies Private Limited</t>
  </si>
  <si>
    <t xml:space="preserve">bgc@primusglobal.com</t>
  </si>
  <si>
    <t xml:space="preserve">405, H-15 BSI Business Park, Sector 63, Noida, Uttar Pradesh</t>
  </si>
  <si>
    <t xml:space="preserve">Reliance Media Works Entertainment Services Ltd.</t>
  </si>
  <si>
    <t xml:space="preserve">ameydevrukhkar@gener8.com</t>
  </si>
  <si>
    <t xml:space="preserve">39140000/02</t>
  </si>
  <si>
    <t xml:space="preserve">Communication Centre, Film City Complex, Goregaon (East) Mumbai Mumbai City MH 400065 IN</t>
  </si>
  <si>
    <t xml:space="preserve">Scitel</t>
  </si>
  <si>
    <t xml:space="preserve">rk vijaykumar</t>
  </si>
  <si>
    <t xml:space="preserve">rk.vijaykumar@scintel.com</t>
  </si>
  <si>
    <t xml:space="preserve">Spellbeeinternational</t>
  </si>
  <si>
    <t xml:space="preserve">acc@spellbeeinternational.com</t>
  </si>
  <si>
    <t xml:space="preserve">No. 30, Vellalar Street, Mogappair West,Chennai – 600 037.</t>
  </si>
  <si>
    <t xml:space="preserve">Tanush Business Services</t>
  </si>
  <si>
    <t xml:space="preserve">sanjay@ak-ca.com</t>
  </si>
  <si>
    <t xml:space="preserve">044-3025001/9841625560</t>
  </si>
  <si>
    <t xml:space="preserve">Hariom Market, opposite Manas Hospital, Gijhore, Sector 53, Noida, Uttar Pradesh 201307</t>
  </si>
  <si>
    <t xml:space="preserve">Triumph System And Solutions Pvt Ltd</t>
  </si>
  <si>
    <t xml:space="preserve">Dhanshreew</t>
  </si>
  <si>
    <t xml:space="preserve">dhanshreew@triumphsys.com</t>
  </si>
  <si>
    <t xml:space="preserve">907 &amp; 908, 9th Floor, Crescent, Off Andheri Kurla Road, Opp. Hotel The Leela, Andheri East, Mumbai, Maharashtra 400059</t>
  </si>
  <si>
    <t xml:space="preserve">Vision Computers Acadamy</t>
  </si>
  <si>
    <t xml:space="preserve">Abhijeetshirgurkar</t>
  </si>
  <si>
    <t xml:space="preserve">abhijeetshirgurkar@yahoo.com</t>
  </si>
  <si>
    <t xml:space="preserve">B-2/20A, Block B, Yamuna Vihar, Shahdara, Delhi, 110053</t>
  </si>
  <si>
    <t xml:space="preserve">Primus Global Technologies Pvt Ltd</t>
  </si>
  <si>
    <t xml:space="preserve">pjami@primusglobal.com</t>
  </si>
  <si>
    <t xml:space="preserve">Shop No:#4, K-2/721, Street Number 6D, K-Block, Jagdish Colony, Mahipalpur, New Delhi, Delhi 110037</t>
  </si>
  <si>
    <t xml:space="preserve">Reliance Money Solutions Pvt Ltd</t>
  </si>
  <si>
    <t xml:space="preserve">sachin.more@relianceada.com</t>
  </si>
  <si>
    <t xml:space="preserve">11th Floor, R-Tech Park, Nirlon Compound, Near Hub Mall, Goregaon, Mumbai, Maharashtra 400063</t>
  </si>
  <si>
    <t xml:space="preserve">Scitus Labs And Technologies Private Limited</t>
  </si>
  <si>
    <t xml:space="preserve">hr@scituslabs.com</t>
  </si>
  <si>
    <t xml:space="preserve">MVP Sector 1, Sector 1, Venkojipalem, Visakhapatnam, Andhra Pradesh 530017</t>
  </si>
  <si>
    <t xml:space="preserve">Spellbound Information Solutions Pvt Ltd</t>
  </si>
  <si>
    <t xml:space="preserve">hr@spellboundinfo.com</t>
  </si>
  <si>
    <t xml:space="preserve">4Th Floor, Block A, Plot No:532, 100 Feet Rd, above 3M Car care, Ayyappa Society, Madhapur, Telangana 500081</t>
  </si>
  <si>
    <t xml:space="preserve">Tapaasana</t>
  </si>
  <si>
    <t xml:space="preserve">Tapassana</t>
  </si>
  <si>
    <t xml:space="preserve">tapaasana@gmail.com</t>
  </si>
  <si>
    <t xml:space="preserve">Bashyam Circle, 317,316, 20th Main Rd, 5 Block, 3rd Block, Rajajinagar, Bengaluru, Karnataka 560010</t>
  </si>
  <si>
    <t xml:space="preserve">Vision Event</t>
  </si>
  <si>
    <t xml:space="preserve">Sheikhdavood</t>
  </si>
  <si>
    <t xml:space="preserve">sheikhdavood@gmail.com</t>
  </si>
  <si>
    <t xml:space="preserve">House No. 10169/3 Ground Floor Katra Chajju Pandit, Karol Bagh, Delhi, 110005</t>
  </si>
  <si>
    <t xml:space="preserve">Primus Software Corporation</t>
  </si>
  <si>
    <t xml:space="preserve">harish@primussoft.com</t>
  </si>
  <si>
    <t xml:space="preserve">H100, H Block, Sector 63, Noida, Uttar Pradesh 201301</t>
  </si>
  <si>
    <t xml:space="preserve">Reliance Retail Limited</t>
  </si>
  <si>
    <t xml:space="preserve">Adidi Mishra</t>
  </si>
  <si>
    <t xml:space="preserve">adidi.mishra@ril.com/ malladi.aditya@ril.com</t>
  </si>
  <si>
    <t xml:space="preserve">3rd Floor, Court House, Lokmanya Tilak Marg , Dhobi Talao MUMBAI MH 400002 IN</t>
  </si>
  <si>
    <t xml:space="preserve">Scj Scanform Solution Pvt Ltd</t>
  </si>
  <si>
    <t xml:space="preserve">jain.sjn@gmail.com</t>
  </si>
  <si>
    <t xml:space="preserve">F-41, Ma Anandmayee Marg, Okhla I, Okhla Industrial Estate, New Delhi, Delhi 110020</t>
  </si>
  <si>
    <t xml:space="preserve">Spencer Retails</t>
  </si>
  <si>
    <t xml:space="preserve">Loknarayan</t>
  </si>
  <si>
    <t xml:space="preserve">loknarayan.panna@rp-sg.in</t>
  </si>
  <si>
    <t xml:space="preserve">Duncan House,,31, Netaji Subhas Road,, · City. Kolkata · State. West Bengal · Pin Code. 700001 ·</t>
  </si>
  <si>
    <t xml:space="preserve">Tara Softech Services Private Limited</t>
  </si>
  <si>
    <t xml:space="preserve">tar@vsnl.com</t>
  </si>
  <si>
    <t xml:space="preserve">A-1/1, Manish Park Phase I, NIBM Road, Kondhwa, Pune, Maharashtra 411048</t>
  </si>
  <si>
    <t xml:space="preserve">Trizetto Services India Pvt Ltd (Formerly Tela Sourcing India Pvt Ltd).</t>
  </si>
  <si>
    <t xml:space="preserve">verificationindia@trizetto.com</t>
  </si>
  <si>
    <t xml:space="preserve">US Based compan</t>
  </si>
  <si>
    <t xml:space="preserve">Vision Freight Solution India Private Limited</t>
  </si>
  <si>
    <t xml:space="preserve">Arvind Jangir</t>
  </si>
  <si>
    <t xml:space="preserve">arvind.gupta@thevisionhouse.in</t>
  </si>
  <si>
    <t xml:space="preserve">D-2/6, Rithala Rd, Budh Vihar Phase I, Budh Vihar, Delhi, 110086</t>
  </si>
  <si>
    <t xml:space="preserve">Primusglobal</t>
  </si>
  <si>
    <t xml:space="preserve">Meghna</t>
  </si>
  <si>
    <t xml:space="preserve">Meghna@primusglobal.com</t>
  </si>
  <si>
    <t xml:space="preserve">28/2, 1st Main Rd, Siddapura, Whitefield, Bengaluru, Karnataka 560066</t>
  </si>
  <si>
    <t xml:space="preserve">Reliance Securities</t>
  </si>
  <si>
    <t xml:space="preserve">Ninad Kadam</t>
  </si>
  <si>
    <t xml:space="preserve">ninad.kadam@rcap.co.in</t>
  </si>
  <si>
    <t xml:space="preserve">11th Floor, R-Tech IT Park, Nirlon Compond, Off Western Express Highway, Goregaon (East) Mumbai Mumbai City MH 400063 IN</t>
  </si>
  <si>
    <t xml:space="preserve">Scl</t>
  </si>
  <si>
    <t xml:space="preserve">r rajaprakash</t>
  </si>
  <si>
    <t xml:space="preserve">r.rajaprakash@scl.co.in</t>
  </si>
  <si>
    <t xml:space="preserve">Station Rd, near Old Fuvara, Pilaji Ganj, Mehsana, Gujarat 384001</t>
  </si>
  <si>
    <t xml:space="preserve">Spencer'S Retail Ltd</t>
  </si>
  <si>
    <t xml:space="preserve">Opal Joseph</t>
  </si>
  <si>
    <t xml:space="preserve">opal@rp-sg.in</t>
  </si>
  <si>
    <t xml:space="preserve">Basement, One Awadh Centre Mall, Vibuthikhand, Gomti nagar. 226010</t>
  </si>
  <si>
    <t xml:space="preserve">Tarang Software Technologies Pvt. Ltd</t>
  </si>
  <si>
    <t xml:space="preserve">hr@tarangtech.com</t>
  </si>
  <si>
    <t xml:space="preserve">80-4910 3890.</t>
  </si>
  <si>
    <t xml:space="preserve">1st Floor, Nandi Infotech, #8, 1st Cross St, KIADB Sadaramangala, Industrial Area, Mahadevapura, Bengaluru, Karnataka 560048</t>
  </si>
  <si>
    <t xml:space="preserve">Tro</t>
  </si>
  <si>
    <t xml:space="preserve">Lavanva Manoranjan</t>
  </si>
  <si>
    <t xml:space="preserve">hr@tro.com</t>
  </si>
  <si>
    <t xml:space="preserve">h.No.- 1070, sec-14, near Redcross, Faridabad, Haryana 121007</t>
  </si>
  <si>
    <t xml:space="preserve">Vision India Services</t>
  </si>
  <si>
    <t xml:space="preserve">support@vispl.co.in</t>
  </si>
  <si>
    <t xml:space="preserve">11, Block A, Sector 67, Noida, Uttar Pradesh 201301</t>
  </si>
  <si>
    <t xml:space="preserve">Prince Aly Khan Hospital</t>
  </si>
  <si>
    <t xml:space="preserve">Vaishali Palve</t>
  </si>
  <si>
    <t xml:space="preserve">vaishali.palve@pakh.net</t>
  </si>
  <si>
    <t xml:space="preserve">Jamatkhana Building, Nesbit Rd, Tara Bagh, Mazgaon, Mumbai, Maharashtra 400010</t>
  </si>
  <si>
    <t xml:space="preserve">Reliance Works India</t>
  </si>
  <si>
    <t xml:space="preserve">sbasandrai@realnetworks.com</t>
  </si>
  <si>
    <t xml:space="preserve">0124-4558100/9958445768</t>
  </si>
  <si>
    <t xml:space="preserve">PHASE III INDUSTRIAL ESTATENew Delhi, IN0.</t>
  </si>
  <si>
    <t xml:space="preserve">Scom Technologies Pvt Ltd</t>
  </si>
  <si>
    <t xml:space="preserve">deepak</t>
  </si>
  <si>
    <t xml:space="preserve">deepak@scom.in</t>
  </si>
  <si>
    <t xml:space="preserve">Near Baba Deep Singh Gurudwara Road, Opp. Model Town Extn. Market, Ludhiana, Punjab 141002</t>
  </si>
  <si>
    <t xml:space="preserve">Spenta Vision Techno Services Private Limited</t>
  </si>
  <si>
    <t xml:space="preserve">mayuri@godirectonline.com</t>
  </si>
  <si>
    <t xml:space="preserve">33, B Apurva Estate, Makvana Road, Marol Naka, Andheri East, Mumbai-400059, Maharashtra, India</t>
  </si>
  <si>
    <t xml:space="preserve">Tarantula.Net India Pvt Ltd</t>
  </si>
  <si>
    <t xml:space="preserve">hr@tarantula.net</t>
  </si>
  <si>
    <t xml:space="preserve">204, Second Floor Aditya Trade Centre, Ameerpet HYDERABAD TG 500038 IN</t>
  </si>
  <si>
    <t xml:space="preserve">Troikaa Pharmaceuticals Ltd</t>
  </si>
  <si>
    <t xml:space="preserve">Ankit Shah</t>
  </si>
  <si>
    <t xml:space="preserve">salary_sadmin@troikaapharma.com</t>
  </si>
  <si>
    <t xml:space="preserve">C-1, SARA Industrial Rd, ESTATE, Shankarpur, Uttarakhand 248197</t>
  </si>
  <si>
    <t xml:space="preserve">Vision It Consultant Private Limited</t>
  </si>
  <si>
    <t xml:space="preserve">Rajnidas Gupta</t>
  </si>
  <si>
    <t xml:space="preserve">hr@visionitconsultants.co.in</t>
  </si>
  <si>
    <t xml:space="preserve">FFCS - 28, Ansal Plaza, Sector 1, Vaishali, Ghaziabad, Uttar Pradesh 201010</t>
  </si>
  <si>
    <t xml:space="preserve">Princeware International Private Limited</t>
  </si>
  <si>
    <t xml:space="preserve">Siddhartha Basak</t>
  </si>
  <si>
    <t xml:space="preserve">siddhartha@princeware.net</t>
  </si>
  <si>
    <t xml:space="preserve">Somanth, Ringanwada, Daman, Dadra and Nagar Haveli and Daman and Diu 396215</t>
  </si>
  <si>
    <t xml:space="preserve">Relianceglobalcom Ltd (Global Cloud Exchange)</t>
  </si>
  <si>
    <t xml:space="preserve">Nshori</t>
  </si>
  <si>
    <t xml:space="preserve">NShori@GlobalcloudXchange.com</t>
  </si>
  <si>
    <t xml:space="preserve">Dhirubhai Ambani Knowledge City Navi Mumbai Thane MH 400710 IN</t>
  </si>
  <si>
    <t xml:space="preserve">Scope E-Knowledge Center Private Limited</t>
  </si>
  <si>
    <t xml:space="preserve">srividya r</t>
  </si>
  <si>
    <t xml:space="preserve">srividya.r@scopeknowledge.com</t>
  </si>
  <si>
    <t xml:space="preserve">2nd Floor, Jayant Tech Park, No: 41, Mount Poonamallee Rd, Nandambakkam, Tamil Nadu 600089</t>
  </si>
  <si>
    <t xml:space="preserve">Speridian Technologies</t>
  </si>
  <si>
    <t xml:space="preserve">hr@speridian.com</t>
  </si>
  <si>
    <t xml:space="preserve">471-2700525</t>
  </si>
  <si>
    <t xml:space="preserve">DOOR NO. G2, THEJASWINI, TECHNOPARK CAMPUS, KARIAVATTOM, THIRUVANANTHAPURAM KL 695581 IN</t>
  </si>
  <si>
    <t xml:space="preserve">Tarapur Malayalee Samajam</t>
  </si>
  <si>
    <t xml:space="preserve">tmsboisar97@gmail.com</t>
  </si>
  <si>
    <t xml:space="preserve">3,Hotel Sukumar Chitralaya, Boisar, Maharashtra 401504</t>
  </si>
  <si>
    <t xml:space="preserve">True Blue India Llp</t>
  </si>
  <si>
    <t xml:space="preserve">ssharma@peoplescout.com</t>
  </si>
  <si>
    <t xml:space="preserve">TrueBlue LLP, PeopleScout India, 11th and 12th floor, tower 1,, Candor TechSpace, IT/ITES SEZ, Sector 48, Gurugram, Haryana 122001</t>
  </si>
  <si>
    <t xml:space="preserve">Vision Medicaid Equipments Pvt. Ltd</t>
  </si>
  <si>
    <t xml:space="preserve">Devedra Anjikar</t>
  </si>
  <si>
    <t xml:space="preserve">visionpurchase@gmail.com</t>
  </si>
  <si>
    <t xml:space="preserve">Survey No. 139, Near Vipul Plastocraft, opp. Z P Primary School, Tathawade, Pune, Maharashtra 411033</t>
  </si>
  <si>
    <t xml:space="preserve">Principal Global Services</t>
  </si>
  <si>
    <t xml:space="preserve">Sandeep Salunkhe</t>
  </si>
  <si>
    <t xml:space="preserve">Salunkhe.Sandip@principal.com</t>
  </si>
  <si>
    <t xml:space="preserve">020 6621 4000</t>
  </si>
  <si>
    <t xml:space="preserve">Tower 16, Cybercity, Magarpatta, Pune, 411013</t>
  </si>
  <si>
    <t xml:space="preserve">Reliane Retail Limited (Strategic Manpower Solution Limited)</t>
  </si>
  <si>
    <t xml:space="preserve">Abinesh Kumar</t>
  </si>
  <si>
    <t xml:space="preserve">Abinesh.Kumar@ril.com</t>
  </si>
  <si>
    <t xml:space="preserve">3rd Floor, Court House, Lokmanya Tilak Marg,,Dhobi Talao,Mumbai,Maharashtra,INDIA,400002.</t>
  </si>
  <si>
    <t xml:space="preserve">Scorg International</t>
  </si>
  <si>
    <t xml:space="preserve">shamikap</t>
  </si>
  <si>
    <t xml:space="preserve">shamikap@scorginternational.com</t>
  </si>
  <si>
    <t xml:space="preserve">302, Karan Selene, Bhandarkar Rd, above Yes Bank Corner, Pune, Maharashtra 411004</t>
  </si>
  <si>
    <t xml:space="preserve">Targustech</t>
  </si>
  <si>
    <t xml:space="preserve">navneet.kaur@targustech.com</t>
  </si>
  <si>
    <t xml:space="preserve">Plot No 218, Delhi- Gurgoan Expy, Phase 4, Udyog Vihar, Gurugram, Haryana 122016</t>
  </si>
  <si>
    <t xml:space="preserve">Trueblue India Llp</t>
  </si>
  <si>
    <t xml:space="preserve">Jsathish</t>
  </si>
  <si>
    <t xml:space="preserve">jsathish@peoplescout.com</t>
  </si>
  <si>
    <t xml:space="preserve">Vista Applied Business &amp; Information</t>
  </si>
  <si>
    <t xml:space="preserve">hr@vistaapplied.com</t>
  </si>
  <si>
    <t xml:space="preserve">Plot No: 66/C, Suite 3B, Western Hills, Kukatpally, Hyderabad, Telangana 500072</t>
  </si>
  <si>
    <t xml:space="preserve">Religare Commodities</t>
  </si>
  <si>
    <t xml:space="preserve">Nitin Dixit</t>
  </si>
  <si>
    <t xml:space="preserve">nitindixit@religare.com</t>
  </si>
  <si>
    <t xml:space="preserve">011-39125000</t>
  </si>
  <si>
    <t xml:space="preserve">Sai Empire,1 st Floor No:25 1st Main Road United India Colony Kodambakkam Chennai:, 600024</t>
  </si>
  <si>
    <t xml:space="preserve">Scorpius Trackers Pvt Ltd</t>
  </si>
  <si>
    <t xml:space="preserve">aditi</t>
  </si>
  <si>
    <t xml:space="preserve">aditi@chromaenergy.in</t>
  </si>
  <si>
    <t xml:space="preserve">397/ 6-7, Senapati Bapat Road, Gokhale Nagar Signal, Pune</t>
  </si>
  <si>
    <t xml:space="preserve">Spg India Private Limited</t>
  </si>
  <si>
    <t xml:space="preserve">hr@vitek.in</t>
  </si>
  <si>
    <t xml:space="preserve">32, Mathura Rd, Block B, Mohan Cooperative Industrial Estate, Badarpur, New Delhi, Delhi 110044</t>
  </si>
  <si>
    <t xml:space="preserve">Tarini Steel Com</t>
  </si>
  <si>
    <t xml:space="preserve">Mr. Gupta</t>
  </si>
  <si>
    <t xml:space="preserve">d.gupta@tarinisteel.com</t>
  </si>
  <si>
    <t xml:space="preserve">020-27122668</t>
  </si>
  <si>
    <t xml:space="preserve">101, General Block, MIDC, Bhosari, Pimpri-Chinchwad, Maharashtra 411026</t>
  </si>
  <si>
    <t xml:space="preserve">Trust Syste &amp; Software (I) Pvt Ltd.</t>
  </si>
  <si>
    <t xml:space="preserve">hr@softtrust.com</t>
  </si>
  <si>
    <t xml:space="preserve">11/4, IT Park Rd, Parsodi, Gayatri Nagar, Pratap Nagar, Nagpur, Maharashtra 440022</t>
  </si>
  <si>
    <t xml:space="preserve">Vista InfotechAcquired By Datamatics</t>
  </si>
  <si>
    <t xml:space="preserve">Gokul Devatha</t>
  </si>
  <si>
    <t xml:space="preserve">hr@datamatics.com</t>
  </si>
  <si>
    <t xml:space="preserve">4-a, Yogayog Apartment, Employment, Exchange Lane, Dharampeth, Dharampeth, Nagpur, Maharashtra 440010</t>
  </si>
  <si>
    <t xml:space="preserve">Principle Rpo</t>
  </si>
  <si>
    <t xml:space="preserve">Sdhamija</t>
  </si>
  <si>
    <t xml:space="preserve">sdhamija@principlerpo.com</t>
  </si>
  <si>
    <t xml:space="preserve">Durian Furniture Building, C Block, Sector 10, Noida, Uttar Pradesh 201301</t>
  </si>
  <si>
    <t xml:space="preserve">Religare Corporate Services Limited</t>
  </si>
  <si>
    <t xml:space="preserve">anita.singh@religare.com</t>
  </si>
  <si>
    <t xml:space="preserve">2nd Floor, P-14, 45/90, P-Block Connaught Place, New Delhi 110001.</t>
  </si>
  <si>
    <t xml:space="preserve">Script Software Consultancy</t>
  </si>
  <si>
    <t xml:space="preserve">info@scriptsoft.co.in</t>
  </si>
  <si>
    <t xml:space="preserve">41 south, Bhopa Rd, Gher Khatti, New Mandi, Muzaffarnagar, Uttar Pradesh 251001, India</t>
  </si>
  <si>
    <t xml:space="preserve">Spgtechnos</t>
  </si>
  <si>
    <t xml:space="preserve">hr@spgtechnos.com</t>
  </si>
  <si>
    <t xml:space="preserve">Dr. K.N. Katju Marg Rohini, Sector 16, PSP Area IV, New Delhi, Delhi 110089</t>
  </si>
  <si>
    <t xml:space="preserve">Tarshan Software Services Private Limited</t>
  </si>
  <si>
    <t xml:space="preserve">Mamatha Thukaram</t>
  </si>
  <si>
    <t xml:space="preserve">hr@onebillsoftware.com</t>
  </si>
  <si>
    <t xml:space="preserve">No. 34, 4th Floor, Suraj Ganga Soft Park, 1st Main Road, 3rd Phase, J.P Nagar, Bengaluru, Karnataka 560078</t>
  </si>
  <si>
    <t xml:space="preserve">Truworth Infotech Private Limited</t>
  </si>
  <si>
    <t xml:space="preserve">Anish Gopal</t>
  </si>
  <si>
    <t xml:space="preserve">anish.gopal@truworth.com</t>
  </si>
  <si>
    <t xml:space="preserve">10-B, Dhuleshwar Gdn, Panch Batti, C Scheme, Hathroi, Jaipur, Rajasthan 302001</t>
  </si>
  <si>
    <t xml:space="preserve">Print Circle</t>
  </si>
  <si>
    <t xml:space="preserve">design@printcircle.in</t>
  </si>
  <si>
    <t xml:space="preserve">CB 74, Naraina Village, Naraina, New Delhi, Delhi 110028</t>
  </si>
  <si>
    <t xml:space="preserve">Relix Safety Pvt</t>
  </si>
  <si>
    <t xml:space="preserve">Rohit Choudhary</t>
  </si>
  <si>
    <t xml:space="preserve">info@arryainfra.com,rohit@arryainfra.com</t>
  </si>
  <si>
    <t xml:space="preserve">B-4, SCO 84-85, Kesar Building, Sector 16, Faridabad, Haryana-121002</t>
  </si>
  <si>
    <t xml:space="preserve">Scsitechnology</t>
  </si>
  <si>
    <t xml:space="preserve">manjunath b</t>
  </si>
  <si>
    <t xml:space="preserve">manjunath.b@scsitechnology.com</t>
  </si>
  <si>
    <t xml:space="preserve">#5, Dorasanipalya, IIMB Post, Bengaluru, Karnataka 560076</t>
  </si>
  <si>
    <t xml:space="preserve">SHL India Pvt. Ltd</t>
  </si>
  <si>
    <t xml:space="preserve">Divya Singh​</t>
  </si>
  <si>
    <t xml:space="preserve">Divya.Singh@shl.com</t>
  </si>
  <si>
    <t xml:space="preserve">Sphata</t>
  </si>
  <si>
    <t xml:space="preserve">Ubedaetty</t>
  </si>
  <si>
    <t xml:space="preserve">ubedaetty@sphata.com</t>
  </si>
  <si>
    <t xml:space="preserve">L6, 2nd Main Road, 6th Sector, HSR Layout, Bengaluru, Karnataka 560102</t>
  </si>
  <si>
    <t xml:space="preserve">Tasc Labour Service</t>
  </si>
  <si>
    <t xml:space="preserve">Melchor</t>
  </si>
  <si>
    <t xml:space="preserve">melchor@tascoutsourcing.com</t>
  </si>
  <si>
    <t xml:space="preserve">Next to Royal Radisson Hotel 2403, Nassima Tower, Sheikh Zayed Road Dubai, Dubai United Arab Emirates</t>
  </si>
  <si>
    <t xml:space="preserve">Vistaar Syste Pvt Ltd</t>
  </si>
  <si>
    <t xml:space="preserve">Manjima</t>
  </si>
  <si>
    <t xml:space="preserve">mnkrishnan@vistaar.in</t>
  </si>
  <si>
    <t xml:space="preserve">E-14, Alpha I, Greater Noida, Uttar Pradesh 201310</t>
  </si>
  <si>
    <t xml:space="preserve">Print Electronics Equipments Private Limited</t>
  </si>
  <si>
    <t xml:space="preserve">Schavan</t>
  </si>
  <si>
    <t xml:space="preserve">Schavan@printelectronics.com</t>
  </si>
  <si>
    <t xml:space="preserve">Pocket 5, Pratap Nagar, Mayur Vihar, New Delhi, Delhi 110091</t>
  </si>
  <si>
    <t xml:space="preserve">Relon Limited</t>
  </si>
  <si>
    <t xml:space="preserve">info@relon.in</t>
  </si>
  <si>
    <t xml:space="preserve">No. 85, Sheriff House, Unit # 201, 2nd Floor, Richmond Road, Bengaluru, Karnataka 560025</t>
  </si>
  <si>
    <t xml:space="preserve">Sd Cargo Private Limited</t>
  </si>
  <si>
    <t xml:space="preserve">accounts@sdcargo.com</t>
  </si>
  <si>
    <t xml:space="preserve">B 502 DIPTI CLASSIC NEAR GURU NANAK PETROL PUMP SUREN ROAD ANDHERI EAST, Mumbai, Maharashtra 400093</t>
  </si>
  <si>
    <t xml:space="preserve">Sphinx Worldbiz Limited</t>
  </si>
  <si>
    <t xml:space="preserve">swl.hr@sphinxworldbiz.com</t>
  </si>
  <si>
    <t xml:space="preserve">A - 27B, A Block, Sector 16, Noida, Uttar Pradesh 201301</t>
  </si>
  <si>
    <t xml:space="preserve">Tata</t>
  </si>
  <si>
    <t xml:space="preserve">Raoof Udadeen</t>
  </si>
  <si>
    <t xml:space="preserve">raoof.udadeen@dainikbhaskar.com&gt;</t>
  </si>
  <si>
    <t xml:space="preserve">FC-10 &amp; 11, Ecity Bioscope Rd, Film City, Sector 16A, Noida, Uttar Pradesh 201301</t>
  </si>
  <si>
    <t xml:space="preserve">Ts Infotech India Private Limited</t>
  </si>
  <si>
    <t xml:space="preserve">Pramita Singh</t>
  </si>
  <si>
    <t xml:space="preserve">pramita.singh@tsinfotech.co.in</t>
  </si>
  <si>
    <t xml:space="preserve">Tower A, 5th Floor, Unit 517-522, 526, 527, 534, Park Centra, BPTP, Shrimati Santhosh Yadav Rd, Jal Vayu Vihar, Sector 30, Gurugram, Haryana 122003</t>
  </si>
  <si>
    <t xml:space="preserve">Vistar Micro Fin</t>
  </si>
  <si>
    <t xml:space="preserve">neha.wankhede@3i-infotech.com</t>
  </si>
  <si>
    <t xml:space="preserve">DDA Market, Ring Rd, Shindi Colony, Naraina Vihar, Naraina, New Delhi, Delhi 110028</t>
  </si>
  <si>
    <t xml:space="preserve">Priose</t>
  </si>
  <si>
    <t xml:space="preserve">info@priose.com</t>
  </si>
  <si>
    <t xml:space="preserve">31 No.3 Ave, Bin Hai Xin Qu, Tian Jin Shi, China, 300456</t>
  </si>
  <si>
    <t xml:space="preserve">Reluisent Technologies Pvt. Ltd</t>
  </si>
  <si>
    <t xml:space="preserve">anandan@reluisent.net</t>
  </si>
  <si>
    <t xml:space="preserve">2F-1, Extention,, JM Complex, 45 Fort Rd, New Saram, Puducherry, 605013</t>
  </si>
  <si>
    <t xml:space="preserve">Sdb Select Services Private Limited</t>
  </si>
  <si>
    <t xml:space="preserve">hr.chn@promag.co.in</t>
  </si>
  <si>
    <t xml:space="preserve">9, 1st Cross Street, TT Krishnamachari Rd, Cooperative Colony, Sadras, Alwarpet, Chennai, Tamil Nadu 600018</t>
  </si>
  <si>
    <t xml:space="preserve">Spi Engineers Private Limited</t>
  </si>
  <si>
    <t xml:space="preserve">sandeep@spiengineers.com</t>
  </si>
  <si>
    <t xml:space="preserve">Siddharth Palace, 701, 96, Nehru Place, New Delhi, Delhi 110019</t>
  </si>
  <si>
    <t xml:space="preserve">Tata Advanced Systems Limited</t>
  </si>
  <si>
    <t xml:space="preserve">Supriya.Jha@tataadvancedsystems.com</t>
  </si>
  <si>
    <t xml:space="preserve">Hardware Park, Plot No 21,Sy No 1/1, Imarat Kancha Raviryala Village, Maheshwaram Mandal Hyderabad Hyderabad TG 501218 IN</t>
  </si>
  <si>
    <t xml:space="preserve">Tsg global</t>
  </si>
  <si>
    <t xml:space="preserve">Suparna &amp; Ujjwal</t>
  </si>
  <si>
    <t xml:space="preserve">suparna@tsgglobal.in</t>
  </si>
  <si>
    <t xml:space="preserve">215, P- 6, IInd Floor, Ocean Complex, Maharaja Agrasen Marg, P Block, Sector 18, Noida, Uttar Pradesh 201301</t>
  </si>
  <si>
    <t xml:space="preserve">Vistara Airlines Ltd</t>
  </si>
  <si>
    <t xml:space="preserve">Himani Gupta</t>
  </si>
  <si>
    <t xml:space="preserve">himani.gupta@airvistara.com</t>
  </si>
  <si>
    <t xml:space="preserve">24, Shivaji Marg, Block C, Karam Pura, New Delhi, Delhi 110015</t>
  </si>
  <si>
    <t xml:space="preserve">orion edutech pvt Ltd</t>
  </si>
  <si>
    <t xml:space="preserve">Ranit</t>
  </si>
  <si>
    <t xml:space="preserve">ranitdey.ca@orionedutech.com</t>
  </si>
  <si>
    <t xml:space="preserve">Prism Corporation Private Limited</t>
  </si>
  <si>
    <t xml:space="preserve">accounts@prismcorp.in</t>
  </si>
  <si>
    <t xml:space="preserve">Old No-38, New No-72, Teachers Colony, Adyar, Chennai, 600020</t>
  </si>
  <si>
    <t xml:space="preserve">Relyon Softech Ltd</t>
  </si>
  <si>
    <t xml:space="preserve">hr@relyonsoft.com</t>
  </si>
  <si>
    <t xml:space="preserve">73rd 2nd floor, Shreelekha complex,WOC rpad, Mahalakshmi Layout, Bengaluru, Karnataka 560086</t>
  </si>
  <si>
    <t xml:space="preserve">Sdc - Sciendev Computer System Pvt Ltd</t>
  </si>
  <si>
    <t xml:space="preserve">info@sdcnetworks.com</t>
  </si>
  <si>
    <t xml:space="preserve">2nd Floor, Syda Building, K.K. Road, Kaloor, Cochin - 682017
 Landmark: OPPOSITE IGNOU</t>
  </si>
  <si>
    <t xml:space="preserve">Spi Global</t>
  </si>
  <si>
    <t xml:space="preserve">Dorothy D</t>
  </si>
  <si>
    <t xml:space="preserve">Dorothy.D@spi-global.com</t>
  </si>
  <si>
    <t xml:space="preserve">ower -5, 11th Floor, Candor TechSpace, Sector 135, Noida, Uttar Pradesh 201304</t>
  </si>
  <si>
    <t xml:space="preserve">Tata Assets Managements</t>
  </si>
  <si>
    <t xml:space="preserve">Hr@tataamc.com</t>
  </si>
  <si>
    <t xml:space="preserve">23, Barakhamba Rd, Barakhamba, New Delhi, Delhi 110001</t>
  </si>
  <si>
    <t xml:space="preserve">Tsk Design</t>
  </si>
  <si>
    <t xml:space="preserve">Jayati</t>
  </si>
  <si>
    <t xml:space="preserve">hr@tsk-design.com</t>
  </si>
  <si>
    <t xml:space="preserve">18, 17th Main Rd, HAL 2nd Stage, Kodihalli, Bengaluru, Karnataka 560008</t>
  </si>
  <si>
    <t xml:space="preserve">Vistarait India Pvt. Ltd.</t>
  </si>
  <si>
    <t xml:space="preserve">Sharmila Pilla</t>
  </si>
  <si>
    <t xml:space="preserve">sharmila.pilla@vistarait.com</t>
  </si>
  <si>
    <t xml:space="preserve">3787, 13th Cross Rd, Banashankari Stage II, Banashankari, Bengaluru, Karnataka 560070</t>
  </si>
  <si>
    <t xml:space="preserve">Alorica</t>
  </si>
  <si>
    <t xml:space="preserve">Alorica HR Ops Team</t>
  </si>
  <si>
    <t xml:space="preserve">Jijin.A@alorica.com LastPayNotice@alorica.com</t>
  </si>
  <si>
    <t xml:space="preserve">Apponix technologies Pvt.Ltd.,</t>
  </si>
  <si>
    <t xml:space="preserve">hr@apponix.com,</t>
  </si>
  <si>
    <t xml:space="preserve">FIS Global Solutions</t>
  </si>
  <si>
    <t xml:space="preserve">Team TPO Ops. – FIS India</t>
  </si>
  <si>
    <t xml:space="preserve">FIS_TPO_OperationalCoE@fisglobal.com</t>
  </si>
  <si>
    <t xml:space="preserve">Intersoft Data labs Pvt Ltd</t>
  </si>
  <si>
    <t xml:space="preserve">raghavendra.singh@intsof.com</t>
  </si>
  <si>
    <t xml:space="preserve">Knowledge Splice Services pvt ltd</t>
  </si>
  <si>
    <t xml:space="preserve">Sangeetha@knowledgesplice.com</t>
  </si>
  <si>
    <t xml:space="preserve">Life cell International Pvt Ltd</t>
  </si>
  <si>
    <t xml:space="preserve">manju.b@lifecell.in,durgadutta@lifecell.in</t>
  </si>
  <si>
    <t xml:space="preserve">Prism It Ltd</t>
  </si>
  <si>
    <t xml:space="preserve">Shrishti</t>
  </si>
  <si>
    <t xml:space="preserve">hrd@prismit.net</t>
  </si>
  <si>
    <t xml:space="preserve">3rd Floor, T.C. Jaina Tower-3, LSC, 317, Block A1, Janakpuri, Delhi, 110058</t>
  </si>
  <si>
    <t xml:space="preserve">Remedy Pharmaceuticals</t>
  </si>
  <si>
    <t xml:space="preserve">remedypharma75@gmail.com</t>
  </si>
  <si>
    <t xml:space="preserve">107, Aradhana Bhavan, Azadpur, Commercial Complex, Azadpur, Delhi, 110033</t>
  </si>
  <si>
    <t xml:space="preserve">Sdg</t>
  </si>
  <si>
    <t xml:space="preserve">vishal singh</t>
  </si>
  <si>
    <t xml:space="preserve">vishal.singh@sdgc.com</t>
  </si>
  <si>
    <t xml:space="preserve">Building No:17,Floor-3,Unit:2 Ranga Reddy District,Andhra Pradesh</t>
  </si>
  <si>
    <t xml:space="preserve">Select Infrastructure Pvt Ltd</t>
  </si>
  <si>
    <t xml:space="preserve">Rahul -HR</t>
  </si>
  <si>
    <t xml:space="preserve">rahul@selectcitywalk.com</t>
  </si>
  <si>
    <t xml:space="preserve">Skillsoft Software Services Pvt Ltd</t>
  </si>
  <si>
    <t xml:space="preserve">Siva Venu Gopal V -Director | Engineering</t>
  </si>
  <si>
    <t xml:space="preserve">Siva.Vissamsetti@skillsoft.com</t>
  </si>
  <si>
    <t xml:space="preserve">Spice Digital</t>
  </si>
  <si>
    <t xml:space="preserve">Shivani Negi</t>
  </si>
  <si>
    <t xml:space="preserve">hr@spicedigital.in</t>
  </si>
  <si>
    <t xml:space="preserve">Noida Sector 125, Noida</t>
  </si>
  <si>
    <t xml:space="preserve">Stellar Innovations Private Limited</t>
  </si>
  <si>
    <t xml:space="preserve">HR@stellaripl.com</t>
  </si>
  <si>
    <t xml:space="preserve">Tata Autocomp Gy Batteries Limited</t>
  </si>
  <si>
    <t xml:space="preserve">Shalini Priya</t>
  </si>
  <si>
    <t xml:space="preserve">Hr@tatagreenbattery.com</t>
  </si>
  <si>
    <t xml:space="preserve">Gurgaon - Delhi Expy, Sector 75A, Gurugram, Haryana 122004</t>
  </si>
  <si>
    <t xml:space="preserve">Tsl Consulting Pvt Ltd</t>
  </si>
  <si>
    <t xml:space="preserve">Sheetal Pansare</t>
  </si>
  <si>
    <t xml:space="preserve">spansare@tslmarketing.in</t>
  </si>
  <si>
    <t xml:space="preserve">402 B, 4th floor, Manikchand Galleria C. T. S. No. 996, Plot no. 383 Model Colony, Near Deep Bunglow Square, Pune, Maharashtra 411016</t>
  </si>
  <si>
    <t xml:space="preserve">Vistasoftwares</t>
  </si>
  <si>
    <t xml:space="preserve">Nilesh Nafde</t>
  </si>
  <si>
    <t xml:space="preserve">nilesh_nafde@vistasoftwares.com</t>
  </si>
  <si>
    <t xml:space="preserve">Heerstraat 86, 3510 Kermt, Belgium</t>
  </si>
  <si>
    <t xml:space="preserve">Kiranakart Technologies Pvt. Ltd.(Zepto)</t>
  </si>
  <si>
    <t xml:space="preserve">HR Ops.</t>
  </si>
  <si>
    <t xml:space="preserve">hrops@zeptonow.com</t>
  </si>
  <si>
    <t xml:space="preserve">Prisma Global Ltd.</t>
  </si>
  <si>
    <t xml:space="preserve">Trupti</t>
  </si>
  <si>
    <t xml:space="preserve">trupti.gunjal@prismagl.com</t>
  </si>
  <si>
    <t xml:space="preserve">501/503, WING-D, 2, Sahar Airport Rd, Kanti Nagar, J B Nagar, Andheri East, Mumbai, Maharashtra 400059</t>
  </si>
  <si>
    <t xml:space="preserve">Remiershield</t>
  </si>
  <si>
    <t xml:space="preserve">Kislaya Singh</t>
  </si>
  <si>
    <t xml:space="preserve">kislaya.singh@premiershield.com</t>
  </si>
  <si>
    <t xml:space="preserve">Company Vakil
 301, Bansal Towers, Phase - 2, Ashok Vihar, Delhi - 110052, India</t>
  </si>
  <si>
    <t xml:space="preserve">Sdl Technologies India Pvt Ltd</t>
  </si>
  <si>
    <t xml:space="preserve">seemasingh</t>
  </si>
  <si>
    <t xml:space="preserve">seemasingh@sdl.com</t>
  </si>
  <si>
    <t xml:space="preserve">132, Yemalur Main Rd, Kadubeesanahalli, Bengaluru, Karnataka 560037</t>
  </si>
  <si>
    <t xml:space="preserve">Spicejet</t>
  </si>
  <si>
    <t xml:space="preserve">custrelations@spicejet.com</t>
  </si>
  <si>
    <t xml:space="preserve">319 Udyog Vihar Phase-IV Gurgaon - India</t>
  </si>
  <si>
    <t xml:space="preserve">Tata Business Support Services</t>
  </si>
  <si>
    <t xml:space="preserve">hr@Tata-bss.com</t>
  </si>
  <si>
    <t xml:space="preserve">4th Floor, C56-A/10&amp;11, C Block, Phase 2, Industrial Area, Sector 62, Noida, Uttar Pradesh 201309</t>
  </si>
  <si>
    <t xml:space="preserve">Tsmt</t>
  </si>
  <si>
    <t xml:space="preserve">hr@tsmt.in</t>
  </si>
  <si>
    <t xml:space="preserve">4/02, 15th Cross Rd, 2nd Block, Jayanagar, Bengaluru, Karnataka 560011</t>
  </si>
  <si>
    <t xml:space="preserve">Visteon Technical And Service Centre</t>
  </si>
  <si>
    <t xml:space="preserve">Sugin</t>
  </si>
  <si>
    <t xml:space="preserve">hr@hanonsyste.com</t>
  </si>
  <si>
    <t xml:space="preserve">116, Jawaharlal Nehru Rd, Guindy Industrial Estate, SIDCO Industrial Estate, Guindy, Chennai, Tamil Nadu 600032</t>
  </si>
  <si>
    <t xml:space="preserve">Google India</t>
  </si>
  <si>
    <t xml:space="preserve">verifications@google.com</t>
  </si>
  <si>
    <t xml:space="preserve">Prismcement</t>
  </si>
  <si>
    <t xml:space="preserve">ed1@prismcement.com</t>
  </si>
  <si>
    <t xml:space="preserve">Main Road, Naya Bank Market, Captain Vijyant Thapar Marg, Naya Bans, Sector 15, Noida, Uttar Pradesh 201301</t>
  </si>
  <si>
    <t xml:space="preserve">Remoteitsales</t>
  </si>
  <si>
    <t xml:space="preserve">Mallinath Crk</t>
  </si>
  <si>
    <t xml:space="preserve">mallinath.crk@remoteitsales.com</t>
  </si>
  <si>
    <t xml:space="preserve">H.NO:12-13-483/32, FLAT NO.103, SURYA TOWERS,NAGARJUNANAGAR COLONY, TARNAKA SECUNDERABAD, INDIA 500017</t>
  </si>
  <si>
    <t xml:space="preserve">Sdsoft Solutions (India) Private Limited</t>
  </si>
  <si>
    <t xml:space="preserve">sivaram p</t>
  </si>
  <si>
    <t xml:space="preserve">sivaram.p@sdsoftsolutions.com</t>
  </si>
  <si>
    <t xml:space="preserve">#33/1, KNN Complex, 2nd Floor, 10th Cross, Gokula 1st Stage , IInd Phase, H.M.T Main Road,Mathikere, Banglore, Karnataka 560054</t>
  </si>
  <si>
    <t xml:space="preserve">Spider Software Private Limited</t>
  </si>
  <si>
    <t xml:space="preserve">abhijit.v@spidersoftwareindia.com</t>
  </si>
  <si>
    <t xml:space="preserve">6, Techno IT Park, New Link Rd, near Eskay Resorts, Eksar, Borivali West, Mumbai, Maharashtra 400091</t>
  </si>
  <si>
    <t xml:space="preserve">Tata Capital Financial Services Limited</t>
  </si>
  <si>
    <t xml:space="preserve">hrss@Tata-bss.com</t>
  </si>
  <si>
    <t xml:space="preserve">11th Floor, Tower A, Peninsula Business Park, Ganpatrao Kadam Marg, Lower Parel, Mumbai Mumbai City MH 400013 IN</t>
  </si>
  <si>
    <t xml:space="preserve">Tst Soft Services Pvt Ltd</t>
  </si>
  <si>
    <t xml:space="preserve">Sudhar Putta</t>
  </si>
  <si>
    <t xml:space="preserve">sudhar.putta@tstsoft.com</t>
  </si>
  <si>
    <t xml:space="preserve">C-240, Flat No-107, Pandav Nagar,, near Noida Crossing, Block D, New Delhi, Delhi 110092</t>
  </si>
  <si>
    <t xml:space="preserve">Vistex Asia-Pacific Pvt Ltd</t>
  </si>
  <si>
    <t xml:space="preserve">srinivasa.davuluri@vistex.com</t>
  </si>
  <si>
    <t xml:space="preserve">1-90/B/C/4/A, 3rd Floor, DSR Corporate Centre, Plot No 1&amp;2, Patrika Nagar, Madhapur, Telangana 500081</t>
  </si>
  <si>
    <t xml:space="preserve">Gardenia Cosmotrade LLP</t>
  </si>
  <si>
    <t xml:space="preserve">Leena Sawant</t>
  </si>
  <si>
    <t xml:space="preserve">hr@gardenia.ws</t>
  </si>
  <si>
    <t xml:space="preserve">022-69062100</t>
  </si>
  <si>
    <t xml:space="preserve">Prithvi Information Solutions Limited</t>
  </si>
  <si>
    <t xml:space="preserve">Ramamurthy M</t>
  </si>
  <si>
    <t xml:space="preserve">ramamurthy.m@prithvisolutions.com</t>
  </si>
  <si>
    <t xml:space="preserve">Hitech City Road Divert, Ayyappa Society, Chanda Naik Nagar, Madhapur, Telangana 500081</t>
  </si>
  <si>
    <t xml:space="preserve">Remsons Industries</t>
  </si>
  <si>
    <t xml:space="preserve">rahul@remsons.com</t>
  </si>
  <si>
    <t xml:space="preserve">1st Floor, Safed Pool, Andheri Kurla Road, Andheri (E) Mumbai - 400072</t>
  </si>
  <si>
    <t xml:space="preserve">Se1</t>
  </si>
  <si>
    <t xml:space="preserve">geetha balaji</t>
  </si>
  <si>
    <t xml:space="preserve">geetha.balaji@se1.bp.com</t>
  </si>
  <si>
    <t xml:space="preserve">Unnamed Road, Gujarat 380058</t>
  </si>
  <si>
    <t xml:space="preserve">Spigot Software Pvt Ltd</t>
  </si>
  <si>
    <t xml:space="preserve">Saranga</t>
  </si>
  <si>
    <t xml:space="preserve">hr@spigotsoft.com</t>
  </si>
  <si>
    <t xml:space="preserve">080-22584082</t>
  </si>
  <si>
    <t xml:space="preserve">245, 27th Main Road, 2nd Sector HSR Layout, Somasundarapalya, Bengaluru, Karnataka 560102</t>
  </si>
  <si>
    <t xml:space="preserve">Tata Classedge</t>
  </si>
  <si>
    <t xml:space="preserve">talentsearch@tataclassedge.com</t>
  </si>
  <si>
    <t xml:space="preserve">A-36, 3rd floor, Sector 4, Noida, Uttar Pradesh 201301</t>
  </si>
  <si>
    <t xml:space="preserve">Tsys Cardtech Limited</t>
  </si>
  <si>
    <t xml:space="preserve">Meenakshi Bhatia</t>
  </si>
  <si>
    <t xml:space="preserve">MeenakshiBhatia@tsys.com</t>
  </si>
  <si>
    <t xml:space="preserve">C-25, Stellar IT Park, Tower-1, 4th floor, C Block, Phase 2, Sector 62, Noida, Uttar Pradesh 201301</t>
  </si>
  <si>
    <t xml:space="preserve">Visthra Solutions</t>
  </si>
  <si>
    <t xml:space="preserve">hr@visthra.com</t>
  </si>
  <si>
    <t xml:space="preserve">2nd floor above dena bank Phase 1, 110091, Shashi Garden, Mayur Vihar, New Delhi, Delhi 110091</t>
  </si>
  <si>
    <t xml:space="preserve">Priya Softweb Solutions Pvt Ltd.</t>
  </si>
  <si>
    <t xml:space="preserve">Ranjan</t>
  </si>
  <si>
    <t xml:space="preserve">ranjan@softwebsolutions.com</t>
  </si>
  <si>
    <t xml:space="preserve">2GR5+J3W, Bodakdev, Ahmedabad, Gujarat 380054</t>
  </si>
  <si>
    <t xml:space="preserve">Renaissance Hotel</t>
  </si>
  <si>
    <t xml:space="preserve">adrian.quadros@renaissancehotels.com</t>
  </si>
  <si>
    <t xml:space="preserve">22.6692.7867</t>
  </si>
  <si>
    <t xml:space="preserve">2 &amp; 3B, near Chinmayanand Ashram, Powai, Mumbai, Maharashtra 400087</t>
  </si>
  <si>
    <t xml:space="preserve">Sea Phoenix Marine Services</t>
  </si>
  <si>
    <t xml:space="preserve">ops.kkd@spmarines.com</t>
  </si>
  <si>
    <t xml:space="preserve">16-23-F4/S2, Santhosh Apts, Road No. 3, Pallamraju nagar, Kakinada, Andhra Pradesh 533003</t>
  </si>
  <si>
    <t xml:space="preserve">Spinco Biotech Pvt Ltd</t>
  </si>
  <si>
    <t xml:space="preserve">spincohr@spincotech.com</t>
  </si>
  <si>
    <t xml:space="preserve">D-41,Spinco Towers, Sector 11, Noida, Uttar Pradesh 201301</t>
  </si>
  <si>
    <t xml:space="preserve">Tata Cummins Ltd</t>
  </si>
  <si>
    <t xml:space="preserve">Shruti Mahrotra</t>
  </si>
  <si>
    <t xml:space="preserve">shruti.mahrotra@cumminsindia.com</t>
  </si>
  <si>
    <t xml:space="preserve">20-67067000/020-30197000</t>
  </si>
  <si>
    <t xml:space="preserve">Tata Motors, Telco Colony, Jamshedpur, Jharkhand 831010</t>
  </si>
  <si>
    <t xml:space="preserve">Ttconsultants</t>
  </si>
  <si>
    <t xml:space="preserve">Sonali Pradhan</t>
  </si>
  <si>
    <t xml:space="preserve">hr@ttconsultants.com</t>
  </si>
  <si>
    <t xml:space="preserve">413, Bestech Business Tower, Mohali Bypass, Parkview Residence Colony, Sector 66, Sahibzada Ajit Singh Nagar, Punjab 160055</t>
  </si>
  <si>
    <t xml:space="preserve">Vistrit Infotech</t>
  </si>
  <si>
    <t xml:space="preserve">Somdutta Das</t>
  </si>
  <si>
    <t xml:space="preserve">Somdutta.Das@vistrit.com</t>
  </si>
  <si>
    <t xml:space="preserve">Module No 417-418, SDF Building, Salt Lake, Sector V, Kolkata, West Bengal 700091</t>
  </si>
  <si>
    <t xml:space="preserve">Prataap Snacks Limited</t>
  </si>
  <si>
    <t xml:space="preserve">Mukesh Mevafarosh</t>
  </si>
  <si>
    <t xml:space="preserve">mukesh@yellowdiamond.in</t>
  </si>
  <si>
    <t xml:space="preserve">Priyacement</t>
  </si>
  <si>
    <t xml:space="preserve">secretarial@priyacement.com</t>
  </si>
  <si>
    <t xml:space="preserve">Ambattur Rd, Subash Nagar, Ayappakkam, Chennai, Tamil Nadu 600058</t>
  </si>
  <si>
    <t xml:space="preserve">Renault Nissan Technology And Business Center India Private Limited</t>
  </si>
  <si>
    <t xml:space="preserve">HR.Operations@RNTBCI.com</t>
  </si>
  <si>
    <t xml:space="preserve">P2P4+QR5, Mahindra World City, Thirutheri R.F., Tamil Nadu 603209</t>
  </si>
  <si>
    <t xml:space="preserve">Seagate Technology India Pvt Ltd</t>
  </si>
  <si>
    <t xml:space="preserve">vandana Kumari</t>
  </si>
  <si>
    <t xml:space="preserve">vandana.Kumari@seagate.com</t>
  </si>
  <si>
    <t xml:space="preserve">3rd Floor, Wing 1 Cluster E, EON FTZ, Plot No.1, S.No.77 Kharadi, MIDC Knowledge Park, Pune Pune MH 411014 IN</t>
  </si>
  <si>
    <t xml:space="preserve">Spinsci Technologies Pvt Ltd</t>
  </si>
  <si>
    <t xml:space="preserve">madhu@spinsci.com</t>
  </si>
  <si>
    <t xml:space="preserve">14850 Quorum Dr.,, STE 150,, Dallas, Texas 75254, US</t>
  </si>
  <si>
    <t xml:space="preserve">Tata Docomo</t>
  </si>
  <si>
    <t xml:space="preserve">Manjunath Shetty</t>
  </si>
  <si>
    <t xml:space="preserve">hr@techzoy.com</t>
  </si>
  <si>
    <t xml:space="preserve">Apartment, Ground Floor, Guru Virjanand Marg, Block KG 1, KG-III, Delhi, 110018</t>
  </si>
  <si>
    <t xml:space="preserve">Ttk Prestige Limited</t>
  </si>
  <si>
    <t xml:space="preserve">Shobha</t>
  </si>
  <si>
    <t xml:space="preserve">Hr@ttkprestige.com</t>
  </si>
  <si>
    <t xml:space="preserve">Unit No. 406 &amp; 407, 4th Floor, K. M. Trade Tower, Plot No. H-3,Sector 14, Kaushambi, Ghaziabad, Uttar Pradesh 201010</t>
  </si>
  <si>
    <t xml:space="preserve">Visual Its Solutions</t>
  </si>
  <si>
    <t xml:space="preserve">Meghana</t>
  </si>
  <si>
    <t xml:space="preserve">hr@visualit.com</t>
  </si>
  <si>
    <t xml:space="preserve">10 New Building, Rajghat, Kankhal, Haridwar, Uttarakhand 249408</t>
  </si>
  <si>
    <t xml:space="preserve">Priyasharma Software Pvt. Ltd.</t>
  </si>
  <si>
    <t xml:space="preserve">Govind Sharma</t>
  </si>
  <si>
    <t xml:space="preserve">govind-sharma@priyanet.com</t>
  </si>
  <si>
    <t xml:space="preserve">G-49, Sector 63 Rd, G Block, Sector 63, Noida, Uttar Pradesh 201301</t>
  </si>
  <si>
    <t xml:space="preserve">Rendem It</t>
  </si>
  <si>
    <t xml:space="preserve">Nisha Jaiswal</t>
  </si>
  <si>
    <t xml:space="preserve">nisha.jaiswal@randem.co.in</t>
  </si>
  <si>
    <t xml:space="preserve">91 33 40657185/9874533737</t>
  </si>
  <si>
    <t xml:space="preserve">I G SOFFICE COURT ROAD GURGOAN HARYANA, HR, INDIA.</t>
  </si>
  <si>
    <t xml:space="preserve">Seal Infotech</t>
  </si>
  <si>
    <t xml:space="preserve">hr@in.sealconsult.com</t>
  </si>
  <si>
    <t xml:space="preserve">9841675658 | Tel +91-44-66187000 (Extn: 2011</t>
  </si>
  <si>
    <t xml:space="preserve">32-D, NORTH CRESCENT ROAD, T.NAGAR,, CHENNAI, Tamil Nadu, India</t>
  </si>
  <si>
    <t xml:space="preserve">Spintz Infotech Solutions Pvt Ltd</t>
  </si>
  <si>
    <t xml:space="preserve">guptan.k@spinematrix.com</t>
  </si>
  <si>
    <t xml:space="preserve">80-65655604</t>
  </si>
  <si>
    <t xml:space="preserve">19, 9th A Main Rd, Binnamangala, Stage 1, Indiranagar, Bengaluru, Karnataka 560038</t>
  </si>
  <si>
    <t xml:space="preserve">Tata Elxsi Limited</t>
  </si>
  <si>
    <t xml:space="preserve">Veereshaks</t>
  </si>
  <si>
    <t xml:space="preserve">veereshaks@tataelxsi.co.in</t>
  </si>
  <si>
    <t xml:space="preserve">ITPL ROAD WHITEFIELD ROAD BANGALORE KA 560048 IN</t>
  </si>
  <si>
    <t xml:space="preserve">Ttkservices</t>
  </si>
  <si>
    <t xml:space="preserve">hr@ttkservices.com</t>
  </si>
  <si>
    <t xml:space="preserve">TTK Services Private Limited Sy. No. 68, Smartworks, 4th Floor, Tower-B, DSR Techno Cube, Varthur Rd, Thubarahalli, Bengaluru, Karnataka 560066</t>
  </si>
  <si>
    <t xml:space="preserve">Vit Consultancy Pvt Ltd</t>
  </si>
  <si>
    <t xml:space="preserve">Kirthiga Kannan</t>
  </si>
  <si>
    <t xml:space="preserve">hr@vit.in</t>
  </si>
  <si>
    <t xml:space="preserve">766 5th Floor, Tower III, Shakthi Tower, Anna Salai, Chennai, Tamil Nadu 600002</t>
  </si>
  <si>
    <t xml:space="preserve">Prm Fincon Services Pvt. Ltd.</t>
  </si>
  <si>
    <t xml:space="preserve">Rupesh</t>
  </si>
  <si>
    <t xml:space="preserve">rupesh@prmfincon.com</t>
  </si>
  <si>
    <t xml:space="preserve">THE TERMINUS, Unit No: 416 &amp; 417, Plot No: BG-12, Action Area: 1B, New Town, Kolkata, West Bengal 700156</t>
  </si>
  <si>
    <t xml:space="preserve">Rennarandfrias</t>
  </si>
  <si>
    <t xml:space="preserve">admin@rennarandfrias.com</t>
  </si>
  <si>
    <t xml:space="preserve">Unit No.1017, Rupa Solitaire, Millennium Business Park,
 Mahape, Navi Mumbai.</t>
  </si>
  <si>
    <t xml:space="preserve">Seamedia</t>
  </si>
  <si>
    <t xml:space="preserve">hello@seamedia.in</t>
  </si>
  <si>
    <t xml:space="preserve">Spiro Global Solutions Pvt Ltd</t>
  </si>
  <si>
    <t xml:space="preserve">hr@spirogs.com</t>
  </si>
  <si>
    <t xml:space="preserve">No. 95/1, 10th Cross, Malleswaram, Bengaluru-560003, Karnataka, India</t>
  </si>
  <si>
    <t xml:space="preserve">Tata Global Beverages</t>
  </si>
  <si>
    <t xml:space="preserve">Prathima S</t>
  </si>
  <si>
    <t xml:space="preserve">prathima.s@vidalhealthtpa.com</t>
  </si>
  <si>
    <t xml:space="preserve">B-1/ I-3, Block E, Mohan Cooperative Industrial Estate, Badarpur, New Delhi, Delhi 110044</t>
  </si>
  <si>
    <t xml:space="preserve">Tuareg Marketing Pvt. Ltd</t>
  </si>
  <si>
    <t xml:space="preserve">Anoopg</t>
  </si>
  <si>
    <t xml:space="preserve">anoopg@inalsa.co.in</t>
  </si>
  <si>
    <t xml:space="preserve">C-175, Sector 63, Noida, Uttar Pradesh 201301</t>
  </si>
  <si>
    <t xml:space="preserve">Vit.Ac.In</t>
  </si>
  <si>
    <t xml:space="preserve">Geetha Chandran</t>
  </si>
  <si>
    <t xml:space="preserve">geetha.chandran@vit.ac.in</t>
  </si>
  <si>
    <t xml:space="preserve">VIT, Vellore Campus, Tiruvalam Rd, Katpadi, Vellore, Tamil Nadu 632014</t>
  </si>
  <si>
    <t xml:space="preserve">Proactive Professional Services Private Limited</t>
  </si>
  <si>
    <t xml:space="preserve">Neha Arora</t>
  </si>
  <si>
    <t xml:space="preserve">neha.arora@proactives.in</t>
  </si>
  <si>
    <t xml:space="preserve">22, Third Floor, Biswa Nagar, 75, New Sanganer Rd, opposite Metro Pillar No, Jaipur, Rajasthan 302019</t>
  </si>
  <si>
    <t xml:space="preserve">Renovision Automation Services Pvt. Ltd.</t>
  </si>
  <si>
    <t xml:space="preserve">hrdhelpdesk1@raspl.com</t>
  </si>
  <si>
    <t xml:space="preserve">16, 8, Arya Samaj Rd, Ghaffar Market, Block 23, Beadonpura, Karol Bagh, New Delhi, Delhi 110005</t>
  </si>
  <si>
    <t xml:space="preserve">Seanergy Softech Private Limited</t>
  </si>
  <si>
    <t xml:space="preserve">hr@seanergysoftech.com</t>
  </si>
  <si>
    <t xml:space="preserve">Block D, Level, 1, Cyber Gateway Rd, Hyderabad, Telangana 500081</t>
  </si>
  <si>
    <t xml:space="preserve">Spoors Technology Solutions India Private Limited</t>
  </si>
  <si>
    <t xml:space="preserve">Purnima Chavali</t>
  </si>
  <si>
    <t xml:space="preserve">hr@spoors.in</t>
  </si>
  <si>
    <t xml:space="preserve">Sai Prithvi Cyber Arcade, 2-52/2, 4th Floor, Above Bata Showroom, Madhapur, Telangana 500081</t>
  </si>
  <si>
    <t xml:space="preserve">Tata Hal Technologies Limited</t>
  </si>
  <si>
    <t xml:space="preserve">Sheetal.Lokesh@tatahal.com</t>
  </si>
  <si>
    <t xml:space="preserve">Aurbis Business Parks Pvt Ltd, Aurbis ORR #287/58/7, First Floor, A Wing Devarabeesanahalli, Varthur, Hobli, Bengaluru, Karnataka 560103</t>
  </si>
  <si>
    <t xml:space="preserve">Tudor Management Consultants Pvt Ltd</t>
  </si>
  <si>
    <t xml:space="preserve">hr@tudorconsultants.com</t>
  </si>
  <si>
    <t xml:space="preserve">1106 Mount Nazir Apartments, beside Ravindra Bharathi, Saifabad, Hyderabad, Telangana 500004</t>
  </si>
  <si>
    <t xml:space="preserve">Vital Management Services</t>
  </si>
  <si>
    <t xml:space="preserve">Alick Morrison</t>
  </si>
  <si>
    <t xml:space="preserve">adm@vitalmanage.com</t>
  </si>
  <si>
    <t xml:space="preserve">6100 Fairview Rd, Charlotte, NC 28210, United States</t>
  </si>
  <si>
    <t xml:space="preserve">DGS Translogistics India Pvt Ltd</t>
  </si>
  <si>
    <t xml:space="preserve">saurabh</t>
  </si>
  <si>
    <t xml:space="preserve">saurabh@dgstranslogistics.com</t>
  </si>
  <si>
    <t xml:space="preserve">Probity Soft Pvt Ltd</t>
  </si>
  <si>
    <t xml:space="preserve">Chitra Joshi</t>
  </si>
  <si>
    <t xml:space="preserve">chitra.joshi@probitysoft.in</t>
  </si>
  <si>
    <t xml:space="preserve">8605004880-board line no9890322319-Chitra /9689894885-girish</t>
  </si>
  <si>
    <t xml:space="preserve">Teerth Technospace, Veerbhadra Nagar Rd, Mahalunge, Pune, Maharashtra 411045</t>
  </si>
  <si>
    <t xml:space="preserve">Renovite</t>
  </si>
  <si>
    <t xml:space="preserve">Uma Maheshwari</t>
  </si>
  <si>
    <t xml:space="preserve">uma.mani@renovite.com</t>
  </si>
  <si>
    <t xml:space="preserve">Plot no – 1 &amp; 2, SmartWorks Coworking Space, Tower – B, Floor-3, Sector 125, Noida, Uttar Pradesh 201301</t>
  </si>
  <si>
    <t xml:space="preserve">Searce.Com</t>
  </si>
  <si>
    <t xml:space="preserve">hr@searce.com</t>
  </si>
  <si>
    <t xml:space="preserve">31, ARHAM, SUBHASH ROAD, MOTI TANKI, RAJKOT GJ 360001 IN</t>
  </si>
  <si>
    <t xml:space="preserve">Sport195 India It Services Pvt Ltd</t>
  </si>
  <si>
    <t xml:space="preserve">Mantri Rao</t>
  </si>
  <si>
    <t xml:space="preserve">mantri.rao@sport195.com</t>
  </si>
  <si>
    <t xml:space="preserve">6-3-1192/2/401,My home Tycoon Buliding Kundanbagh,Begumpet, Hyderabad Hyderabad TG 500016 IN</t>
  </si>
  <si>
    <t xml:space="preserve">Tata Industrial Services Ltd</t>
  </si>
  <si>
    <t xml:space="preserve">Nikhil Kumar</t>
  </si>
  <si>
    <t xml:space="preserve">nikhilkumar@tata.com dbhagwagar@tata.com</t>
  </si>
  <si>
    <t xml:space="preserve">C-159, Pocket C, Okhla I, Okhla Industrial Estate, New Delhi, Delhi 110020</t>
  </si>
  <si>
    <t xml:space="preserve">Tulip Hospitals Pvt Ltd</t>
  </si>
  <si>
    <t xml:space="preserve">onp.hr@onphospital.org</t>
  </si>
  <si>
    <t xml:space="preserve">T. P. Scheme, no.15, Delhi Rd, Vivekanand chowk, Sonipat, Haryana 131001</t>
  </si>
  <si>
    <t xml:space="preserve">Vitech Syste Asia Private Limited</t>
  </si>
  <si>
    <t xml:space="preserve">S Gadey</t>
  </si>
  <si>
    <t xml:space="preserve">SGadey@vitechinc.com</t>
  </si>
  <si>
    <t xml:space="preserve">Building No. 12D, 7th floor, Raheja Mindspace, M/S Sundew Properties Limited, IT/ITES SEZ at, Madhapur, 500081</t>
  </si>
  <si>
    <t xml:space="preserve">Probytes Software Pvt Ltd</t>
  </si>
  <si>
    <t xml:space="preserve">vrishali@probytes.in</t>
  </si>
  <si>
    <t xml:space="preserve">Edsys Tower, Near ICICI Bank ATM, Kamaleshwaram, Thiruvananthapuram, Kerala 695009</t>
  </si>
  <si>
    <t xml:space="preserve">Renovus Vision Automation Private Limited</t>
  </si>
  <si>
    <t xml:space="preserve">Jhon S</t>
  </si>
  <si>
    <t xml:space="preserve">jhon.khalkho@renovus.in</t>
  </si>
  <si>
    <t xml:space="preserve">No13 , Singasandra, Aishwarya Crystal Layout, Begur, Bengaluru, Karnataka 560068</t>
  </si>
  <si>
    <t xml:space="preserve">Search Quest Consultants Private Limited</t>
  </si>
  <si>
    <t xml:space="preserve">ajit sali</t>
  </si>
  <si>
    <t xml:space="preserve">ajit.sali@searchquest.co.in</t>
  </si>
  <si>
    <t xml:space="preserve">Tulsi Vrinda CHS,1st Floor, Babhai Naka, Borivali West, Mumbai, Maharashtra 400092</t>
  </si>
  <si>
    <t xml:space="preserve">Shiprocket - Bigfoot Retail Solutions Pvt. Ltd</t>
  </si>
  <si>
    <t xml:space="preserve">Karan Gupta</t>
  </si>
  <si>
    <t xml:space="preserve">karan.gupta@shiprocket.com</t>
  </si>
  <si>
    <t xml:space="preserve">Sportsmechanics</t>
  </si>
  <si>
    <t xml:space="preserve">hr@sportsmechanics.in</t>
  </si>
  <si>
    <t xml:space="preserve">RR Towers, Phase-III, 1st Floor Thiru Vi Ka Industrial Estate, Guindy Chennai Chennai TN 600032 IN</t>
  </si>
  <si>
    <t xml:space="preserve">Tata Institute Of Social Sciences</t>
  </si>
  <si>
    <t xml:space="preserve">Yogita Koli</t>
  </si>
  <si>
    <t xml:space="preserve">yogita.koli@tiss.edu</t>
  </si>
  <si>
    <t xml:space="preserve">apar india tower, 795, Udyog Vihar Phase V, Haryana 122008</t>
  </si>
  <si>
    <t xml:space="preserve">Tulip Lab Pvt.Ltd.</t>
  </si>
  <si>
    <t xml:space="preserve">Mitesh</t>
  </si>
  <si>
    <t xml:space="preserve">hr@tlplindia.com</t>
  </si>
  <si>
    <t xml:space="preserve">1084, B-Wing, Oberoi Garden Estate, Andheri(east), next to Chandivali Studio, Mumbai, Maharashtra 400072</t>
  </si>
  <si>
    <t xml:space="preserve">Viteos Capital Market Services Limited</t>
  </si>
  <si>
    <t xml:space="preserve">Saat Munshi</t>
  </si>
  <si>
    <t xml:space="preserve">saat.munshi@viteos.com</t>
  </si>
  <si>
    <t xml:space="preserve">201-A Nomura Building, 2nd Floor, Hiranandani Business Park, High St, Powai, Mumbai, Maharashtra 400076</t>
  </si>
  <si>
    <t xml:space="preserve">Probzip Business Solutions Private Limited</t>
  </si>
  <si>
    <t xml:space="preserve">Kushagra Goyal</t>
  </si>
  <si>
    <t xml:space="preserve">kushagra.goyal@probzip.com</t>
  </si>
  <si>
    <t xml:space="preserve">71/7B, Rama Rd, Kirti Nagar Industrial Area, Karam Pura, New Delhi, Delhi 110015</t>
  </si>
  <si>
    <t xml:space="preserve">Renown Info Solutions Private Limited</t>
  </si>
  <si>
    <t xml:space="preserve">kranthi@renownsols.com</t>
  </si>
  <si>
    <t xml:space="preserve">H.No.6-3-883/2 &amp; 6-3-88/c/14/A, Flat No. 106, 1st Floor, Topaz Building, Panjagu, Hyderabad, Telangana 500082</t>
  </si>
  <si>
    <t xml:space="preserve">Search Value Ites</t>
  </si>
  <si>
    <t xml:space="preserve">hr@search-value.com</t>
  </si>
  <si>
    <t xml:space="preserve">A-89, A Block, Sector 63, Noida, Uttar Pradesh 201307</t>
  </si>
  <si>
    <t xml:space="preserve">Sportybeans</t>
  </si>
  <si>
    <t xml:space="preserve">hr@sportybeans.com</t>
  </si>
  <si>
    <t xml:space="preserve">C4CV+4JG, Baliawas, Bandhwari, Haryana</t>
  </si>
  <si>
    <t xml:space="preserve">Tata Investment Corporation Limited</t>
  </si>
  <si>
    <t xml:space="preserve">jagadish@vidteq.com</t>
  </si>
  <si>
    <t xml:space="preserve">Elphinstone Building, 10,Veer Nariman Road, Mumbai MH 400001 IN</t>
  </si>
  <si>
    <t xml:space="preserve">Tulip Telecome Limited</t>
  </si>
  <si>
    <t xml:space="preserve">Shalinit@tulipit.com</t>
  </si>
  <si>
    <t xml:space="preserve">A-235, Industrial Area, Ma Anandmayee Marg, Okhla I, Okhla Industrial Estate, New Delhi, Delhi 110020</t>
  </si>
  <si>
    <t xml:space="preserve">Vitesse Semiconductor India Private Limited (Now Known As Microsemi Communications India Private Limited)</t>
  </si>
  <si>
    <t xml:space="preserve">Manaswini Saripalli</t>
  </si>
  <si>
    <t xml:space="preserve">manaswini.saripalli@microsemi.com</t>
  </si>
  <si>
    <t xml:space="preserve">Survey No. 115/1 Kapil Towers Serilingampally Mandal, Rd Number 2, Nanakaramguda, Telangana 500032</t>
  </si>
  <si>
    <t xml:space="preserve">Procentris (India) Pvt Ltd</t>
  </si>
  <si>
    <t xml:space="preserve">sandip@procentris.com</t>
  </si>
  <si>
    <t xml:space="preserve">022-25202021</t>
  </si>
  <si>
    <t xml:space="preserve">The Corporate Park, 815, 8th Floor Plot No-14, 15, Sector 18, Vashi, Navi Mumbai, Maharashtra 400703</t>
  </si>
  <si>
    <t xml:space="preserve">Renukasugars</t>
  </si>
  <si>
    <t xml:space="preserve">Renu</t>
  </si>
  <si>
    <t xml:space="preserve">Mumbai@renukasugars.com</t>
  </si>
  <si>
    <t xml:space="preserve">7th Floor Devchand House Shiv Sagar Estate Dr Annie Besant Road Worli Mumbai - India</t>
  </si>
  <si>
    <t xml:space="preserve">Sears Holding India</t>
  </si>
  <si>
    <t xml:space="preserve">Devendra Mohbansi</t>
  </si>
  <si>
    <t xml:space="preserve">Devendra.Mohbansi@searshc.com</t>
  </si>
  <si>
    <t xml:space="preserve">020 67308500</t>
  </si>
  <si>
    <t xml:space="preserve">Sears Holdings India, Cluster D, Wing 2, 4th Floor, EON Free Zone, Kharadi, Pune, Maharashtra 411014</t>
  </si>
  <si>
    <t xml:space="preserve">Spring Computing Technologies Private Limited</t>
  </si>
  <si>
    <t xml:space="preserve">Anushree</t>
  </si>
  <si>
    <t xml:space="preserve">anushree@springcomputing.in</t>
  </si>
  <si>
    <t xml:space="preserve">S.NO.17/2 104,A-8 KARISHMA, KARVE ROAD, KOTHRUD PUNE MH 411029 IN</t>
  </si>
  <si>
    <t xml:space="preserve">Tata Marcopolo Motors Limited</t>
  </si>
  <si>
    <t xml:space="preserve">Chaitra Chaitra</t>
  </si>
  <si>
    <t xml:space="preserve">b.chaitra@tatamarcopolo.com</t>
  </si>
  <si>
    <t xml:space="preserve">Belur Industrial Area, Garag Road, Mummigatti Post, SH 73, Garag, Karnataka 580011</t>
  </si>
  <si>
    <t xml:space="preserve">Turbo Megha Airways Pvt Ltd</t>
  </si>
  <si>
    <t xml:space="preserve">hr@trujet.com</t>
  </si>
  <si>
    <t xml:space="preserve">4th Floor, Wall Street Plaza, Above ICICI Bank, Beside Begumpet Airport, Hyderabad, Telangana 500016</t>
  </si>
  <si>
    <t xml:space="preserve">Vitinfotech</t>
  </si>
  <si>
    <t xml:space="preserve">Spandanak</t>
  </si>
  <si>
    <t xml:space="preserve">hr@vitinfotech.com</t>
  </si>
  <si>
    <t xml:space="preserve">184, Opposite Maruthi Hospital, Peenya 2nd Stage, Hegganahalli Main Rd, Bengaluru, Karnataka 560091</t>
  </si>
  <si>
    <t xml:space="preserve">Innovative retail concepts private limited(Big Basket)</t>
  </si>
  <si>
    <t xml:space="preserve">arti</t>
  </si>
  <si>
    <t xml:space="preserve">arti.sharma@bigbasket.com</t>
  </si>
  <si>
    <t xml:space="preserve">Process Nine Technologies Pvt Ltd</t>
  </si>
  <si>
    <t xml:space="preserve">Devendra Joshi</t>
  </si>
  <si>
    <t xml:space="preserve">devendra.joshi@process9.com</t>
  </si>
  <si>
    <t xml:space="preserve">534, Phase V, Udyog Vihar, Sector 19, Gurugram, Haryana 122008</t>
  </si>
  <si>
    <t xml:space="preserve">Seashell Logistics Pvt. Ltd</t>
  </si>
  <si>
    <t xml:space="preserve">geeta@seashellgroup.in</t>
  </si>
  <si>
    <t xml:space="preserve">410/A, Siddharth Complex, Next to Express Hotel, R.C. Dutt Road, Alkapuri Rd, Vishwas Colony, Vadiwadi, Vadodara, Gujarat 390007</t>
  </si>
  <si>
    <t xml:space="preserve">Springpeople Software Pvt Ltd</t>
  </si>
  <si>
    <t xml:space="preserve">Payel</t>
  </si>
  <si>
    <t xml:space="preserve">Hr@springpeople.com</t>
  </si>
  <si>
    <t xml:space="preserve">NO.212,CELSTIC TOWER GREEN GLEN LAYOUT,BELLANDUR BANGALORE Bangalore KA 560103 IN</t>
  </si>
  <si>
    <t xml:space="preserve">Tata Motors Limited</t>
  </si>
  <si>
    <t xml:space="preserve">Nupur</t>
  </si>
  <si>
    <t xml:space="preserve">Nupur.Kulkarni1@tatamotors.com</t>
  </si>
  <si>
    <t xml:space="preserve">Bombay House, 24 Homi Mody Street, Mumbai MH 400001 IN</t>
  </si>
  <si>
    <t xml:space="preserve">Tuv Sud South Asia Private Limited</t>
  </si>
  <si>
    <t xml:space="preserve">Veena N</t>
  </si>
  <si>
    <t xml:space="preserve">veena.n.d@tuv.sud.in</t>
  </si>
  <si>
    <t xml:space="preserve">373, Udyog Vihar II Rd, Phase II, Udyog Vihar, Sector 20, Gurugram, Haryana 122016</t>
  </si>
  <si>
    <t xml:space="preserve">Vivanta By Taj- Fishers Man Cove</t>
  </si>
  <si>
    <t xml:space="preserve">Abhishek.Krishna@tajhotels.com</t>
  </si>
  <si>
    <t xml:space="preserve">nayana@moveinsync.com</t>
  </si>
  <si>
    <t xml:space="preserve">Processor Syste India Private Limited</t>
  </si>
  <si>
    <t xml:space="preserve">G Sharada</t>
  </si>
  <si>
    <t xml:space="preserve">gsharada@procsys.com</t>
  </si>
  <si>
    <t xml:space="preserve">Classic Building, 24, Richmond Rd, Bengaluru, Karnataka 560025</t>
  </si>
  <si>
    <t xml:space="preserve">Repute Infotech &amp; Enterprises</t>
  </si>
  <si>
    <t xml:space="preserve">hr@repute.in</t>
  </si>
  <si>
    <t xml:space="preserve">044-42105529/65712111</t>
  </si>
  <si>
    <t xml:space="preserve">C-49, opp. BSNL Telephone Exchange, Guindy Industrial Estate, SIDCO Industrial Estate, Guindy, Chennai, Tamil Nadu 600032</t>
  </si>
  <si>
    <t xml:space="preserve">Seasia Infotech Private Limited</t>
  </si>
  <si>
    <t xml:space="preserve">ssyal1@SEASIAINFOTECH.COM</t>
  </si>
  <si>
    <t xml:space="preserve">Unit No. C-136, Phase-8, Industrial Area, Sector 73, Sahibzada Ajit Singh Nagar, Punjab 160071</t>
  </si>
  <si>
    <t xml:space="preserve">Spry Logic Technologies Ltd</t>
  </si>
  <si>
    <t xml:space="preserve">Lalita</t>
  </si>
  <si>
    <t xml:space="preserve">lalita@sprylogic.com</t>
  </si>
  <si>
    <t xml:space="preserve">Sprylogic Technologies Ltd.
 Aplab Unit no 2, Plot No: B-92, Road No: 27, Wagle Estate,Thane 400604.</t>
  </si>
  <si>
    <t xml:space="preserve">Tata Power Sed</t>
  </si>
  <si>
    <t xml:space="preserve">Prema</t>
  </si>
  <si>
    <t xml:space="preserve">prema@tatapowersed.com</t>
  </si>
  <si>
    <t xml:space="preserve">42 - 43 Electronics City Hosur Road Bengaluru 560 100. Karnataka</t>
  </si>
  <si>
    <t xml:space="preserve">Tuvsud South Asia Pvt Ltd</t>
  </si>
  <si>
    <t xml:space="preserve">Gargi</t>
  </si>
  <si>
    <t xml:space="preserve">Gargi.khamar@tuv-sud.in Rohit.Gadia@tuv-sud.in</t>
  </si>
  <si>
    <t xml:space="preserve">G-11, G Block, Sector 11, Noida, Uttar Pradesh 110096</t>
  </si>
  <si>
    <t xml:space="preserve">Vivekanand Hospital</t>
  </si>
  <si>
    <t xml:space="preserve">vivekanandhospital.bbsr@gmail.com</t>
  </si>
  <si>
    <t xml:space="preserve">Yogashram, Vivekanand Hospital, Patparganj Rd, near Laxmi Nagar, Khureji Khas, Delhi, 110051</t>
  </si>
  <si>
    <t xml:space="preserve">Processweaver Software Solutions Pvt Ltd</t>
  </si>
  <si>
    <t xml:space="preserve">hr@processweaver.com</t>
  </si>
  <si>
    <t xml:space="preserve">3 Cube Towers, 5th Floor, Whitefields, Kondapur, Telangana 500081</t>
  </si>
  <si>
    <t xml:space="preserve">Resbird Technologies Private Limited</t>
  </si>
  <si>
    <t xml:space="preserve">nig@amadeus.co.in</t>
  </si>
  <si>
    <t xml:space="preserve">8th Floor, Tower B, Building Number 14, DLF Cyber City, Phase – III, Gurugram, Haryana 122002</t>
  </si>
  <si>
    <t xml:space="preserve">Seaskyglobal</t>
  </si>
  <si>
    <t xml:space="preserve">manjunath</t>
  </si>
  <si>
    <t xml:space="preserve">manjunath@seaskyglobal.com</t>
  </si>
  <si>
    <t xml:space="preserve">13-B,Jaya shree complex,1st floor,1699,trichy road,ramanathapuram, Coimbatore, Tamil Nadu 641045</t>
  </si>
  <si>
    <t xml:space="preserve">Sps Consulting</t>
  </si>
  <si>
    <t xml:space="preserve">spsconsulting.india@gmail.com</t>
  </si>
  <si>
    <t xml:space="preserve">21, DAYANAND ROAD DARYAGANJ NEW DELHI Central Delhi DL 110002 IN</t>
  </si>
  <si>
    <t xml:space="preserve">Tata Reality And Infrastructure Ltd</t>
  </si>
  <si>
    <t xml:space="preserve">Indu Sangwan</t>
  </si>
  <si>
    <t xml:space="preserve">isangwan@tata.com</t>
  </si>
  <si>
    <t xml:space="preserve">Primary. Elphinstone Building, 2nd Floor. 10 Veer Nariman Road, Fort. Mumbai, Maharashtra 400001</t>
  </si>
  <si>
    <t xml:space="preserve">Tv Today Network Limited</t>
  </si>
  <si>
    <t xml:space="preserve">Aayushman Bharadwaj</t>
  </si>
  <si>
    <t xml:space="preserve">aayushman.bharadwaj@aajtak.com sunil.kumar@intoday.com</t>
  </si>
  <si>
    <t xml:space="preserve">395, Gali Number 9, West Jyoti Nagar, Mandoli Extension, Mandoli, Delhi, 110093</t>
  </si>
  <si>
    <t xml:space="preserve">Viverointernational</t>
  </si>
  <si>
    <t xml:space="preserve">info.pune@viverointernational.com</t>
  </si>
  <si>
    <t xml:space="preserve">plot no c-30, 6A, C Block, Phase 2, C Block, Sector 62, Noida, Uttar Pradesh 201301</t>
  </si>
  <si>
    <t xml:space="preserve">BCT Consulting</t>
  </si>
  <si>
    <t xml:space="preserve">Eshwar Bhardwaj</t>
  </si>
  <si>
    <t xml:space="preserve">eshwar.gs@bct-consulting.com</t>
  </si>
  <si>
    <t xml:space="preserve">Cogos Technologies Pvt Ltd</t>
  </si>
  <si>
    <t xml:space="preserve">hr@cogostech.com</t>
  </si>
  <si>
    <t xml:space="preserve">Elastic Run</t>
  </si>
  <si>
    <t xml:space="preserve">verification@elastic.run</t>
  </si>
  <si>
    <t xml:space="preserve">Infiniti Retail Limited</t>
  </si>
  <si>
    <t xml:space="preserve">kuldeep</t>
  </si>
  <si>
    <t xml:space="preserve">kuldeep.jain@croma.com</t>
  </si>
  <si>
    <t xml:space="preserve">Nestle India Ltd.</t>
  </si>
  <si>
    <t xml:space="preserve">Generic.INASKHRNBSH2R01@in.nestle.com, Sandeep.Kumar1@in.nestle.com</t>
  </si>
  <si>
    <t xml:space="preserve">NICE Interactive Solutions India Private Limited</t>
  </si>
  <si>
    <t xml:space="preserve">Aishwarya Aradhye</t>
  </si>
  <si>
    <t xml:space="preserve">Employment.Verification@nice.com</t>
  </si>
  <si>
    <t xml:space="preserve">Oxyzo financial services Pvt Ltd</t>
  </si>
  <si>
    <t xml:space="preserve">Vishal Balwani</t>
  </si>
  <si>
    <t xml:space="preserve">vishal.balwani@ofbusiness.in</t>
  </si>
  <si>
    <t xml:space="preserve">Processwhirl Management Consulting</t>
  </si>
  <si>
    <t xml:space="preserve">kkkishore@processwhirl.com</t>
  </si>
  <si>
    <t xml:space="preserve">Level 3, The Belvdere, Raj Bhavan Rd, Somajiguda, Hyderabad, Telangana 500082</t>
  </si>
  <si>
    <t xml:space="preserve">Repro Books Limited</t>
  </si>
  <si>
    <t xml:space="preserve">ajit</t>
  </si>
  <si>
    <t xml:space="preserve">ajit.t@reproindialtd.com</t>
  </si>
  <si>
    <t xml:space="preserve">Researchfox Consulting Pvt Ltd</t>
  </si>
  <si>
    <t xml:space="preserve">leela@researchfox.com</t>
  </si>
  <si>
    <t xml:space="preserve">#4&amp;5, 1st Cross Rd, Krishna Reddy Colony, Domlur, Bengaluru, Karnataka 560071</t>
  </si>
  <si>
    <t xml:space="preserve">Seattle Infotech Pvt. Ltd.,</t>
  </si>
  <si>
    <t xml:space="preserve">sulekha sharma</t>
  </si>
  <si>
    <t xml:space="preserve">sulekha.sharma@seattleinfotech.com</t>
  </si>
  <si>
    <t xml:space="preserve">040-69998894,</t>
  </si>
  <si>
    <t xml:space="preserve">Sy No.62,64, Plot No. 139, Prashanthi Hills, Raidurgam, Gachibowli, Hyderabad, Telangana 500032</t>
  </si>
  <si>
    <t xml:space="preserve">Shadowfax</t>
  </si>
  <si>
    <t xml:space="preserve">hr.opsteam@shadowfax.in</t>
  </si>
  <si>
    <t xml:space="preserve">Spurtree Technologies Private Limited</t>
  </si>
  <si>
    <t xml:space="preserve">Krupa Babaria</t>
  </si>
  <si>
    <t xml:space="preserve">hr@spurtreetech.com</t>
  </si>
  <si>
    <t xml:space="preserve">No. 54, 3rd Floor, 13th Main, 17th Cross, Sector-6, Behind BDA Complex, HSR Layout, Bangalore Bangalore KA 560102 IN</t>
  </si>
  <si>
    <t xml:space="preserve">SS SUPPLY CHAIN SOLUTION PVT LTD</t>
  </si>
  <si>
    <t xml:space="preserve">Preeti Pahwa</t>
  </si>
  <si>
    <t xml:space="preserve">preeti.pahwa@3scsolution.com</t>
  </si>
  <si>
    <t xml:space="preserve">Tata Sikorsky Aerospace Limited</t>
  </si>
  <si>
    <t xml:space="preserve">hr@tasl.aero</t>
  </si>
  <si>
    <t xml:space="preserve">Aditya Nagar, Adibatla, Telangana 501510</t>
  </si>
  <si>
    <t xml:space="preserve">Tv5 News Shreya Broadcasting Pvt Ltd</t>
  </si>
  <si>
    <t xml:space="preserve">hr@tv5news.in</t>
  </si>
  <si>
    <t xml:space="preserve">H.NO.8-2-293/82/A/92,PLOT # 92, ROAD NO. 1 JUBILEE HILLS HYDERABAD Hyderabad TG 500033 IN</t>
  </si>
  <si>
    <t xml:space="preserve">Upswing Financial Technologies</t>
  </si>
  <si>
    <t xml:space="preserve">simran@upswing.one</t>
  </si>
  <si>
    <t xml:space="preserve">Vivimed Labs</t>
  </si>
  <si>
    <t xml:space="preserve">Kalaimathideepa</t>
  </si>
  <si>
    <t xml:space="preserve">Hr@vivimedlabs.com</t>
  </si>
  <si>
    <t xml:space="preserve">Haridwar, Uttarakhand</t>
  </si>
  <si>
    <t xml:space="preserve">Voyage Agri Solutions Pvt Ltd</t>
  </si>
  <si>
    <t xml:space="preserve">Shubham Jain</t>
  </si>
  <si>
    <t xml:space="preserve">shubhamj@gramophone.co.in</t>
  </si>
  <si>
    <t xml:space="preserve">Aertrip India Limited</t>
  </si>
  <si>
    <t xml:space="preserve">hr tem</t>
  </si>
  <si>
    <t xml:space="preserve">human.resource@aertrip.com</t>
  </si>
  <si>
    <t xml:space="preserve">Procreate Techno Syste Pvt Ltd</t>
  </si>
  <si>
    <t xml:space="preserve">Ahmedsiddiq</t>
  </si>
  <si>
    <t xml:space="preserve">ahmedsiddiq@pro-hemns.com</t>
  </si>
  <si>
    <t xml:space="preserve">Plot No: 62,93,94 Besides Woodex Furniture Extension of Road No: 36, Behind, Police Station, Kavuri Hills, Madhapur, Hyderabad, Telangana 500033</t>
  </si>
  <si>
    <t xml:space="preserve">Qwik Supply Chain Pvt Ltd</t>
  </si>
  <si>
    <t xml:space="preserve">hira</t>
  </si>
  <si>
    <t xml:space="preserve">Hira.Karanjekar@ril.com</t>
  </si>
  <si>
    <t xml:space="preserve">Redex Enterprise</t>
  </si>
  <si>
    <t xml:space="preserve">rajeshwari.thakar@redexenterprise.in</t>
  </si>
  <si>
    <t xml:space="preserve">Reserver Bank Of India</t>
  </si>
  <si>
    <t xml:space="preserve">R Paliwal</t>
  </si>
  <si>
    <t xml:space="preserve">rppaliwal@rbi.org.in</t>
  </si>
  <si>
    <t xml:space="preserve">1st floor, Main Building, Shahid Bhagat Singh Road, Mumbai - 400 001.</t>
  </si>
  <si>
    <t xml:space="preserve">Sebacic India Ltd</t>
  </si>
  <si>
    <t xml:space="preserve">hrd@sebacicindia.com</t>
  </si>
  <si>
    <t xml:space="preserve">461/462, At &amp; Post: Village Umraya, Taluka: Padra, District:, Vadodara, Gujarat 391440</t>
  </si>
  <si>
    <t xml:space="preserve">Sql Star International Limited</t>
  </si>
  <si>
    <t xml:space="preserve">Karthik Ch</t>
  </si>
  <si>
    <t xml:space="preserve">karthik.ch@sqlstar.com</t>
  </si>
  <si>
    <t xml:space="preserve">H.NO.1-11-254/11/A/1, RAMA MANSION 4 MOTILAL NEHRU NAGAR, 1ST FLOOR, BEGUMPET HYDERABAD Hyderabad TG 500016 IN</t>
  </si>
  <si>
    <t xml:space="preserve">Talent Stock Solutions</t>
  </si>
  <si>
    <t xml:space="preserve">hr@talent-stock.com</t>
  </si>
  <si>
    <t xml:space="preserve">Tata Starbucks Private Limited</t>
  </si>
  <si>
    <t xml:space="preserve">Chetna Kaur</t>
  </si>
  <si>
    <t xml:space="preserve">chetna.kaur@tatastarbucks.com</t>
  </si>
  <si>
    <t xml:space="preserve">G34Q+7G8, Phase II, Udyog Vihar, Sector 20, Gurugram, Haryana 122022</t>
  </si>
  <si>
    <t xml:space="preserve">Tvs Bhat And Co</t>
  </si>
  <si>
    <t xml:space="preserve">Tvs Bhat</t>
  </si>
  <si>
    <t xml:space="preserve">tvsbhat@gmail.com</t>
  </si>
  <si>
    <t xml:space="preserve">C-1, Ground Floor, Shree Balaji Enclave, No.5, Vedantha Mandir Rd, 2nd Block, Jayanagar, Bengaluru, Karnataka 560011</t>
  </si>
  <si>
    <t xml:space="preserve">Vivo Mobile India Pvt Ltd</t>
  </si>
  <si>
    <t xml:space="preserve">Saurabh Shankar</t>
  </si>
  <si>
    <t xml:space="preserve">saurabh.shankar@vivo.com</t>
  </si>
  <si>
    <t xml:space="preserve">No. 10, Deep Cinema Rd, Ashok Vihar II, Pocket B 3, Phase 2, Ashok Vihar, New Delhi, Delhi 110052</t>
  </si>
  <si>
    <t xml:space="preserve">Procter &amp; Gamble</t>
  </si>
  <si>
    <t xml:space="preserve">Lynette Turakhia</t>
  </si>
  <si>
    <t xml:space="preserve">turakhia.l@pg.com</t>
  </si>
  <si>
    <t xml:space="preserve">2, Pocket G-27, Sector 3G, Rohini, Delhi, 110085</t>
  </si>
  <si>
    <t xml:space="preserve">Resinova Chemle Ltd.</t>
  </si>
  <si>
    <t xml:space="preserve">hrd46@resinova.com</t>
  </si>
  <si>
    <t xml:space="preserve">Seclore Technology Pvt Ltd</t>
  </si>
  <si>
    <t xml:space="preserve">sangeeta rainghani</t>
  </si>
  <si>
    <t xml:space="preserve">sangeeta.rainghani@seclore.com</t>
  </si>
  <si>
    <t xml:space="preserve">Trade Corner, Excom House Plot No. 7 &amp; 8, Off, Saki Vihar Rd, Bandi Bazaar, Nair Wadi, Saki Naka, Mumbai, Maharashtra 400072</t>
  </si>
  <si>
    <t xml:space="preserve">Sqs India Info Services Pvt Ltd</t>
  </si>
  <si>
    <t xml:space="preserve">Shubhangi Khnadekar</t>
  </si>
  <si>
    <t xml:space="preserve">shubhangikhandekar@sqs.com</t>
  </si>
  <si>
    <t xml:space="preserve">20-39166000</t>
  </si>
  <si>
    <t xml:space="preserve">11/2 GANANJAY HSG SOCIETYKOTHRUD PUNE MH 411038 IN</t>
  </si>
  <si>
    <t xml:space="preserve">Tata Steel Limited/Technosoft Services</t>
  </si>
  <si>
    <t xml:space="preserve">hr@technosoftservices.in</t>
  </si>
  <si>
    <t xml:space="preserve">techno services-0657-2441053/9431172431/tata steel-657 2431142/0657 2426992</t>
  </si>
  <si>
    <t xml:space="preserve">BOMBAY HOUSE, 24-HOMI MODY STREET, FORT, MUMBAI MH 400001 IN</t>
  </si>
  <si>
    <t xml:space="preserve">Tvs Credit Services</t>
  </si>
  <si>
    <t xml:space="preserve">Steephan Jebaraj</t>
  </si>
  <si>
    <t xml:space="preserve">steephan.jebaraj@tvscs.co.in</t>
  </si>
  <si>
    <t xml:space="preserve">GROUND FLOOR, BP-24, Ring Rd, Block H, PART-IV, Lajpat Nagar, New Delhi, Delhi 110024</t>
  </si>
  <si>
    <t xml:space="preserve">Vizury</t>
  </si>
  <si>
    <t xml:space="preserve">Ravi Patil</t>
  </si>
  <si>
    <t xml:space="preserve">ravi.patil@vizury.com</t>
  </si>
  <si>
    <t xml:space="preserve">IndiQube Lexington, situated at Municipal No.18, 2nd Cross Rd, Chikka Adugodi, Bengaluru, Karnataka 560029</t>
  </si>
  <si>
    <t xml:space="preserve">Futurz Staffing Solutions Pvt. Limited</t>
  </si>
  <si>
    <t xml:space="preserve">Mohini</t>
  </si>
  <si>
    <t xml:space="preserve">mohini.k@futurzhr.com</t>
  </si>
  <si>
    <t xml:space="preserve">6th Floor, Office No : 602, A Wing, Eureka Towers, Off Link Road, Mindspace, Malad West, Mumbai 400064</t>
  </si>
  <si>
    <t xml:space="preserve">OM Enterprise</t>
  </si>
  <si>
    <t xml:space="preserve">corporate4@omgroupindia.com</t>
  </si>
  <si>
    <t xml:space="preserve">256, IInd Floor, Krishna Place, Gurugram,122001</t>
  </si>
  <si>
    <t xml:space="preserve">Proctor &amp; Gamble Home Products</t>
  </si>
  <si>
    <t xml:space="preserve">Reshma Amin</t>
  </si>
  <si>
    <t xml:space="preserve">amin.r.2@pg.com</t>
  </si>
  <si>
    <t xml:space="preserve">3061, 3055, Street Number 5, Block 7, South Patel Nagar, New Delhi, Delhi 110008</t>
  </si>
  <si>
    <t xml:space="preserve">Resource Solutions India Private Limited</t>
  </si>
  <si>
    <t xml:space="preserve">suman.yeluguri@resourcesolutions.com</t>
  </si>
  <si>
    <t xml:space="preserve">3rd Floor, Plot no. 168,Kavuri Hills, Phase 2, Madhapur, Hyderabad, Hyderabad, INDIA 500081</t>
  </si>
  <si>
    <t xml:space="preserve">Secure Electronics Syste Private Limited</t>
  </si>
  <si>
    <t xml:space="preserve">securemlr@gmail.com</t>
  </si>
  <si>
    <t xml:space="preserve">Old Taluk Cutchery Rd, Basettypet, Bengaluru, Karnataka 560053
 Suggest an e</t>
  </si>
  <si>
    <t xml:space="preserve">Sensetek Optical Pvt</t>
  </si>
  <si>
    <t xml:space="preserve">HRD-Sr.exe@sensetekoptical.co.in</t>
  </si>
  <si>
    <t xml:space="preserve">Plot No. 175 &amp; 176, Sector 5, IMT Manesar-122052, Haryana, India</t>
  </si>
  <si>
    <t xml:space="preserve">Squadra Solutions &amp; Services</t>
  </si>
  <si>
    <t xml:space="preserve">hr@squadra.co.in</t>
  </si>
  <si>
    <t xml:space="preserve">No. 357, Ground Floor, 24th ‘B’ Cross, 9th Main Road, Banashankari Stage II, Bengaluru, Karnataka 560070</t>
  </si>
  <si>
    <t xml:space="preserve">Tata Technologies Pvt Ltd</t>
  </si>
  <si>
    <t xml:space="preserve">Radhika Hasabnis</t>
  </si>
  <si>
    <t xml:space="preserve">Radhika.Hasabnis@tatatechnologies.com</t>
  </si>
  <si>
    <t xml:space="preserve">DLF Building Number 9B, DLF Cyber City, DLF Phase 3, Sector 24, Gurugram, Haryana 122002</t>
  </si>
  <si>
    <t xml:space="preserve">Tvs Credit Services Limited.</t>
  </si>
  <si>
    <t xml:space="preserve">Vigneshwaran S</t>
  </si>
  <si>
    <t xml:space="preserve">vigneshwaran.s@tvscredit.co.in</t>
  </si>
  <si>
    <t xml:space="preserve">A, PHASE, THE EXECUTIVE CENTRE LEVEL 18, DLF BUILDING NO:5 TOWER, III, DLF Cyber City, Gurugram, Haryana 122002</t>
  </si>
  <si>
    <t xml:space="preserve">Vistar Express Logistics Pvt Ltd(Jumbotail Technologies Private limited)</t>
  </si>
  <si>
    <t xml:space="preserve">jitendra.k@jumbotail.com</t>
  </si>
  <si>
    <t xml:space="preserve">Vlcc Health Care Limited</t>
  </si>
  <si>
    <t xml:space="preserve">Ranjan Tiwari</t>
  </si>
  <si>
    <t xml:space="preserve">ranjan.tiwari@vlccwellness.com</t>
  </si>
  <si>
    <t xml:space="preserve">11/1 B, Pusa Rd, Block 11, Old Rajinder Nagar, Karol Bagh, New Delhi, Delhi 110060</t>
  </si>
  <si>
    <t xml:space="preserve">Zota Healthcare Ltd</t>
  </si>
  <si>
    <t xml:space="preserve">sushmitaanjali</t>
  </si>
  <si>
    <t xml:space="preserve">sushmitaanjali@zotahealthcare.com</t>
  </si>
  <si>
    <t xml:space="preserve">Prodapt</t>
  </si>
  <si>
    <t xml:space="preserve">Abdul Razak</t>
  </si>
  <si>
    <t xml:space="preserve">abdulrazak@prodapt.com</t>
  </si>
  <si>
    <t xml:space="preserve">Module 1, Tower 1 (1st &amp; 6th Floors), IT Special Economic Zone Chennai 1 IT Special Economic Zone Pallavaram-Thuraipakkam, 200 Feet Radial Rd, Thoraipakkam, Tamil Nadu 600097</t>
  </si>
  <si>
    <t xml:space="preserve">Resource Square Solutions Private Limited</t>
  </si>
  <si>
    <t xml:space="preserve">p.vinodkumar@resourcesquare.com</t>
  </si>
  <si>
    <t xml:space="preserve">First Floor ,F-59, Ansals Fortune Arcade, Sector 18, Noida, Uttar Pradesh 201301</t>
  </si>
  <si>
    <t xml:space="preserve">Rolling Rock Software Pvt Ltd</t>
  </si>
  <si>
    <t xml:space="preserve">ravish</t>
  </si>
  <si>
    <t xml:space="preserve">ravish.vasudevachar@certifyglobal.com</t>
  </si>
  <si>
    <t xml:space="preserve">Secure Lynkx Networks Private Limited</t>
  </si>
  <si>
    <t xml:space="preserve">hr@securelynkx.com</t>
  </si>
  <si>
    <t xml:space="preserve">D434, Block D, Sector 7 Dwarka, Dwarka, New Delhi, Delhi 110075</t>
  </si>
  <si>
    <t xml:space="preserve">Tata Teleservices</t>
  </si>
  <si>
    <t xml:space="preserve">reconnect@tatatel.co.in</t>
  </si>
  <si>
    <t xml:space="preserve">D-26, TTC Industrial Area, MIDC Sanpada, P.o., Turbhe, Navi Mumbai - 400 703</t>
  </si>
  <si>
    <t xml:space="preserve">Tvs Logistics Services Ltd.</t>
  </si>
  <si>
    <t xml:space="preserve">Abdul Shareef-Deputy</t>
  </si>
  <si>
    <t xml:space="preserve">Hr@tvslsl.com</t>
  </si>
  <si>
    <t xml:space="preserve">2094d5, Satguru Ram Singh Marg, Block B, Prem Nagar, Patel Nagar, Satguru Ram Singh Rd, Block B, Prem Nagar, Patel Nagar, New Delhi, Delhi 110008</t>
  </si>
  <si>
    <t xml:space="preserve">Vlink India Pvt. Ltd</t>
  </si>
  <si>
    <t xml:space="preserve">anjouri.midha@vlinkinfo.com</t>
  </si>
  <si>
    <t xml:space="preserve">C- 56/11, 2rd Floor, Sector 62, Noida, Uttar Pradesh 201309</t>
  </si>
  <si>
    <t xml:space="preserve">Labournet Services India Pvt Ltd</t>
  </si>
  <si>
    <t xml:space="preserve">kuruba</t>
  </si>
  <si>
    <t xml:space="preserve">kuruba@ecomexpress.in</t>
  </si>
  <si>
    <t xml:space="preserve">Mogli Labs India Pvt Ltd</t>
  </si>
  <si>
    <t xml:space="preserve">hr tema</t>
  </si>
  <si>
    <t xml:space="preserve">human.capital@moglix.com</t>
  </si>
  <si>
    <t xml:space="preserve">Pouring Pounds India Pvt Ltd</t>
  </si>
  <si>
    <t xml:space="preserve">anjali</t>
  </si>
  <si>
    <t xml:space="preserve">anjali@cashkaro.com</t>
  </si>
  <si>
    <t xml:space="preserve">Prodapt Solutions</t>
  </si>
  <si>
    <t xml:space="preserve">Lakshminaryan</t>
  </si>
  <si>
    <t xml:space="preserve">lakshminarayan.cp@prodapt.com</t>
  </si>
  <si>
    <t xml:space="preserve">044-49033000</t>
  </si>
  <si>
    <t xml:space="preserve">CareerNet Campus, Ground Floor, Plot No.53, Devarabisana Halli, Outer Ring Road,Bellandur Post, Bengaluru, Karnataka 560103</t>
  </si>
  <si>
    <t xml:space="preserve">Resourceinputs</t>
  </si>
  <si>
    <t xml:space="preserve">info@resourceinputs.com</t>
  </si>
  <si>
    <t xml:space="preserve">Flat # 204, Bhavya Srisailam Arcade Above Health &amp; Glow, Dharam Karam Road, Ameerpet HYDERABAD Hyderabad TG 500016 IN</t>
  </si>
  <si>
    <t xml:space="preserve">Security And Intelligence Services Limited</t>
  </si>
  <si>
    <t xml:space="preserve">atul</t>
  </si>
  <si>
    <t xml:space="preserve">atul@sisindia.com</t>
  </si>
  <si>
    <t xml:space="preserve">No. 2,3, 2nd Floor, Ashirwad Complex, Nagar Chasma Ghar, Usmanpura, Ashram Road, Ahmedabad- 380 013</t>
  </si>
  <si>
    <t xml:space="preserve">Square One</t>
  </si>
  <si>
    <t xml:space="preserve">J Mahendran</t>
  </si>
  <si>
    <t xml:space="preserve">jmahendran@squareone.in</t>
  </si>
  <si>
    <t xml:space="preserve">Old No: 6, New No:7, First Floor,
 FirstMain Road, Jai Nagar,
 Arumbakkam, Chennai – 600 106.</t>
  </si>
  <si>
    <t xml:space="preserve">Stellar Value Chain Solutions PVT. LTD</t>
  </si>
  <si>
    <t xml:space="preserve">sayali</t>
  </si>
  <si>
    <t xml:space="preserve">sayali.chaudhari@stellarvaluechain.com</t>
  </si>
  <si>
    <t xml:space="preserve">Super Highway Labs Private Limited(shuttl)</t>
  </si>
  <si>
    <t xml:space="preserve">sunil.kumar@shuttl.com</t>
  </si>
  <si>
    <t xml:space="preserve">Tatachemicals</t>
  </si>
  <si>
    <t xml:space="preserve">R Mukundan</t>
  </si>
  <si>
    <t xml:space="preserve">rmukundan@tatachemicals.com</t>
  </si>
  <si>
    <t xml:space="preserve">Main Office Address: Bombay House, 24, Homi Mody Street, Fort, Mumbai 400001</t>
  </si>
  <si>
    <t xml:space="preserve">Tvs Motor Company</t>
  </si>
  <si>
    <t xml:space="preserve">M Mohan</t>
  </si>
  <si>
    <t xml:space="preserve">M.Mohan@tvsmotor.com</t>
  </si>
  <si>
    <t xml:space="preserve">C 568, Saraswati Vihar Rd, Block B, Lok Vihar, Pitam Pura, Delhi, 110034</t>
  </si>
  <si>
    <t xml:space="preserve">Urban Company</t>
  </si>
  <si>
    <t xml:space="preserve">preetibattagani</t>
  </si>
  <si>
    <t xml:space="preserve">preetibattagani.ext@urbancompany.com</t>
  </si>
  <si>
    <t xml:space="preserve">Vlsconsulting</t>
  </si>
  <si>
    <t xml:space="preserve">Narahari</t>
  </si>
  <si>
    <t xml:space="preserve">narahari@vlsconsulting.in</t>
  </si>
  <si>
    <t xml:space="preserve">Mahaveer Castle Apartment, Shri Kanteshwar Layout, Phase 7, J. P. Nagar, Bengaluru, Karnataka 560078</t>
  </si>
  <si>
    <t xml:space="preserve">Prodapt Solutions Pvt Ltd</t>
  </si>
  <si>
    <t xml:space="preserve">Leogeorge S</t>
  </si>
  <si>
    <t xml:space="preserve">leogeorge.s@prodapt.com</t>
  </si>
  <si>
    <t xml:space="preserve">No. 283/4,4th Floor, Prince Infocity II,Rajiv Gandhi Salai ,Kandanchavadi,Old Mahabalipuram Road, Chennai,TN, Perungudi, Chennai, Tamil Nadu 600096</t>
  </si>
  <si>
    <t xml:space="preserve">Respire Fitness</t>
  </si>
  <si>
    <t xml:space="preserve">Sharda</t>
  </si>
  <si>
    <t xml:space="preserve">respirefitness@gmail.com</t>
  </si>
  <si>
    <t xml:space="preserve">Krishna Heights, Sangli - Miraj Rd, Vijaynagar, Sangli, Maharashtra 416415</t>
  </si>
  <si>
    <t xml:space="preserve">Securview Syste India Pvt. Ltd</t>
  </si>
  <si>
    <t xml:space="preserve">AMaste@securview.com</t>
  </si>
  <si>
    <t xml:space="preserve">First Floor, Amar Apex, Baner Rd, Baner, Pune, Maharashtra 411045</t>
  </si>
  <si>
    <t xml:space="preserve">Square Soft Technologies</t>
  </si>
  <si>
    <t xml:space="preserve">ramesh@squaresoft.co.in</t>
  </si>
  <si>
    <t xml:space="preserve">49, Vellalar Street, Medavakkam Main Road Parangi Malai, Adambakkam Adjacent to Union Bank of India Near St.Thomas Mount Railway Station, Chennai, Tamil Nadu 600088</t>
  </si>
  <si>
    <t xml:space="preserve">Tatacoffee</t>
  </si>
  <si>
    <t xml:space="preserve">mdo@tatacoffee.com</t>
  </si>
  <si>
    <t xml:space="preserve">No.57, Railway Parallel Road, Kumara Park West, Bangalore 560020, Karnataka</t>
  </si>
  <si>
    <t xml:space="preserve">Tvsmotor</t>
  </si>
  <si>
    <t xml:space="preserve">Kn Radhakrishnan</t>
  </si>
  <si>
    <t xml:space="preserve">kn.radhakrishnan@tvsmotor.co.in</t>
  </si>
  <si>
    <t xml:space="preserve">F7FX+F8W, RPS Green Valley, Sector 42, Faridabad, Haryana 121010</t>
  </si>
  <si>
    <t xml:space="preserve">Vm Integrated</t>
  </si>
  <si>
    <t xml:space="preserve">Basant Sinha</t>
  </si>
  <si>
    <t xml:space="preserve">hr@vmism.in</t>
  </si>
  <si>
    <t xml:space="preserve">No. 1, Shalimar Bagh Rd, Pocket BK 2, Shalimar Bagh, New Delhi, Delhi 110088</t>
  </si>
  <si>
    <t xml:space="preserve">Prodex Technologies Private Limited.</t>
  </si>
  <si>
    <t xml:space="preserve">ruchi@prodexnet.com</t>
  </si>
  <si>
    <t xml:space="preserve">I Floor, Laxmi Towers, 45, Dr Radha Krishnan Salai, Dwarka Colony, Mylapore, Chennai, Tamil Nadu 600004</t>
  </si>
  <si>
    <t xml:space="preserve">Respondez Bpo Pvt Ltd</t>
  </si>
  <si>
    <t xml:space="preserve">hr@respondez.com</t>
  </si>
  <si>
    <t xml:space="preserve">8th Floor, Godrej Coliseum, Somaiya Hospital Road Off.Eastern Express Highway, Sion(E), Mumbai Mumbai City MH 400022 IN</t>
  </si>
  <si>
    <t xml:space="preserve">Secutechautomation</t>
  </si>
  <si>
    <t xml:space="preserve">chetana karekar</t>
  </si>
  <si>
    <t xml:space="preserve">chetana.karekar@secutechautomation.com</t>
  </si>
  <si>
    <t xml:space="preserve">A-01, Art Guild House B Wing, 4th Floor,Phoenix Market City, Kurla (W),Mumbai – 70. India.</t>
  </si>
  <si>
    <t xml:space="preserve">Sr It Consultancy Services</t>
  </si>
  <si>
    <t xml:space="preserve">Jyothi Gudipati</t>
  </si>
  <si>
    <t xml:space="preserve">jyothi.gudipati@sritcs.com</t>
  </si>
  <si>
    <t xml:space="preserve">Plot No. 74, Viswanatha Towers,, P&amp;T Colony, Trimulgherry, Secunderabad, Telangana 500015, IN</t>
  </si>
  <si>
    <t xml:space="preserve">Tatateleservices Ltd.</t>
  </si>
  <si>
    <t xml:space="preserve">Indranil Dey</t>
  </si>
  <si>
    <t xml:space="preserve">Hr@tatatel.co.in</t>
  </si>
  <si>
    <t xml:space="preserve">Tweak Software</t>
  </si>
  <si>
    <t xml:space="preserve">hr@tweak-software.com</t>
  </si>
  <si>
    <t xml:space="preserve">C-84, Block C, Brij Vihar, Surya Nagar, Ghaziabad, Uttar Pradesh 201011</t>
  </si>
  <si>
    <t xml:space="preserve">Vm Intellect</t>
  </si>
  <si>
    <t xml:space="preserve">vikram@vmintellect.com</t>
  </si>
  <si>
    <t xml:space="preserve">Pune, Maharashtra</t>
  </si>
  <si>
    <t xml:space="preserve">Prodigan Software Solutions Private Limited</t>
  </si>
  <si>
    <t xml:space="preserve">Shwetha Sanjeev</t>
  </si>
  <si>
    <t xml:space="preserve">shwetha.sanjeev@prodigan.com</t>
  </si>
  <si>
    <t xml:space="preserve">13, Azeem Gold, 2nd Floor, Mosque Road, Pulikeshi Nagar, Karnataka 560005</t>
  </si>
  <si>
    <t xml:space="preserve">Restaurant Brands Limited</t>
  </si>
  <si>
    <t xml:space="preserve">Quynh</t>
  </si>
  <si>
    <t xml:space="preserve">Quynh.Pham@rbd.co.nz</t>
  </si>
  <si>
    <t xml:space="preserve">Sco 12, 13, Phase 11, Sector 65, Sahibzada Ajit Singh Nagar, Punjab 140308</t>
  </si>
  <si>
    <t xml:space="preserve">Sedin Technology Private Limited</t>
  </si>
  <si>
    <t xml:space="preserve">karthikchander</t>
  </si>
  <si>
    <t xml:space="preserve">karthikchander@railsfactory.org</t>
  </si>
  <si>
    <t xml:space="preserve">Regus Business center Level 9, Platina, C-59, G-Block BKC, Bandra (East) Mumbai, India 400051</t>
  </si>
  <si>
    <t xml:space="preserve">Sree Tirumala Steel Ent</t>
  </si>
  <si>
    <t xml:space="preserve">vizagtirumala@gmail.com</t>
  </si>
  <si>
    <t xml:space="preserve">D. No. 52-10-1, Flat No 301, 2nd Floor, Chalamala Commercial Complex, Above Audi Showroom, Beside Swarnabharati Indoor Stadium, Resapuvanipalem Rd, Visakhapatnam, Andhra Pradesh 530013</t>
  </si>
  <si>
    <t xml:space="preserve">Tatvaset It Architects Pvt Ltd</t>
  </si>
  <si>
    <t xml:space="preserve">Mahesh Bagade</t>
  </si>
  <si>
    <t xml:space="preserve">mahesh.bagade@tatvaset.com</t>
  </si>
  <si>
    <t xml:space="preserve">Beta Block, Jayabheri Silicon County Kondapur, Hyderabad-500084, Telangana, India</t>
  </si>
  <si>
    <t xml:space="preserve">Tycho Software Solution Pvt Ltd</t>
  </si>
  <si>
    <t xml:space="preserve">Prabhakar.Ch</t>
  </si>
  <si>
    <t xml:space="preserve">Ch.Prabhakar@adama.com,pinjala@tychosoft.net,pinjala.srinivas@gmail.com</t>
  </si>
  <si>
    <t xml:space="preserve">Siruseri, Tamil Nadu 603103</t>
  </si>
  <si>
    <t xml:space="preserve">Vmd Medical Syste</t>
  </si>
  <si>
    <t xml:space="preserve">hr@vmdmedicalsyste.com</t>
  </si>
  <si>
    <t xml:space="preserve">5, 5, Ellaiyamman Nagar, Korattur, Chennai, Tamil Nadu 600080</t>
  </si>
  <si>
    <t xml:space="preserve">Professional Academy Of Computer Education</t>
  </si>
  <si>
    <t xml:space="preserve">S Mohapatra</t>
  </si>
  <si>
    <t xml:space="preserve">smohapatra70@yahoo.co.in</t>
  </si>
  <si>
    <t xml:space="preserve">B-830, 40 Futa Road, Near Karan Public School, Aman Vihar, Delhi 110086</t>
  </si>
  <si>
    <t xml:space="preserve">Reubro International</t>
  </si>
  <si>
    <t xml:space="preserve">Reubro</t>
  </si>
  <si>
    <t xml:space="preserve">Reubro@md2.vsnl.net.in</t>
  </si>
  <si>
    <t xml:space="preserve">3122, S Over Bridge, Near 39, Ravipuram, Valanjambalam, Kochi, Kerala 682016</t>
  </si>
  <si>
    <t xml:space="preserve">Seed Infotech Ltd</t>
  </si>
  <si>
    <t xml:space="preserve">hrirc@seedinfotech.com</t>
  </si>
  <si>
    <t xml:space="preserve">C1, Ist Floor, Patparganj Road, Guru Nanak Nagar Extension, Laxmi Nagar, New Delhi, Delhi 110092</t>
  </si>
  <si>
    <t xml:space="preserve">Tatwa Bpo Ltd.</t>
  </si>
  <si>
    <t xml:space="preserve">Nirmal Bag</t>
  </si>
  <si>
    <t xml:space="preserve">hr@tatwabpo.com</t>
  </si>
  <si>
    <t xml:space="preserve">Tyco Electronics Corp. India Pvt. Ltd.</t>
  </si>
  <si>
    <t xml:space="preserve">Ravi Kannans</t>
  </si>
  <si>
    <t xml:space="preserve">hr@te.com</t>
  </si>
  <si>
    <t xml:space="preserve">Te Park, 22, `b` Dodoenakund 2nd Phase, Industrial Area, Rajpiy, Rajpiy, Bengaluru, Karnataka 560048</t>
  </si>
  <si>
    <t xml:space="preserve">Vmd Technologies</t>
  </si>
  <si>
    <t xml:space="preserve">Dattu Kumar</t>
  </si>
  <si>
    <t xml:space="preserve">hr@vmdtechnologies.com</t>
  </si>
  <si>
    <t xml:space="preserve">53rd, #1138, 20th Main Road, Cross, WOC, 5th Block, Rajajinagar, Bengaluru, Karnataka 560010</t>
  </si>
  <si>
    <t xml:space="preserve">Professionalaccess</t>
  </si>
  <si>
    <t xml:space="preserve">R Nair</t>
  </si>
  <si>
    <t xml:space="preserve">RNair@ProfessionalAccess.com</t>
  </si>
  <si>
    <t xml:space="preserve">B 9/A, 6th Floor, Block B, Industrial Area, Sector 62, Noida, Uttar Pradesh 201309</t>
  </si>
  <si>
    <t xml:space="preserve">Reva Tech Solutions India Pvt Ltd</t>
  </si>
  <si>
    <t xml:space="preserve">Anurag Agrwal</t>
  </si>
  <si>
    <t xml:space="preserve">aagrawal@revamobile.com</t>
  </si>
  <si>
    <t xml:space="preserve">Paigha Housing Colony Rd, Viman Nagar, Rasoolpura, Secunderabad, Telangana 500003</t>
  </si>
  <si>
    <t xml:space="preserve">Seed School</t>
  </si>
  <si>
    <t xml:space="preserve">seedschoolchennai@gmail.com</t>
  </si>
  <si>
    <t xml:space="preserve">J-1/164, Rajouri Garden, Near Metro Station, Najafgarh Rd, Main Market, Block J, Rajouri Garden, New Delhi, Delhi 110027</t>
  </si>
  <si>
    <t xml:space="preserve">Sreekrishnapower</t>
  </si>
  <si>
    <t xml:space="preserve">hr@sreekrishnapower.com</t>
  </si>
  <si>
    <t xml:space="preserve">Chitlapakkam Main Rd, Ezhil Nagar, Selaiyur, Chennai, Tamil Nadu 600073</t>
  </si>
  <si>
    <t xml:space="preserve">Taurus Aviation Services Pvt Ltd</t>
  </si>
  <si>
    <t xml:space="preserve">Ramesh Bade</t>
  </si>
  <si>
    <t xml:space="preserve">rameshbade@yahoo.com</t>
  </si>
  <si>
    <t xml:space="preserve">6-3-862/2/1, AMEERPET,HYDERABAD HYDERABAD HYDERABAD TG 500016 IN</t>
  </si>
  <si>
    <t xml:space="preserve">Tyco Fire And Security</t>
  </si>
  <si>
    <t xml:space="preserve">Gultaj</t>
  </si>
  <si>
    <t xml:space="preserve">Hr@tycoint.com</t>
  </si>
  <si>
    <t xml:space="preserve">Unit No. 402A, Level 4, Global Foyer,, DLF Golf Course Road, Phase 5, Sector 43, Gurugram, Haryana 122002</t>
  </si>
  <si>
    <t xml:space="preserve">Vmg</t>
  </si>
  <si>
    <t xml:space="preserve">Nehahr Executive</t>
  </si>
  <si>
    <t xml:space="preserve">accounts@vmgpharmaceuticals.com</t>
  </si>
  <si>
    <t xml:space="preserve">Y-66, Block Y, Sector 12, Noida, Uttar Pradesh 201301</t>
  </si>
  <si>
    <t xml:space="preserve">Proffer Information Systems India Private Limited</t>
  </si>
  <si>
    <t xml:space="preserve">hr@proffersystems.com</t>
  </si>
  <si>
    <t xml:space="preserve">Packaging Complex, Kirti Nagar Industrial Area, New Delhi, Delhi 110015</t>
  </si>
  <si>
    <t xml:space="preserve">Reval India</t>
  </si>
  <si>
    <t xml:space="preserve">Megha Maggo</t>
  </si>
  <si>
    <t xml:space="preserve">Megha.Maggo@Reval.com</t>
  </si>
  <si>
    <t xml:space="preserve">BLOCK-4B, 2ND FLOOR, DLF COPORATEPAR, DLF CITY PHASE-IIIGURGAON179HR</t>
  </si>
  <si>
    <t xml:space="preserve">Seedschool</t>
  </si>
  <si>
    <t xml:space="preserve">info@seedschool.co.in</t>
  </si>
  <si>
    <t xml:space="preserve">1, Valmiki Nagar, Kalyani Nagar, Kottivakkam, Chennai, Tamil Nadu 600041</t>
  </si>
  <si>
    <t xml:space="preserve">Sreesaila Network Pvt Ltd</t>
  </si>
  <si>
    <t xml:space="preserve">Ravi R</t>
  </si>
  <si>
    <t xml:space="preserve">ravi.r@sreesaila.com</t>
  </si>
  <si>
    <t xml:space="preserve">Plot#18,, 5-5-35/78, Viganapuri Colony Rd, Mythri Nagar, Kukatpally, Hyderabad, Telangana 500072</t>
  </si>
  <si>
    <t xml:space="preserve">Taurus Facility</t>
  </si>
  <si>
    <t xml:space="preserve">Taurusfacilitymanagement@rediffmail.com</t>
  </si>
  <si>
    <t xml:space="preserve">3/20, OLD RAJINDER NAGAR, New Delhi, Delhi 110060</t>
  </si>
  <si>
    <t xml:space="preserve">U Tech System Solutions</t>
  </si>
  <si>
    <t xml:space="preserve">utechsystem123@gmail.com</t>
  </si>
  <si>
    <t xml:space="preserve">Gali no.38, Raja Puri, Uttam Nagar, New Delhi, Delhi 110059</t>
  </si>
  <si>
    <t xml:space="preserve">Vmware</t>
  </si>
  <si>
    <t xml:space="preserve">Soloman Ravikumar</t>
  </si>
  <si>
    <t xml:space="preserve">hr@vmware.com</t>
  </si>
  <si>
    <t xml:space="preserve">Block A, 18-20, KG Marg, Barakhamba, New Delhi, Delhi 110001</t>
  </si>
  <si>
    <t xml:space="preserve">Prog9 Soft Tech Pvt.Ltd</t>
  </si>
  <si>
    <t xml:space="preserve">hr@prog9soft.com</t>
  </si>
  <si>
    <t xml:space="preserve">S-610, School Block, Block S1, Nanakpura, Shakarpur, New Delhi, Delhi 110092</t>
  </si>
  <si>
    <t xml:space="preserve">Revathi Engineering Pvt. Ltd</t>
  </si>
  <si>
    <t xml:space="preserve">info@revathiengineering.com</t>
  </si>
  <si>
    <t xml:space="preserve">IDA, Balanagar, Hyderabad, Telangana 500037</t>
  </si>
  <si>
    <t xml:space="preserve">Seegreen Cosmetics</t>
  </si>
  <si>
    <t xml:space="preserve">seegreencosmetics@gmail.com</t>
  </si>
  <si>
    <t xml:space="preserve">123, Industrial Estate, Perungudi, Chennai, Tamil Nadu 600096</t>
  </si>
  <si>
    <t xml:space="preserve">Srei Infrastructure Finance Limited</t>
  </si>
  <si>
    <t xml:space="preserve">Nivedita Ghosh</t>
  </si>
  <si>
    <t xml:space="preserve">nivedita.ghosh@srei.com</t>
  </si>
  <si>
    <t xml:space="preserve">Vishwakarma 86C, Topsia Road (South),
  Kolkata, West Bengal,700046,</t>
  </si>
  <si>
    <t xml:space="preserve">Tavant Technologies (India) Pvt Ltd</t>
  </si>
  <si>
    <t xml:space="preserve">Sumi Panigrahi</t>
  </si>
  <si>
    <t xml:space="preserve">sumi.em@tavant.com</t>
  </si>
  <si>
    <t xml:space="preserve">Tower I, B-5 Okaya Centre, Sector 62, Noida, Uttar Pradesh 201309</t>
  </si>
  <si>
    <t xml:space="preserve">U.S.Engineering Pvt Ltd</t>
  </si>
  <si>
    <t xml:space="preserve">mohindra1050@gmail.com</t>
  </si>
  <si>
    <t xml:space="preserve">F - 19, Sector 17A, Kavi Nagar Industrial Area, Sector 17, Kavi Nagar, Ghaziabad, Uttar Pradesh 201001</t>
  </si>
  <si>
    <t xml:space="preserve">Vnext Managed Services Pvt Ltd</t>
  </si>
  <si>
    <t xml:space="preserve">Chinky Choudhari</t>
  </si>
  <si>
    <t xml:space="preserve">chinky.choudhari@sperryswiss.com</t>
  </si>
  <si>
    <t xml:space="preserve">Plot No 4B, District Center, near CNG Pump, Mayur Vihar Phase 1 Extension, Mayur Vihar, New Delhi, Delhi 110091</t>
  </si>
  <si>
    <t xml:space="preserve">Progenitor Technology Research &amp; Development</t>
  </si>
  <si>
    <t xml:space="preserve">hr@progenitortechnology.in</t>
  </si>
  <si>
    <t xml:space="preserve">EN26, 1st floor, EN Block, Sector V, Bidhannagar, West Bengal 700091</t>
  </si>
  <si>
    <t xml:space="preserve">Reveilletechnologies</t>
  </si>
  <si>
    <t xml:space="preserve">lavina@reveilletechnologies.com</t>
  </si>
  <si>
    <t xml:space="preserve">B24, NSIC-Software Technology Park Guindy Industrial Estate, Ekkaduthangal Guindy Chennai Chennai TN 600032 IN</t>
  </si>
  <si>
    <t xml:space="preserve">Seenu Precision</t>
  </si>
  <si>
    <t xml:space="preserve">Saraheem</t>
  </si>
  <si>
    <t xml:space="preserve">saraheemhr@seenuprecision.com</t>
  </si>
  <si>
    <t xml:space="preserve">36, Sampangi Tank Road, Bengaluru, Karnataka 560027</t>
  </si>
  <si>
    <t xml:space="preserve">Srei Sahaj E Village Ltd</t>
  </si>
  <si>
    <t xml:space="preserve">Abhishek Chatterjee</t>
  </si>
  <si>
    <t xml:space="preserve">hr@sahaj.co.in</t>
  </si>
  <si>
    <t xml:space="preserve">SREI Sahaj eVillage Ltd , 3rd Floor Stelllar IT Park,, Sector 62, Noida, Uttar Pradesh 201309</t>
  </si>
  <si>
    <t xml:space="preserve">Tavisca Solutions Private Limited</t>
  </si>
  <si>
    <t xml:space="preserve">sneha@tavisca.com</t>
  </si>
  <si>
    <t xml:space="preserve">1st Floor, B Block Weikfield IT Citi Info Park Nagar Road Pune Pune MH 411014 IN</t>
  </si>
  <si>
    <t xml:space="preserve">Uab - The University Of Alabam At Birmingham</t>
  </si>
  <si>
    <t xml:space="preserve">Hr@uab.edu</t>
  </si>
  <si>
    <t xml:space="preserve">Birmingham</t>
  </si>
  <si>
    <t xml:space="preserve">Vns Group Instituted</t>
  </si>
  <si>
    <t xml:space="preserve">Shivanshu</t>
  </si>
  <si>
    <t xml:space="preserve">careers@vns.ac.in</t>
  </si>
  <si>
    <t xml:space="preserve">Nathu Barkheda Rd, VNS Campus, Neelbad, Madhya Pradesh 462044</t>
  </si>
  <si>
    <t xml:space="preserve">Progressive Digital Media Pvt Ltd</t>
  </si>
  <si>
    <t xml:space="preserve">Giridhar C</t>
  </si>
  <si>
    <t xml:space="preserve">giridhar.c@digitalinsightresearch.in</t>
  </si>
  <si>
    <t xml:space="preserve">Laxmi Cyber City, Whitefields, HITEC City, Hyderabad, Telangana 500081</t>
  </si>
  <si>
    <t xml:space="preserve">Revenue Med India Private Limited</t>
  </si>
  <si>
    <t xml:space="preserve">Elwin Shabu</t>
  </si>
  <si>
    <t xml:space="preserve">elwin.shabu@navigantbpm.com</t>
  </si>
  <si>
    <t xml:space="preserve">Technopark Trivandrum, Nila Building, Technopark Campus, Kazhakkoottam, Kerala 695581</t>
  </si>
  <si>
    <t xml:space="preserve">Seiko Advance India Pvt Ltd</t>
  </si>
  <si>
    <t xml:space="preserve">Kusum</t>
  </si>
  <si>
    <t xml:space="preserve">hr@seikoadvance.co.in</t>
  </si>
  <si>
    <t xml:space="preserve">Plot No:108,109 &amp;110,Ecotech-VI, Kasna Rd, Greater Noida, Uttar Pradesh 201308</t>
  </si>
  <si>
    <t xml:space="preserve">Sreshta Industrial Detail Engineering Services Pvt Ltd</t>
  </si>
  <si>
    <t xml:space="preserve">jobs@s-ides.com</t>
  </si>
  <si>
    <t xml:space="preserve">2nd Floor, PJR Enclave Rd, PJR Colony, ICRISAT Colony, Miyapur, Telangana 500133</t>
  </si>
  <si>
    <t xml:space="preserve">Taya Technologies</t>
  </si>
  <si>
    <t xml:space="preserve">Gouthamig</t>
  </si>
  <si>
    <t xml:space="preserve">gouthamig@tayatech.com</t>
  </si>
  <si>
    <t xml:space="preserve">Plot #260 Krishi Allure, Kavuri Hills, Madhapur, Telangana 500081</t>
  </si>
  <si>
    <t xml:space="preserve">Uae Exchange &amp; Financial Services Limited</t>
  </si>
  <si>
    <t xml:space="preserve">statutory1.hr@uaeexchange.co.in</t>
  </si>
  <si>
    <t xml:space="preserve">A-337, 1st Floor, Charandas Complex, Vasant Kunj Rd, Mahipalpur, New Delhi, Delhi 110037</t>
  </si>
  <si>
    <t xml:space="preserve">Vns It Solutions Pvt Ltd</t>
  </si>
  <si>
    <t xml:space="preserve">Ugender Kumar</t>
  </si>
  <si>
    <t xml:space="preserve">ugenderkumar@vnssolutions.in</t>
  </si>
  <si>
    <t xml:space="preserve">Deepali Building, 403-404, 4nd Floor, 92, Nehru Place, Delhi 110019</t>
  </si>
  <si>
    <t xml:space="preserve">Revevol</t>
  </si>
  <si>
    <t xml:space="preserve">Vipin Gupta</t>
  </si>
  <si>
    <t xml:space="preserve">vipin.gupta@revevvol.eu</t>
  </si>
  <si>
    <t xml:space="preserve">011-40573558</t>
  </si>
  <si>
    <t xml:space="preserve"># 6-2-45/13, Azam Towers, G2 AC Gurards, Advocate Colony Hyderabad Hyderabad TG 500004 IN</t>
  </si>
  <si>
    <t xml:space="preserve">Sela Technologies</t>
  </si>
  <si>
    <t xml:space="preserve">Poojas</t>
  </si>
  <si>
    <t xml:space="preserve">poojas@sela.co.in</t>
  </si>
  <si>
    <t xml:space="preserve">020-66841 777</t>
  </si>
  <si>
    <t xml:space="preserve">91Springboard, Sky Loft, Creaticity Mall, Off, Airport Rd, opposite Golf Course, Yerawada, Pune, Maharashtra 411006</t>
  </si>
  <si>
    <t xml:space="preserve">SRF Limited</t>
  </si>
  <si>
    <t xml:space="preserve">abr@srf.com</t>
  </si>
  <si>
    <t xml:space="preserve">Near Unitech Building, Block C, Greenwood City, Sector 45, Gurugram, Haryana 122003</t>
  </si>
  <si>
    <t xml:space="preserve">Tbi Online Private Limited</t>
  </si>
  <si>
    <t xml:space="preserve">Neetu</t>
  </si>
  <si>
    <t xml:space="preserve">hr@tbionline.in</t>
  </si>
  <si>
    <t xml:space="preserve">2/126 Second Floor Geeta Colony East Delhi DL 110031 IN</t>
  </si>
  <si>
    <t xml:space="preserve">Uae Exchange Centre Llc</t>
  </si>
  <si>
    <t xml:space="preserve">Gopakumar N</t>
  </si>
  <si>
    <t xml:space="preserve">gopakumar.n@ae.uaeexchange.com</t>
  </si>
  <si>
    <t xml:space="preserve">NDHC OFFICE, Shop NO 123, Market, Baird Ln, opposite Jain Bhawan, Sector 4, Gole Market, New Delhi, Delhi 110001</t>
  </si>
  <si>
    <t xml:space="preserve">Vnv Solutions Private Limited</t>
  </si>
  <si>
    <t xml:space="preserve">Meenu Rana</t>
  </si>
  <si>
    <t xml:space="preserve">meenu.rana@sts.in</t>
  </si>
  <si>
    <t xml:space="preserve">370-A/3, Chirag Dilli, New Delhi, Delhi 110017</t>
  </si>
  <si>
    <t xml:space="preserve">Progressive Infotech (P) Ltd.</t>
  </si>
  <si>
    <t xml:space="preserve">Arjit Purkayast</t>
  </si>
  <si>
    <t xml:space="preserve">arijit.purkayastha@progressive.in</t>
  </si>
  <si>
    <t xml:space="preserve">A-26, Sector 83 Block A Rd, A Block, Yakubpur, Noida, Uttar Pradesh 201305</t>
  </si>
  <si>
    <t xml:space="preserve">Revlon International</t>
  </si>
  <si>
    <t xml:space="preserve">manisha@modirevlon.com</t>
  </si>
  <si>
    <t xml:space="preserve">237 Park Avenue New York
 10117</t>
  </si>
  <si>
    <t xml:space="preserve">Selectsys India Pvt Ltd</t>
  </si>
  <si>
    <t xml:space="preserve">hr@selectsysamerica1.com</t>
  </si>
  <si>
    <t xml:space="preserve">2A Plot No N Heights 12, Madhapur Rd, Telangana 500081</t>
  </si>
  <si>
    <t xml:space="preserve">Sri Chaitanya Techno School</t>
  </si>
  <si>
    <t xml:space="preserve">bowenpallyprincipal@srichaitanyaschool.net</t>
  </si>
  <si>
    <t xml:space="preserve">NO.111/3, FORD SHOWROOM BACKSIDE, THINDAL, ERODE 638012.</t>
  </si>
  <si>
    <t xml:space="preserve">Tcg Digital</t>
  </si>
  <si>
    <t xml:space="preserve">human.resources@tcg-digital.com</t>
  </si>
  <si>
    <t xml:space="preserve">Block - EP &amp; GP, Sector - V Saltlake, Electronics Complex, Kolkata, West Bengal 700091</t>
  </si>
  <si>
    <t xml:space="preserve">Ub1 3 Group</t>
  </si>
  <si>
    <t xml:space="preserve">customercare@ub13group.com</t>
  </si>
  <si>
    <t xml:space="preserve">B-5 First Floor, Lekhraj Market-1, Indira Nagar,, Lucknow - 226016, Uttar Pradesh, India</t>
  </si>
  <si>
    <t xml:space="preserve">Voicesnap</t>
  </si>
  <si>
    <t xml:space="preserve">govind@voicesnap.net</t>
  </si>
  <si>
    <t xml:space="preserve">2/7, Rajambal St, Parthasarathi Puram, T. Nagar, Chennai, Tamil Nadu 600017</t>
  </si>
  <si>
    <t xml:space="preserve">Progressive Infovision</t>
  </si>
  <si>
    <t xml:space="preserve">P Kochar</t>
  </si>
  <si>
    <t xml:space="preserve">pkochar@piplindia.com</t>
  </si>
  <si>
    <t xml:space="preserve">C-21 C Community centre, behind Cine polis, Janakpuri, New Delhi, Delhi 110058</t>
  </si>
  <si>
    <t xml:space="preserve">Revtech Solutions India Private Limited</t>
  </si>
  <si>
    <t xml:space="preserve">hr@revsolutionsinc.com</t>
  </si>
  <si>
    <t xml:space="preserve">Prestige Al-Kareem Building, 1st Floor, No. 3, Edward Road, Civil Station, Corporation Division No. 72, Bengaluru, Karnataka 560052</t>
  </si>
  <si>
    <t xml:space="preserve">Sellcraft Softech Pvt Ltd</t>
  </si>
  <si>
    <t xml:space="preserve">Sony Limbu</t>
  </si>
  <si>
    <t xml:space="preserve">sony.l@sellcraft.net</t>
  </si>
  <si>
    <t xml:space="preserve">P1 #604, 6th Floor, TOWER-1, Slip Rd to Tower-3/4, Magarpatta, Hadapsar, Pune, Maharashtra 411028</t>
  </si>
  <si>
    <t xml:space="preserve">Sri Mahabaleshwara Enterprises</t>
  </si>
  <si>
    <t xml:space="preserve">Srimahabaleshwara</t>
  </si>
  <si>
    <t xml:space="preserve">srimahabaleshwara@yahoo.com</t>
  </si>
  <si>
    <t xml:space="preserve">438/D, M. S. R. Road, Venkateshwara Traders, 2nd Floor, Mathikere, Bangalore - 560054</t>
  </si>
  <si>
    <t xml:space="preserve">Tcg Life Sciences Limited</t>
  </si>
  <si>
    <t xml:space="preserve">Anindya</t>
  </si>
  <si>
    <t xml:space="preserve">hr@tcsgls.com</t>
  </si>
  <si>
    <t xml:space="preserve">BLOCK-BN, PLOT-7, SALT LAKE ELECTRONIC COMPLEX, SECTOR-V KOLKATA WB 700091 IN</t>
  </si>
  <si>
    <t xml:space="preserve">Ubique System Pvt Ltd</t>
  </si>
  <si>
    <t xml:space="preserve">hr@ubiquesyste.co.in</t>
  </si>
  <si>
    <t xml:space="preserve">Shankar Mandal Road, Kalikapur, Haltu, Kolkata, West Bengal 700078</t>
  </si>
  <si>
    <t xml:space="preserve">Voicetech Networks Private Limited</t>
  </si>
  <si>
    <t xml:space="preserve">hr@voicetechnetworks.com</t>
  </si>
  <si>
    <t xml:space="preserve">2nd floor, GVR plaza, Outer Ring Rd, opp. Central Mall, Bellandur, Bengaluru, Karnataka 560103</t>
  </si>
  <si>
    <t xml:space="preserve">Progressive Infovision Private Limited.New Delhi</t>
  </si>
  <si>
    <t xml:space="preserve">hrd@piplindia.com</t>
  </si>
  <si>
    <t xml:space="preserve">Progressive infovision pvt ltd, c 21, C Block Janakpuri Rd, Block C 4D, Janakpuri, Delhi, 110058</t>
  </si>
  <si>
    <t xml:space="preserve">Rexnord India Private Limited</t>
  </si>
  <si>
    <t xml:space="preserve">Pratima Bhagat</t>
  </si>
  <si>
    <t xml:space="preserve">Pratima.Bhagat@rexnord.com</t>
  </si>
  <si>
    <t xml:space="preserve">SIDE GALI NO - 1 AMBEDKAR NAGAR VILLG HAIDERPUR NEW DELHI, NORTH WEST DL, INDIA</t>
  </si>
  <si>
    <t xml:space="preserve">Sellglobally Infotech Ltd</t>
  </si>
  <si>
    <t xml:space="preserve">Akshita</t>
  </si>
  <si>
    <t xml:space="preserve">akshita@sellglobally.org</t>
  </si>
  <si>
    <t xml:space="preserve">1st floor, opp:Royal Homes, Vijayapuri Colony, Tarnaka, Secunderabad, Telangana 500007</t>
  </si>
  <si>
    <t xml:space="preserve">Sri Ram Infomedia Private Limited</t>
  </si>
  <si>
    <t xml:space="preserve">Akansha Maheshwari</t>
  </si>
  <si>
    <t xml:space="preserve">akansha.maheshwari@nhindia.com</t>
  </si>
  <si>
    <t xml:space="preserve">UPPER GROUND FLOOR, SOUTH WING, NBCC PLACE, LODHI ROAD (ADJACENT TO J.N. STADIUM), NEW, DELHI, Delhi 110003, IN</t>
  </si>
  <si>
    <t xml:space="preserve">Tcg Software Services Pvt Ltd</t>
  </si>
  <si>
    <t xml:space="preserve">Joyeeta Sircar</t>
  </si>
  <si>
    <t xml:space="preserve">hr@tcgsoftwareinc.com</t>
  </si>
  <si>
    <t xml:space="preserve">BENGAL INTELLIGENT PARK', BLDG - 'OMEGA' 16TH FL. BLOCK-EP&amp;GP, SECTOR-V, SALT LAKE ELECTRONICS COMP KOLKATA Parganas North WB 700091 IN</t>
  </si>
  <si>
    <t xml:space="preserve">Ubisoft Entertainment India Private Limited</t>
  </si>
  <si>
    <t xml:space="preserve">Sweta Pradhan</t>
  </si>
  <si>
    <t xml:space="preserve">sweta.pradhan@ubisoft.com</t>
  </si>
  <si>
    <t xml:space="preserve">Kumar, Cerebrum IT Park, B3-5th floor, Marigold complex, Cybage Tower Rd, Kalyani Nagar, Pune, Maharashtra 411014</t>
  </si>
  <si>
    <t xml:space="preserve">Volantis Technologies</t>
  </si>
  <si>
    <t xml:space="preserve">hr@volantis.in</t>
  </si>
  <si>
    <t xml:space="preserve">940, 2nd Floor, NGR Arcade, 16th Main Rd, BTM 2nd Stage, Bengaluru, Karnataka 560076</t>
  </si>
  <si>
    <t xml:space="preserve">Prokarma Softech Private Limited</t>
  </si>
  <si>
    <t xml:space="preserve">P Kartheek</t>
  </si>
  <si>
    <t xml:space="preserve">pkartheek@prokarma.com gmounica@prokarma.com</t>
  </si>
  <si>
    <t xml:space="preserve">40 33122100</t>
  </si>
  <si>
    <t xml:space="preserve">Block 6, 6th South Tower, SEZ Survery No. 66/1 Gachibowli Road Serilingampally Hyderabad Telangana 500032 IN, 1, Gachibowli Rd, Madhava Reddy Colony, Gachibowli, Telangana 500032</t>
  </si>
  <si>
    <t xml:space="preserve">Reyan Info Technologies Pvt Ltd</t>
  </si>
  <si>
    <t xml:space="preserve">hr@reyaninfotech.com</t>
  </si>
  <si>
    <t xml:space="preserve">080 6559 8559</t>
  </si>
  <si>
    <t xml:space="preserve">118, NEIL RAO TOWERS, Road No. 3, EPIP Zone, Whitefield, Bengaluru,, Karnataka 56, Bengaluru, Karnataka 560066</t>
  </si>
  <si>
    <t xml:space="preserve">Semantic Space Technologies</t>
  </si>
  <si>
    <t xml:space="preserve">Prabha Ancha, Asst. Manager - HR</t>
  </si>
  <si>
    <t xml:space="preserve">HRHelpdesk@semanticspace.com</t>
  </si>
  <si>
    <t xml:space="preserve">Second Floor, G Block, Sector 63, Noida, Uttar Pradesh 201307</t>
  </si>
  <si>
    <t xml:space="preserve">Sri Renuka Sugars Ltd ( Gokkak Sugar)</t>
  </si>
  <si>
    <t xml:space="preserve">Muralidhar Chowdary</t>
  </si>
  <si>
    <t xml:space="preserve">hr@renukasugars.com</t>
  </si>
  <si>
    <t xml:space="preserve">7th Floor, Devchand House,
 Shiv Sagar Estate,
 Dr. Annie Besant Road, Worli,
 Mumbai-400 018.</t>
  </si>
  <si>
    <t xml:space="preserve">Tcil Bellsouth Limited</t>
  </si>
  <si>
    <t xml:space="preserve">H.S Sharma</t>
  </si>
  <si>
    <t xml:space="preserve">hsharma@tblint.com</t>
  </si>
  <si>
    <t xml:space="preserve">5, Tolstoy Rd, Hamdard Nagar, Barakhamba, New Delhi, Delhi 110001</t>
  </si>
  <si>
    <t xml:space="preserve">Ubmail</t>
  </si>
  <si>
    <t xml:space="preserve">Vj Mallaya</t>
  </si>
  <si>
    <t xml:space="preserve">vjmallaya@ubmail.com</t>
  </si>
  <si>
    <t xml:space="preserve">Volensoftware.Com</t>
  </si>
  <si>
    <t xml:space="preserve">Vanya Shukla</t>
  </si>
  <si>
    <t xml:space="preserve">hr@Volensoftware.com</t>
  </si>
  <si>
    <t xml:space="preserve">No 39, WolfPack Workspaces, 8th Main Rd, Vasanth Nagar, Bengaluru, Karnataka 560052</t>
  </si>
  <si>
    <t xml:space="preserve">Prokarma Softech Pvt Ltd</t>
  </si>
  <si>
    <t xml:space="preserve">Ranjaneya</t>
  </si>
  <si>
    <t xml:space="preserve">ranjaneya@prokarma.com</t>
  </si>
  <si>
    <t xml:space="preserve">No 1, 8-387, Sardar Patel Rd, Patigadda, Begumpet, Hyderabad, Telangana 500016</t>
  </si>
  <si>
    <t xml:space="preserve">Rgen Software Solutions India Private Limited</t>
  </si>
  <si>
    <t xml:space="preserve">Utyunjay</t>
  </si>
  <si>
    <t xml:space="preserve">utyunjay@click2cloud.net</t>
  </si>
  <si>
    <t xml:space="preserve">V-8, Second Floor, Laxmi Nagar, opposite Bal-Jagat, Nagpur, Maharashtra 440022</t>
  </si>
  <si>
    <t xml:space="preserve">Semanticspace / Prolifics</t>
  </si>
  <si>
    <t xml:space="preserve">Prabha Ancha</t>
  </si>
  <si>
    <t xml:space="preserve">Prabha.Ancha@prolifics.com</t>
  </si>
  <si>
    <t xml:space="preserve">Plot No. 226, Road No.17, Jubilee Hills, Hyderabad, Telangana 500033</t>
  </si>
  <si>
    <t xml:space="preserve">Sri Sakthi Social Economical And Educational Welfare Trust</t>
  </si>
  <si>
    <t xml:space="preserve">Sakthi</t>
  </si>
  <si>
    <t xml:space="preserve">sakthitrust01@yahoo.co.in</t>
  </si>
  <si>
    <t xml:space="preserve">Ramlinga Nagar, Ayyampalayam, Tamil Nadu 624204</t>
  </si>
  <si>
    <t xml:space="preserve">Tdp Textiles Private Limited</t>
  </si>
  <si>
    <t xml:space="preserve">Pradeesh</t>
  </si>
  <si>
    <t xml:space="preserve">pradeesh@tdpex.com</t>
  </si>
  <si>
    <t xml:space="preserve">1/471,John Jothi Nagar, Andipalayam Village, Mangalam Road Tirupur TN 641687 IN</t>
  </si>
  <si>
    <t xml:space="preserve">Ubn Software Solutions Pvt Ltd</t>
  </si>
  <si>
    <t xml:space="preserve">Bhubaneswar</t>
  </si>
  <si>
    <t xml:space="preserve">hr@ubnsoft.com</t>
  </si>
  <si>
    <t xml:space="preserve">Rajdhani Offset Private Limited,1st floor Infront Of Magnum Estates Ltd, Mancheswar IE Rd, Mancheswar, Bhubaneswar, Odisha 751010</t>
  </si>
  <si>
    <t xml:space="preserve">Volga-Dnepr Gulf Uae Fzc</t>
  </si>
  <si>
    <t xml:space="preserve">k.wasenitz@vdgulf.com</t>
  </si>
  <si>
    <t xml:space="preserve">SAIF Zone, Block “O4-004” - Sharjah - United Arab Emirates</t>
  </si>
  <si>
    <t xml:space="preserve">Proliant Infotech Pvt Ltd</t>
  </si>
  <si>
    <t xml:space="preserve">Kanchan Shetty</t>
  </si>
  <si>
    <t xml:space="preserve">kanchan.shetty@proliantinfotech.com</t>
  </si>
  <si>
    <t xml:space="preserve">7th Cross, 17/17, Sarayu Complex, 30th Main Rd, Banashankari 3rd Stage, Bengaluru, Karnataka 560085</t>
  </si>
  <si>
    <t xml:space="preserve">Rgs Construction Technologies Private Limited</t>
  </si>
  <si>
    <t xml:space="preserve">Thulasi</t>
  </si>
  <si>
    <t xml:space="preserve">thulasi@rgsrebar.com</t>
  </si>
  <si>
    <t xml:space="preserve">Old No 182 , New No: 271, Ankur Manor, Poonamallee High Rd, Kilpauk, Chennai, Tamil Nadu 600010</t>
  </si>
  <si>
    <t xml:space="preserve">Semaphore Computers Private Limited</t>
  </si>
  <si>
    <t xml:space="preserve">Goutam</t>
  </si>
  <si>
    <t xml:space="preserve">goutam@semaphoreindia.com</t>
  </si>
  <si>
    <t xml:space="preserve">1st Floor, 3, Gokul Baral St, Bowbazar, Kolkata, West Bengal 700012</t>
  </si>
  <si>
    <t xml:space="preserve">Sri Sheethala Balaji Motors Private Limited</t>
  </si>
  <si>
    <t xml:space="preserve">hr@ymail.com</t>
  </si>
  <si>
    <t xml:space="preserve">Mela Vastha Chavadi, Near Tamil University, Cauvery Nagar, Thanjavur - 613005</t>
  </si>
  <si>
    <t xml:space="preserve">Tds Management Consultant Private Limited</t>
  </si>
  <si>
    <t xml:space="preserve">support.ril@tdsgroup.in</t>
  </si>
  <si>
    <t xml:space="preserve">Ubq Technologies Pvt. Ltd.</t>
  </si>
  <si>
    <t xml:space="preserve">Shreya</t>
  </si>
  <si>
    <t xml:space="preserve">hr@ubq.in</t>
  </si>
  <si>
    <t xml:space="preserve">290, Hosur Rd, Madiwala, Sector 6, HSR Layout, Bengaluru, Karnataka 560102</t>
  </si>
  <si>
    <t xml:space="preserve">Volksoft Technologies Pvt Ltd</t>
  </si>
  <si>
    <t xml:space="preserve">raju@volksoftech.com</t>
  </si>
  <si>
    <t xml:space="preserve">9, Krishnapuri Colony, Lakshmi Nagar, West Marredpally, Secunderabad, Telangana 500026</t>
  </si>
  <si>
    <t xml:space="preserve">Prometric</t>
  </si>
  <si>
    <t xml:space="preserve">Ragesh Verma</t>
  </si>
  <si>
    <t xml:space="preserve">ragesh.verma@prometric.com</t>
  </si>
  <si>
    <t xml:space="preserve">Infinity Tower A IInd Floor, Sector 25, DLF Cyber City, DLF Phase 2, Sector 24, Gurugram, Haryana 122022</t>
  </si>
  <si>
    <t xml:space="preserve">Rhapsody Accounting And Advisory Services</t>
  </si>
  <si>
    <t xml:space="preserve">hr@rhapsody-services.com</t>
  </si>
  <si>
    <t xml:space="preserve">0120-4235138</t>
  </si>
  <si>
    <t xml:space="preserve">B-106, First Floor, Sector 6, Noida, Uttar Pradesh 201301</t>
  </si>
  <si>
    <t xml:space="preserve">Semcon India Private Limited</t>
  </si>
  <si>
    <t xml:space="preserve">Nisha Yadav</t>
  </si>
  <si>
    <t xml:space="preserve">nisha.yadav@semcon.com</t>
  </si>
  <si>
    <t xml:space="preserve">Z-55, Okhla Phase II, Okhla Industrial Estate, New Delhi, Delhi 110020</t>
  </si>
  <si>
    <t xml:space="preserve">Sri Shiva Sai Associates</t>
  </si>
  <si>
    <t xml:space="preserve">gmjraju25@gmail.com</t>
  </si>
  <si>
    <t xml:space="preserve">A.P.H.B.Colony, Moula Ali, Hyderabad - 500040, Venkateswara Nagar</t>
  </si>
  <si>
    <t xml:space="preserve">Team Computers Pvt Limited</t>
  </si>
  <si>
    <t xml:space="preserve">hr@teamcomputers.com</t>
  </si>
  <si>
    <t xml:space="preserve">1, Bhikaji Cama Place, Delhi - 110066, Mohammadpu</t>
  </si>
  <si>
    <t xml:space="preserve">Ubs Ag</t>
  </si>
  <si>
    <t xml:space="preserve">referencebank@hireright.com</t>
  </si>
  <si>
    <t xml:space="preserve">Swizerland</t>
  </si>
  <si>
    <t xml:space="preserve">Volkswagen Group Sales India Pvt. Ltd</t>
  </si>
  <si>
    <t xml:space="preserve">Ryan Vaz</t>
  </si>
  <si>
    <t xml:space="preserve">hr@volkswagen.co.in</t>
  </si>
  <si>
    <t xml:space="preserve">Prometric Testing Pvt Ltd</t>
  </si>
  <si>
    <t xml:space="preserve">Surinder Kaur</t>
  </si>
  <si>
    <t xml:space="preserve">surinder.kaur@prometric.com</t>
  </si>
  <si>
    <t xml:space="preserve">124-4517145</t>
  </si>
  <si>
    <t xml:space="preserve">2nd Floor, DLF Infinity Tower A, Irish Tech Park, DLF City, DLF Phase 2, Sector 48, Gurugram, Haryana 122002</t>
  </si>
  <si>
    <t xml:space="preserve">Rheal Software Pvt Ltd</t>
  </si>
  <si>
    <t xml:space="preserve">Mahesh Jadhav</t>
  </si>
  <si>
    <t xml:space="preserve">mahesh.jadhav@rhealtech.com</t>
  </si>
  <si>
    <t xml:space="preserve">901 PREMIUM TOWERLOKHANDWALA COMPLEXANDHERI WEST , Mumbai, IN 400053.</t>
  </si>
  <si>
    <t xml:space="preserve">Semler Research Center Pvt Ltd.</t>
  </si>
  <si>
    <t xml:space="preserve">Soni</t>
  </si>
  <si>
    <t xml:space="preserve">soni@semlerresearch.com</t>
  </si>
  <si>
    <t xml:space="preserve">#21,22,23 PA Arcade, Kodigehalli Main Rd, Sahakar Nagar, Bengaluru, Karnataka 560092</t>
  </si>
  <si>
    <t xml:space="preserve">Sriakshay Tech</t>
  </si>
  <si>
    <t xml:space="preserve">Raghunathv</t>
  </si>
  <si>
    <t xml:space="preserve">raghunathv@sriakshaytech.com</t>
  </si>
  <si>
    <t xml:space="preserve">2934/35E,Above Food World
 Club Road,Vijaya Nagar,
 Bangaluru - 560040.</t>
  </si>
  <si>
    <t xml:space="preserve">Teamglobal Logistics Pvt Ltd.</t>
  </si>
  <si>
    <t xml:space="preserve">Suraji</t>
  </si>
  <si>
    <t xml:space="preserve">hr@teamglobal.in</t>
  </si>
  <si>
    <t xml:space="preserve">L-8a, Pandit Jagannath Complex, Anand Bhawan, Mahipalpur, Delhi - 110037 (Near Red Light)</t>
  </si>
  <si>
    <t xml:space="preserve">Ucb India Pvt Ltd</t>
  </si>
  <si>
    <t xml:space="preserve">India.HRSS@ucb.com</t>
  </si>
  <si>
    <t xml:space="preserve">Road to new Domestic Terminal 1D, Indira Gandhi International Airport, New Delhi, Delhi 110037</t>
  </si>
  <si>
    <t xml:space="preserve">Prometric.Com</t>
  </si>
  <si>
    <t xml:space="preserve">Rahul Rastogi</t>
  </si>
  <si>
    <t xml:space="preserve">rahul.rastogi@prometric.com</t>
  </si>
  <si>
    <t xml:space="preserve">LT Atul Kataria Marg, Rajiv Nagar, Sector 13, Gurugram, Haryana 122001</t>
  </si>
  <si>
    <t xml:space="preserve">Rhenus Prolog Logistics Ltd.</t>
  </si>
  <si>
    <t xml:space="preserve">pallavi.hingad@in.rhenus.com</t>
  </si>
  <si>
    <t xml:space="preserve">22 4095 1111</t>
  </si>
  <si>
    <t xml:space="preserve">Plot no 127, Bamnoli Village, Sector 28 Dwarka, Dwarka, New Delhi, Delhi 110061</t>
  </si>
  <si>
    <t xml:space="preserve">Seneca Global It Services Pvt. Ltd</t>
  </si>
  <si>
    <t xml:space="preserve">Ajay Mali</t>
  </si>
  <si>
    <t xml:space="preserve">ajay.mali@senecaglobal.com</t>
  </si>
  <si>
    <t xml:space="preserve">2nd Floor, Studios 7 &amp; 8, Jyothi Pinnacle,Kondapur, Survey Number 11, Hitech City Rd, Telangana 500081</t>
  </si>
  <si>
    <t xml:space="preserve">Srichaitanyaschool</t>
  </si>
  <si>
    <t xml:space="preserve">international@srichaitanyaschool.net</t>
  </si>
  <si>
    <t xml:space="preserve">Plot No: 80, Sri Sai Plaza,. Ayyappa Society Main Road ,Ayyappa Society,. Madhapur. HYDERABAD,. Telangana - 500081.</t>
  </si>
  <si>
    <t xml:space="preserve">Teamlease</t>
  </si>
  <si>
    <t xml:space="preserve">Mahesh Sahne</t>
  </si>
  <si>
    <t xml:space="preserve">hr@VJCS.com</t>
  </si>
  <si>
    <t xml:space="preserve">9th Floor, No. Hb twin tower Subhash Place District Centre, Wazirpur, Pitam Pura, New Delhi, Delhi 110034</t>
  </si>
  <si>
    <t xml:space="preserve">Ucobank</t>
  </si>
  <si>
    <t xml:space="preserve">cmdsec.calcutta@ucobank.co.in</t>
  </si>
  <si>
    <t xml:space="preserve">Community Centre, No 40/C, Naraina, New Delhi, Delhi 110028</t>
  </si>
  <si>
    <t xml:space="preserve">Voltas Limited</t>
  </si>
  <si>
    <t xml:space="preserve">Spawar</t>
  </si>
  <si>
    <t xml:space="preserve">spawar@voltas.com,jssahane@voltas.com vapparas@vsoftcorp.com</t>
  </si>
  <si>
    <t xml:space="preserve">A-43, Mathura Road, Mohan Cooperative Industrial Estate, New Delhi, 110044</t>
  </si>
  <si>
    <t xml:space="preserve">Prompt Personnel Pvt Ltd</t>
  </si>
  <si>
    <t xml:space="preserve">Jyothim</t>
  </si>
  <si>
    <t xml:space="preserve">jyothim@promptpersonnel.com</t>
  </si>
  <si>
    <t xml:space="preserve">B-76, 2nd Floor, Okhla Phase II, New Delhi, 110020</t>
  </si>
  <si>
    <t xml:space="preserve">Ri</t>
  </si>
  <si>
    <t xml:space="preserve">meena.b@ri.com</t>
  </si>
  <si>
    <t xml:space="preserve">Plot No. 758, First Floor,Udyog Vihar, Phase V, Gurgaon, Gurgaon, INDIA, 122016.</t>
  </si>
  <si>
    <t xml:space="preserve">Sennheisar Electronics India Pvt Ltd</t>
  </si>
  <si>
    <t xml:space="preserve">Praveen Chandola</t>
  </si>
  <si>
    <t xml:space="preserve">Praveen.Chandola@sennheiserindia.com</t>
  </si>
  <si>
    <t xml:space="preserve">104 A,B,C Time Tower, Mehrauli-Gurgaon Rd, Sector 28, Gurugram, Haryana 122002</t>
  </si>
  <si>
    <t xml:space="preserve">Srini Pharmaceuticals Ltd</t>
  </si>
  <si>
    <t xml:space="preserve">Charan</t>
  </si>
  <si>
    <t xml:space="preserve">hr@srinipharma.com</t>
  </si>
  <si>
    <t xml:space="preserve">S.No.247, Choutuppal, Telangana 508252</t>
  </si>
  <si>
    <t xml:space="preserve">Teamlease Services Pvt. Ltd.</t>
  </si>
  <si>
    <t xml:space="preserve">Nandinin</t>
  </si>
  <si>
    <t xml:space="preserve">nandinin@teamlease.com</t>
  </si>
  <si>
    <t xml:space="preserve">Udaan India Private Limited</t>
  </si>
  <si>
    <t xml:space="preserve">hema@udaanindia.com</t>
  </si>
  <si>
    <t xml:space="preserve">Volvo India Pvt Ltd</t>
  </si>
  <si>
    <t xml:space="preserve">Santhosh Rodrigo</t>
  </si>
  <si>
    <t xml:space="preserve">santhosh.rodrigo@volvo.com</t>
  </si>
  <si>
    <t xml:space="preserve">401, Salcon Aurum, Vihar, Jasola, New Delhi, Delhi 110045</t>
  </si>
  <si>
    <t xml:space="preserve">Pronetsyste</t>
  </si>
  <si>
    <t xml:space="preserve">Natarajan</t>
  </si>
  <si>
    <t xml:space="preserve">tnatarajan@pronetsyste.in</t>
  </si>
  <si>
    <t xml:space="preserve">32, S Perumal Kovil St, Vadapalani, Chennai, Tamil Nadu 600026</t>
  </si>
  <si>
    <t xml:space="preserve">Ribbun Siftware Private Limited</t>
  </si>
  <si>
    <t xml:space="preserve">Mohit</t>
  </si>
  <si>
    <t xml:space="preserve">mohit@ribbun.com</t>
  </si>
  <si>
    <t xml:space="preserve">Frontier Colony, Adarsh Nagar, Jaipur, Rajasthan 302004</t>
  </si>
  <si>
    <t xml:space="preserve">Sens Fab Private Limited</t>
  </si>
  <si>
    <t xml:space="preserve">karthik@mesetech.com.sg</t>
  </si>
  <si>
    <t xml:space="preserve">85 Science Park Dr, Singapore Science Park 1, Singapore 118259</t>
  </si>
  <si>
    <t xml:space="preserve">Srinivasbuildtech</t>
  </si>
  <si>
    <t xml:space="preserve">Sundar Swran</t>
  </si>
  <si>
    <t xml:space="preserve">hr@srinivasbuildtech.in</t>
  </si>
  <si>
    <t xml:space="preserve">No:193 &amp; 203, Ranga Pillai St, Raja Rajeswari Nagar, MG Road Area, Puducherry, 605001</t>
  </si>
  <si>
    <t xml:space="preserve">Tecgemini Info Services Private Limited</t>
  </si>
  <si>
    <t xml:space="preserve">info@tecgemini.com</t>
  </si>
  <si>
    <t xml:space="preserve">T.C13/2163(2) (KVR253A), SREEDHANYAM, MULAVANA, VANCHIYOOR P.O THIRUVANANTHAPURAM Thiruvananthapuram KL 695035 IN</t>
  </si>
  <si>
    <t xml:space="preserve">Uday Outdoors</t>
  </si>
  <si>
    <t xml:space="preserve">udayoutdoors@gmail.com</t>
  </si>
  <si>
    <t xml:space="preserve">103, Sangam Apartment, Adarsh Colony, Opposite to Post Office, Thane, Maharashtra 400603</t>
  </si>
  <si>
    <t xml:space="preserve">Voonik Technologies</t>
  </si>
  <si>
    <t xml:space="preserve">hr@voonik.com</t>
  </si>
  <si>
    <t xml:space="preserve">Manyata Tech Park N1 block, 2nd Floor, Balsa Complex Outer Ring Road, Junction, Nagavara, Bengaluru, Karnataka 560045</t>
  </si>
  <si>
    <t xml:space="preserve">Propagande India</t>
  </si>
  <si>
    <t xml:space="preserve">GS</t>
  </si>
  <si>
    <t xml:space="preserve">gs@propaganda-india.com</t>
  </si>
  <si>
    <t xml:space="preserve">#1210, Fawaz Manor, 4th Floor, 100ft Road, HAL 2nd Stage,, IndraNagar, Bengaluru, Karnataka 560038</t>
  </si>
  <si>
    <t xml:space="preserve">Richfeel Health &amp; Beauty</t>
  </si>
  <si>
    <t xml:space="preserve">geetabhoite@richfeel.com</t>
  </si>
  <si>
    <t xml:space="preserve">022-25628600/022-264550246/49</t>
  </si>
  <si>
    <t xml:space="preserve">WQVG+QVG, Baddi, Himachal Pradesh 174103</t>
  </si>
  <si>
    <t xml:space="preserve">Sensa Core Medical Instrumental Pvt Ltd</t>
  </si>
  <si>
    <t xml:space="preserve">pavan@sensacore.com</t>
  </si>
  <si>
    <t xml:space="preserve">Plot No.3, Pashamylaram, Telangana 502307</t>
  </si>
  <si>
    <t xml:space="preserve">Srinsoft Technologies Pvt Ltd</t>
  </si>
  <si>
    <t xml:space="preserve">hr@srinsofttech.com</t>
  </si>
  <si>
    <t xml:space="preserve">044-4294 8800</t>
  </si>
  <si>
    <t xml:space="preserve">st Floor, 21, Abdul Razzak St, Anna Nagar, Saidapet, Chennai, Tamil Nadu 600015</t>
  </si>
  <si>
    <t xml:space="preserve">Tech Accurasys</t>
  </si>
  <si>
    <t xml:space="preserve">hr@techaccurasys.com</t>
  </si>
  <si>
    <t xml:space="preserve">H.No:8-3-227/1/2,Raheem Gulshan,Madhura Nagar,Yousufuguda, Hyderabad, Telangana 500038</t>
  </si>
  <si>
    <t xml:space="preserve">Udupi Sri Krishna Technologies Pvt Ltd</t>
  </si>
  <si>
    <t xml:space="preserve">hr@akademe.in</t>
  </si>
  <si>
    <t xml:space="preserve">15th Cross Rd, near Veena Stores, Malleswaram, Bengaluru, Karnataka 560055</t>
  </si>
  <si>
    <t xml:space="preserve">Votary Softech Solutions Pvt. Ltd.</t>
  </si>
  <si>
    <t xml:space="preserve">Poornesh Kamishetti</t>
  </si>
  <si>
    <t xml:space="preserve">hr@votarytech.com</t>
  </si>
  <si>
    <t xml:space="preserve">Neil Tower of Neil Rao Towers 117, 2nd floor, Rd Number 3, Vijayanagar, EPIP Phase I, Whitefield, Bengaluru, Karnataka 560066</t>
  </si>
  <si>
    <t xml:space="preserve">Propello</t>
  </si>
  <si>
    <t xml:space="preserve">Tapas Malakar</t>
  </si>
  <si>
    <t xml:space="preserve">tapas.malakar@propello.in</t>
  </si>
  <si>
    <t xml:space="preserve">E/5, 301, 3rd floor, P C Colony Rd, Patna, Bihar 800020</t>
  </si>
  <si>
    <t xml:space="preserve">Sensiple Software Solutions Private Limited</t>
  </si>
  <si>
    <t xml:space="preserve">hr-ops@sensiple.com</t>
  </si>
  <si>
    <t xml:space="preserve">Plot No. 9/A15, SIPCOT IT Park, Padur, Siruseri, Chennai, Tamil Nadu 603103</t>
  </si>
  <si>
    <t xml:space="preserve">Tech Dimension Pvt Ltd</t>
  </si>
  <si>
    <t xml:space="preserve">Chaitanya</t>
  </si>
  <si>
    <t xml:space="preserve">hr@tdsols.com</t>
  </si>
  <si>
    <t xml:space="preserve">H.NO.1-1-380/10, SAMVIKA APTS NO.404, ASHOKNAGAR EXTENSION HYDERABAD TG 500020 IN</t>
  </si>
  <si>
    <t xml:space="preserve">Uflexltd</t>
  </si>
  <si>
    <t xml:space="preserve">rahul.jain@uflexltd.com</t>
  </si>
  <si>
    <t xml:space="preserve">305, Third Floor,
 Bhanot Corner, Pamposh Enclave,
 Greater Kailash - I, New Delhi - 110048, India.</t>
  </si>
  <si>
    <t xml:space="preserve">Voxvalley Technologies Pvt Ltd</t>
  </si>
  <si>
    <t xml:space="preserve">Uday</t>
  </si>
  <si>
    <t xml:space="preserve">UDAY.ch@voxvalley.com</t>
  </si>
  <si>
    <t xml:space="preserve">8-2-277/A/1, 2, 3, Road No. 2, Green Valley, Banjara Hills, Hyderabad, Telangana 500034</t>
  </si>
  <si>
    <t xml:space="preserve">Propello Inovation Private Limited</t>
  </si>
  <si>
    <t xml:space="preserve">Rana Roy</t>
  </si>
  <si>
    <t xml:space="preserve">rana.roy@propello.in</t>
  </si>
  <si>
    <t xml:space="preserve">Barat Bus Stop, 6, Sarat Chatterjee Rd, Borat, Block A, Lake Town, Kolkata, West Bengal 700089</t>
  </si>
  <si>
    <t xml:space="preserve">Riddhisiddhi</t>
  </si>
  <si>
    <t xml:space="preserve">Gokak</t>
  </si>
  <si>
    <t xml:space="preserve">gokak@riddhisiddhi.co.in</t>
  </si>
  <si>
    <t xml:space="preserve">501-503, 5th Floor, Apeksha Complex Sector 11, Hiran Magri Udaipur Udaipur RJ IN 313002</t>
  </si>
  <si>
    <t xml:space="preserve">Sentient Syste Private Limited</t>
  </si>
  <si>
    <t xml:space="preserve">Shuklendu Baji</t>
  </si>
  <si>
    <t xml:space="preserve">shuklendu.baji@sentientsyste.net</t>
  </si>
  <si>
    <t xml:space="preserve">Office No. 813, B2B Center Co-operative Premises Pvt Ltd,, Dhruv Park, Kanch Pada, Off Link Road, Malad West, Mumbai, Maharashtra 400064</t>
  </si>
  <si>
    <t xml:space="preserve">Srishti Software Innovations Private Limited</t>
  </si>
  <si>
    <t xml:space="preserve">hr@srishtisoft.com</t>
  </si>
  <si>
    <t xml:space="preserve">245, 1st Floor, 2nd Sector, 27th Main Road, HSR Layout, Somasundarapalya, Bengaluru, Karnataka 560102</t>
  </si>
  <si>
    <t xml:space="preserve">Tech Mahindra</t>
  </si>
  <si>
    <t xml:space="preserve">Verificaiton Link - https://exempverify.techmahindra.com/UserList.aspx</t>
  </si>
  <si>
    <t xml:space="preserve">through portal -ExEmp.Verifications@techmahindra.com</t>
  </si>
  <si>
    <t xml:space="preserve">Ufo Digital Cinema</t>
  </si>
  <si>
    <t xml:space="preserve">Nimish Pradhan</t>
  </si>
  <si>
    <t xml:space="preserve">hr@valueablegroup.com</t>
  </si>
  <si>
    <t xml:space="preserve">53, Arunachalam St, Police Quarters, Triplicane, Chennai, Tamil Nadu 600014</t>
  </si>
  <si>
    <t xml:space="preserve">Voylla Fashions Private Limited</t>
  </si>
  <si>
    <t xml:space="preserve">hr@voylla.com</t>
  </si>
  <si>
    <t xml:space="preserve">18/1B, Hindustan Rd, Near Bojoharimanna Restaurant, Dover Terrace, Ballygunge, Kolkata, West Bengal 700019</t>
  </si>
  <si>
    <t xml:space="preserve">Property Solutions India Pvt Ltd</t>
  </si>
  <si>
    <t xml:space="preserve">Snehal Ghawde</t>
  </si>
  <si>
    <t xml:space="preserve">Snehal.Ghawde@psipl.co.in</t>
  </si>
  <si>
    <t xml:space="preserve">OLD NO 30, NEW NO :56 1ST FLOOR, A3 - OYSTER APARTMENT, 19TH STREET, 4th Ave, Ashok Nagar, Chennai, 600083</t>
  </si>
  <si>
    <t xml:space="preserve">Ridings Consulting Engineers India Private Limited</t>
  </si>
  <si>
    <t xml:space="preserve">Uzma</t>
  </si>
  <si>
    <t xml:space="preserve">hrd@ridingsindia.com</t>
  </si>
  <si>
    <t xml:space="preserve">2nd floor, Ganga Shopping Complex(STP), Block-II, 429-430, Sector 29, Noida, Uttar Pradesh 201301</t>
  </si>
  <si>
    <t xml:space="preserve">Sentinelmanufacturing</t>
  </si>
  <si>
    <t xml:space="preserve">Dhanashri Tone</t>
  </si>
  <si>
    <t xml:space="preserve">dhanashri.tone@sentinelmanufacturing.co.in</t>
  </si>
  <si>
    <t xml:space="preserve">Dhayari-Narhe Rd, Sterling Nisarga II, Dhayari Phata, Pune, Maharashtra 411041</t>
  </si>
  <si>
    <t xml:space="preserve">Srisoft9 (Rd) Pvt Ltd (Now Known As Bharath Innovation )</t>
  </si>
  <si>
    <t xml:space="preserve">Prudhvi Matsa</t>
  </si>
  <si>
    <t xml:space="preserve">prudhvi.matsa@bharathinnovationlabs.com</t>
  </si>
  <si>
    <t xml:space="preserve">Plot no. 50/A, near SR DIGI school, opp. Godavari Homes, Suchitra, Raghavendra Nagar Colony, Quthbullapur, Hyderabad, Telangana 500055</t>
  </si>
  <si>
    <t xml:space="preserve">Tech Meridian Solutions Pvt Ltd.</t>
  </si>
  <si>
    <t xml:space="preserve">info@techmeridian.in</t>
  </si>
  <si>
    <t xml:space="preserve">JMD Regent Square, Heritage City, Sector 25, Gurugram, Haryana 122002</t>
  </si>
  <si>
    <t xml:space="preserve">Ugam Solutions Pvt Ltd</t>
  </si>
  <si>
    <t xml:space="preserve">hr@ugaolutions.com</t>
  </si>
  <si>
    <t xml:space="preserve">Shop No. 3, Plot No.1, near Indian Gas Agency, Ajay Vihar, Govindpuram, Ghaziabad, Uttar Pradesh 201013</t>
  </si>
  <si>
    <t xml:space="preserve">Vpc Care Total It Solution</t>
  </si>
  <si>
    <t xml:space="preserve">vpccarerpr@gmail.com</t>
  </si>
  <si>
    <t xml:space="preserve">HNO: 11, STREET NO:1 NEAR VIP ESTATE RAILWAY CROSSING, V.V. VIVHAR MOVA, Raipur, Chhattisgarh</t>
  </si>
  <si>
    <t xml:space="preserve">Prophoenix Technologies Private Limited</t>
  </si>
  <si>
    <t xml:space="preserve">Mohans</t>
  </si>
  <si>
    <t xml:space="preserve">mohans@prophoenix.com</t>
  </si>
  <si>
    <t xml:space="preserve">Tek Meadows, Block C, 1st floor, 51, Ratha Tek Meadows Rd, Sholinganallur, Chennai, Tamil Nadu 600119</t>
  </si>
  <si>
    <t xml:space="preserve">Right Click Syste Llc( Usa Case)</t>
  </si>
  <si>
    <t xml:space="preserve">Elizabeth Woodring</t>
  </si>
  <si>
    <t xml:space="preserve">betty@rightclicksys.com</t>
  </si>
  <si>
    <t xml:space="preserve">2571 Baglyos Cir Ste B32 Bethlehem, PA, 18020-8050 United States</t>
  </si>
  <si>
    <t xml:space="preserve">Sentiospa (Turtledove)</t>
  </si>
  <si>
    <t xml:space="preserve">Biju Abraham</t>
  </si>
  <si>
    <t xml:space="preserve">biju.abraham@sentiospa.com</t>
  </si>
  <si>
    <t xml:space="preserve">3a Calle Poniente, San Salvador, El Salvador</t>
  </si>
  <si>
    <t xml:space="preserve">Srit Enterprises</t>
  </si>
  <si>
    <t xml:space="preserve">Prasaktha</t>
  </si>
  <si>
    <t xml:space="preserve">prasaktha@renaissance-it.com</t>
  </si>
  <si>
    <t xml:space="preserve">SRIT HOUSE, No. 113/1B, ITPL MAIN ROAD KUNDALAHALLI BANGALORE KA 560037 IN</t>
  </si>
  <si>
    <t xml:space="preserve">Tech Trend Solutions</t>
  </si>
  <si>
    <t xml:space="preserve">support@techtrendsolutions.com</t>
  </si>
  <si>
    <t xml:space="preserve">No.2134,15th Main Road, 6th Cross,HAL third stage, Kodihalli, Bengaluru, Karnataka 560038</t>
  </si>
  <si>
    <t xml:space="preserve">Ugvcl</t>
  </si>
  <si>
    <t xml:space="preserve">corporate@ugvcl.com</t>
  </si>
  <si>
    <t xml:space="preserve">opp. Sarkari Jin, near UGVCL idar, Gujarat 383430</t>
  </si>
  <si>
    <t xml:space="preserve">Vrhyth Software Pvt Ltd</t>
  </si>
  <si>
    <t xml:space="preserve">Vijay Dixit</t>
  </si>
  <si>
    <t xml:space="preserve">hr@vRhyth.com</t>
  </si>
  <si>
    <t xml:space="preserve">Swati Annex, S.Number 29, Gulawani Maharaj Road, Landmark: Near to Hotel Abhishek, next to IDBI Bank, Erandwane, Pune, Maharashtra 411004</t>
  </si>
  <si>
    <t xml:space="preserve">Prorigo Software Pvt Ltd</t>
  </si>
  <si>
    <t xml:space="preserve">Kishore Jakkampudi</t>
  </si>
  <si>
    <t xml:space="preserve">kishore.jakkampudi@prorigosoftware.com</t>
  </si>
  <si>
    <t xml:space="preserve">S.No:140/2, Orange Life 1st Floor, Pashan-Sus Road, Pashan, opp. Datta Mandir, Pune, Maharashtra 411021</t>
  </si>
  <si>
    <t xml:space="preserve">Rightpath Computer Technologies Private Limited</t>
  </si>
  <si>
    <t xml:space="preserve">hr@rightpath.in</t>
  </si>
  <si>
    <t xml:space="preserve">No 6, Plot, I Labs, Hyderabad Technology Park,Level 2, Oval Building, Gate, 18, Inorbit Mall Rd, HITEC City, Hyderabad, 500081</t>
  </si>
  <si>
    <t xml:space="preserve">Sepam Limited</t>
  </si>
  <si>
    <t xml:space="preserve">John Winston</t>
  </si>
  <si>
    <t xml:space="preserve">johnwinston@btinternet.com</t>
  </si>
  <si>
    <t xml:space="preserve">Kochar Bliss Plot Super 8/9A, Thiru Vi Ka Industrial Estate, Guindy, Chennai, Tamil Nadu 600032</t>
  </si>
  <si>
    <t xml:space="preserve">Srivatsasa It Solutions Pvt. Ltd</t>
  </si>
  <si>
    <t xml:space="preserve">hr@srivatsasaitsolutions.in</t>
  </si>
  <si>
    <t xml:space="preserve">BOTCHA SQUARE, #205, 3RD FLOOR, MURALI NAGAR BIRLA JUNCTION VISAKHAPATNAM AP 530007 IN</t>
  </si>
  <si>
    <t xml:space="preserve">Techaspect Solutions Pvt. Ltd</t>
  </si>
  <si>
    <t xml:space="preserve">Pragnaveerr</t>
  </si>
  <si>
    <t xml:space="preserve">pragnaveerr@techaspect.com</t>
  </si>
  <si>
    <t xml:space="preserve">Signature Tower Tower A, 10th floor, 1001-1002, Block L, South City I, Sector 30, Gurugram, Haryana 122001</t>
  </si>
  <si>
    <t xml:space="preserve">Uhg(Ce)</t>
  </si>
  <si>
    <t xml:space="preserve">hr@uhc.com</t>
  </si>
  <si>
    <t xml:space="preserve">Ground, 1st, 2nd and 3rd floor, Tower - D, 3Cs Oxygen SEZ, Sector 144, Noida, Uttar Pradesh 201301</t>
  </si>
  <si>
    <t xml:space="preserve">Vrinda Technologies Pvt Ltd</t>
  </si>
  <si>
    <t xml:space="preserve">Leelakrishna</t>
  </si>
  <si>
    <t xml:space="preserve">hr@vrindatech.com</t>
  </si>
  <si>
    <t xml:space="preserve">House No 67 4 VT,, Daryaganj, New Delhi, Delhi 110002</t>
  </si>
  <si>
    <t xml:space="preserve">Prosix Infotech Private Limited</t>
  </si>
  <si>
    <t xml:space="preserve">madhu@prosixsoftron.in</t>
  </si>
  <si>
    <t xml:space="preserve">Rohtas, Indiranagar Colony, Faizabad Rd, Ravindra Palli, Lucknow, Uttar Pradesh 226016</t>
  </si>
  <si>
    <t xml:space="preserve">Rigved Services India Pvt. Ltd</t>
  </si>
  <si>
    <t xml:space="preserve">Archana Pandey</t>
  </si>
  <si>
    <t xml:space="preserve">archana.pandey@rigved.in</t>
  </si>
  <si>
    <t xml:space="preserve">1, Sector 1 Society Rd, Sector 4, Kopar Khairane, Navi Mumbai, Maharashtra 400710</t>
  </si>
  <si>
    <t xml:space="preserve">Sequel Mynd Solutions</t>
  </si>
  <si>
    <t xml:space="preserve">hrhelpdesk@myndsol.com</t>
  </si>
  <si>
    <t xml:space="preserve">48, Bajaj Road, Vasant Vihar, Navpada, Vile Parle East, Vile Parle, Mumbai, Maharashtra 400057</t>
  </si>
  <si>
    <t xml:space="preserve">Srl Limited</t>
  </si>
  <si>
    <t xml:space="preserve">Gulshan Kumar</t>
  </si>
  <si>
    <t xml:space="preserve">gulshan.kumar@srl.in</t>
  </si>
  <si>
    <t xml:space="preserve">Fortis Hospital Sector 62, Phase-VIII Mohali Mohali PB 160062 IN</t>
  </si>
  <si>
    <t xml:space="preserve">Techatalyst Software Pvt. Ltd.</t>
  </si>
  <si>
    <t xml:space="preserve">Rajashri Mane</t>
  </si>
  <si>
    <t xml:space="preserve">Rajashri.mane@techatalyst.com</t>
  </si>
  <si>
    <t xml:space="preserve">106 A/C UNIT MULTISTORY BLDG SEEPZ ANDHERI (EAST) SEZ BTW SDF I &amp; SDF II MUMBAI Mumbai City MH 400096 IN</t>
  </si>
  <si>
    <t xml:space="preserve">Ujjivan Small Finance Bank</t>
  </si>
  <si>
    <t xml:space="preserve">Datta Khajinkar</t>
  </si>
  <si>
    <t xml:space="preserve">datta.khajinkar@ujjivan.com</t>
  </si>
  <si>
    <t xml:space="preserve">Plot No.3, Ground Floor,Near Yamuna Sports Complex, Opp. Ashoka Bhawan, Vigyan Vihar, Delhi, 110092</t>
  </si>
  <si>
    <t xml:space="preserve">Vrl Logistics Limited</t>
  </si>
  <si>
    <t xml:space="preserve">hrd@vrllogistics.com</t>
  </si>
  <si>
    <t xml:space="preserve">A-401, Jheel Khurenja, Geeta Colony, Delhi, 110031</t>
  </si>
  <si>
    <t xml:space="preserve">Prosoft Cyberworld Private Limited</t>
  </si>
  <si>
    <t xml:space="preserve">Shailaja M</t>
  </si>
  <si>
    <t xml:space="preserve">shailaja.m@prosoftgroup.com</t>
  </si>
  <si>
    <t xml:space="preserve">Road No. 2, Park View Enclave, Jubilee Hills, Hyderabad, Telangana 500045</t>
  </si>
  <si>
    <t xml:space="preserve">Riktamtech</t>
  </si>
  <si>
    <t xml:space="preserve">Sunayana</t>
  </si>
  <si>
    <t xml:space="preserve">sunayana@riktamtech.com</t>
  </si>
  <si>
    <t xml:space="preserve">Flat No. 101, Wings, D.No. 8-3-960/6/2 Srinagar Colony Hyderabad Hyderabad TG 500073 IN'</t>
  </si>
  <si>
    <t xml:space="preserve">Sequel Mynd Solutions Pvt Ltd</t>
  </si>
  <si>
    <t xml:space="preserve">Rincy John</t>
  </si>
  <si>
    <t xml:space="preserve">rincy.john@sequelone.com</t>
  </si>
  <si>
    <t xml:space="preserve">209, Makwana Rd, Gamdevi, Marol, Andheri East, Mumbai, Maharashtra 400059</t>
  </si>
  <si>
    <t xml:space="preserve">Srm Technologies</t>
  </si>
  <si>
    <t xml:space="preserve">hrd@srmtech.com</t>
  </si>
  <si>
    <t xml:space="preserve">040-40103000</t>
  </si>
  <si>
    <t xml:space="preserve">24 G.N.CHETTY ROADCHETTY ROAD,T.NAGAR,C CHETTY ROAD,T.NAGAR,CHENNAI-17 CHETTY ROAD,T.NAGAR,CHENNAI-17 TN 600017 IN</t>
  </si>
  <si>
    <t xml:space="preserve">Techmagix It Solutions India Pvt Ltd</t>
  </si>
  <si>
    <t xml:space="preserve">info@techmagix.in</t>
  </si>
  <si>
    <t xml:space="preserve">H NO 8-3-193/5, SAI BABA TEMPLE ROAD, VENGALA RAO NAGAR,,Hyderabad,Telangana,INDIA,500038.</t>
  </si>
  <si>
    <t xml:space="preserve">Uk Facility Service Private Limited</t>
  </si>
  <si>
    <t xml:space="preserve">maruthi@ukfs.in</t>
  </si>
  <si>
    <t xml:space="preserve">10, Arunachalam St, Jeth Nagar, Raja Annamalai Puram, Chennai, Tamil Nadu 600028</t>
  </si>
  <si>
    <t xml:space="preserve">Vrm Infotech(Renamed To Arokia It Pvt Ltd)</t>
  </si>
  <si>
    <t xml:space="preserve">hr@arokiait.com</t>
  </si>
  <si>
    <t xml:space="preserve">No 67 Nima Crest, Ground floor 4th cross, 8th main, J C Industrial Layout, Yelachenahalli, Bengaluru, Karnataka 560062</t>
  </si>
  <si>
    <t xml:space="preserve">Prospecta Soft Pvt Ltd</t>
  </si>
  <si>
    <t xml:space="preserve">Soumyodeepa</t>
  </si>
  <si>
    <t xml:space="preserve">soumyodeepa.kar@prospecta.com</t>
  </si>
  <si>
    <t xml:space="preserve">TOWER-B, Unit No. 206, Second, Block A, Sector 48, Gurugram, Haryana 122018</t>
  </si>
  <si>
    <t xml:space="preserve">Rim India Private Limited</t>
  </si>
  <si>
    <t xml:space="preserve">Leelavathi T</t>
  </si>
  <si>
    <t xml:space="preserve">leelavathi.t@rim-india.com</t>
  </si>
  <si>
    <t xml:space="preserve">C-96, Phase V, Focal Point, Ludhiana, Punjab 141010</t>
  </si>
  <si>
    <t xml:space="preserve">Sequel One Solutions</t>
  </si>
  <si>
    <t xml:space="preserve">naveen.kumar@honohr.com</t>
  </si>
  <si>
    <t xml:space="preserve">634, Udyog Vihar 3, Phase V, Udyog Vihar, Sector 19, Gurugram, Haryana 122022</t>
  </si>
  <si>
    <t xml:space="preserve">Srm Techsol</t>
  </si>
  <si>
    <t xml:space="preserve">Priya Puri</t>
  </si>
  <si>
    <t xml:space="preserve">priya.puri@srmtechsol.com</t>
  </si>
  <si>
    <t xml:space="preserve">B-48 SEC-CALIGANJ LUCKNOW UTTAR PRADESH UP 000000 IN</t>
  </si>
  <si>
    <t xml:space="preserve">Techmill Technologies</t>
  </si>
  <si>
    <t xml:space="preserve">Nandini P</t>
  </si>
  <si>
    <t xml:space="preserve">hr@techmilltechnologies.com</t>
  </si>
  <si>
    <t xml:space="preserve">Mangalore - Mysore Hwy, University Of Mysore Campus, Mysuru, Mysuru, Mysuru, Karnataka 570006</t>
  </si>
  <si>
    <t xml:space="preserve">Ule Systems And Solutions Private Limited</t>
  </si>
  <si>
    <t xml:space="preserve">hr@ulesyste.com</t>
  </si>
  <si>
    <t xml:space="preserve">Level 5, C - Wing, Techpark One, Airport Road, Yerwada, Pune, Maharashtra 411006</t>
  </si>
  <si>
    <t xml:space="preserve">Vrp Telematics Private Limited</t>
  </si>
  <si>
    <t xml:space="preserve">hr@vrptl.in</t>
  </si>
  <si>
    <t xml:space="preserve">A-1, 4th Floor, FIEE Complex, Near C Lal Chowk, Okhla Industrial Area, Phase-2, New Delhi, Delhi 110020</t>
  </si>
  <si>
    <t xml:space="preserve">Prosquare Software Syste Private Limited</t>
  </si>
  <si>
    <t xml:space="preserve">Yogeswari</t>
  </si>
  <si>
    <t xml:space="preserve">Yogeswari@prosquaresoft.com</t>
  </si>
  <si>
    <t xml:space="preserve">No. 88, Anmol Palani Building, G.N. Chetty Road, Chennai, Tamil Nadu 600017</t>
  </si>
  <si>
    <t xml:space="preserve">Rimini Street India Operations Pvt Ltd</t>
  </si>
  <si>
    <t xml:space="preserve">Avarigala</t>
  </si>
  <si>
    <t xml:space="preserve">AVarigala@riministreet.com</t>
  </si>
  <si>
    <t xml:space="preserve">Ananth Info Park, Tower A, 1st Floor, Hyderabad, Telangana 500081</t>
  </si>
  <si>
    <t xml:space="preserve">Sequence It Solutions</t>
  </si>
  <si>
    <t xml:space="preserve">O</t>
  </si>
  <si>
    <t xml:space="preserve">info@sdgmtech.com</t>
  </si>
  <si>
    <t xml:space="preserve">near 80 feet petrol pump, Asharam Nagar, Sant Ashram Nagar, BHEL Sangam Colony, Bagmugaliya, Bhopal, Madhya Pradesh 462043</t>
  </si>
  <si>
    <t xml:space="preserve">Srmtech</t>
  </si>
  <si>
    <t xml:space="preserve">anandkumarg@srmtech.com</t>
  </si>
  <si>
    <t xml:space="preserve">House Number 25, Shivalik Enclave, NAC, Manimajra Chandigarh Chandigarh CH 160002 IN</t>
  </si>
  <si>
    <t xml:space="preserve">Technetico Soft Solutions Pvt Ltd.</t>
  </si>
  <si>
    <t xml:space="preserve">hr@technetico.com</t>
  </si>
  <si>
    <t xml:space="preserve">NO 268, Guru Mahima, R.G Halli, White Field, BANGALORE KA 560066 IN</t>
  </si>
  <si>
    <t xml:space="preserve">Ultima Chemicals</t>
  </si>
  <si>
    <t xml:space="preserve">marketing@ultimachem.com</t>
  </si>
  <si>
    <t xml:space="preserve">Western Edge I, 601, Western Express Hwy, Borivali East, Mumbai, Maharashtra 400066</t>
  </si>
  <si>
    <t xml:space="preserve">Vruksha Montessori</t>
  </si>
  <si>
    <t xml:space="preserve">vrukshamontessori@gmail.com</t>
  </si>
  <si>
    <t xml:space="preserve">No:35, 1, Alwarpet 3rd St, Alwarpet, Chennai, Tamil Nadu 600018</t>
  </si>
  <si>
    <t xml:space="preserve">Prosys Softech Pvt. Ltd</t>
  </si>
  <si>
    <t xml:space="preserve">Raghu V</t>
  </si>
  <si>
    <t xml:space="preserve">raghu.v@prosyssoftech.com</t>
  </si>
  <si>
    <t xml:space="preserve">G1,Shop No. 10, Ground Floor, Pramukh Vijay Co-op Hsg,, Opp.LT Play Ground Vijay Nagar,Marol Maroshi Road, Andheri East, J. B Nagar, Mumbai, Maharashtra 400059</t>
  </si>
  <si>
    <t xml:space="preserve">Rio Soft Technologies Pvt Ltd</t>
  </si>
  <si>
    <t xml:space="preserve">hr@riosoft.in</t>
  </si>
  <si>
    <t xml:space="preserve">61, SR Nagar Main Rd, East Srinivas Nagar Colony, Andhra Pradesh Real Estate, Sanjeeva Reddy Nagar Office Area, Sanjeeva Reddy Nagar, Hyderabad, Telangana 500038</t>
  </si>
  <si>
    <t xml:space="preserve">Sequent Research Limited</t>
  </si>
  <si>
    <t xml:space="preserve">Anaghaavinash</t>
  </si>
  <si>
    <t xml:space="preserve">anaghaavinash.c@sequent.in</t>
  </si>
  <si>
    <t xml:space="preserve">Sequent Research Limited, 120A &amp; B, New Mangalore, Industrial Area, Baikampady, Mangaluru, Karnataka 575011</t>
  </si>
  <si>
    <t xml:space="preserve">Srsconsultinginc</t>
  </si>
  <si>
    <t xml:space="preserve">archanad@srsconsultinginc.com</t>
  </si>
  <si>
    <t xml:space="preserve">39465 Paseo Padre Pkwy # 3200, Fremont, CA 94538, United States</t>
  </si>
  <si>
    <t xml:space="preserve">Techno Brain Ltd</t>
  </si>
  <si>
    <t xml:space="preserve">hrindia@technobrainltd.com</t>
  </si>
  <si>
    <t xml:space="preserve">II &amp; III Floor, Plot no 712, Road No.36, NBK Building, Jubilee Hills, Hyderabad, Telangana 500033</t>
  </si>
  <si>
    <t xml:space="preserve">Ultimate Auto Impex</t>
  </si>
  <si>
    <t xml:space="preserve">sales@ultimatespares.com</t>
  </si>
  <si>
    <t xml:space="preserve">3rd floor, Savoy Chambers, Juhu Rd, above Porsche Showroom, Hasmukh Nagar, Santacruz West, Mumbai, Maharashtra 400054</t>
  </si>
  <si>
    <t xml:space="preserve">Vs Software</t>
  </si>
  <si>
    <t xml:space="preserve">hr@vsitsindia.com</t>
  </si>
  <si>
    <t xml:space="preserve">B-118,Block B, Sector 64, Noida, Uttar Pradesh, Noida, Uttar Pradesh 201301</t>
  </si>
  <si>
    <t xml:space="preserve">Protechsoft</t>
  </si>
  <si>
    <t xml:space="preserve">ashwind@protechsoft.com</t>
  </si>
  <si>
    <t xml:space="preserve">044-24469312/044-43529406</t>
  </si>
  <si>
    <t xml:space="preserve">KRISP IT Park, 3rd Floor, #942, Kelambakkam - Vandalur Rd, next to VIT, Kizhakottayur, Chennai, Tamil Nadu 600127</t>
  </si>
  <si>
    <t xml:space="preserve">Ripe Institue</t>
  </si>
  <si>
    <t xml:space="preserve">Onfo@goRIPE.com</t>
  </si>
  <si>
    <t xml:space="preserve">behind warehouse, Friends Colony, Sumerpur, Rajasthan 306902</t>
  </si>
  <si>
    <t xml:space="preserve">Sequretek It Solutions Private Limited</t>
  </si>
  <si>
    <t xml:space="preserve">Shoaib Dalkhania</t>
  </si>
  <si>
    <t xml:space="preserve">shoaib.dalkhania@sequretek.com</t>
  </si>
  <si>
    <t xml:space="preserve">Gurgaon Rd, Block S, Sector 49, Gurugram, Haryana 122018</t>
  </si>
  <si>
    <t xml:space="preserve">Srv Infotech</t>
  </si>
  <si>
    <t xml:space="preserve">Vijith</t>
  </si>
  <si>
    <t xml:space="preserve">vijith@srvinfotech.in</t>
  </si>
  <si>
    <t xml:space="preserve">VILL &amp; P O RAITTEH SHAHPUR DISTT KANGRA HIMACHAL PRADESH HP 000000 IN</t>
  </si>
  <si>
    <t xml:space="preserve">Techno Instrumentation (India) Private Limited</t>
  </si>
  <si>
    <t xml:space="preserve">Jagannadharaom</t>
  </si>
  <si>
    <t xml:space="preserve">hr@tindia.net</t>
  </si>
  <si>
    <t xml:space="preserve">Plot No. 67, Street No. 1B, Friends Colony, Industrial Area, G. T. Road, Shahdara</t>
  </si>
  <si>
    <t xml:space="preserve">Ultimate Digital Solutions Pvt Ltd</t>
  </si>
  <si>
    <t xml:space="preserve">hr@ultimatesolutions.in</t>
  </si>
  <si>
    <t xml:space="preserve">EC-73, Sector E, East Kolkata Twp, Kolkata, West Bengal 700107</t>
  </si>
  <si>
    <t xml:space="preserve">Vserv Business Solutions Pvt. Ltd.</t>
  </si>
  <si>
    <t xml:space="preserve">Akhil Malhotra</t>
  </si>
  <si>
    <t xml:space="preserve">akhil.malhotra@intsof.com</t>
  </si>
  <si>
    <t xml:space="preserve">PM4V+953, Industrial Area, Sector 75, Sahibzada Ajit Singh Nagar, Punjab 140308</t>
  </si>
  <si>
    <t xml:space="preserve">Protek Trade Private Limited</t>
  </si>
  <si>
    <t xml:space="preserve">Sabrol</t>
  </si>
  <si>
    <t xml:space="preserve">sabrol@protekgulf.com</t>
  </si>
  <si>
    <t xml:space="preserve">F-201, Competent House, F14, Middle Cir, Connaught Place, New Delhi, Delhi 110001</t>
  </si>
  <si>
    <t xml:space="preserve">Ripple Dme</t>
  </si>
  <si>
    <t xml:space="preserve">admin@rippledme.com</t>
  </si>
  <si>
    <t xml:space="preserve">Software Technology Park of India building,MNIT Campus, Lucknow - Allahabad Rd, Prayagraj, Uttar Pradesh 211004</t>
  </si>
  <si>
    <t xml:space="preserve">Serco Bpo Ltd</t>
  </si>
  <si>
    <t xml:space="preserve">Ekta Gera</t>
  </si>
  <si>
    <t xml:space="preserve">ekta.gera@intelenetglobal.com</t>
  </si>
  <si>
    <t xml:space="preserve">0124) 6783026</t>
  </si>
  <si>
    <t xml:space="preserve">F92J+7WF, Jaihind Enclave, Madhapur, Telangana 500081</t>
  </si>
  <si>
    <t xml:space="preserve">Ss Global Enterprise Limited</t>
  </si>
  <si>
    <t xml:space="preserve">info@sheikhaccountants.co.uk</t>
  </si>
  <si>
    <t xml:space="preserve">1116 11th Floor Peral Omax Building tower, 2, Netaji Subhash Place, Pitam Pura, New Delhi, Delhi 110034</t>
  </si>
  <si>
    <t xml:space="preserve">Technoallianceindia</t>
  </si>
  <si>
    <t xml:space="preserve">swapna@technoallianceindia.com</t>
  </si>
  <si>
    <t xml:space="preserve">Trivandrum Kovalam Road, Near Kamaleshwaram, Near ICICI Bank ATM, Kamaleshwaram, Thiruvananthapuram, Kerala 695009</t>
  </si>
  <si>
    <t xml:space="preserve">Ultrafilter India Pvt Ltd</t>
  </si>
  <si>
    <t xml:space="preserve">Fin Admin</t>
  </si>
  <si>
    <t xml:space="preserve">fin.admin@ultrafilterindia.com</t>
  </si>
  <si>
    <t xml:space="preserve">Lg-8, Somdatt Chamber-1, 5, Bhikaji Cama Place, Bhikaji Cama Place, New Delhi, Delhi 110066</t>
  </si>
  <si>
    <t xml:space="preserve">Vserv Digital Services Pvt</t>
  </si>
  <si>
    <t xml:space="preserve">Aklak K</t>
  </si>
  <si>
    <t xml:space="preserve">hr@vserv.com</t>
  </si>
  <si>
    <t xml:space="preserve">901, 9th Floor, Vakratunda Corporate Park, Vishveshwar Nagar Road, Aarey Rd, Goregaon, Mumbai, Maharashtra 400063</t>
  </si>
  <si>
    <t xml:space="preserve">Protex Security Services Private Limited</t>
  </si>
  <si>
    <t xml:space="preserve">Sirish Kumar</t>
  </si>
  <si>
    <t xml:space="preserve">sirish.kumar@in.g4s.com</t>
  </si>
  <si>
    <t xml:space="preserve">Plot No.43, Rd Number 14, BNR Colony, Venkat Nagar, Banjara Hills, Hyderabad, Telangana 500034</t>
  </si>
  <si>
    <t xml:space="preserve">Rise Academy Pvt. Ltd</t>
  </si>
  <si>
    <t xml:space="preserve">riseacademy522@gmail.com</t>
  </si>
  <si>
    <t xml:space="preserve">A-61, R.K. PURAM KOTA RJ 324009 IN</t>
  </si>
  <si>
    <t xml:space="preserve">Serco Bpo Pvt Ltd</t>
  </si>
  <si>
    <t xml:space="preserve">Ajay Thorat</t>
  </si>
  <si>
    <t xml:space="preserve">ajay.thorat@intelenetglobal.com</t>
  </si>
  <si>
    <t xml:space="preserve">No. 31, Nada Prabhu Kempe Gowda Main Rd, Manayata Tech Park, Hebbal, Bengaluru, Karnataka 560024</t>
  </si>
  <si>
    <t xml:space="preserve">Ss Technologies</t>
  </si>
  <si>
    <t xml:space="preserve">Vijaymurthy</t>
  </si>
  <si>
    <t xml:space="preserve">hr@sstechknow.com</t>
  </si>
  <si>
    <t xml:space="preserve">2353 IST MAIN 2ND CROSS BDA LAYOUT HAL 3RD STAGE BANGALORE-560017. BANGALORE KA 560017 IN</t>
  </si>
  <si>
    <t xml:space="preserve">Technocrat Security Systems Pvt Ltd</t>
  </si>
  <si>
    <t xml:space="preserve">hr@technocrat.asia</t>
  </si>
  <si>
    <t xml:space="preserve">806 Padma Tower Ii, , 22
 Rajindra Place,
 Delhi - 110008</t>
  </si>
  <si>
    <t xml:space="preserve">Ultramain Software India Private Limited</t>
  </si>
  <si>
    <t xml:space="preserve">Lpalaniappan</t>
  </si>
  <si>
    <t xml:space="preserve">LPalaniappan@ultramain.com</t>
  </si>
  <si>
    <t xml:space="preserve">3XJQ+C4J, Saravanampatti, Coimbatore, Tamil Nadu 641006</t>
  </si>
  <si>
    <t xml:space="preserve">Vserv Infosystems Pvt. Limited</t>
  </si>
  <si>
    <t xml:space="preserve">Kanchan</t>
  </si>
  <si>
    <t xml:space="preserve">kanchan@vservit.com</t>
  </si>
  <si>
    <t xml:space="preserve">B-135, B Block, Sector 2, Noida, Uttar Pradesh 201301</t>
  </si>
  <si>
    <t xml:space="preserve">Provanallc</t>
  </si>
  <si>
    <t xml:space="preserve">hr@provanallc.com</t>
  </si>
  <si>
    <t xml:space="preserve">A 32, Udhyog Marg, A Block, Sector 2, Noida, Uttar Pradesh 201301</t>
  </si>
  <si>
    <t xml:space="preserve">Risha Techno Solutions Pvt. Ltd</t>
  </si>
  <si>
    <t xml:space="preserve">Saipreetham K</t>
  </si>
  <si>
    <t xml:space="preserve">saipreetham.k@rishatech.com</t>
  </si>
  <si>
    <t xml:space="preserve">Plot. No. 12 to16, 4th floor, Indian Bank Building, Survey No. 124, Indira Nagar,Gachibowli, Hyderabad, Telangana 500032</t>
  </si>
  <si>
    <t xml:space="preserve">Serco Global Services</t>
  </si>
  <si>
    <t xml:space="preserve">eexitmgmt.goregaon@serco.com</t>
  </si>
  <si>
    <t xml:space="preserve">94-95, Phase IV, Udyog Vihar, Sector 18, Gurugram, Haryana 122016</t>
  </si>
  <si>
    <t xml:space="preserve">Ssa Infosyste Pvt Ltd (Iris Compsoft Llp)</t>
  </si>
  <si>
    <t xml:space="preserve">Hr@irissoftware.com</t>
  </si>
  <si>
    <t xml:space="preserve">Plot No. 129G/46-50 &amp; 59-63, NSEZ, Phase-2,Noida, U.P., Phase-2, Noida, Uttar Pradesh 201305</t>
  </si>
  <si>
    <t xml:space="preserve">Technofabengineering</t>
  </si>
  <si>
    <t xml:space="preserve">San</t>
  </si>
  <si>
    <t xml:space="preserve">San@technofabengineering.com</t>
  </si>
  <si>
    <t xml:space="preserve">Plot No 5, Sector 27c, Mathura Road, Faridabad, Haryana 121003</t>
  </si>
  <si>
    <t xml:space="preserve">Uma Engineering Work</t>
  </si>
  <si>
    <t xml:space="preserve">Uma</t>
  </si>
  <si>
    <t xml:space="preserve">uma_enggworks@yahoo.co.in</t>
  </si>
  <si>
    <t xml:space="preserve">15L, J12, 4-A, Nati Imli Rd, Bauliya Bagh, Varanasi, Uttar Pradesh 221001</t>
  </si>
  <si>
    <t xml:space="preserve">Provogue India Ltd.</t>
  </si>
  <si>
    <t xml:space="preserve">Lincia Fonseca</t>
  </si>
  <si>
    <t xml:space="preserve">lincia.fonseca@provogue.com</t>
  </si>
  <si>
    <t xml:space="preserve">123, First Floor, Ambience Mall, NH-8, Ambience Island, DLF City Phase III, Sector 24, Gurugram, 122002</t>
  </si>
  <si>
    <t xml:space="preserve">Rishi Infotech Private Limited</t>
  </si>
  <si>
    <t xml:space="preserve">Hetal.Patel@rishabhsoft.com</t>
  </si>
  <si>
    <t xml:space="preserve">Old Padra Road Platinum Complex 2nd Floor, Near Hdfc Bank, Alkapuri, Alkapuri, Vadodara, Gujarat 390007</t>
  </si>
  <si>
    <t xml:space="preserve">Ssipl</t>
  </si>
  <si>
    <t xml:space="preserve">Priyanka Kalra</t>
  </si>
  <si>
    <t xml:space="preserve">Hr@ssipl.in</t>
  </si>
  <si>
    <t xml:space="preserve">B1/F4, MOHAN CO-OPERATIVE INDUSTRIAL AREA MAIN MATHURA ROAD NEW DELHI DL 110044 IN</t>
  </si>
  <si>
    <t xml:space="preserve">Technoforte Software Pvt Ltd.</t>
  </si>
  <si>
    <t xml:space="preserve">Mahima Rai</t>
  </si>
  <si>
    <t xml:space="preserve">mahima.rai@technoforte.co.in</t>
  </si>
  <si>
    <t xml:space="preserve">Umashakti Steels Pvt Ltd</t>
  </si>
  <si>
    <t xml:space="preserve">Umashakti</t>
  </si>
  <si>
    <t xml:space="preserve">umashaktisteels31@gmail.com</t>
  </si>
  <si>
    <t xml:space="preserve">Wadhwa Complex, 165 D-288, 289, Street Number 10, Laxmi Nagar, Delhi, 110092</t>
  </si>
  <si>
    <t xml:space="preserve">Vsm Software</t>
  </si>
  <si>
    <t xml:space="preserve">Devika</t>
  </si>
  <si>
    <t xml:space="preserve">devika@vsoftware.com</t>
  </si>
  <si>
    <t xml:space="preserve">#8, 1st Phase, 2nd Cross, 2nd Stage, High Tension Line Park Road, Chandra Layout, Bengaluru, Karnataka 560040</t>
  </si>
  <si>
    <t xml:space="preserve">Prowess Publishing And Software Solutions Private Limited</t>
  </si>
  <si>
    <t xml:space="preserve">Rangasivaraju</t>
  </si>
  <si>
    <t xml:space="preserve">rangasivaraju@prowesspub.com</t>
  </si>
  <si>
    <t xml:space="preserve">Bus Stop, Mjcet, Plot No:8-2-351/1/12, Second Floor Opp:, Banjara Hills Rd Number 3, Banjara Hills, Hyderabad, Telangana 500034</t>
  </si>
  <si>
    <t xml:space="preserve">Risk Management Solutions Pvt. Ltd.</t>
  </si>
  <si>
    <t xml:space="preserve">yashumati.chawla@rms.com</t>
  </si>
  <si>
    <t xml:space="preserve">0120-3887000</t>
  </si>
  <si>
    <t xml:space="preserve">406-407, POOJA COMPLEX 22, VEER SAVARKAR BLOCK, SHAKARPUR DELHI East Delhi DL 110092 IN.</t>
  </si>
  <si>
    <t xml:space="preserve">Serendipity Infolabs Pvt. Ltd</t>
  </si>
  <si>
    <t xml:space="preserve">hr@taxiforsure.com</t>
  </si>
  <si>
    <t xml:space="preserve">080-67919700 / 080-67204700</t>
  </si>
  <si>
    <t xml:space="preserve">6th Floor, Corporate Center Andheri - Kurla road, Andheri East, Mumbai, Maharashtra 400059</t>
  </si>
  <si>
    <t xml:space="preserve">Ssm Builders And Promoters</t>
  </si>
  <si>
    <t xml:space="preserve">ssmbuildersandpromoters@gmail.com</t>
  </si>
  <si>
    <t xml:space="preserve">Commercial Five, 2nd Floor, Mappedu Puthoor Road, Perungalathur, Chennai - 600063 (Near GKM Engineering College &amp; Perunagalathur Railway Station, Alapakkam, New Perunagalathur)</t>
  </si>
  <si>
    <t xml:space="preserve">Technomec Solutions Pvt Ltd</t>
  </si>
  <si>
    <t xml:space="preserve">Sunil Bagrodia</t>
  </si>
  <si>
    <t xml:space="preserve">sunil.bagrodia@technomec.net.in</t>
  </si>
  <si>
    <t xml:space="preserve">Gajraj Mansion, Dianonal Road, Bistupur, Jamshedpur - 831001, near Sachedeva Cycles, Bistupur, Jamshedpur, Jharkhand 831001</t>
  </si>
  <si>
    <t xml:space="preserve">Umkal Hospital Pvt Ltd</t>
  </si>
  <si>
    <t xml:space="preserve">hr@umkalhospital.com</t>
  </si>
  <si>
    <t xml:space="preserve">Metro Station, Sushant Lok-1 A-520 Near Iffco Chowk, Gurugram, Haryana 122022</t>
  </si>
  <si>
    <t xml:space="preserve">Vsnl</t>
  </si>
  <si>
    <t xml:space="preserve">Aakansha</t>
  </si>
  <si>
    <t xml:space="preserve">aakanksha@vsnl.com</t>
  </si>
  <si>
    <t xml:space="preserve">C58/17, Sector 62 Rd, C Block, Phase 2, Industrial Area, Sector 62, Noida, Uttar Pradesh 201309</t>
  </si>
  <si>
    <t xml:space="preserve">Prowess Publishing And Software Solutions Pvt. Ltd</t>
  </si>
  <si>
    <t xml:space="preserve">kumar@prowesspub.com</t>
  </si>
  <si>
    <t xml:space="preserve">403, Gaurav Tower - I, Malviya Nagar, Jaipur, Rajasthan 302017</t>
  </si>
  <si>
    <t xml:space="preserve">Rites Limited</t>
  </si>
  <si>
    <t xml:space="preserve">Ved Parkash</t>
  </si>
  <si>
    <t xml:space="preserve">vedprakash@rites.com</t>
  </si>
  <si>
    <t xml:space="preserve">RITES BHAWAN 1, Sector 29, Gurgaon, Haryana, India-122001</t>
  </si>
  <si>
    <t xml:space="preserve">Seria Applied Research Private Limited</t>
  </si>
  <si>
    <t xml:space="preserve">hr@seria.in</t>
  </si>
  <si>
    <t xml:space="preserve">No 302, 1st Floor, 3rd A Cross Road, 2nd A Main Rd, East of NGEF Layout, Kasturi Nagar, Bengaluru, Karnataka 560043</t>
  </si>
  <si>
    <t xml:space="preserve">Ssp India Pvt Ltd</t>
  </si>
  <si>
    <t xml:space="preserve">Reetu Verma</t>
  </si>
  <si>
    <t xml:space="preserve">reetu.verma@ssp-worldwide.com</t>
  </si>
  <si>
    <t xml:space="preserve">0124-4570800</t>
  </si>
  <si>
    <t xml:space="preserve">4th Floor, Block A2, DLF World Tech Park DLF IT SEZ, Silokhera, Sector 30, Gurugram, Haryana 122002</t>
  </si>
  <si>
    <t xml:space="preserve">Technosoft Development India Pvt. Ltd.</t>
  </si>
  <si>
    <t xml:space="preserve">Hariram</t>
  </si>
  <si>
    <t xml:space="preserve">hr@technosoftech.com</t>
  </si>
  <si>
    <t xml:space="preserve">404,IST STAGE2ND BLOCK,HBR LAYOUT BANGALORE KARNATAKA KA 560043 IN</t>
  </si>
  <si>
    <t xml:space="preserve">Umm Digital</t>
  </si>
  <si>
    <t xml:space="preserve">nishant@ummtech.com</t>
  </si>
  <si>
    <t xml:space="preserve">Guindy Industrial Estate, SIDCO Industrial Estate, Guindy, Chennai, Tamil Nadu 600032</t>
  </si>
  <si>
    <t xml:space="preserve">V-Soft Consulting Corporation Pvt Ltd.</t>
  </si>
  <si>
    <t xml:space="preserve">G Chenna</t>
  </si>
  <si>
    <t xml:space="preserve">Hr@vsoftconsulting.com</t>
  </si>
  <si>
    <t xml:space="preserve">Incor 9, 3rd Floor, Kavuri Hills, Madhapur, Hyderabad, Telangana 500033</t>
  </si>
  <si>
    <t xml:space="preserve">Proxault</t>
  </si>
  <si>
    <t xml:space="preserve">Swarnalatha K</t>
  </si>
  <si>
    <t xml:space="preserve">swarnalatha.k@proxault.com</t>
  </si>
  <si>
    <t xml:space="preserve">S No 72, Madhapur, Hyderabad — 500081</t>
  </si>
  <si>
    <t xml:space="preserve">Ritu Complete Engineering</t>
  </si>
  <si>
    <t xml:space="preserve">ashish@rcesolutions.com</t>
  </si>
  <si>
    <t xml:space="preserve">RITU COMPLETE ENGINEERING SOLUTION is GALI NO 8, , PATAUDI ROAD, GURGAON, Haryana - 122001</t>
  </si>
  <si>
    <t xml:space="preserve">Serosoft Solutions Pvt Ltd</t>
  </si>
  <si>
    <t xml:space="preserve">Poonam Dhariwal</t>
  </si>
  <si>
    <t xml:space="preserve">poonam.dhariwal@serosoft.in</t>
  </si>
  <si>
    <t xml:space="preserve">5th Floor, Milinda’s Manor, 2 RNT Marg Opposite Central Mall - Treasure Island Next, South Tukoganj, Indore, Madhya Pradesh 452001</t>
  </si>
  <si>
    <t xml:space="preserve">Sss consultants</t>
  </si>
  <si>
    <t xml:space="preserve">Jayanthikannan</t>
  </si>
  <si>
    <t xml:space="preserve">Jayanthikannan@sssconsultants.com</t>
  </si>
  <si>
    <t xml:space="preserve">C-62A, Ganesh Nagar, Tilak Nagar, New Delhi, Delhi 110018</t>
  </si>
  <si>
    <t xml:space="preserve">Technosoft Engineering Project Ltd</t>
  </si>
  <si>
    <t xml:space="preserve">Nghaderao</t>
  </si>
  <si>
    <t xml:space="preserve">nghaderao@technosofteng.com</t>
  </si>
  <si>
    <t xml:space="preserve">Technosoft Knowledge Gateway, Rd Number 1, MIDC Colony, Wagle Industrial Estate, Thane West, Thane, Maharashtra 400604</t>
  </si>
  <si>
    <t xml:space="preserve">Un Technologies Pvt Ltd</t>
  </si>
  <si>
    <t xml:space="preserve">Uttam</t>
  </si>
  <si>
    <t xml:space="preserve">uttam@untech.in</t>
  </si>
  <si>
    <t xml:space="preserve">DN 51, 6th Floor. Module 600 Sector- V, Salt Lake, Kolkata, West Bengal 700091</t>
  </si>
  <si>
    <t xml:space="preserve">Vsoft Technologies Pvt Ltd</t>
  </si>
  <si>
    <t xml:space="preserve">H Ganji</t>
  </si>
  <si>
    <t xml:space="preserve">hganji@vsoftcorp.com vapparas@vsoftcorp.com</t>
  </si>
  <si>
    <t xml:space="preserve">Mehrauli-Gurgaon Rd, Heritage City, Sector 25, Sarhol, Haryana 122002</t>
  </si>
  <si>
    <t xml:space="preserve">Proximo Tech Soft Private Limited</t>
  </si>
  <si>
    <t xml:space="preserve">Raksha Bhonsle</t>
  </si>
  <si>
    <t xml:space="preserve">raksha.bhonsle@proximo.in</t>
  </si>
  <si>
    <t xml:space="preserve">N1 block ,11th floor Embassy manyata Business Tech Park, Nagawara, Bengaluru, Karnataka 560045</t>
  </si>
  <si>
    <t xml:space="preserve">Ritwik Software Technologies</t>
  </si>
  <si>
    <t xml:space="preserve">Ritwik</t>
  </si>
  <si>
    <t xml:space="preserve">satyanarayana@ritwik.com</t>
  </si>
  <si>
    <t xml:space="preserve">040-65349858</t>
  </si>
  <si>
    <t xml:space="preserve">6th Floor, Shanta Sriram Tech Park,Behind PSR Prime Tower Landmark:, adjacent to DLF gate-1, DLF Cyber City, Gachibowli, Telangana 500032</t>
  </si>
  <si>
    <t xml:space="preserve">Serrapreschools</t>
  </si>
  <si>
    <t xml:space="preserve">info.aundh@serrapreschools.com</t>
  </si>
  <si>
    <t xml:space="preserve">20 Ground floor, A-9, Block D, Vasant Vihar, New Delhi, Delhi 110057</t>
  </si>
  <si>
    <t xml:space="preserve">Technosoft Global Services Pvt Ltd / Technosoft Corporation</t>
  </si>
  <si>
    <t xml:space="preserve">Racchana</t>
  </si>
  <si>
    <t xml:space="preserve">Racchana.B@technosoftcorp.com</t>
  </si>
  <si>
    <t xml:space="preserve">Embassy Tech Square Main Rd, Kaverappa Layout, Kadubeesanahalli, Kadabeesanahalli, Bengaluru, Karnataka 560103</t>
  </si>
  <si>
    <t xml:space="preserve">Unbound Community Foundation For Children And Aging</t>
  </si>
  <si>
    <t xml:space="preserve">hrresume@unbound.org</t>
  </si>
  <si>
    <t xml:space="preserve">145/1 D, 2nd floor, Shah purjat, Near khelgaon village, New Delhi, Delhi 111049</t>
  </si>
  <si>
    <t xml:space="preserve">Vspace Software</t>
  </si>
  <si>
    <t xml:space="preserve">hr@vspace.in</t>
  </si>
  <si>
    <t xml:space="preserve">A wing- kalagram Society, Paud Road, Kothrud, Pune, Maharashtra 411038</t>
  </si>
  <si>
    <t xml:space="preserve">Proximo Techsoft Private Limited</t>
  </si>
  <si>
    <t xml:space="preserve">Madhavi Sengar</t>
  </si>
  <si>
    <t xml:space="preserve">madhavi.sengar@proximo.in</t>
  </si>
  <si>
    <t xml:space="preserve">No: 3, II Floor, 100 ft Road, BTM Layout, II Stage, Bengaluru, Karnataka 560076</t>
  </si>
  <si>
    <t xml:space="preserve">Riversand Global Technologies Private Limited</t>
  </si>
  <si>
    <t xml:space="preserve">Sibilla Kurian</t>
  </si>
  <si>
    <t xml:space="preserve">sibilla.kurian@riversand.com</t>
  </si>
  <si>
    <t xml:space="preserve">8TH FLOOR, TOWER D, IBC KNOWLEDGE PARK, 4/1, BANNERGHATTA MAIN ROAD, BANGALORE Bangalore KA 560029 IN</t>
  </si>
  <si>
    <t xml:space="preserve">Serv</t>
  </si>
  <si>
    <t xml:space="preserve">Manohar Rk</t>
  </si>
  <si>
    <t xml:space="preserve">Manohar_RK@serv.com</t>
  </si>
  <si>
    <t xml:space="preserve">1025, 10th Floor, Tower B, World Trade Tower, Plot-C1, Sector 16, Noida, Uttar Pradesh 201301</t>
  </si>
  <si>
    <t xml:space="preserve">St Agnes Convent School</t>
  </si>
  <si>
    <t xml:space="preserve">stagnesconventschool@gmail.com</t>
  </si>
  <si>
    <t xml:space="preserve">1, Kings Road, Howrah - 711101, INDIA</t>
  </si>
  <si>
    <t xml:space="preserve">TechO2 India Pvt. Ltd.</t>
  </si>
  <si>
    <t xml:space="preserve">Seshasree Parnam</t>
  </si>
  <si>
    <t xml:space="preserve">Hr@techo2.com</t>
  </si>
  <si>
    <t xml:space="preserve">4th Floor, Sri Rasi Silica, Near, Image Gardens Rd, Silicon Valley, Madhapur, Telangana 500081</t>
  </si>
  <si>
    <t xml:space="preserve">Undp India</t>
  </si>
  <si>
    <t xml:space="preserve">Vineet Mathur</t>
  </si>
  <si>
    <t xml:space="preserve">vineet.mathur@undp.org</t>
  </si>
  <si>
    <t xml:space="preserve">55, Joseph Stein Lane, Lodhi Gardens, Lodhi Estate, New Delhi, Delhi 110003</t>
  </si>
  <si>
    <t xml:space="preserve">Vsplash Techlabs Pvt. Ltd</t>
  </si>
  <si>
    <t xml:space="preserve">hrd@vsplash.com</t>
  </si>
  <si>
    <t xml:space="preserve">1201, Building #20 Raheja Mindspace, HITEC City, Madhapur, Hyderabad, Telangana 500081</t>
  </si>
  <si>
    <t xml:space="preserve">Proyojana Business Consulting</t>
  </si>
  <si>
    <t xml:space="preserve">Info@proyajana.com</t>
  </si>
  <si>
    <t xml:space="preserve">Flat No 1E, III Floor, Door No.1, 9th Avenue Ashok Nagar Chennai Chennai Tamil Nadu - 600083</t>
  </si>
  <si>
    <t xml:space="preserve">Rivet Systems</t>
  </si>
  <si>
    <t xml:space="preserve">rohit.kamath@rivetsys.com</t>
  </si>
  <si>
    <t xml:space="preserve">80 4113 4944</t>
  </si>
  <si>
    <t xml:space="preserve">NO 43 ORCHARD HOUSE LOWER PALACEORCHARDS SANKEY ROADBANGALORE656KN</t>
  </si>
  <si>
    <t xml:space="preserve">Serve All Enterprise Solutions Limited</t>
  </si>
  <si>
    <t xml:space="preserve">Prashanthbabu Mittagadupula</t>
  </si>
  <si>
    <t xml:space="preserve">prashanthbabu.mittagadupula@cesltd.com</t>
  </si>
  <si>
    <t xml:space="preserve">Polt No. 42, Sagar Society, Road No. 2, Banjara Hills, Hyderabad - 500034</t>
  </si>
  <si>
    <t xml:space="preserve">St. Johns Research Institute</t>
  </si>
  <si>
    <t xml:space="preserve">Lincy</t>
  </si>
  <si>
    <t xml:space="preserve">lincy@sjri.res.in</t>
  </si>
  <si>
    <t xml:space="preserve">100 Feet Rd, John Nagar, Koramangala, Bengaluru, Karnataka 560034</t>
  </si>
  <si>
    <t xml:space="preserve">Techoms Consulting Pvt Ltd</t>
  </si>
  <si>
    <t xml:space="preserve">hr@techoms.com</t>
  </si>
  <si>
    <t xml:space="preserve">40 - 66665933</t>
  </si>
  <si>
    <t xml:space="preserve">3-5-1111/5 TO 13, FLAT NO. 205 GUPTA TOWERS, KACHIGUDA X ROADS HYDERABAD TG 500027 IN</t>
  </si>
  <si>
    <t xml:space="preserve">Unesco</t>
  </si>
  <si>
    <t xml:space="preserve">c.gaurav@unesco.org</t>
  </si>
  <si>
    <t xml:space="preserve">1, San Martin Marg, Chanakyapuri, New Delhi, Delhi 110021</t>
  </si>
  <si>
    <t xml:space="preserve">Vst Industries Limited</t>
  </si>
  <si>
    <t xml:space="preserve">Manohar</t>
  </si>
  <si>
    <t xml:space="preserve">manoharg@vstind.com</t>
  </si>
  <si>
    <t xml:space="preserve">Street Number 4, Azamabad, Hyderabad, Telangana 500020</t>
  </si>
  <si>
    <t xml:space="preserve">Proyoung International Pvt Ltd.</t>
  </si>
  <si>
    <t xml:space="preserve">hr@proyoung.com</t>
  </si>
  <si>
    <t xml:space="preserve">040 6606 6606</t>
  </si>
  <si>
    <t xml:space="preserve">Sarhaul, Sector 18, Sarhol, Haryana 122022</t>
  </si>
  <si>
    <t xml:space="preserve">Rize Software Solutions Pvt. Ltd.</t>
  </si>
  <si>
    <t xml:space="preserve">ramesh@rizecorp.com</t>
  </si>
  <si>
    <t xml:space="preserve">286/A, 4th Floor, Srimahan Heights, Road No. 12, Banjara Hills, Hyderabad, Telangana 500034</t>
  </si>
  <si>
    <t xml:space="preserve">Server And Clients Technologies Private Limited</t>
  </si>
  <si>
    <t xml:space="preserve">Abhilal Tr
 Manager</t>
  </si>
  <si>
    <t xml:space="preserve">abhilal.tr@serverandclients.com</t>
  </si>
  <si>
    <t xml:space="preserve">8/33-C, First Floor, Kirti Nagar Industrial Area, New Delhi, Delhi 110015</t>
  </si>
  <si>
    <t xml:space="preserve">St. Marys School</t>
  </si>
  <si>
    <t xml:space="preserve">smschol@gmail.com</t>
  </si>
  <si>
    <t xml:space="preserve">B-2, Sara Mathew Rd, Block Madam, Safdarjung Enclave, New Delhi, Delhi 110029</t>
  </si>
  <si>
    <t xml:space="preserve">Techsaga Infosyste</t>
  </si>
  <si>
    <t xml:space="preserve">Rahul M</t>
  </si>
  <si>
    <t xml:space="preserve">rahul.m@techsaga.net</t>
  </si>
  <si>
    <t xml:space="preserve">C-52, C Block, Sector 2, Noida, Uttar Pradesh 201301</t>
  </si>
  <si>
    <t xml:space="preserve">Unicef</t>
  </si>
  <si>
    <t xml:space="preserve">Pseshadri</t>
  </si>
  <si>
    <t xml:space="preserve">hr@unicef.org</t>
  </si>
  <si>
    <t xml:space="preserve">Near, Lodhi Rd, Near 73, Lodhi Gardens, Lodhi Estate, New Delhi, Delhi 110003</t>
  </si>
  <si>
    <t xml:space="preserve">Prudent Infotech</t>
  </si>
  <si>
    <t xml:space="preserve">Jithisha</t>
  </si>
  <si>
    <t xml:space="preserve">jithisha@prutech.in</t>
  </si>
  <si>
    <t xml:space="preserve">F-BLOCK, Part 2, Jasola, New Delhi, Delhi 110025</t>
  </si>
  <si>
    <t xml:space="preserve">Rjp Infotek Private Limited</t>
  </si>
  <si>
    <t xml:space="preserve">vijay@rjpinfotek.com</t>
  </si>
  <si>
    <t xml:space="preserve">Sendhan Tower 34, First Avenue, Jawaharlal Nehru Rd, Ashok Nagar, Chennai, Tamil Nadu 600083</t>
  </si>
  <si>
    <t xml:space="preserve">Service Oriented Solutions Llc</t>
  </si>
  <si>
    <t xml:space="preserve">lavanya@sosonweb.com</t>
  </si>
  <si>
    <t xml:space="preserve">37600 Central Ct # 212, Newark, CA 94560, United States</t>
  </si>
  <si>
    <t xml:space="preserve">St. Michaels Junior School</t>
  </si>
  <si>
    <t xml:space="preserve">st.michaeljrschool@gmail.com</t>
  </si>
  <si>
    <t xml:space="preserve">Radha Swamy Sathsang Nagar, Prasad Nagar, near Fire Station, New Delhi, Delhi 110005</t>
  </si>
  <si>
    <t xml:space="preserve">TechSci Research Private Limited</t>
  </si>
  <si>
    <t xml:space="preserve">richa.sharma@techsciresearch.com</t>
  </si>
  <si>
    <t xml:space="preserve">B-44 National Capital Region Sector 57, Noida, Uttar Pradesh 201301</t>
  </si>
  <si>
    <t xml:space="preserve">Unified Infotech Pvt Ltd/Unified Infotech</t>
  </si>
  <si>
    <t xml:space="preserve">Malini</t>
  </si>
  <si>
    <t xml:space="preserve">hr@unifiedinfotech.net,risika@unifiedinfotech.net</t>
  </si>
  <si>
    <t xml:space="preserve">Building, 1st Floor Plot, Webel STP II, No - 53, DN Block, Sector V, Bidhannagar, Kolkata, West Bengal 700091</t>
  </si>
  <si>
    <t xml:space="preserve">Vvdn Technologies</t>
  </si>
  <si>
    <t xml:space="preserve">Dinkil</t>
  </si>
  <si>
    <t xml:space="preserve">dinkil.m@vvdntech.com</t>
  </si>
  <si>
    <t xml:space="preserve">4/5, Ground Floor, B, Sector 63, Noida, Uttar Pradesh 201301</t>
  </si>
  <si>
    <t xml:space="preserve">Prumatech</t>
  </si>
  <si>
    <t xml:space="preserve">B Santhoshini</t>
  </si>
  <si>
    <t xml:space="preserve">b.santhoshini@prumatech.com</t>
  </si>
  <si>
    <t xml:space="preserve">8th floor, B-Block Navin's Presidium, 103, Nelson Manickam Rd, Aminjikarai, Chennai, Tamil Nadu 600029</t>
  </si>
  <si>
    <t xml:space="preserve">Servicemax Technologies</t>
  </si>
  <si>
    <t xml:space="preserve">Varsha Shekar</t>
  </si>
  <si>
    <t xml:space="preserve">varsha.shekar@servicemax.com</t>
  </si>
  <si>
    <t xml:space="preserve">1&amp;2, Murphy Road, The Millenia, Tower A, Floor 1&amp;2, Halasuru, Karnataka 560008</t>
  </si>
  <si>
    <t xml:space="preserve">St. Patricks Academy - Patrician Brothers School</t>
  </si>
  <si>
    <t xml:space="preserve">stpatrickmeerut@gmail.com</t>
  </si>
  <si>
    <t xml:space="preserve">Delhi-Meerut Byepass, Dungrwali, Meerut, Uttar Pradesh 250005</t>
  </si>
  <si>
    <t xml:space="preserve">Techsignia Solutions Pvt</t>
  </si>
  <si>
    <t xml:space="preserve">Salome</t>
  </si>
  <si>
    <t xml:space="preserve">salome.landge@techsignia.com</t>
  </si>
  <si>
    <t xml:space="preserve">201, Bldg No. 4, Block. A, The Manjri Stud Farm P.Ltd(IT/ITES/SEZ), S.No. 9, Pune Saswad Road, Phursungi Phursungi , IN 412308</t>
  </si>
  <si>
    <t xml:space="preserve">Unified Technology Solutions</t>
  </si>
  <si>
    <t xml:space="preserve">hr@utsin.com</t>
  </si>
  <si>
    <t xml:space="preserve">BUILDING-1, DSM-231,2nd Floor, Najafgarh Rd, House Complex Market, Karampura Industrial Area, Karam Pura, New Delhi, Delhi 110015</t>
  </si>
  <si>
    <t xml:space="preserve">Vvdn Technologies Pvt. Ltd.</t>
  </si>
  <si>
    <t xml:space="preserve">saravanan.krishnan@vvdntech.in</t>
  </si>
  <si>
    <t xml:space="preserve">12, 10, Block 39, East Patel Nagar, Patel Nagar, New Delhi, Delhi 110008</t>
  </si>
  <si>
    <t xml:space="preserve">Pryscom Info Services</t>
  </si>
  <si>
    <t xml:space="preserve">info@pryscom.com</t>
  </si>
  <si>
    <t xml:space="preserve">080-40896008/9</t>
  </si>
  <si>
    <t xml:space="preserve">Badam Sohana, Somajiguda, Hyderabad, Telangana 500082</t>
  </si>
  <si>
    <t xml:space="preserve">Rk Interiro</t>
  </si>
  <si>
    <t xml:space="preserve">Rajur Kinteriors</t>
  </si>
  <si>
    <t xml:space="preserve">rajurkinteriors@gmail.com</t>
  </si>
  <si>
    <t xml:space="preserve">A 41/61, Kh No 1090/596 Joshi Colony, Mandawali Delhi</t>
  </si>
  <si>
    <t xml:space="preserve">Servion Global Solutions</t>
  </si>
  <si>
    <t xml:space="preserve">rakesh.b@servion.com</t>
  </si>
  <si>
    <t xml:space="preserve">10th floor, Sharda Chamber, Shankar Sheth Rd, near Export-Import Bank of India, Shri Sarathi Society, Vrindavan Society, Guru Nanak Nagar, Pune, Maharashtra 411037</t>
  </si>
  <si>
    <t xml:space="preserve">St. Vincent Pallotti School</t>
  </si>
  <si>
    <t xml:space="preserve">Svpsngp</t>
  </si>
  <si>
    <t xml:space="preserve">svpsngp@yahoo.co.in</t>
  </si>
  <si>
    <t xml:space="preserve">L-1501/9, Church Colony, Devli, Sangam Vihar, New Delhi, Delhi 110062</t>
  </si>
  <si>
    <t xml:space="preserve">Techtimers Solutions Private Limited</t>
  </si>
  <si>
    <t xml:space="preserve">helpdesk@techtimers.com</t>
  </si>
  <si>
    <t xml:space="preserve">Unit No. 312, 1st Floor, Solitaire Corporate Park, 167 Guru Hargovindji Marg, Chakala, Andheri East Mumbai Mumbai City MH 400093 IN</t>
  </si>
  <si>
    <t xml:space="preserve">Unify Enterprise Communication Pvt Ltd</t>
  </si>
  <si>
    <t xml:space="preserve">Dhawal Panchal</t>
  </si>
  <si>
    <t xml:space="preserve">Dhawal.Panchal@progilitytech.com</t>
  </si>
  <si>
    <t xml:space="preserve">Progility Technologies Pvt. Ltd. Regus Business Centre, 3rd &amp; 4h Floor, SCO : 54-56, Sector : 17A, Chandigarh 160017</t>
  </si>
  <si>
    <t xml:space="preserve">Vvf Limited</t>
  </si>
  <si>
    <t xml:space="preserve">Pradnya Kamble</t>
  </si>
  <si>
    <t xml:space="preserve">Hr@vvfltd.com</t>
  </si>
  <si>
    <t xml:space="preserve">Mumbai, Dighe Nagar, Parel, Mumbai, Maharashtra 400012</t>
  </si>
  <si>
    <t xml:space="preserve">Ps</t>
  </si>
  <si>
    <t xml:space="preserve">Renukesh Mahadevappa</t>
  </si>
  <si>
    <t xml:space="preserve">renukesh.mahadevappa@ps.net</t>
  </si>
  <si>
    <t xml:space="preserve">Mukand Vihar, Mukandpur Part 2, Mukundpur, Delhi, 110042</t>
  </si>
  <si>
    <t xml:space="preserve">Rkglobal</t>
  </si>
  <si>
    <t xml:space="preserve">Sss Arunachanam</t>
  </si>
  <si>
    <t xml:space="preserve">sss.arunachanam@rkglobal.in</t>
  </si>
  <si>
    <t xml:space="preserve">61, 6th Floor, Mittal Chambers 228 Nariman Point Mumbai- 400 021</t>
  </si>
  <si>
    <t xml:space="preserve">Servitium It Solutions Private Limited</t>
  </si>
  <si>
    <t xml:space="preserve">Aman Monga</t>
  </si>
  <si>
    <t xml:space="preserve">aman.monga@servitium.com</t>
  </si>
  <si>
    <t xml:space="preserve">1590, Madarsa Road, Kashmere Gate, New Delhi, Delhi 110006</t>
  </si>
  <si>
    <t xml:space="preserve">Stabilix Solutions Pvt Ltd</t>
  </si>
  <si>
    <t xml:space="preserve">suvidha</t>
  </si>
  <si>
    <t xml:space="preserve">suvidha.nair@stabilix.com</t>
  </si>
  <si>
    <t xml:space="preserve">0471-2700097</t>
  </si>
  <si>
    <t xml:space="preserve">Nila Building, 212, Technopark Rd, Technopark Campus, Thiruvananthapuram, Kerala 695581</t>
  </si>
  <si>
    <t xml:space="preserve">Techtree IT Systems Pvt Ltd Headquarters</t>
  </si>
  <si>
    <t xml:space="preserve">hr@techtreeit.com</t>
  </si>
  <si>
    <t xml:space="preserve">D-45, D Block, Sector 6, Noida, Uttar Pradesh 110096</t>
  </si>
  <si>
    <t xml:space="preserve">Unify Infotech Private</t>
  </si>
  <si>
    <t xml:space="preserve">nilesh@unifyinfotech.com</t>
  </si>
  <si>
    <t xml:space="preserve">Tower B, DLF Cyber Greens, DLF Cyber City, DLF Phase 2, Sector 24, Gurugram, Haryana 122002</t>
  </si>
  <si>
    <t xml:space="preserve">Vvs Pvt Ltd</t>
  </si>
  <si>
    <t xml:space="preserve">Pande</t>
  </si>
  <si>
    <t xml:space="preserve">hr@vssindia.co.in</t>
  </si>
  <si>
    <t xml:space="preserve">16 D,SECOND FLOOR, NIHO SCOOTISH MALL ,AHINSHA KHAND II, Indirapuram, Ghaziabad, Uttar Pradesh 201014</t>
  </si>
  <si>
    <t xml:space="preserve">Ps Intelegencia</t>
  </si>
  <si>
    <t xml:space="preserve">hr@intelegencia.com</t>
  </si>
  <si>
    <t xml:space="preserve">0120-4154796-HR contat</t>
  </si>
  <si>
    <t xml:space="preserve">A-21, Lohia Rd, A Block, Sector 63, Noida, Uttar Pradesh 201301</t>
  </si>
  <si>
    <t xml:space="preserve">Servocraft Hr Solutions Pvt Ltd</t>
  </si>
  <si>
    <t xml:space="preserve">Bdcbe</t>
  </si>
  <si>
    <t xml:space="preserve">bdcbe@servocrafthr.com</t>
  </si>
  <si>
    <t xml:space="preserve">Thirumangalam, 74, 5th Ave, V Block, Anna Nagar, Chennai, Tamil Nadu 600040</t>
  </si>
  <si>
    <t xml:space="preserve">Stan Ventures Private Limited</t>
  </si>
  <si>
    <t xml:space="preserve">Dineshkumar</t>
  </si>
  <si>
    <t xml:space="preserve">dinesh@stanventures.com</t>
  </si>
  <si>
    <t xml:space="preserve">Second Floor, GK Complex, Embassy Golf Links Road, Amarjyoti Layout, Domlur, Bengaluru, Karnataka 560071</t>
  </si>
  <si>
    <t xml:space="preserve">Techversant Infotech.</t>
  </si>
  <si>
    <t xml:space="preserve">veena@techversantinfotech.com</t>
  </si>
  <si>
    <t xml:space="preserve">Module No:2306, Third Floor, Yamuna, Tower II, Technopark Phase III SEZ Campus, Kulathoor, Thiruvananthapuram, Kerala 695583</t>
  </si>
  <si>
    <t xml:space="preserve">Unify Square India Pvt Ltd</t>
  </si>
  <si>
    <t xml:space="preserve">Alamba</t>
  </si>
  <si>
    <t xml:space="preserve">alamba@unifysquare.com</t>
  </si>
  <si>
    <t xml:space="preserve">Gurugram Haryana</t>
  </si>
  <si>
    <t xml:space="preserve">Vvv Techsophy Solutions Pvt Ltd</t>
  </si>
  <si>
    <t xml:space="preserve">ramky@techsophy.com</t>
  </si>
  <si>
    <t xml:space="preserve">LG-5, Old Delhi Gurgaon Rd, opposite raj cinemas, Sector 13, Gurugram, Haryana 122022</t>
  </si>
  <si>
    <t xml:space="preserve">Psb</t>
  </si>
  <si>
    <t xml:space="preserve">cmd@psb.org.in</t>
  </si>
  <si>
    <t xml:space="preserve">Choti Puliya, Kamal Park, Main Sagarpur, Sagar Pur, Delhi, 110046</t>
  </si>
  <si>
    <t xml:space="preserve">Rle.Co.In</t>
  </si>
  <si>
    <t xml:space="preserve">Promodini Gowda</t>
  </si>
  <si>
    <t xml:space="preserve">promodini.gowda@rle.co.in</t>
  </si>
  <si>
    <t xml:space="preserve">Unit No. 1 and 2, 8th floor, Innovator Block, ITPL Whitefield, Bangalore Bangalore KA 560066 IN</t>
  </si>
  <si>
    <t xml:space="preserve">Servomax India Ltd</t>
  </si>
  <si>
    <t xml:space="preserve">hr@servomax.net</t>
  </si>
  <si>
    <t xml:space="preserve">243, 2nd Floor, Somdutt Chamber- 2, 9, Bhikaji Cama Place, New Delhi, Delhi, 110066</t>
  </si>
  <si>
    <t xml:space="preserve">Standard Chartered Bank</t>
  </si>
  <si>
    <t xml:space="preserve">AskHR@sc.com</t>
  </si>
  <si>
    <t xml:space="preserve">Standard Chartered Bank, 1 Basinghall Avenue, London, EC2V 5DD</t>
  </si>
  <si>
    <t xml:space="preserve">Techwave Consulting India Pvt Ltd</t>
  </si>
  <si>
    <t xml:space="preserve">hrindia@techwave.net</t>
  </si>
  <si>
    <t xml:space="preserve">Level 4, Building # H-6,Phoenix Avance Business Hub, Hi-Tech City-2 Land, Mark:, behind Dell Campus, Hyderabad, Telangana 500081</t>
  </si>
  <si>
    <t xml:space="preserve">Unify technology</t>
  </si>
  <si>
    <t xml:space="preserve">Penchal Rasala</t>
  </si>
  <si>
    <t xml:space="preserve">penchal.rasala@unifytech.com</t>
  </si>
  <si>
    <t xml:space="preserve">Park Centra, 115, Sector 30, Gurugram, Haryana 122001</t>
  </si>
  <si>
    <t xml:space="preserve">Vwr India Labs Pvt Ltd</t>
  </si>
  <si>
    <t xml:space="preserve">Employment.verification@vwr.com.</t>
  </si>
  <si>
    <t xml:space="preserve">No. 139, B.D.A. INDL SUBURB, 6TH MAIN, Tumkur road,, Yeshwanthpur Suburb II Stage, Yesvanpur Surburb, Peenya, Bengaluru, Karnataka 560058</t>
  </si>
  <si>
    <t xml:space="preserve">Psgdover</t>
  </si>
  <si>
    <t xml:space="preserve">Sruthi</t>
  </si>
  <si>
    <t xml:space="preserve">sruthi.k@psgdover.com</t>
  </si>
  <si>
    <t xml:space="preserve">1815 S Meyers Rd #400, Oakbrook Terrace, IL 60181, United States</t>
  </si>
  <si>
    <t xml:space="preserve">R-Logic Technology Services (I) Private Limited</t>
  </si>
  <si>
    <t xml:space="preserve">arunkumar_d@r-logic.com</t>
  </si>
  <si>
    <t xml:space="preserve">Plot no- W, 33/34, near power house, Pocket D, Okhla Phase II, Okhla Industrial Estate, New Delhi, Delhi 110020</t>
  </si>
  <si>
    <t xml:space="preserve">Sesagoa</t>
  </si>
  <si>
    <t xml:space="preserve">Boucette</t>
  </si>
  <si>
    <t xml:space="preserve">boucette@sesagoa.com</t>
  </si>
  <si>
    <t xml:space="preserve">DB Marg, Fontainhas (quarter), Altinho, Panaji, Goa 403001</t>
  </si>
  <si>
    <t xml:space="preserve">Star Bazaar (Tata Group)</t>
  </si>
  <si>
    <t xml:space="preserve">Mr. Biju Varghese – HR Manager</t>
  </si>
  <si>
    <t xml:space="preserve">sbhr.koramangala@trenthyper-tata.com</t>
  </si>
  <si>
    <t xml:space="preserve">080 2553 5222/9740775241</t>
  </si>
  <si>
    <t xml:space="preserve">34, Hauz Khas Village, Deer Park, Hauz Khas, New Delhi, Delhi 110016</t>
  </si>
  <si>
    <t xml:space="preserve">Techwyse It</t>
  </si>
  <si>
    <t xml:space="preserve">hr@techwyseintl.com</t>
  </si>
  <si>
    <t xml:space="preserve">Sana Towers, Mahatma Gandhi Rd, Pallimukku, Ernakulam, Kerala 682016</t>
  </si>
  <si>
    <t xml:space="preserve">Unifylabs Syste Pvt Ltd</t>
  </si>
  <si>
    <t xml:space="preserve">Pornima</t>
  </si>
  <si>
    <t xml:space="preserve">poornima@unifylabs.com</t>
  </si>
  <si>
    <t xml:space="preserve">First Main Rd, Silicon Town, Electronic City, Doddanagamangala Village, Karnataka 560100</t>
  </si>
  <si>
    <t xml:space="preserve">Vy Syste Private Limite</t>
  </si>
  <si>
    <t xml:space="preserve">info@vysystem.com</t>
  </si>
  <si>
    <t xml:space="preserve">9, Main Rd, Palaniappa Nagar, Valasaravakkam, Chennai, Tamil Nadu 600087</t>
  </si>
  <si>
    <t xml:space="preserve">Psibertech Solutions Private Limited</t>
  </si>
  <si>
    <t xml:space="preserve">natarajan@psibertech.net</t>
  </si>
  <si>
    <t xml:space="preserve">#402 ,Gamma Block, SSPDL Alpha City 25, Old Mahabalipuram Rd, Navalur, Tamil Nadu 603103</t>
  </si>
  <si>
    <t xml:space="preserve">Rm Education Solutions India Private Limited</t>
  </si>
  <si>
    <t xml:space="preserve">Esihr</t>
  </si>
  <si>
    <t xml:space="preserve">ESIHR@rm.com</t>
  </si>
  <si>
    <t xml:space="preserve">Technopark Trivandrum, Carnival, Unit No.8A, Technopark Rd, PO, Karyavattom, Thiruvananthapuram, Kerala 695581</t>
  </si>
  <si>
    <t xml:space="preserve">Seven Hills Facility Services Private Limited</t>
  </si>
  <si>
    <t xml:space="preserve">hr@sevenhillsfs.com</t>
  </si>
  <si>
    <t xml:space="preserve">E-18, Ground floor, Vikrampuri Colony, Karkhana, Secunderabad, Telangana 500009</t>
  </si>
  <si>
    <t xml:space="preserve">Star Dental Centre Private Limited</t>
  </si>
  <si>
    <t xml:space="preserve">Nicholas Singh</t>
  </si>
  <si>
    <t xml:space="preserve">nicholas.singh@stardental.in</t>
  </si>
  <si>
    <t xml:space="preserve">1, Africa Ave, Block A 2, Deer Park, Hauz Khas, New Delhi, Delhi 110029</t>
  </si>
  <si>
    <t xml:space="preserve">Techzert Software Pvt. Ltd.</t>
  </si>
  <si>
    <t xml:space="preserve">hr@techzert.com</t>
  </si>
  <si>
    <t xml:space="preserve">A Block,4th Floor, V.I.T Park,Plot No.17,Software Layout,Mariner, Madhapur, Telangana 500081</t>
  </si>
  <si>
    <t xml:space="preserve">UNIGLOBE Bharath International Travel</t>
  </si>
  <si>
    <t xml:space="preserve">Roona</t>
  </si>
  <si>
    <t xml:space="preserve">hr@uniglobebit.com</t>
  </si>
  <si>
    <t xml:space="preserve">15 RAHEJA PLAZA, 17, Commissariat Rd, Ashok Nagar, Bengaluru, Karnataka 560025</t>
  </si>
  <si>
    <t xml:space="preserve">Vyapin</t>
  </si>
  <si>
    <t xml:space="preserve">hr@vyapin.com</t>
  </si>
  <si>
    <t xml:space="preserve">2A, “K.G.Sunshine” New, No. 48, 12th Ave, Ashok Nagar, Chennai, Tamil Nadu 600083</t>
  </si>
  <si>
    <t xml:space="preserve">Psidata</t>
  </si>
  <si>
    <t xml:space="preserve">Shekar Ar</t>
  </si>
  <si>
    <t xml:space="preserve">shekar.ar@psidata.com</t>
  </si>
  <si>
    <t xml:space="preserve">2-975 Bleams Rd, Kitchener, ON N2E 3Z5, Canada</t>
  </si>
  <si>
    <t xml:space="preserve">Rm Infotree Executive Search Private Limited</t>
  </si>
  <si>
    <t xml:space="preserve">Nimi</t>
  </si>
  <si>
    <t xml:space="preserve">nimi@infotreeservice.com</t>
  </si>
  <si>
    <t xml:space="preserve">C-9, THIRD FLOOR, KHIRSHANA PARKNAJAFGARH ROAD, VIKAS PURINEW DELHI181DL</t>
  </si>
  <si>
    <t xml:space="preserve">Seven N Consulting Private Limited</t>
  </si>
  <si>
    <t xml:space="preserve">MeYa@7n.com</t>
  </si>
  <si>
    <t xml:space="preserve">3rd Floor, Plot No. 81, Gurugram, Haryana 122003</t>
  </si>
  <si>
    <t xml:space="preserve">Star Health &amp; Allied Ins. Co. Ltd.</t>
  </si>
  <si>
    <t xml:space="preserve">hr@starhealth.in</t>
  </si>
  <si>
    <t xml:space="preserve">044-2828 8874</t>
  </si>
  <si>
    <t xml:space="preserve">No.1, New Tank Street, Valluvarkottam High Road, Nungambakkam, Chennai - 600 034</t>
  </si>
  <si>
    <t xml:space="preserve">Tecnics Integration Technologies Pvt Ltd</t>
  </si>
  <si>
    <t xml:space="preserve">Vardhan Mendu</t>
  </si>
  <si>
    <t xml:space="preserve">vardhan.mendu@tecnics.com</t>
  </si>
  <si>
    <t xml:space="preserve">Plot 12/1, Sector 1, Huda Techno Enclave Rd, HUDA Techno Enclave, HITEC City, Madhapur, Telangana 500081</t>
  </si>
  <si>
    <t xml:space="preserve">Unikwan Innovation Private Limited</t>
  </si>
  <si>
    <t xml:space="preserve">Prabuddha &amp; Dipti</t>
  </si>
  <si>
    <t xml:space="preserve">prabuddha@unikwan.com</t>
  </si>
  <si>
    <t xml:space="preserve">1115, 2nd floor, 23rd Main Road, Sector 2, HSR Layout, Bengaluru, Karnataka 560102</t>
  </si>
  <si>
    <t xml:space="preserve">Vyasa Life Insurance (Taken Over By Exide Life)</t>
  </si>
  <si>
    <t xml:space="preserve">referencecheck@exidelife.in</t>
  </si>
  <si>
    <t xml:space="preserve">At DC, Siddharth Palace, Plot No.2, Unit No. 1 2nd Floor, Nehru Place, New Delhi, Delhi 110019</t>
  </si>
  <si>
    <t xml:space="preserve">Pssindia</t>
  </si>
  <si>
    <t xml:space="preserve">Ateli</t>
  </si>
  <si>
    <t xml:space="preserve">ateli@pssindia.com</t>
  </si>
  <si>
    <t xml:space="preserve">Hemkunt Chambers, 312 – 312A, 98, Nehru Place, New Delhi, Delhi 110019</t>
  </si>
  <si>
    <t xml:space="preserve">Rma Watanya</t>
  </si>
  <si>
    <t xml:space="preserve">Montacer Elaani</t>
  </si>
  <si>
    <t xml:space="preserve">montacer.elaani@gmail.com</t>
  </si>
  <si>
    <t xml:space="preserve">Seven N Consulting Pvt Ltd</t>
  </si>
  <si>
    <t xml:space="preserve">HR.IN@7n.com</t>
  </si>
  <si>
    <t xml:space="preserve">0124-4647746</t>
  </si>
  <si>
    <t xml:space="preserve">31 IIIrd FLR ANANDVAN BLOCK-A6 PASCHIM VIHAR NEW DELHI West Delhi DL 110063</t>
  </si>
  <si>
    <t xml:space="preserve">Star Health Sceinces India Pvt Ltd</t>
  </si>
  <si>
    <t xml:space="preserve">starhealthsciences.hr@gmail.com</t>
  </si>
  <si>
    <t xml:space="preserve">CHANDRALOK COMPLEX, 1st Floor, Kalasiguda, Secunderabad, Telangana 500003</t>
  </si>
  <si>
    <t xml:space="preserve">Tecpool Solutions Private Limited</t>
  </si>
  <si>
    <t xml:space="preserve">Venkatesh S</t>
  </si>
  <si>
    <t xml:space="preserve">admin@techpoolindia.com</t>
  </si>
  <si>
    <t xml:space="preserve">NO 12 2ND FLOOR DHANARATNA NIVAS 1ST CROSS SRINIVAGILU 100 FEET INTERMEDIATE ROAD KORAMANGALA BENGALURU Bangalore KA 560047 IN</t>
  </si>
  <si>
    <t xml:space="preserve">Unilever.Com</t>
  </si>
  <si>
    <t xml:space="preserve">Rakesh Ravindran</t>
  </si>
  <si>
    <t xml:space="preserve">rakesh.ravindran@unilever.com</t>
  </si>
  <si>
    <t xml:space="preserve">1, Delhi - Jaipur Expy, Chander Nagar, Sector 16, Gurugram, Haryana 122022</t>
  </si>
  <si>
    <t xml:space="preserve">Vydehi Institute Of Medical Science And Research Centre</t>
  </si>
  <si>
    <t xml:space="preserve">hrmanager@vimsmail.com</t>
  </si>
  <si>
    <t xml:space="preserve">82, near BMTC 18th Depot, Vijayanagar, Nallurhalli, Whitefield, Bengaluru, Karnataka 560066</t>
  </si>
  <si>
    <t xml:space="preserve">Psyste It Services</t>
  </si>
  <si>
    <t xml:space="preserve">Urmila</t>
  </si>
  <si>
    <t xml:space="preserve">urmila@psys.in</t>
  </si>
  <si>
    <t xml:space="preserve">Shop No. 5, Pitamber Market, Agarwal Vidyalaya Marg, Naka Hindola, Lucknow, Uttar Pradesh 226004</t>
  </si>
  <si>
    <t xml:space="preserve">Rmg And Associates New Delhi</t>
  </si>
  <si>
    <t xml:space="preserve">manish@rmgcs.com</t>
  </si>
  <si>
    <t xml:space="preserve">207 &amp; 202 Suchet Chambers 1224/5 Bank, Gali Number 5, Bank St, Nai Walan, Karol Bagh, Delhi, 110005</t>
  </si>
  <si>
    <t xml:space="preserve">Seven-S Banking Management Consultancy Services (P) Ltd.</t>
  </si>
  <si>
    <t xml:space="preserve">director@sevensbanking.com</t>
  </si>
  <si>
    <t xml:space="preserve">104, Eco Heights, Shree Nityanand Society, Sahar Rd, Andheri East, Mumbai, Maharashtra 400069</t>
  </si>
  <si>
    <t xml:space="preserve">Star Hospitas (A Unit Of Unimed Health Care Private Limited)</t>
  </si>
  <si>
    <t xml:space="preserve">Shyam Kumar</t>
  </si>
  <si>
    <t xml:space="preserve">shyam@starhospitals.in</t>
  </si>
  <si>
    <t xml:space="preserve">A Unit of Unimed Healthcare Private Limited, 8-2-596, Banjara Hills Rd Number 10, Gaffar Khan Colony, Banjara Hills, Hyderabad, Telangana 500034</t>
  </si>
  <si>
    <t xml:space="preserve">Tecra Syste Pvt Ltd</t>
  </si>
  <si>
    <t xml:space="preserve">Vani Nagireddy</t>
  </si>
  <si>
    <t xml:space="preserve">hr@tecra.com</t>
  </si>
  <si>
    <t xml:space="preserve">8-3-961/B, Fifth Floor, S.B.I. Building, Srinagar Colony Main Road, Sri Nagar Colony, Hyderabad, 500073</t>
  </si>
  <si>
    <t xml:space="preserve">Unilogic Technologies Private Limited</t>
  </si>
  <si>
    <t xml:space="preserve">Charu Praba</t>
  </si>
  <si>
    <t xml:space="preserve">charu@unilogic.in</t>
  </si>
  <si>
    <t xml:space="preserve">302-A PSG-Step Software Park II, PSGR Block Sarvajana HS School Campus, Peelamedu, Tamil Nadu 641004</t>
  </si>
  <si>
    <t xml:space="preserve">Vyom Labs</t>
  </si>
  <si>
    <t xml:space="preserve">verification@vyomlabs.com</t>
  </si>
  <si>
    <t xml:space="preserve">Sunrise Business Park, near Cummins Campus, Balewadi, Pune, Maharashtra 411045</t>
  </si>
  <si>
    <t xml:space="preserve">Pt. Kaltimex Energy</t>
  </si>
  <si>
    <t xml:space="preserve">Kaltimex</t>
  </si>
  <si>
    <t xml:space="preserve">kaltimex@kaltimex.co.id</t>
  </si>
  <si>
    <t xml:space="preserve">Menara Karya, Jl. Gilimanuk No.1-2, RT.1/RW.2, Kuningan, Kuningan Tim., Kecamatan Setiabudi, Kota Jakarta Selatan, Daerah Khusus Ibukota Jakarta 12950, Indonesia</t>
  </si>
  <si>
    <t xml:space="preserve">Rmm Global</t>
  </si>
  <si>
    <t xml:space="preserve">prasad@moldtekindia.com</t>
  </si>
  <si>
    <t xml:space="preserve">18 Chafford Way, Grays, England, RM16 2EB</t>
  </si>
  <si>
    <t xml:space="preserve">Seventh Edge Consulting Services Pvt Ltd</t>
  </si>
  <si>
    <t xml:space="preserve">megha@seventhedge.co.in</t>
  </si>
  <si>
    <t xml:space="preserve">LAXMI BUSINESS PARK IN LAXMI INDUSTRIAL ESTATE "B" WING 433, 4TH FLOOR, New Link Rd, ANDHERI (W, Mumbai, Maharashtra 400053</t>
  </si>
  <si>
    <t xml:space="preserve">Star Imaging And Path Lab Private Limited</t>
  </si>
  <si>
    <t xml:space="preserve">hr@starimaging.in</t>
  </si>
  <si>
    <t xml:space="preserve">B 4/4TILAK NAGAR NEW DELHI DL 110018 IN</t>
  </si>
  <si>
    <t xml:space="preserve">Tectoro Consulting Pvt. Ltd</t>
  </si>
  <si>
    <t xml:space="preserve">priyanka.g@tectoro.com</t>
  </si>
  <si>
    <t xml:space="preserve">iLabs Centre, Block-D, 8th Floor, Opp:, Inorbit Mall Rd, HITEC City, Madhapur, Telangana 500081</t>
  </si>
  <si>
    <t xml:space="preserve">Unimark Remedies Ltd</t>
  </si>
  <si>
    <t xml:space="preserve">trainee.hrd@unimarkremedies.com</t>
  </si>
  <si>
    <t xml:space="preserve">Plot No:41, GIDC Rd, Phase 1, GIDC, Vapi, Gujarat 396195</t>
  </si>
  <si>
    <t xml:space="preserve">W Pratiksha Hospital</t>
  </si>
  <si>
    <t xml:space="preserve">hr@w-hospital.in</t>
  </si>
  <si>
    <t xml:space="preserve">Golf Course Ext Rd, Shushant Lok 2, Sector 56, Gurugram, Haryana 122011</t>
  </si>
  <si>
    <t xml:space="preserve">Ptc Industries Limited</t>
  </si>
  <si>
    <t xml:space="preserve">Marketing</t>
  </si>
  <si>
    <t xml:space="preserve">marketing1@ptcil.com</t>
  </si>
  <si>
    <t xml:space="preserve">3/4 Malviya Nagar, Aishbagh Rd, Moti Jheel Colony, Aishbagh, Lucknow, Uttar Pradesh 226004</t>
  </si>
  <si>
    <t xml:space="preserve">Rnacorporate</t>
  </si>
  <si>
    <t xml:space="preserve">Pranali Satardekar</t>
  </si>
  <si>
    <t xml:space="preserve">pranali.satardekar@rnacorporate.com</t>
  </si>
  <si>
    <t xml:space="preserve">RNA Corporate ParkNext to Collector's Office, Kalanagar, Bandra(East)</t>
  </si>
  <si>
    <t xml:space="preserve">Seventh Vision India Private Limited</t>
  </si>
  <si>
    <t xml:space="preserve">Communications@lotusnews.tv</t>
  </si>
  <si>
    <t xml:space="preserve">Thalai Vasal Complex, Patel Rd, Near Power House, Ranganathapuram, Coimbatore, Tamil Nadu 641009</t>
  </si>
  <si>
    <t xml:space="preserve">Star Imaging Pathlab</t>
  </si>
  <si>
    <t xml:space="preserve">Drreenade Path</t>
  </si>
  <si>
    <t xml:space="preserve">drreenade.path@gmail.com</t>
  </si>
  <si>
    <t xml:space="preserve">C-1/7, Opposite Mata Chanan Devi Hospital Janakpuri, New Delhi - 110058.</t>
  </si>
  <si>
    <t xml:space="preserve">Tecumesh</t>
  </si>
  <si>
    <t xml:space="preserve">Sivarama Krishna</t>
  </si>
  <si>
    <t xml:space="preserve">sivaramakrishna@tecumesh.com</t>
  </si>
  <si>
    <t xml:space="preserve">56, W H S, Furniture Block, Kirti Nagar, New Delhi, Delhi 110015</t>
  </si>
  <si>
    <t xml:space="preserve">Uninor Telecome Private Limited</t>
  </si>
  <si>
    <t xml:space="preserve">payroll.support@uninor.in</t>
  </si>
  <si>
    <t xml:space="preserve">Ground Floor, Masterpiece, Sector 54,, Dlf Golf Course Road, Opposite Hotel Lbis, Dlf City, Gurugram, 122002</t>
  </si>
  <si>
    <t xml:space="preserve">W S Kane And Co</t>
  </si>
  <si>
    <t xml:space="preserve">Ashutosh Kane</t>
  </si>
  <si>
    <t xml:space="preserve">ashutosh.kane@wskaneandco.com</t>
  </si>
  <si>
    <t xml:space="preserve">6th Floor, Merchant Chambers, Vitthaldas Thackersey Marg, New Marine Lines, Marine Lines, Mumbai, Maharashtra 400020</t>
  </si>
  <si>
    <t xml:space="preserve">Ptc Softwrae (Parametric Technology Corporation )</t>
  </si>
  <si>
    <t xml:space="preserve">C Mishra</t>
  </si>
  <si>
    <t xml:space="preserve">cmishra@ptc.com</t>
  </si>
  <si>
    <t xml:space="preserve">020-66053114</t>
  </si>
  <si>
    <t xml:space="preserve">Bhandari House - 91, 701 / 702, Nehru Place, New Delhi, Delhi 110019</t>
  </si>
  <si>
    <t xml:space="preserve">Rns Motors</t>
  </si>
  <si>
    <t xml:space="preserve">rns.hbl.hr1@marutidealers.com</t>
  </si>
  <si>
    <t xml:space="preserve">UG2, Plot No 715, Sector 5, Vaishali, Ghaziabad, Uttar Pradesh 201010</t>
  </si>
  <si>
    <t xml:space="preserve">Seventhsense Technologies Pvt Ltd</t>
  </si>
  <si>
    <t xml:space="preserve">Prasoon Snair</t>
  </si>
  <si>
    <t xml:space="preserve">prasoon.snair@7stl.com</t>
  </si>
  <si>
    <t xml:space="preserve">TICEL BIO PARK LTD Module No.606, 6th Floor, No.5, CSIR Rd, Tharamani, Chennai, Tamil Nadu 600113</t>
  </si>
  <si>
    <t xml:space="preserve">Star Paper</t>
  </si>
  <si>
    <t xml:space="preserve">star.sre@starpapers.com</t>
  </si>
  <si>
    <t xml:space="preserve">23, Mauji Colony Malviya Nagar · Jaipur - 302 017, Rajasthan.</t>
  </si>
  <si>
    <t xml:space="preserve">Tecvibes Info Syste</t>
  </si>
  <si>
    <t xml:space="preserve">hr@tecvibes.com</t>
  </si>
  <si>
    <t xml:space="preserve">Raj Bhavan Rd, opp. : Katriya Hotels, Somajiguda, Hyderabad, Telangana 500082</t>
  </si>
  <si>
    <t xml:space="preserve">Union Asset Management Co Pvt Ltd / Union Kbc Asset Management Company Private Limited</t>
  </si>
  <si>
    <t xml:space="preserve">Anil Chandran</t>
  </si>
  <si>
    <t xml:space="preserve">anil.chandran@unionmf.com</t>
  </si>
  <si>
    <t xml:space="preserve">Unit 503, 5th Floor, Leela Business Park, Andheri - Kurla Rd, Andheri East, Mumbai, Maharashtra 400059</t>
  </si>
  <si>
    <t xml:space="preserve">W T Solution Private Limited</t>
  </si>
  <si>
    <t xml:space="preserve">Ankitna</t>
  </si>
  <si>
    <t xml:space="preserve">hr@wtsolutions.cc</t>
  </si>
  <si>
    <t xml:space="preserve">289, Rajpur Rd, Jakhan, Dehradun, Uttarakhand 248001</t>
  </si>
  <si>
    <t xml:space="preserve">Ptcindia</t>
  </si>
  <si>
    <t xml:space="preserve">Rajiv Mishra</t>
  </si>
  <si>
    <t xml:space="preserve">rajiv.mishra@ptcindia.com</t>
  </si>
  <si>
    <t xml:space="preserve">2nd Floor, NBCC Tower 15 Bhikaji Cama Place, New Delhi, Delhi 110066</t>
  </si>
  <si>
    <t xml:space="preserve">Roamware India Private Limited (Mobileum)</t>
  </si>
  <si>
    <t xml:space="preserve">Pankaj.Gupta@mobileum.com</t>
  </si>
  <si>
    <t xml:space="preserve">7th Floor, Sigma, Technology Street, Hiranandani Gardens, Powai Mumbai 400076</t>
  </si>
  <si>
    <t xml:space="preserve">Seward Systems Inc</t>
  </si>
  <si>
    <t xml:space="preserve">Param</t>
  </si>
  <si>
    <t xml:space="preserve">param@sewardsystems.com</t>
  </si>
  <si>
    <t xml:space="preserve">302, 3rd Floor, Triveni Krupa Building, Carter Road No 3, Borivali (E), Mumbai, Maharashtra 400066</t>
  </si>
  <si>
    <t xml:space="preserve">Star Union Daichi</t>
  </si>
  <si>
    <t xml:space="preserve">hr@sudlise.in</t>
  </si>
  <si>
    <t xml:space="preserve">022-41243379</t>
  </si>
  <si>
    <t xml:space="preserve">507 5th floor house 110 001, Tolstoy Rd, Atul Grove Road, Janpath, Connaught Place, New Delhi, Delhi 110001</t>
  </si>
  <si>
    <t xml:space="preserve">Teganalytics</t>
  </si>
  <si>
    <t xml:space="preserve">Kinkar Sarkar</t>
  </si>
  <si>
    <t xml:space="preserve">kinkar.sarkar@teganalytics.com</t>
  </si>
  <si>
    <t xml:space="preserve">TEG Analytics, Indiqube Alpha, Plot No.19/24, Kadubeesanahalli, Varthur, Outer Ring Rd, Uttarahalli Hobli, Bengaluru, Karnataka 560103</t>
  </si>
  <si>
    <t xml:space="preserve">Unionbankofindia</t>
  </si>
  <si>
    <t xml:space="preserve">cmd@unionbankofindia.com</t>
  </si>
  <si>
    <t xml:space="preserve">199/C, Bhartendu Harish Chandra Marg, Pushpanjali, Karkardooma, Anand Vihar, Delhi, 110092</t>
  </si>
  <si>
    <t xml:space="preserve">Waandream Pixelflow Syste Pvt. Ltd.</t>
  </si>
  <si>
    <t xml:space="preserve">hr@wdpf.net</t>
  </si>
  <si>
    <t xml:space="preserve">Plot No.21, Flat No. 203, Techno Residency, Opp: Raheja Mind Space, Madhapur, HITEC City, Hyderabad, Telangana 500081</t>
  </si>
  <si>
    <t xml:space="preserve">Seyad Shariat Finance Limited</t>
  </si>
  <si>
    <t xml:space="preserve">Habibrahman</t>
  </si>
  <si>
    <t xml:space="preserve">seyadshariat@gmail.com</t>
  </si>
  <si>
    <t xml:space="preserve">PPH6+QWM, Vannarpettai, Tirunelveli, Tamil Nadu 627001</t>
  </si>
  <si>
    <t xml:space="preserve">Starlink</t>
  </si>
  <si>
    <t xml:space="preserve">Binu Singh</t>
  </si>
  <si>
    <t xml:space="preserve">Hr@STARLINKQATAR.COM</t>
  </si>
  <si>
    <t xml:space="preserve">3/12, Behind Santpura Temple, Govind Puri,Modi Nagar, Ghaziabad, 201201</t>
  </si>
  <si>
    <t xml:space="preserve">Tej Raj And Pal Chartered Accountants</t>
  </si>
  <si>
    <t xml:space="preserve">Nirjharini</t>
  </si>
  <si>
    <t xml:space="preserve">tejrajpalca@gmail.com</t>
  </si>
  <si>
    <t xml:space="preserve">Plot No 1,Kalpana Area, Bhubaneswar, Odisha 751014</t>
  </si>
  <si>
    <t xml:space="preserve">Unipath Speciality Laboratory</t>
  </si>
  <si>
    <t xml:space="preserve">Jaydeep Vaghela</t>
  </si>
  <si>
    <t xml:space="preserve">jaydeep.vaghela@unipath.in</t>
  </si>
  <si>
    <t xml:space="preserve">93/94,pallavi Apartments, OPP. Central Park, near SMS Hospital, Jaipur, Rajasthan 302004</t>
  </si>
  <si>
    <t xml:space="preserve">Ptechnologies</t>
  </si>
  <si>
    <t xml:space="preserve">Narayana K</t>
  </si>
  <si>
    <t xml:space="preserve">narayana.k@ptechnologies.in</t>
  </si>
  <si>
    <t xml:space="preserve">Near Dussehra Ground, Prem Nagar, Dehradun, Uttarakhand 248001</t>
  </si>
  <si>
    <t xml:space="preserve">Wabag</t>
  </si>
  <si>
    <t xml:space="preserve">Naomi Pune</t>
  </si>
  <si>
    <t xml:space="preserve">naomi.pune@wabag.in</t>
  </si>
  <si>
    <t xml:space="preserve">A 13 A, Block A, Industrial Area, Sector 62, Noida, Uttar Pradesh 201309</t>
  </si>
  <si>
    <t xml:space="preserve">Ptgindia</t>
  </si>
  <si>
    <t xml:space="preserve">Ramya Koona</t>
  </si>
  <si>
    <t xml:space="preserve">ramya.koona@ptgindia.com</t>
  </si>
  <si>
    <t xml:space="preserve">NBCC Tower 15 Bhikaji Cama Place, New Delhi, Delhi 110066</t>
  </si>
  <si>
    <t xml:space="preserve">Robertsonandcomany</t>
  </si>
  <si>
    <t xml:space="preserve">Regina Villanueva</t>
  </si>
  <si>
    <t xml:space="preserve">Regina.villanueva@robertsonandcomany.com</t>
  </si>
  <si>
    <t xml:space="preserve">KHAJIPETA FARMERS PRODUCER COMPANY LIMITED, 2022-01-06, Andhra Pradesh</t>
  </si>
  <si>
    <t xml:space="preserve">Seygen Technologies India Pvt Ltd</t>
  </si>
  <si>
    <t xml:space="preserve">Kiran Emani</t>
  </si>
  <si>
    <t xml:space="preserve">kiran.emani@seygen.com</t>
  </si>
  <si>
    <t xml:space="preserve">312 Powai Plaza, Near Hiranandani Gardens, Powai, Maharashtra 400076</t>
  </si>
  <si>
    <t xml:space="preserve">Starone Associates And Services Llp</t>
  </si>
  <si>
    <t xml:space="preserve">Nainpreet</t>
  </si>
  <si>
    <t xml:space="preserve">nainpreet@staroneassociates.com</t>
  </si>
  <si>
    <t xml:space="preserve">09850 892211</t>
  </si>
  <si>
    <t xml:space="preserve">428, Jawaharlal Nehru Rd, Saraswat Colony, Mangalwar Peth, Somwar Peth, Pune, Maharashtra 411011</t>
  </si>
  <si>
    <t xml:space="preserve">Tejashwini Enterprises</t>
  </si>
  <si>
    <t xml:space="preserve">Rama Krishna</t>
  </si>
  <si>
    <t xml:space="preserve">ramakrishna@tejashwinienterprises.com</t>
  </si>
  <si>
    <t xml:space="preserve">2nd Main Rd, Hebbal Industrial Estate, Hebbal, Mysuru, Karnataka 570016</t>
  </si>
  <si>
    <t xml:space="preserve">Unipath Speciality Laboratory Limited</t>
  </si>
  <si>
    <t xml:space="preserve">hr@unipath.in</t>
  </si>
  <si>
    <t xml:space="preserve">9694093007// 9904400966</t>
  </si>
  <si>
    <t xml:space="preserve">Sanoma Plaza, 1st Floor, 102, Sheth Mangaldas Rd, opp. Parimal Garden, Tulsibag Society, Ellisbridge, Ahmedabad, Gujarat 380006</t>
  </si>
  <si>
    <t xml:space="preserve">Waiin</t>
  </si>
  <si>
    <t xml:space="preserve">Sameer Nair</t>
  </si>
  <si>
    <t xml:space="preserve">sameer.nair@waiin.com</t>
  </si>
  <si>
    <t xml:space="preserve">2101, Vijayanagar Colony, Sadashiv Peth, Pune, Maharashtra 411030</t>
  </si>
  <si>
    <t xml:space="preserve">Ptl Consulting</t>
  </si>
  <si>
    <t xml:space="preserve">Renuka Nichkaode</t>
  </si>
  <si>
    <t xml:space="preserve">renuka.nichkaode@pricoltech.com</t>
  </si>
  <si>
    <t xml:space="preserve">PALACE ROAD ILOGBO EREMI, OKOAFON, ARAROMI, Lagos, Nigeria</t>
  </si>
  <si>
    <t xml:space="preserve">Robinsons Cargo And Logistics Pvt Ltd</t>
  </si>
  <si>
    <t xml:space="preserve">fino.panvellog@robinsonsglobal.com</t>
  </si>
  <si>
    <t xml:space="preserve">1st Floor, Canara Bank Building, 15/17, Adi Marzban Path, Ballard Estate, Mumbai Mh 400001 In</t>
  </si>
  <si>
    <t xml:space="preserve">Sfj Business Solutions Private Limited</t>
  </si>
  <si>
    <t xml:space="preserve">ramya@sfjbs.co.in</t>
  </si>
  <si>
    <t xml:space="preserve">Unit 2, B Block, 4th Floor, Uma Shree Dream World, Behind Race institute, Hosur Rd, Kudlu Gate, Bengaluru, Karnataka 560068</t>
  </si>
  <si>
    <t xml:space="preserve">Starpowerz Human Resource Pvt Ltd</t>
  </si>
  <si>
    <t xml:space="preserve">Abdul Khan</t>
  </si>
  <si>
    <t xml:space="preserve">hr@starpowerz.com</t>
  </si>
  <si>
    <t xml:space="preserve">Sco-310, 3rd Floor ,Chinn Mastika, Kadian St, Jalandhar, Punjab 144001</t>
  </si>
  <si>
    <t xml:space="preserve">Tejora Private Limited</t>
  </si>
  <si>
    <t xml:space="preserve">Rupali</t>
  </si>
  <si>
    <t xml:space="preserve">rupali.pagare@tejora.com</t>
  </si>
  <si>
    <t xml:space="preserve">402,403, A WING, 4TH FLOOR, EUREKA TOWER,MINDSPACE BEHIND TOYOTA SHOWROOM, LINK ROAD, MALAD WEST MUMBAI Mumbai City MH 400064 IN</t>
  </si>
  <si>
    <t xml:space="preserve">Uniphone Software Syste</t>
  </si>
  <si>
    <t xml:space="preserve">lavinia@uniphore.com</t>
  </si>
  <si>
    <t xml:space="preserve">IIT Madras Research Park, E Block, 8th Floor Kanagam Road Kanagam, Unit C2, Tharamani, Chennai, Tamil Nadu 600113</t>
  </si>
  <si>
    <t xml:space="preserve">Walchandnagar Industries Ltd.</t>
  </si>
  <si>
    <t xml:space="preserve">Sckawade</t>
  </si>
  <si>
    <t xml:space="preserve">hr@walchand.com</t>
  </si>
  <si>
    <t xml:space="preserve">Junction Road, Indapur, Walchandnagar, Maharashtra 413114</t>
  </si>
  <si>
    <t xml:space="preserve">Pudhuaaru</t>
  </si>
  <si>
    <t xml:space="preserve">Nalini</t>
  </si>
  <si>
    <t xml:space="preserve">nalini.c@pudhuaaru.kgfs.co.in</t>
  </si>
  <si>
    <t xml:space="preserve">Head office, Pudhuaaru KGFS , No:66/2999, 2nd floor,, Trichy main road, Trichy Rd, Thanjavur, Tamil Nadu 613007</t>
  </si>
  <si>
    <t xml:space="preserve">Robustek Solutions Pvt Ltd</t>
  </si>
  <si>
    <t xml:space="preserve">Dilip Yadav</t>
  </si>
  <si>
    <t xml:space="preserve">dilip.yadav@robustnet.com</t>
  </si>
  <si>
    <t xml:space="preserve">PLOT NO:136, PB NAGAR COLONY,OLD SAFILGUDA Rangareddi MALKAJGIRI-500056</t>
  </si>
  <si>
    <t xml:space="preserve">Sfo Technologies Pvt Limited</t>
  </si>
  <si>
    <t xml:space="preserve">Venu Gopal</t>
  </si>
  <si>
    <t xml:space="preserve">venugopala.p@nestgroup.net</t>
  </si>
  <si>
    <t xml:space="preserve">B-21, Chakan MIDC Phase-II Wasuli, Khed taluka, Maharashtra 410501</t>
  </si>
  <si>
    <t xml:space="preserve">Starrling Solutions</t>
  </si>
  <si>
    <t xml:space="preserve">jenita@starling.in</t>
  </si>
  <si>
    <t xml:space="preserve">220, Bhagwati Business Centre, Shakarpur, Vikas Marg, Delhi - 110092, Near Lakshmi</t>
  </si>
  <si>
    <t xml:space="preserve">Tekcare India Private Limited</t>
  </si>
  <si>
    <t xml:space="preserve">Devendra Sharma</t>
  </si>
  <si>
    <t xml:space="preserve">devendra.sharma@tekcare.co.in</t>
  </si>
  <si>
    <t xml:space="preserve">Shop-171-C, Floor -17 PLOT-224 CWing Mittal Court Jamnalal Bajaj Marg Nariman Point Mumbai Mumbai City MH 400021 IN</t>
  </si>
  <si>
    <t xml:space="preserve">Uniphos</t>
  </si>
  <si>
    <t xml:space="preserve">info@uniphos.com</t>
  </si>
  <si>
    <t xml:space="preserve">26-28, Block F, Connaught Place, New Delhi, Delhi 110001</t>
  </si>
  <si>
    <t xml:space="preserve">Walker Chandiok And Company Llp</t>
  </si>
  <si>
    <t xml:space="preserve">Shyam Srimali</t>
  </si>
  <si>
    <t xml:space="preserve">Shyam.Srimali@IN.GT.COM</t>
  </si>
  <si>
    <t xml:space="preserve">L-41, Connaught Cir, Panchkuian Road Railway Colony, Connaught Place, New Delhi, Delhi 110001</t>
  </si>
  <si>
    <t xml:space="preserve">Pugmarks Interweb Pvt Ltd</t>
  </si>
  <si>
    <t xml:space="preserve">Vikas Talwar</t>
  </si>
  <si>
    <t xml:space="preserve">vikas@pugmarks.com</t>
  </si>
  <si>
    <t xml:space="preserve">SCO 343-345, 3rd Floor, Sector 34-A, Chandigarh, 160022</t>
  </si>
  <si>
    <t xml:space="preserve">Rochemindia</t>
  </si>
  <si>
    <t xml:space="preserve">unal@rochemindia.net</t>
  </si>
  <si>
    <t xml:space="preserve">101, HDIL TOWERS, ANANT KANEKAR ROAD, BANDRA (EAST) MUMBAI Mumbai City MH 400051 IN</t>
  </si>
  <si>
    <t xml:space="preserve">Sganalytics</t>
  </si>
  <si>
    <t xml:space="preserve">Shweta Navarkar</t>
  </si>
  <si>
    <t xml:space="preserve">shweta.navarkar@sganalytics.com</t>
  </si>
  <si>
    <t xml:space="preserve">601 &amp; 602, 6th Floor, 2nd Wing, Cluster C, DP Farms Road, EON Free Zone,, Kharadi, Pune, Maharashtra 411014</t>
  </si>
  <si>
    <t xml:space="preserve">Start Corp India Pvt Ltd</t>
  </si>
  <si>
    <t xml:space="preserve">Arvind Khot</t>
  </si>
  <si>
    <t xml:space="preserve">arvind.khot@startenterprise.com</t>
  </si>
  <si>
    <t xml:space="preserve">No. 107/108, Mittal Chambers, Nariman Point, Mumbai, Maharashtra 400021</t>
  </si>
  <si>
    <t xml:space="preserve">Tekflair Consultants Pvt Ltd</t>
  </si>
  <si>
    <t xml:space="preserve">hr@Tekflair.com</t>
  </si>
  <si>
    <t xml:space="preserve">No-11/12, 1st Floor, Off Station Road, W Ave Rd, Kodambakkam, Chennai, Tamil Nadu 600024</t>
  </si>
  <si>
    <t xml:space="preserve">Unipoint It Solutions</t>
  </si>
  <si>
    <t xml:space="preserve">hr@unipoint.in</t>
  </si>
  <si>
    <t xml:space="preserve">1-10-65, Street Number 3, New Bakaram, Usyatam Residency, Ashok Nagar, Himayatnagar, Hyderabad, Telangana 500020</t>
  </si>
  <si>
    <t xml:space="preserve">Walkover Web Solutions Private Limited</t>
  </si>
  <si>
    <t xml:space="preserve">hr@walkover.in</t>
  </si>
  <si>
    <t xml:space="preserve">Near, 405-406, Capt. C. S. Naidu Arcade, 10/2, Greater Kailash Road, New Palasia, Indore, Madhya Pradesh 452001</t>
  </si>
  <si>
    <t xml:space="preserve">Pugold</t>
  </si>
  <si>
    <t xml:space="preserve">hrapgi@pugold.com</t>
  </si>
  <si>
    <t xml:space="preserve">Dandiya Bajar, Dandaiya Bajar Aliganj, Aliganj, near Vivek Garment, Lucknow, Uttar Pradesh 226024</t>
  </si>
  <si>
    <t xml:space="preserve">Rocklandhospitals</t>
  </si>
  <si>
    <t xml:space="preserve">Rashma Nathani</t>
  </si>
  <si>
    <t xml:space="preserve">rashma.nathani@rocklandhospitals.com</t>
  </si>
  <si>
    <t xml:space="preserve">B-33-34, QUTAB INSTITUTIONAL AREA, New Delhi, INDIA 110016</t>
  </si>
  <si>
    <t xml:space="preserve">Sgcjhl</t>
  </si>
  <si>
    <t xml:space="preserve">info@sgcjhl.com</t>
  </si>
  <si>
    <t xml:space="preserve">C- 13 Kantilal Maganlal Industrial Estate,(Pannalal Silk Mills Compound),LBS Marg, Bhandup (West),Mumbai – 400 078</t>
  </si>
  <si>
    <t xml:space="preserve">Stasis Systems Pvt Ltd</t>
  </si>
  <si>
    <t xml:space="preserve">hr@stasissystems.com</t>
  </si>
  <si>
    <t xml:space="preserve">40-65249555</t>
  </si>
  <si>
    <t xml:space="preserve">DOOR No.: 8-3-164/15, NANDAN NAGAR BACKSIDE OF GOKUL THEATRE, ERRAGADDA HYDERABAD AP 500018 IN</t>
  </si>
  <si>
    <t xml:space="preserve">Tekmunk Software Solutions Pvt Ltd</t>
  </si>
  <si>
    <t xml:space="preserve">Rachana</t>
  </si>
  <si>
    <t xml:space="preserve">hr@tekmunk.com</t>
  </si>
  <si>
    <t xml:space="preserve">CTS No.1175, S.No.28/1, Nirmitee Eminence Flat No. 9, (RES),2nd Floor, Near mehandale Garage Erandwane Hyderabad TG 411004 IN</t>
  </si>
  <si>
    <t xml:space="preserve">Uniprotech</t>
  </si>
  <si>
    <t xml:space="preserve">hr@uniprotech.co.in</t>
  </si>
  <si>
    <t xml:space="preserve">KNR Building, Plot No: 23&amp;35B, Sriram Nagar 2nd Street Mugalivakkam, Road, Porur, Chennai, Tamil Nadu 600116</t>
  </si>
  <si>
    <t xml:space="preserve">Wall Street Finance Limited</t>
  </si>
  <si>
    <t xml:space="preserve">Sujit</t>
  </si>
  <si>
    <t xml:space="preserve">hr@spicemoney.in</t>
  </si>
  <si>
    <t xml:space="preserve">Apex Group, Apex The Florus, Sector 18, Plot Alpha, Ghaziabad, Uttar Pradesh 201012</t>
  </si>
  <si>
    <t xml:space="preserve">Pulse Pharmaceuticals Pvt Ltd</t>
  </si>
  <si>
    <t xml:space="preserve">Sastri</t>
  </si>
  <si>
    <t xml:space="preserve">sastri_hr@pulsepharma.net</t>
  </si>
  <si>
    <t xml:space="preserve">208, Ashirwad Complex, D-1, Hauz Khas, Hauz Khas, New Delhi, Delhi 110016</t>
  </si>
  <si>
    <t xml:space="preserve">Rockwell Collins India Enterprises Pvt Ltd</t>
  </si>
  <si>
    <t xml:space="preserve">Sdevulap</t>
  </si>
  <si>
    <t xml:space="preserve">sdevulap@rockwellcollins.com</t>
  </si>
  <si>
    <t xml:space="preserve">Phase I &amp; II, 7th Floor, Block -III, Plot No 129 to 132, DLF Commercial Developer Ltd, APHB Colony, Gachibowli HYDERABAD Hyderabad TG 500081 IN</t>
  </si>
  <si>
    <t xml:space="preserve">Sgmplacements</t>
  </si>
  <si>
    <t xml:space="preserve">admin@sgmplacements.com</t>
  </si>
  <si>
    <t xml:space="preserve">343, 1st Floor, C Wing, Vashi Plaza, Vashi Flyover, Sector 17, Vashi, Navi Mumbai, Maharashtra 400703</t>
  </si>
  <si>
    <t xml:space="preserve">Statlight Software Solutions</t>
  </si>
  <si>
    <t xml:space="preserve">hr@statlight.in</t>
  </si>
  <si>
    <t xml:space="preserve">044-22653080</t>
  </si>
  <si>
    <t xml:space="preserve">3, Senguttuvan Street, Kurinji Nagar, Chrompet, Chromepet, Chennai, Tamil Nadu 600044</t>
  </si>
  <si>
    <t xml:space="preserve">Teknip</t>
  </si>
  <si>
    <t xml:space="preserve">Vinayagam</t>
  </si>
  <si>
    <t xml:space="preserve">vinayagamm@teknip.com</t>
  </si>
  <si>
    <t xml:space="preserve">Manickam Ln, Guindy Institutional Area, SIDCO Industrial Estate, Guindy, Chennai, Tamil Nadu 600032</t>
  </si>
  <si>
    <t xml:space="preserve">Uniq Piestech Solutions Private Limited</t>
  </si>
  <si>
    <t xml:space="preserve">Vikas Sharma</t>
  </si>
  <si>
    <t xml:space="preserve">vikas@drcool.co.in</t>
  </si>
  <si>
    <t xml:space="preserve">B-76, Ist Floor, Sector 2, Noida, Uttar Pradesh 201301</t>
  </si>
  <si>
    <t xml:space="preserve">Walmart Global Technology Services India Pvt Ltd</t>
  </si>
  <si>
    <t xml:space="preserve">S Pillai</t>
  </si>
  <si>
    <t xml:space="preserve">SPillai0@walmart.com</t>
  </si>
  <si>
    <t xml:space="preserve">Block B, Fourth Floor, Aura building, Outer Ring Rd, Kaverappa Layout, Kadubeesanahalli, Bengaluru, Karnataka 560103</t>
  </si>
  <si>
    <t xml:space="preserve">Pumarth Credit &amp; Capital Ltd</t>
  </si>
  <si>
    <t xml:space="preserve">Shaileshv</t>
  </si>
  <si>
    <t xml:space="preserve">shaileshv@Pumarth.com</t>
  </si>
  <si>
    <t xml:space="preserve">0731-4241900</t>
  </si>
  <si>
    <t xml:space="preserve">A 40, C Block, Sector 2, Noida, Uttar Pradesh 201301</t>
  </si>
  <si>
    <t xml:space="preserve">Rockwool India Pvt Ltd</t>
  </si>
  <si>
    <t xml:space="preserve">vinaykk@rockwoolindia.com</t>
  </si>
  <si>
    <t xml:space="preserve">ROCKWOOL INDIA PRIVATE LIMITED is having registered office at PLOT N0. 21 &amp; 22; 1ST FLOOR; CENTURY BUILDING; ROHINI LAYOUT; LANE OPP. TO CYBER TOWERS ; MADHAPUR; HYDERABAD; Telangana; 500081; India.</t>
  </si>
  <si>
    <t xml:space="preserve">Sgs India Pvt. Ltd</t>
  </si>
  <si>
    <t xml:space="preserve">Noyal Prince</t>
  </si>
  <si>
    <t xml:space="preserve">noyal.prince@sgs.com</t>
  </si>
  <si>
    <t xml:space="preserve">226, Udyog Vihar Phase 1, Udyog Vihar, Sector 20, Gurugram, Haryana 122016</t>
  </si>
  <si>
    <t xml:space="preserve">Stayzilla</t>
  </si>
  <si>
    <t xml:space="preserve">Kaousalya</t>
  </si>
  <si>
    <t xml:space="preserve">hr@stayzilla.com</t>
  </si>
  <si>
    <t xml:space="preserve">7th Floor, Rams Swathi Towers, Durgabai Deshmukh road, R.A. Puram. Landmark -Next to HP Petrol Filling Station, Chennai, Tamil Nadu 600020</t>
  </si>
  <si>
    <t xml:space="preserve">Tekriti Software Pvt Ltd</t>
  </si>
  <si>
    <t xml:space="preserve">hr@kelltontech.com</t>
  </si>
  <si>
    <t xml:space="preserve">726, Udyog Vihar Phase V, Phase IV, Udyog Vihar, Sector 18, Gurugram, Haryana 122001</t>
  </si>
  <si>
    <t xml:space="preserve">Unique Biotech Ltd</t>
  </si>
  <si>
    <t xml:space="preserve">accounts@uniquebiotech.com</t>
  </si>
  <si>
    <t xml:space="preserve">nique Biotech Limited, Plot No. 2, Phase - II, MN Park, Kolthur Village Medchal Mandal, Malkajgiri District, Hyderabad, Telangana 500078</t>
  </si>
  <si>
    <t xml:space="preserve">Walmart India Private Limited</t>
  </si>
  <si>
    <t xml:space="preserve">HRSSWMI@wal-mart.com</t>
  </si>
  <si>
    <t xml:space="preserve">Orchid Centre, 4th Floor, Golf Course Rd, IILM Institute, Sector 53, Gurugram, Haryana 122002</t>
  </si>
  <si>
    <t xml:space="preserve">Punjab Chemicals &amp; Crop Protection Limited</t>
  </si>
  <si>
    <t xml:space="preserve">manisha@punjabchemicals.com</t>
  </si>
  <si>
    <t xml:space="preserve">18, Old Kalka Ambala Rd, Dhakoli, Dera Bassi, Punjab 140201</t>
  </si>
  <si>
    <t xml:space="preserve">Rofous Software Pvt Ltd(Now Globallogic)</t>
  </si>
  <si>
    <t xml:space="preserve">Mohini Gudivada</t>
  </si>
  <si>
    <t xml:space="preserve">mohini.gudivada@globallogic.com</t>
  </si>
  <si>
    <t xml:space="preserve">Sector 144, Noida, Uttar Pradesh 201304</t>
  </si>
  <si>
    <t xml:space="preserve">Sgs Innovation</t>
  </si>
  <si>
    <t xml:space="preserve">info@sgsgroupllc.com</t>
  </si>
  <si>
    <t xml:space="preserve">020-6529299</t>
  </si>
  <si>
    <t xml:space="preserve">F- 268, Hauz Rani, Malviya Nagar, New Delhi, Delhi 110017</t>
  </si>
  <si>
    <t xml:space="preserve">Steag Energy Services India Pvt Ltd</t>
  </si>
  <si>
    <t xml:space="preserve">Rashi Jaiswal</t>
  </si>
  <si>
    <t xml:space="preserve">rashi.jaiswal@steag.in</t>
  </si>
  <si>
    <t xml:space="preserve">A-29, Ghaziabad, A Block, Sector 16, Noida, Uttar Pradesh 201301</t>
  </si>
  <si>
    <t xml:space="preserve">Tekskills.In</t>
  </si>
  <si>
    <t xml:space="preserve">Rashi.S@tekskills.in</t>
  </si>
  <si>
    <t xml:space="preserve">Tekskills India PVT LTD
 Survey # 1050, Plot # S - 2,
 505 &amp; 506, 5th Floor,
 Manjeera Trinity Corporate,
 JNTU Hi-tech City Road, KPHB 3rd Phase,
 Kukatpally, Hyderabad - 500072</t>
  </si>
  <si>
    <t xml:space="preserve">Unique Delta Force Securities</t>
  </si>
  <si>
    <t xml:space="preserve">udf.hr@sumeetdelta.com</t>
  </si>
  <si>
    <t xml:space="preserve">A-4/57, B7 Rd, Sector 18, Rohini, Delhi, 110089</t>
  </si>
  <si>
    <t xml:space="preserve">Walsons Facility Solutions Private Limited</t>
  </si>
  <si>
    <t xml:space="preserve">Salma Shaikh</t>
  </si>
  <si>
    <t xml:space="preserve">salma.shaikh@walsons.com</t>
  </si>
  <si>
    <t xml:space="preserve">Punjab National Bank</t>
  </si>
  <si>
    <t xml:space="preserve">cosgnhrd@pnb.co.in</t>
  </si>
  <si>
    <t xml:space="preserve">Block J, Rajouri Garden, New Delhi, Delhi 110027</t>
  </si>
  <si>
    <t xml:space="preserve">Roha Infosyste Pvt Ltd</t>
  </si>
  <si>
    <t xml:space="preserve">Gurunath</t>
  </si>
  <si>
    <t xml:space="preserve">hr.India@rohagroup.com</t>
  </si>
  <si>
    <t xml:space="preserve">C-110, Balongi Rd, Phase 7, Industrial Area, Sector 74, Sahibzada Ajit Singh Nagar, Punjab 160055</t>
  </si>
  <si>
    <t xml:space="preserve">Sgs Peoplesource Private Limited</t>
  </si>
  <si>
    <t xml:space="preserve">hr@sgsolutionsglobal.com</t>
  </si>
  <si>
    <t xml:space="preserve">100/1, First Floor, Suraj Manor, Bull Temple Rd, Basavanagudi, Bengaluru, Karnataka 560019</t>
  </si>
  <si>
    <t xml:space="preserve">Steel Impex &amp; Industries</t>
  </si>
  <si>
    <t xml:space="preserve">info@steelimpex.net</t>
  </si>
  <si>
    <t xml:space="preserve">No. 6, Ghodbunder Rd, Kasarvadavali, Mira Road, Mira Bhayandar, Maharashtra 401107</t>
  </si>
  <si>
    <t xml:space="preserve">Tekunk Software Solutions</t>
  </si>
  <si>
    <t xml:space="preserve">Rachana Gupta</t>
  </si>
  <si>
    <t xml:space="preserve">hr@techmunk.com</t>
  </si>
  <si>
    <t xml:space="preserve">Unique Finance</t>
  </si>
  <si>
    <t xml:space="preserve">Uniquefinance@yahoo.in</t>
  </si>
  <si>
    <t xml:space="preserve">Walterbushnell</t>
  </si>
  <si>
    <t xml:space="preserve">hr@walterbushnell.com</t>
  </si>
  <si>
    <t xml:space="preserve">22-a, Asaf Ali Road, New Delhi, Delhi 110002</t>
  </si>
  <si>
    <t xml:space="preserve">Punjlloyd</t>
  </si>
  <si>
    <t xml:space="preserve">Apunj</t>
  </si>
  <si>
    <t xml:space="preserve">apunj@punjlloyd.com</t>
  </si>
  <si>
    <t xml:space="preserve">House, 17, Punj Essen, 18, Nehru Place, New Delhi, Delhi 110019</t>
  </si>
  <si>
    <t xml:space="preserve">Rohajo Tech Solutions Pvt Ltd</t>
  </si>
  <si>
    <t xml:space="preserve">Kavitha Ranganathan-HR Manager</t>
  </si>
  <si>
    <t xml:space="preserve">kavitha.ranganathan@rohajo.com</t>
  </si>
  <si>
    <t xml:space="preserve">Sgs Technologies Pvt Ltd</t>
  </si>
  <si>
    <t xml:space="preserve">Kav Priya</t>
  </si>
  <si>
    <t xml:space="preserve">kavipriya@grabmore.in</t>
  </si>
  <si>
    <t xml:space="preserve">044-25323226</t>
  </si>
  <si>
    <t xml:space="preserve">246, New Railway Rd, Bhim Nagar, Sector 6, Gurugram, Haryana 122001</t>
  </si>
  <si>
    <t xml:space="preserve">Steelman Telecom Pvt Ltd</t>
  </si>
  <si>
    <t xml:space="preserve">Tannu Kumari</t>
  </si>
  <si>
    <t xml:space="preserve">tannu.kumari@steelmantelecom.in</t>
  </si>
  <si>
    <t xml:space="preserve">03, Tenon Ln, Electronic City, Phase IV, Udyog Vihar, Sector 18, Gurugram, Haryana 122022</t>
  </si>
  <si>
    <t xml:space="preserve">Teleaccess</t>
  </si>
  <si>
    <t xml:space="preserve">Reena Choudhary</t>
  </si>
  <si>
    <t xml:space="preserve">reena.choudhary@teleaccess.co.in</t>
  </si>
  <si>
    <t xml:space="preserve">7, 1st floor, New Metalage Industrial Premises, Subhash Rd, Jogeshwari East, Mumbai, Maharashtra 400060</t>
  </si>
  <si>
    <t xml:space="preserve">Unique Pharmaceuticals Laboratories</t>
  </si>
  <si>
    <t xml:space="preserve">hr.iv17@jbcpl.com</t>
  </si>
  <si>
    <t xml:space="preserve">Wanbury Limited</t>
  </si>
  <si>
    <t xml:space="preserve">hr@wanbury.com</t>
  </si>
  <si>
    <t xml:space="preserve">Railway Station, B Wing, 10th Floor, opposite Vashi, Sector 30A, Vashi, Navi Mumbai, Maharashtra 400705</t>
  </si>
  <si>
    <t xml:space="preserve">Pure Technology</t>
  </si>
  <si>
    <t xml:space="preserve">anuj@puretechnology.in</t>
  </si>
  <si>
    <t xml:space="preserve">603, White Square, Hinjewadi-Wakad Road, Near, Wakad Bridge, Phase 1, Hinjawadi, Pune, Maharashtra 411057</t>
  </si>
  <si>
    <t xml:space="preserve">Rohan Rajdeep Tollways Limited</t>
  </si>
  <si>
    <t xml:space="preserve">D Raut</t>
  </si>
  <si>
    <t xml:space="preserve">draut@rajdeepgroup.com</t>
  </si>
  <si>
    <t xml:space="preserve">1, Modibaug, Commercial Building, CTS No. 2254,,Ganeshkhind Road, Shivaji Nagar,Pune,Maharashtra,INDIA,411016.</t>
  </si>
  <si>
    <t xml:space="preserve">Shaanarp Tech India Private Limited</t>
  </si>
  <si>
    <t xml:space="preserve">hr@shaanarp.com</t>
  </si>
  <si>
    <t xml:space="preserve">161/c 8th cross, 3rd, Main Road, Padmanabhanagar, Bengaluru, Karnataka 560070</t>
  </si>
  <si>
    <t xml:space="preserve">Steelwedge Technologies Pvt Ltd</t>
  </si>
  <si>
    <t xml:space="preserve">Harikrishna</t>
  </si>
  <si>
    <t xml:space="preserve">pharikrishna@steelwedge.com</t>
  </si>
  <si>
    <t xml:space="preserve">Level - 4, Building No:21, (Colruyt IT), Mindspace, Raheja IT Park, HITEC City, Hyderabad, Telangana 500081</t>
  </si>
  <si>
    <t xml:space="preserve">Telecomone Teleservices India Pvt Ltd</t>
  </si>
  <si>
    <t xml:space="preserve">Merin</t>
  </si>
  <si>
    <t xml:space="preserve">merin.philip@telecomone.in</t>
  </si>
  <si>
    <t xml:space="preserve">92, Infantry Rd, Tasker Town, Shivaji Nagar, Bengaluru, Karnataka 560001</t>
  </si>
  <si>
    <t xml:space="preserve">Uniquecontrols</t>
  </si>
  <si>
    <t xml:space="preserve">Vasanth Namjoshi</t>
  </si>
  <si>
    <t xml:space="preserve">hr@uniquecontrols.net</t>
  </si>
  <si>
    <t xml:space="preserve">405,Sot Colony, Solani River Road, near City Public Inter College, Roorkee, Uttarakhand 247667</t>
  </si>
  <si>
    <t xml:space="preserve">Wanbury Ltd</t>
  </si>
  <si>
    <t xml:space="preserve">hr.support@wanbury.com</t>
  </si>
  <si>
    <t xml:space="preserve">V5JG+8P6, Pen, Maharashtra 410220</t>
  </si>
  <si>
    <t xml:space="preserve">Puritytex</t>
  </si>
  <si>
    <t xml:space="preserve">kpplhrd@puritytex.com</t>
  </si>
  <si>
    <t xml:space="preserve">A Wing, 2, No. 2 6th, behind Bandra Kurla Complex, Bandra East, Mumbai, Maharashtra 400051</t>
  </si>
  <si>
    <t xml:space="preserve">Rohini Diagnostic Centre</t>
  </si>
  <si>
    <t xml:space="preserve">rdcrohini@gmail.com</t>
  </si>
  <si>
    <t xml:space="preserve">Old Post Office Street Opposite To Happy Medicals, Danavai Peta, Rajahmundry, Andhra Pradesh 533103</t>
  </si>
  <si>
    <t xml:space="preserve">Shah Satnamji Super Specialty Hospital</t>
  </si>
  <si>
    <t xml:space="preserve">ssjshofficehr@gmail.com</t>
  </si>
  <si>
    <t xml:space="preserve">Bhadra Road, Near Shah Satnam Ji Dham, Sirsa, Haryana 125055</t>
  </si>
  <si>
    <t xml:space="preserve">Stefanini Formerly Known As Code X Inc (Cxi)</t>
  </si>
  <si>
    <t xml:space="preserve">Sarah Karalius</t>
  </si>
  <si>
    <t xml:space="preserve">Sarah.Karalius@stefanini.com</t>
  </si>
  <si>
    <t xml:space="preserve">Flat No. 302, Building No. A-10A- New Delhi.
 10/11 Commercial Complex Dr.
 Mukherjee Nagar City, Delhi-</t>
  </si>
  <si>
    <t xml:space="preserve">Telefield Industries India Pvt Ltd</t>
  </si>
  <si>
    <t xml:space="preserve">ramanhkg@yahoo.ca</t>
  </si>
  <si>
    <t xml:space="preserve">No.9, 5th Street Lakshmi Nagar, Velachery Chennai TN 600042 IN</t>
  </si>
  <si>
    <t xml:space="preserve">Unirail Complete Rail Solutions</t>
  </si>
  <si>
    <t xml:space="preserve">B Uday</t>
  </si>
  <si>
    <t xml:space="preserve">b.uday@unirail.in</t>
  </si>
  <si>
    <t xml:space="preserve">12-13-645, Street Number 14, Laxmi Starch Colony, Nagarjuna Nagar Colony, Tarnaka, Secunderabad, Telangana 500017</t>
  </si>
  <si>
    <t xml:space="preserve">Wartsila India</t>
  </si>
  <si>
    <t xml:space="preserve">Malathi Shetty</t>
  </si>
  <si>
    <t xml:space="preserve">malathi.shetty@wartsila.com</t>
  </si>
  <si>
    <t xml:space="preserve">C/O century Enka Ltd, Bhosari Telco Rd, MIDC, Bhosari, Pimpri-Chinchwad, Maharashtra 411026</t>
  </si>
  <si>
    <t xml:space="preserve">Purple Leap (Deputed To Pearson India Pvt Ltd)</t>
  </si>
  <si>
    <t xml:space="preserve">Swarna</t>
  </si>
  <si>
    <t xml:space="preserve">swarnalatha.balasubramanyan@pearson.com</t>
  </si>
  <si>
    <t xml:space="preserve">DivyaSree Chambers, Ground Floor, A Wing 11, O Shaughnessy Rd, Bengaluru, 560025</t>
  </si>
  <si>
    <t xml:space="preserve">Rohm Electronics Asia Pte Ltd</t>
  </si>
  <si>
    <t xml:space="preserve">Shigeo Nishi</t>
  </si>
  <si>
    <t xml:space="preserve">info@rohm.in</t>
  </si>
  <si>
    <t xml:space="preserve">Shakti Apparels Pvt Ltd</t>
  </si>
  <si>
    <t xml:space="preserve">shaktiapparel@gmail.com</t>
  </si>
  <si>
    <t xml:space="preserve">Behrampur Rd, Block A, Sector 34, Gurugram, Haryana 122001</t>
  </si>
  <si>
    <t xml:space="preserve">Stellarix Consultancy Services Private Limited</t>
  </si>
  <si>
    <t xml:space="preserve">Surbhi Rustagi</t>
  </si>
  <si>
    <t xml:space="preserve">surbhi.rustagi@stellarix.com</t>
  </si>
  <si>
    <t xml:space="preserve">3rd floor, Atlantis Tower Plot D-232/233, Aamrapali Marg, Hanuman Nagar, Vaishali, Jaipur, Rajasthan 302021</t>
  </si>
  <si>
    <t xml:space="preserve">Teleindia Networks Private Limited</t>
  </si>
  <si>
    <t xml:space="preserve">Praveen Thomas</t>
  </si>
  <si>
    <t xml:space="preserve">hr@teleindianetworks.com</t>
  </si>
  <si>
    <t xml:space="preserve">No.46,1st Floor,5th Main R.P.C. Layout, Vijayanagar 2nd Stage Bangalore KA 560104 IN</t>
  </si>
  <si>
    <t xml:space="preserve">Uniserve Telecom Private Limited</t>
  </si>
  <si>
    <t xml:space="preserve">ravi@utpl.in</t>
  </si>
  <si>
    <t xml:space="preserve">No 1111, K180, 19 Main, 1st Block, Rajaji Nagar, Rajaji Nagar, Bengaluru, Karnataka 560010</t>
  </si>
  <si>
    <t xml:space="preserve">Wat Media Pvt Ltd</t>
  </si>
  <si>
    <t xml:space="preserve">Zeba Khan</t>
  </si>
  <si>
    <t xml:space="preserve">hr@watconsult.com</t>
  </si>
  <si>
    <t xml:space="preserve">5th Floor, Parijat house (Apte Industrial Estate), Manjrekar Lane, Dr E Moses Road, Worli, Mumbai, Maharashtra 400018</t>
  </si>
  <si>
    <t xml:space="preserve">Purpleframe Technologies Pvt Ltd</t>
  </si>
  <si>
    <t xml:space="preserve">admin@purpleframetech.com</t>
  </si>
  <si>
    <t xml:space="preserve">Konappana Agrahara, Electronic City, Bengaluru, Karnataka 560100</t>
  </si>
  <si>
    <t xml:space="preserve">Roj Leather</t>
  </si>
  <si>
    <t xml:space="preserve">rojleather@gmail.com</t>
  </si>
  <si>
    <t xml:space="preserve">Plot:213-215, 4th Cross St, Burma Colony, Perungudi, Chennai, Tamil Nadu 600096</t>
  </si>
  <si>
    <t xml:space="preserve">Shakti Hosiery Works</t>
  </si>
  <si>
    <t xml:space="preserve">shw Praveen Tomar</t>
  </si>
  <si>
    <t xml:space="preserve">shw.praveentomar@gmail.com</t>
  </si>
  <si>
    <t xml:space="preserve">B-56, Industrial Area, Lawrence Road, Delhi, 110035</t>
  </si>
  <si>
    <t xml:space="preserve">Stelmec Limited</t>
  </si>
  <si>
    <t xml:space="preserve">hrd@stelmec.com</t>
  </si>
  <si>
    <t xml:space="preserve">886C+RFJ, Kaushik Nagar, Vivekanand Nagar, Scheme No 19, Jind, Haryana 126102</t>
  </si>
  <si>
    <t xml:space="preserve">Telemax Links India Pvt. Ltd.</t>
  </si>
  <si>
    <t xml:space="preserve">hr@telemaxlinks.com</t>
  </si>
  <si>
    <t xml:space="preserve">Plot No. 6, First Floor, Babar Lane Near Bengali Market Delhi DL 110001 IN</t>
  </si>
  <si>
    <t xml:space="preserve">Unisign Modular Signage Private Limited</t>
  </si>
  <si>
    <t xml:space="preserve">Prabha</t>
  </si>
  <si>
    <t xml:space="preserve">hr@unisignindia.com</t>
  </si>
  <si>
    <t xml:space="preserve">Expo House, No 216, 3rd Link Street, Nehru Nagar, Industrial Estate, Old Mahabalipuram Rd, Nehru Nagar, Chennai, Tamil Nadu 600096</t>
  </si>
  <si>
    <t xml:space="preserve">Watanmal (India)Pvt Ltd</t>
  </si>
  <si>
    <t xml:space="preserve">Syed Hassan</t>
  </si>
  <si>
    <t xml:space="preserve">Hr@watanmal.com</t>
  </si>
  <si>
    <t xml:space="preserve">2nd St, Jagadambal Colony, Sripuram, Durgapuram, Royapettah, Chennai, Tamil Nadu 600004</t>
  </si>
  <si>
    <t xml:space="preserve">Rokitt Technologies Llp</t>
  </si>
  <si>
    <t xml:space="preserve">Paromita</t>
  </si>
  <si>
    <t xml:space="preserve">paromita.bannerjee@rokittech.com</t>
  </si>
  <si>
    <t xml:space="preserve">3/209,2nd Floor,Navjivan Society Dr. D.B Marg,Mumbai Central Mumbai Mumbai City MH 400008 IN</t>
  </si>
  <si>
    <t xml:space="preserve">Shalini Associates</t>
  </si>
  <si>
    <t xml:space="preserve">Prabhakar</t>
  </si>
  <si>
    <t xml:space="preserve">pss_amk@yahoo.com</t>
  </si>
  <si>
    <t xml:space="preserve">District Cemtre, Laxmi Deep Building, 802, Ansal, Vikas Marg, Laxmi Nagar, Delhi, 110092</t>
  </si>
  <si>
    <t xml:space="preserve">Stenhouse Insurance Brokers Pvt. Ltd</t>
  </si>
  <si>
    <t xml:space="preserve">Nelson</t>
  </si>
  <si>
    <t xml:space="preserve">nelson.anto@stenhouse.in</t>
  </si>
  <si>
    <t xml:space="preserve">1/1, Rams Flat, No 27, Westcott Rd, Royapettah, Chennai, Tamil Nadu 600014</t>
  </si>
  <si>
    <t xml:space="preserve">Teleminds Private Limited</t>
  </si>
  <si>
    <t xml:space="preserve">hr@telemindsinfotech.com</t>
  </si>
  <si>
    <t xml:space="preserve">AL 7, 3rd Floor, Jail Rd, near State Bank of India, Hari Nagar, New Delhi, Delhi 110064</t>
  </si>
  <si>
    <t xml:space="preserve">Unisoft Infotech Pvt. Ltd.</t>
  </si>
  <si>
    <t xml:space="preserve">hr@unisoftinfotech.com</t>
  </si>
  <si>
    <t xml:space="preserve">2947, Mahakavi Kuvempu Rd, 2nd Stage, Rajajinagar, Bengaluru, Karnataka 560010</t>
  </si>
  <si>
    <t xml:space="preserve">Water Melon Management Services</t>
  </si>
  <si>
    <t xml:space="preserve">Vibha</t>
  </si>
  <si>
    <t xml:space="preserve">hrd@watermelongroup.in</t>
  </si>
  <si>
    <t xml:space="preserve">KA/72, Second Floor Near Lift no3 &amp; Gate no 1 Kaushambi Metro Station, Kaushambi, Ghaziabad, Uttar Pradesh 201010</t>
  </si>
  <si>
    <t xml:space="preserve">Puthur Infotech Pvt Ltd</t>
  </si>
  <si>
    <t xml:space="preserve">hr@puthurinfotech.com</t>
  </si>
  <si>
    <t xml:space="preserve">Commercial Complex, 204, 2nd floor, Plot no-11, Savitri Sadan-1, Preet Vihar, Delhi, 110092</t>
  </si>
  <si>
    <t xml:space="preserve">Rooman Technologies</t>
  </si>
  <si>
    <t xml:space="preserve">Divya JYOTHI</t>
  </si>
  <si>
    <t xml:space="preserve">divyajyothi@rooman.net</t>
  </si>
  <si>
    <t xml:space="preserve">NO. 129, 1ST MAIN, IST BLOCK,RAJAJINAGAR, BANGALORE KARNATAKA KARNATAKA KAr 560010 IN</t>
  </si>
  <si>
    <t xml:space="preserve">Shalom Micro Finance Limited</t>
  </si>
  <si>
    <t xml:space="preserve">Milton</t>
  </si>
  <si>
    <t xml:space="preserve">miltonkuruvila@gmail.com</t>
  </si>
  <si>
    <t xml:space="preserve">Lekki Phase I 106104, Lekki, Nigeria</t>
  </si>
  <si>
    <t xml:space="preserve">Stepon Engineers Pvt. Ltd.</t>
  </si>
  <si>
    <t xml:space="preserve">Sandeep Adhikari</t>
  </si>
  <si>
    <t xml:space="preserve">sandeep.adhikari@steponengineers.com</t>
  </si>
  <si>
    <t xml:space="preserve">32, Amanora Park Town, Hadapsar, Pune, Maharashtra 411028</t>
  </si>
  <si>
    <t xml:space="preserve">Teleparadigm Networks Limited</t>
  </si>
  <si>
    <t xml:space="preserve">Giri</t>
  </si>
  <si>
    <t xml:space="preserve">giri@teleparadigm.com</t>
  </si>
  <si>
    <t xml:space="preserve">Genesis Towers, Lingampally, Kachiguda, Hyderabad, Telangana 500027</t>
  </si>
  <si>
    <t xml:space="preserve">Unison Techno Solutions Private Limited</t>
  </si>
  <si>
    <t xml:space="preserve">Surya T</t>
  </si>
  <si>
    <t xml:space="preserve">hr@unisontechnologies.com</t>
  </si>
  <si>
    <t xml:space="preserve">P-215, 8th Main Rd, Sector-10, New Thipasandra, LIC Colony, Jeevan Bhima Nagar,, Hoysala Nagar, Indiranagar, Bengaluru, Karnataka 560075</t>
  </si>
  <si>
    <t xml:space="preserve">Wave Crest Payment Technology Pvt Ltd</t>
  </si>
  <si>
    <t xml:space="preserve">Nikhila Vuppala</t>
  </si>
  <si>
    <t xml:space="preserve">hr@wavecrest.gi</t>
  </si>
  <si>
    <t xml:space="preserve">1st Floor, NCC House, Survey. No.64, Madhapur, Hyderabad, Telangana 500081</t>
  </si>
  <si>
    <t xml:space="preserve">Pwc</t>
  </si>
  <si>
    <t xml:space="preserve">Rimpa Basak</t>
  </si>
  <si>
    <t xml:space="preserve">rimpa.basak@in.pwc.com</t>
  </si>
  <si>
    <t xml:space="preserve">11-A, Sucheta Bhawan, Vishnu Digamber Marg, New Delhi, Delhi 110002</t>
  </si>
  <si>
    <t xml:space="preserve">Shaman Group Private Limited (Arya Honda)</t>
  </si>
  <si>
    <t xml:space="preserve">Neha Choudhary</t>
  </si>
  <si>
    <t xml:space="preserve">neha.choudhary@teahaman.com</t>
  </si>
  <si>
    <t xml:space="preserve">No. 6, Reay Rd, Dockyard, Railway Colony, Sewri, Mumbai, Maharashtra 400033</t>
  </si>
  <si>
    <t xml:space="preserve">Stepstone India Pvt. Ltd (Lumesse India Private Limited)</t>
  </si>
  <si>
    <t xml:space="preserve">Noor</t>
  </si>
  <si>
    <t xml:space="preserve">noor@lumesseindia.com</t>
  </si>
  <si>
    <t xml:space="preserve">34, Khader Nawaz Khan Rd, Srirampuram, Thousand Lights West, Thousand Lights, Chennai, Tamil Nadu 600006</t>
  </si>
  <si>
    <t xml:space="preserve">Teleysia Networks Pvt. Ltd.</t>
  </si>
  <si>
    <t xml:space="preserve">Suryakant</t>
  </si>
  <si>
    <t xml:space="preserve">suryakant@teleysia.com</t>
  </si>
  <si>
    <t xml:space="preserve">Unit A–603/604/605/606, "THE FIRST",B/h Keshavbaug Party Plot, The First Avenue Road, Vastrapur Ahmedabad Ahmedabad GJ 380015 IN</t>
  </si>
  <si>
    <t xml:space="preserve">Unisoninsurance</t>
  </si>
  <si>
    <t xml:space="preserve">Kanchi Ghosh</t>
  </si>
  <si>
    <t xml:space="preserve">Hr@unisoninsurance.net</t>
  </si>
  <si>
    <t xml:space="preserve">705 - 711, 7th JMD Regent Square, Mehrauli-Gurgaon Rd, Gurugram, Haryana 122002</t>
  </si>
  <si>
    <t xml:space="preserve">Wave9 It Solutions Pvt Ltd</t>
  </si>
  <si>
    <t xml:space="preserve">Chandu</t>
  </si>
  <si>
    <t xml:space="preserve">chandu@wave9itsolutions.com</t>
  </si>
  <si>
    <t xml:space="preserve">H.No. 6-3-1111/22, Ground Floor, Opp. Swapna Nursing Home,Behind Kirtilal Jewele, Hyderabad, Telangana 500016</t>
  </si>
  <si>
    <t xml:space="preserve">Pyramid It Consulting Private Limited</t>
  </si>
  <si>
    <t xml:space="preserve">Astha Verma</t>
  </si>
  <si>
    <t xml:space="preserve">astha.verma@pyramidconsultinginc.com</t>
  </si>
  <si>
    <t xml:space="preserve">Sector 63 Rd, D Block, Sector 63, Noida, Uttar Pradesh 201301</t>
  </si>
  <si>
    <t xml:space="preserve">Roopa Soft Limited</t>
  </si>
  <si>
    <t xml:space="preserve">Pradeep Chandra</t>
  </si>
  <si>
    <t xml:space="preserve">pradeep.chandra@roopasoft.com</t>
  </si>
  <si>
    <t xml:space="preserve">V.S.S.R Square , Plot no 64, Hyderab, Hitech City Rd, Vittal Rao Nagar, Madhapur, Telangana 500081</t>
  </si>
  <si>
    <t xml:space="preserve">Shantha Biotechnics Ltd</t>
  </si>
  <si>
    <t xml:space="preserve">Kirankumarreddy Padala</t>
  </si>
  <si>
    <t xml:space="preserve">KiranKumarReddy.Padala@sanofi.com</t>
  </si>
  <si>
    <t xml:space="preserve">No. 4, Medchal Rd, Medchal, Hyderabad, Telangana 501401</t>
  </si>
  <si>
    <t xml:space="preserve">Steren Private Limited</t>
  </si>
  <si>
    <t xml:space="preserve">Manojb</t>
  </si>
  <si>
    <t xml:space="preserve">hr@indikart.com</t>
  </si>
  <si>
    <t xml:space="preserve">B 82, Block B, Sector 60, Noida, Uttar Pradesh 201301</t>
  </si>
  <si>
    <t xml:space="preserve">Telezent</t>
  </si>
  <si>
    <t xml:space="preserve">support@telezent.com</t>
  </si>
  <si>
    <t xml:space="preserve">K- Opp, 5, Amaravathi Rd, Bharatnagar, Nagpur, Maharashtra 440033</t>
  </si>
  <si>
    <t xml:space="preserve">Unisys India Pvt Ltd</t>
  </si>
  <si>
    <t xml:space="preserve">UnisysIndiaEVSupportBSS@unisys.com</t>
  </si>
  <si>
    <t xml:space="preserve">Ground Floor, H06, Avance Business Hub, Gachibowli, Telangana 500081</t>
  </si>
  <si>
    <t xml:space="preserve">Waxo Technologies</t>
  </si>
  <si>
    <t xml:space="preserve">hr@woxatech.com</t>
  </si>
  <si>
    <t xml:space="preserve">Plot number 568, Phase V, Udyog Vihar, Sector 19, Gurugram, Haryana 122016</t>
  </si>
  <si>
    <t xml:space="preserve">Pyramid It Consulting Pvt Ltd.</t>
  </si>
  <si>
    <t xml:space="preserve">Shailly Verma</t>
  </si>
  <si>
    <t xml:space="preserve">shailly.verma@pyramidconsultinginc.com</t>
  </si>
  <si>
    <t xml:space="preserve">Vipul World, Sector 48, Gurugram, Haryana 122001</t>
  </si>
  <si>
    <t xml:space="preserve">Root Info Solutions Private Limited</t>
  </si>
  <si>
    <t xml:space="preserve">nikhil@rootinfosol.com</t>
  </si>
  <si>
    <t xml:space="preserve">12,DSIDC,Computer Complex,, Scheme-1, Phase - 2, Okhla, New Delhi, Delhi 110020</t>
  </si>
  <si>
    <t xml:space="preserve">Shapoorji Pallonji &amp; Co.Ltd</t>
  </si>
  <si>
    <t xml:space="preserve">Smita Wadkar</t>
  </si>
  <si>
    <t xml:space="preserve">smita.wadkar@shapoorji.com</t>
  </si>
  <si>
    <t xml:space="preserve">ground floor, Signature towers, Sector 30, Gurugram, Haryana 122001</t>
  </si>
  <si>
    <t xml:space="preserve">Sterling Accuris Wellness Pvt Ltd</t>
  </si>
  <si>
    <t xml:space="preserve">hr@sterlingaccuris.com</t>
  </si>
  <si>
    <t xml:space="preserve">Floor, C-65, 1st, Pocket C, Okhla I, Okhla Industrial Estate, New Delhi, Delhi 110020</t>
  </si>
  <si>
    <t xml:space="preserve">Temenos India Pvt Ltd</t>
  </si>
  <si>
    <t xml:space="preserve">Saravanakumar B</t>
  </si>
  <si>
    <t xml:space="preserve">bsaravanakumar@temenos.com</t>
  </si>
  <si>
    <t xml:space="preserve">KG 360° – IT Business Park; 1st, 2nd, 4th, 5th and 6th Floors N° 232/1 Dr. MGR Salai Perungudi
  Chennai Tamil Nadu , 600096</t>
  </si>
  <si>
    <t xml:space="preserve">Unitech Limited</t>
  </si>
  <si>
    <t xml:space="preserve">hr@unitechgroup.com</t>
  </si>
  <si>
    <t xml:space="preserve">Pocket G, Sector 18, Noida, Uttar Pradesh 201301</t>
  </si>
  <si>
    <t xml:space="preserve">Wayne-Burt</t>
  </si>
  <si>
    <t xml:space="preserve">Skarahman</t>
  </si>
  <si>
    <t xml:space="preserve">skarahman@wayne-burt.com</t>
  </si>
  <si>
    <t xml:space="preserve">Suite 4007 &amp; 4008, ITC Grand Chola # 63, Mount Road, Guindy, Chennai, Tamil Nadu 600032</t>
  </si>
  <si>
    <t xml:space="preserve">Pyramid Softsol Pvt Ltd</t>
  </si>
  <si>
    <t xml:space="preserve">Kranthi Valishetty</t>
  </si>
  <si>
    <t xml:space="preserve">kranthi.valishetty@pyramidinc.com</t>
  </si>
  <si>
    <t xml:space="preserve">Un No.2, 5th Floor, Building No.9, Mindspace Raheja IT Hi-tech City,, Ascendas IT Park, Vittal Rao Nagar, Madhapur, Hyderabad, Telangana 500081</t>
  </si>
  <si>
    <t xml:space="preserve">Rootonite Ebooking Private Limited</t>
  </si>
  <si>
    <t xml:space="preserve">Dhanya Nair</t>
  </si>
  <si>
    <t xml:space="preserve">dhanya.nair@rootonite.com</t>
  </si>
  <si>
    <t xml:space="preserve">490 3RD FLOOR H M T LAYOUT,R T NAGAR MAIN ROAD, R T NAGARBANGALORE656KN</t>
  </si>
  <si>
    <t xml:space="preserve">Sterling Information Resources India Pvt. Ltd.</t>
  </si>
  <si>
    <t xml:space="preserve">HR-Ops_Team@sterlingbackcheck.com</t>
  </si>
  <si>
    <t xml:space="preserve">G-Corp Tech Park, Kasarvadaval Ghodbhunder Road, Thane West Thane, 400615 India
 PHONE
 91-22-259-744
 WEBSITE
 --
 NO. OF EMPLOYEES
 --</t>
  </si>
  <si>
    <t xml:space="preserve">Tempus projects</t>
  </si>
  <si>
    <t xml:space="preserve">Narendra Bellamkonda</t>
  </si>
  <si>
    <t xml:space="preserve">narendra.bellamkonda@tempusprojects.com</t>
  </si>
  <si>
    <t xml:space="preserve">3800 N Nebraska Ave, Tampa, FL 33603, United States</t>
  </si>
  <si>
    <t xml:space="preserve">Unitech Wireless Tamilnadu Pvt Limited</t>
  </si>
  <si>
    <t xml:space="preserve">Saumya Sinha</t>
  </si>
  <si>
    <t xml:space="preserve">saumya.sinha@telenor.in</t>
  </si>
  <si>
    <t xml:space="preserve">1-10-72, Ashoka Janardhana Chamber, 2nd Floor, Sardar Patel Rd, Hyderabad, Telangana 500016</t>
  </si>
  <si>
    <t xml:space="preserve">Ways2Save Consultancy Private Limited</t>
  </si>
  <si>
    <t xml:space="preserve">Kamaljit Kaur</t>
  </si>
  <si>
    <t xml:space="preserve">hr@ways2save.in</t>
  </si>
  <si>
    <t xml:space="preserve">Maruthi Chambers, No. 17/9C, Roopena Agrahara,, Hosur Main Road, Bommanahalli,,Bangalore,Karnataka,INDIA,560068</t>
  </si>
  <si>
    <t xml:space="preserve">Pyramidion Solutions Pvt Ltd</t>
  </si>
  <si>
    <t xml:space="preserve">hr@pyramidions.com</t>
  </si>
  <si>
    <t xml:space="preserve">Satya Murthy Nagar, Teynampet, Chennai, Tamil Nadu 600035</t>
  </si>
  <si>
    <t xml:space="preserve">Rootshell</t>
  </si>
  <si>
    <t xml:space="preserve">ramesh@rrootshell.com</t>
  </si>
  <si>
    <t xml:space="preserve">Ground Floor 200 Cedarwood Crockford Lane, Chineham, Basingstoke, England, RG24 8WD</t>
  </si>
  <si>
    <t xml:space="preserve">AB Sales &amp; Trading</t>
  </si>
  <si>
    <t xml:space="preserve">SHEO BALAK SINGH</t>
  </si>
  <si>
    <t xml:space="preserve">dhanbad@abstrading.co.in/sbalak@abstrading.co.in</t>
  </si>
  <si>
    <t xml:space="preserve">Sharaf Dgllc</t>
  </si>
  <si>
    <t xml:space="preserve">Asif Lambade</t>
  </si>
  <si>
    <t xml:space="preserve">asif.lambade@sharafdg.com</t>
  </si>
  <si>
    <t xml:space="preserve">d - 34A Sheikh Rashid Rd - Garhoud - Dubai - United Arab Emirates</t>
  </si>
  <si>
    <t xml:space="preserve">Sterling Placements</t>
  </si>
  <si>
    <t xml:space="preserve">Kingkazemi Hr</t>
  </si>
  <si>
    <t xml:space="preserve">hr@teaterling.in</t>
  </si>
  <si>
    <t xml:space="preserve">Office #01, STERLING House, Kotis Court,, Raj Bhavan Road, Beside Dilkhusha Guest House, Adjacent To SBI ATM, Pink Building - Orange Gate, Telangana 500082, India</t>
  </si>
  <si>
    <t xml:space="preserve">TENET Solution Pvt Ltd</t>
  </si>
  <si>
    <t xml:space="preserve">Mehul</t>
  </si>
  <si>
    <t xml:space="preserve">hr@tenetgroup.in</t>
  </si>
  <si>
    <t xml:space="preserve">B47, Manohar Park, East Punjabi Bagh, Punjabi Bagh, Delhi, 110026</t>
  </si>
  <si>
    <t xml:space="preserve">Unitechwireless</t>
  </si>
  <si>
    <t xml:space="preserve">Cs Dwarakanath</t>
  </si>
  <si>
    <t xml:space="preserve">cs.dwarakanath@unitechwireless.com</t>
  </si>
  <si>
    <t xml:space="preserve">25, Ashok Marg, Gokhale Vihar, Hazratganj, Lucknow, Uttar Pradesh 226001</t>
  </si>
  <si>
    <t xml:space="preserve">Wbc Software Lab Pvt Ltd</t>
  </si>
  <si>
    <t xml:space="preserve">Martin</t>
  </si>
  <si>
    <t xml:space="preserve">Hr@wbcsoftwarelab.com</t>
  </si>
  <si>
    <t xml:space="preserve">Sahaya Matha Church, 6/2, Ambalpuram, 3rd St, Thilagar Nagar, Facing, Karaikudi, Tamil Nadu 630002</t>
  </si>
  <si>
    <t xml:space="preserve">Pyreon Software Consultants Private Limited</t>
  </si>
  <si>
    <t xml:space="preserve">Prachi Bhandarkar</t>
  </si>
  <si>
    <t xml:space="preserve">hr@pyreon.com</t>
  </si>
  <si>
    <t xml:space="preserve">P S Srijan Corporate Park Tower 1 Room 1402,, G2, Block EP-GP, Sector 5, Salt Lake, Kolkata, West Bengal 700091</t>
  </si>
  <si>
    <t xml:space="preserve">Rosh It Solutions</t>
  </si>
  <si>
    <t xml:space="preserve">Raju Sn</t>
  </si>
  <si>
    <t xml:space="preserve">raju.sn@roshitsolutions.com</t>
  </si>
  <si>
    <t xml:space="preserve">Kempapura Agrahara, Bengaluru, Karnataka 560023</t>
  </si>
  <si>
    <t xml:space="preserve">Sharda Paper Inc.</t>
  </si>
  <si>
    <t xml:space="preserve">Sharadha</t>
  </si>
  <si>
    <t xml:space="preserve">shardapaperinc@yahoo.com</t>
  </si>
  <si>
    <t xml:space="preserve">718-628-4106</t>
  </si>
  <si>
    <t xml:space="preserve">378 Troutman St, Brooklyn, NY 11237, United States</t>
  </si>
  <si>
    <t xml:space="preserve">Sterlingengg</t>
  </si>
  <si>
    <t xml:space="preserve">Dhanashreedighe</t>
  </si>
  <si>
    <t xml:space="preserve">hr@sterlingengg.com</t>
  </si>
  <si>
    <t xml:space="preserve">Ground Floor, Kiran Bunglow, 27th Rd, Bandra West, Mumbai, Maharashtra 400050</t>
  </si>
  <si>
    <t xml:space="preserve">Tenneco Automotive India Pvt Ltd</t>
  </si>
  <si>
    <t xml:space="preserve">Hr@Tenneco.com</t>
  </si>
  <si>
    <t xml:space="preserve">321, Sector 3, Industrial Model Twp, Bawal, Haryana 123501</t>
  </si>
  <si>
    <t xml:space="preserve">United Avionics Private Limited</t>
  </si>
  <si>
    <t xml:space="preserve">Joy</t>
  </si>
  <si>
    <t xml:space="preserve">joseph@united-avionics.com</t>
  </si>
  <si>
    <t xml:space="preserve">38 Great Hill Rd, Naugatuck, CT 06770, United States</t>
  </si>
  <si>
    <t xml:space="preserve">Wealth Zone International Services India Private Limited</t>
  </si>
  <si>
    <t xml:space="preserve">hr@wai.in</t>
  </si>
  <si>
    <t xml:space="preserve">Pyrogroup</t>
  </si>
  <si>
    <t xml:space="preserve">Mohammed Rasool</t>
  </si>
  <si>
    <t xml:space="preserve">mohammed.rasool@pyrogroup.com</t>
  </si>
  <si>
    <t xml:space="preserve">NAC CAMPUS, Display Building, 2nd floor, NORTH WEST BLOCK, Izzathnagar, Telangana 500084</t>
  </si>
  <si>
    <t xml:space="preserve">Rosti Technical Plastics (India) Pvt Ltd</t>
  </si>
  <si>
    <t xml:space="preserve">Nagamani</t>
  </si>
  <si>
    <t xml:space="preserve">chengs@rosti.com</t>
  </si>
  <si>
    <t xml:space="preserve">No 90/2, Near Motel Highway Madavilagam Village, Nazarethpet Post, Nazarethpettai-600123</t>
  </si>
  <si>
    <t xml:space="preserve">Share India Securities Limited</t>
  </si>
  <si>
    <t xml:space="preserve">Tejbahadur</t>
  </si>
  <si>
    <t xml:space="preserve">tejbahadur@shareindia.com</t>
  </si>
  <si>
    <t xml:space="preserve">14, Dayanand Vihar, Ground Floor, Near Karkardooma Metro Station, Vikas Marg, Delhi, 110092</t>
  </si>
  <si>
    <t xml:space="preserve">Sterlings Mac Hotels Private Limited</t>
  </si>
  <si>
    <t xml:space="preserve">Swab</t>
  </si>
  <si>
    <t xml:space="preserve">swab.corporate@sterlingsmac.biz</t>
  </si>
  <si>
    <t xml:space="preserve">134, HAL Old Airport Rd, Kodihalli, Bengaluru, Karnataka 560017</t>
  </si>
  <si>
    <t xml:space="preserve">Tenpath Solutions Pvt. Ltd.</t>
  </si>
  <si>
    <t xml:space="preserve">Allen S</t>
  </si>
  <si>
    <t xml:space="preserve">hr@247headhunting.com</t>
  </si>
  <si>
    <t xml:space="preserve">Lalbahadur Nagar Colony, PG Road, Secunderabad, Telangana 500003</t>
  </si>
  <si>
    <t xml:space="preserve">United International Llc</t>
  </si>
  <si>
    <t xml:space="preserve">michealdsilva@gmail.com</t>
  </si>
  <si>
    <t xml:space="preserve">Abu Dhabi - Reem Island- Sky Tower 1801 - Abu Dhabi - United Arab Emirates</t>
  </si>
  <si>
    <t xml:space="preserve">Qualcomm India Pvt Ltd</t>
  </si>
  <si>
    <t xml:space="preserve">jmalle@qti.qualcomm.com</t>
  </si>
  <si>
    <t xml:space="preserve">15, Tolstoy Rd, Atul Grove Road, Janpath, Connaught Place, New Delhi, Delhi 110001</t>
  </si>
  <si>
    <t xml:space="preserve">Runwal Homes Private Limited</t>
  </si>
  <si>
    <t xml:space="preserve">Nilesh Gaikwad</t>
  </si>
  <si>
    <t xml:space="preserve">nilesh.gaikwad@runwal.com</t>
  </si>
  <si>
    <t xml:space="preserve">Runwal &amp; Omkar Esquare, 5th Floor, Eastern Express Highway, Sion (East), Mumbai - 400022</t>
  </si>
  <si>
    <t xml:space="preserve">Urs Systems Pvt Ltd</t>
  </si>
  <si>
    <t xml:space="preserve">Ankur Srivastava</t>
  </si>
  <si>
    <t xml:space="preserve">hr@urssystems.com</t>
  </si>
  <si>
    <t xml:space="preserve">PINE VALLEY BUILDING, building 1st floor, Inner Rd, Embassy Golf Links Business Park, Challaghatta, Bengaluru, Karnataka 560071</t>
  </si>
  <si>
    <t xml:space="preserve">Singapore Airlines</t>
  </si>
  <si>
    <t xml:space="preserve">Madhusil</t>
  </si>
  <si>
    <t xml:space="preserve">Madhu_Sil@Singaporeair.com.sg</t>
  </si>
  <si>
    <t xml:space="preserve">Pyrotech Electronics Private Limited</t>
  </si>
  <si>
    <t xml:space="preserve">purchase@peplelectronics.com</t>
  </si>
  <si>
    <t xml:space="preserve">405-406, Govardhan House, 53-54, Nehru Place, New Delhi, Delhi 110019</t>
  </si>
  <si>
    <t xml:space="preserve">Sharkhan Limited</t>
  </si>
  <si>
    <t xml:space="preserve">Seeta Varma</t>
  </si>
  <si>
    <t xml:space="preserve">seeta.varma@sharekhan.com</t>
  </si>
  <si>
    <t xml:space="preserve">No 408, 4th Floor, Arunachal Building, Barakhamba Rd, Connaught Place, New Delhi, Delhi 110001</t>
  </si>
  <si>
    <t xml:space="preserve">Sterlite Technologies Limited</t>
  </si>
  <si>
    <t xml:space="preserve">shalu.sood@sterlite.com</t>
  </si>
  <si>
    <t xml:space="preserve">4th Floor, Godrej Millennium, Koregaon Road 9, STS 12/1 pune Pune MH 411001 IN</t>
  </si>
  <si>
    <t xml:space="preserve">Tent Software Private Limited Chennai</t>
  </si>
  <si>
    <t xml:space="preserve">Denzil</t>
  </si>
  <si>
    <t xml:space="preserve">hr@tentsoftware.com</t>
  </si>
  <si>
    <t xml:space="preserve">1B, Raj Bhavan, 15, Vasu Street,, Kilpauk, Chennai, Tamil Nadu 600010</t>
  </si>
  <si>
    <t xml:space="preserve">United Liner Agencies Of India Pvt. Ltd.</t>
  </si>
  <si>
    <t xml:space="preserve">Rohitu</t>
  </si>
  <si>
    <t xml:space="preserve">rohitu@unitedliners.com</t>
  </si>
  <si>
    <t xml:space="preserve">8, Balaji Estate, 2nd Floor, Guru Ravi Das Marg, Kalkaji, New Delhi, Delhi 110019</t>
  </si>
  <si>
    <t xml:space="preserve">Web Development Company Pvt Ltd</t>
  </si>
  <si>
    <t xml:space="preserve">Bdas Das</t>
  </si>
  <si>
    <t xml:space="preserve">bdas@experisindia.com</t>
  </si>
  <si>
    <t xml:space="preserve">U-140 Shakarpur, Laxmi Nagar, Delhi, 110092</t>
  </si>
  <si>
    <t xml:space="preserve">Q Source</t>
  </si>
  <si>
    <t xml:space="preserve">Ajuk</t>
  </si>
  <si>
    <t xml:space="preserve">ajuk@qsouceglobal.com</t>
  </si>
  <si>
    <t xml:space="preserve">1, Ring Rd, Arakpur Bagh Mochi, Moti Gaon, South Moti Bagh, New Delhi, Delhi 110021</t>
  </si>
  <si>
    <t xml:space="preserve">Route 2 It Solutions</t>
  </si>
  <si>
    <t xml:space="preserve">chetan.p@routetechnologies.com</t>
  </si>
  <si>
    <t xml:space="preserve">080-69999788</t>
  </si>
  <si>
    <t xml:space="preserve">3rd Floor, Sanu Palace M.g.road Mangalore Dakshina Kannada Ka In 575003</t>
  </si>
  <si>
    <t xml:space="preserve">Sharma Goel &amp; Company</t>
  </si>
  <si>
    <t xml:space="preserve">Amar Mittal</t>
  </si>
  <si>
    <t xml:space="preserve">amar.mittal@sgcservices.com</t>
  </si>
  <si>
    <t xml:space="preserve">C-43, C-43, C Block, Noida, Uttar Pradesh 201301</t>
  </si>
  <si>
    <t xml:space="preserve">Sthavir Solution Pvt Ltd</t>
  </si>
  <si>
    <t xml:space="preserve">Apeksha Jain</t>
  </si>
  <si>
    <t xml:space="preserve">hr@sthavirsolution.com</t>
  </si>
  <si>
    <t xml:space="preserve">1278 Krishna Complex 1st Floor, 40th Main, 25th Cross, 9th Block, 560069, Jayanagar, Bengaluru, Karnataka</t>
  </si>
  <si>
    <t xml:space="preserve">Tenxlabs Technologies Pvt. Ltd</t>
  </si>
  <si>
    <t xml:space="preserve">Vijayalakshmi B</t>
  </si>
  <si>
    <t xml:space="preserve">vijayalakshmi.b@tenxlabs.com</t>
  </si>
  <si>
    <t xml:space="preserve">A-Block, New Administrative Block, lIlT campus, Gachibowli, Hyderabad Hyderabad TG 500032 IN</t>
  </si>
  <si>
    <t xml:space="preserve">United String Technologies Pvt Lts</t>
  </si>
  <si>
    <t xml:space="preserve">hr@unitedstrings.net</t>
  </si>
  <si>
    <t xml:space="preserve">Suite 302, 3rd Floor, Block 4B, Ecospace, Major Arterial Road(North-South), Newtown, Kolkata, West Bengal 700135</t>
  </si>
  <si>
    <t xml:space="preserve">Web Info Mart</t>
  </si>
  <si>
    <t xml:space="preserve">Keshav</t>
  </si>
  <si>
    <t xml:space="preserve">info@webinfomart.com</t>
  </si>
  <si>
    <t xml:space="preserve">Plot No. 8 &amp; 9, MM Towers, Phase IV, Sector 18, Gurugram, Haryana 122002</t>
  </si>
  <si>
    <t xml:space="preserve">Q Source Global Consulting Pvt. Ltd.</t>
  </si>
  <si>
    <t xml:space="preserve">hr@qsourceglobal.com</t>
  </si>
  <si>
    <t xml:space="preserve">#1307 3rd Floor, Sigma Chambers, Jeevan Bima Nagar Main Rd, HAL 3rd Stage, Kodihalli, Bengaluru, Karnataka 560075</t>
  </si>
  <si>
    <t xml:space="preserve">Rox Trading And Syste Private Limited</t>
  </si>
  <si>
    <t xml:space="preserve">rajesh@rox.co.in</t>
  </si>
  <si>
    <t xml:space="preserve">Old No. 101B, New No. 160, 1st &amp; 3rd Floor Mahalingapuram Main Road, Nungambakkam Chennai TN IN 600034.</t>
  </si>
  <si>
    <t xml:space="preserve">Sharp Business Syste India Limited</t>
  </si>
  <si>
    <t xml:space="preserve">Amit Malhotra</t>
  </si>
  <si>
    <t xml:space="preserve">amitmalhotra@sharp-oa.com</t>
  </si>
  <si>
    <t xml:space="preserve">Plot No. A9, 3rd Floor, Add India Center, Sector 125, Noida, Uttar Pradesh 201303</t>
  </si>
  <si>
    <t xml:space="preserve">Stitchwood</t>
  </si>
  <si>
    <t xml:space="preserve">Ajit</t>
  </si>
  <si>
    <t xml:space="preserve">ajit@stitchwood.com</t>
  </si>
  <si>
    <t xml:space="preserve">A-303, 55 Corporate Avenue,, Saki Vihar Road,, Mumbai, 400072, IN</t>
  </si>
  <si>
    <t xml:space="preserve">Teoco Software Services</t>
  </si>
  <si>
    <t xml:space="preserve">Ranjana Jha</t>
  </si>
  <si>
    <t xml:space="preserve">ranjana.jha@teoco.com</t>
  </si>
  <si>
    <t xml:space="preserve">Infotech Center, Old Delhi Gurgaon Rd, IDPL Twp, Sector 22A, Sector 19, Gurugram, Haryana 122008</t>
  </si>
  <si>
    <t xml:space="preserve">United Teleco Limited</t>
  </si>
  <si>
    <t xml:space="preserve">hr@utlindia.com</t>
  </si>
  <si>
    <t xml:space="preserve">285, A Block, Block A, Defence Colony, New Delhi, Delhi 110024</t>
  </si>
  <si>
    <t xml:space="preserve">Web Spiders India Pvt Ltd</t>
  </si>
  <si>
    <t xml:space="preserve">hrexec@webspiders.com</t>
  </si>
  <si>
    <t xml:space="preserve">51B, Justice Chandra Madhab Rd, Sreepally, Bhowanipore, Kolkata, West Bengal 700020</t>
  </si>
  <si>
    <t xml:space="preserve">Qa Tech</t>
  </si>
  <si>
    <t xml:space="preserve">A Desai</t>
  </si>
  <si>
    <t xml:space="preserve">a.desai@gmptech.net</t>
  </si>
  <si>
    <t xml:space="preserve">Plot No 65, Sai Enclave, Sector 23, Dwarka, New Delhi, Delhi 110077</t>
  </si>
  <si>
    <t xml:space="preserve">Royal Cushion India Pvt Ltd</t>
  </si>
  <si>
    <t xml:space="preserve">Kishore Shah</t>
  </si>
  <si>
    <t xml:space="preserve">kishore.shah@natroyalgroup.com</t>
  </si>
  <si>
    <t xml:space="preserve">Hunters Run Dr, Bel Air, MD 21015, USA</t>
  </si>
  <si>
    <t xml:space="preserve">Sharp Gaze Tech Services Pvt Ltd</t>
  </si>
  <si>
    <t xml:space="preserve">hema@sharpgts.com</t>
  </si>
  <si>
    <t xml:space="preserve">Creative Enclave, Commercial Wing, First Floor 148-150, Luz Church Road, Mylapore, Chennai, Tamil Nadu 600004</t>
  </si>
  <si>
    <t xml:space="preserve">Stlawrencehighschool</t>
  </si>
  <si>
    <t xml:space="preserve">principal@stlawrencehighschool.edu.in</t>
  </si>
  <si>
    <t xml:space="preserve">27, Ballygunge Circular Rd, Ballygunge, Kolkata, West Bengal 700019</t>
  </si>
  <si>
    <t xml:space="preserve">Teradata India Pvt Ltd</t>
  </si>
  <si>
    <t xml:space="preserve">Saurav Lohani</t>
  </si>
  <si>
    <t xml:space="preserve">saurav.lohani@teradata.com</t>
  </si>
  <si>
    <t xml:space="preserve">DLF Corporate Park, 301, Block - 4A, Mehrauli-Gurgaon Rd, S Block, DLF Phase 3, Gurugram, 122001</t>
  </si>
  <si>
    <t xml:space="preserve">Unitedbank</t>
  </si>
  <si>
    <t xml:space="preserve">cmd@unitedbank.co.in</t>
  </si>
  <si>
    <t xml:space="preserve">11/22, Block 11, East Patel Nagar, Patel Nagar, New Delhi, Delhi 110008</t>
  </si>
  <si>
    <t xml:space="preserve">Web Synergies India Pvt. Ltd.</t>
  </si>
  <si>
    <t xml:space="preserve">Jayasri</t>
  </si>
  <si>
    <t xml:space="preserve">hr@websynergies.in</t>
  </si>
  <si>
    <t xml:space="preserve">Sanali Info Park, 1st Floor, B-Block, Road No. 2, Banjara Hills, Hyderabad, Telangana 500034</t>
  </si>
  <si>
    <t xml:space="preserve">Qatalys Software Technologies Private Limited</t>
  </si>
  <si>
    <t xml:space="preserve">Sujathab</t>
  </si>
  <si>
    <t xml:space="preserve">sujathab@qatalystechnologies.com</t>
  </si>
  <si>
    <t xml:space="preserve">Siddharth', S-16, 15th Main Road, Guindy, Chennai, Tamil Nadu 600032</t>
  </si>
  <si>
    <t xml:space="preserve">Royal Enfield</t>
  </si>
  <si>
    <t xml:space="preserve">meenakshis@royalenfield.com</t>
  </si>
  <si>
    <t xml:space="preserve">(044) 42230400 42043300</t>
  </si>
  <si>
    <t xml:space="preserve">No 624, Tiruvottiyur High Road, Tiruvottiyur — 600019.</t>
  </si>
  <si>
    <t xml:space="preserve">Sharp Point</t>
  </si>
  <si>
    <t xml:space="preserve">lavanya.r@sharpforu.com</t>
  </si>
  <si>
    <t xml:space="preserve">82, Vikas Marg, Veer Savarkar Block, Block U, Shakarpur Khas, New Delhi, Delhi 110092</t>
  </si>
  <si>
    <t xml:space="preserve">Stmicroelectronics Private Limited</t>
  </si>
  <si>
    <t xml:space="preserve">Sanjay Piplani</t>
  </si>
  <si>
    <t xml:space="preserve">sanjay.piplani@st.com</t>
  </si>
  <si>
    <t xml:space="preserve">Plot No 1, Ecotech-II, Knowledge Park III, Greater Noida, Uttar Pradesh 201308</t>
  </si>
  <si>
    <t xml:space="preserve">Teravault Datacenter Solutions Private Limited</t>
  </si>
  <si>
    <t xml:space="preserve">Sreekanth T</t>
  </si>
  <si>
    <t xml:space="preserve">hr@teravault.in</t>
  </si>
  <si>
    <t xml:space="preserve">No. 29/1, Srinivasa Nilaya, Uttarahalli Main Road Ken Sweet Homes Layout Bangalore KA 560060 IN</t>
  </si>
  <si>
    <t xml:space="preserve">Unitedlex Corp.</t>
  </si>
  <si>
    <t xml:space="preserve">HRSharedServices@unitedlex.com</t>
  </si>
  <si>
    <t xml:space="preserve">DLF Building No. 6, Tower A, First Floor, U-23 Road, DLF Phase 3, Sector 24, Gurugram, Haryana 122002</t>
  </si>
  <si>
    <t xml:space="preserve">Web Werks India Private Limited</t>
  </si>
  <si>
    <t xml:space="preserve">Sian Singh</t>
  </si>
  <si>
    <t xml:space="preserve">sian.singh@wwindia.com</t>
  </si>
  <si>
    <t xml:space="preserve">D-230, D Block, Sector 63, Noida, Uttar Pradesh 201301</t>
  </si>
  <si>
    <t xml:space="preserve">NIIT Technologies Ltd</t>
  </si>
  <si>
    <t xml:space="preserve">Charu.Sharma@NIIT-Tech.com</t>
  </si>
  <si>
    <t xml:space="preserve">Qatalys Software Technologies Pvt Ltd</t>
  </si>
  <si>
    <t xml:space="preserve">Shyamala D</t>
  </si>
  <si>
    <t xml:space="preserve">ShyamalaD@qatalystechnologies.com</t>
  </si>
  <si>
    <t xml:space="preserve">044-42204400</t>
  </si>
  <si>
    <t xml:space="preserve">16, 15th Main Rd, Anna Nagar, Anna Nagar West, Guindy, Chennai, Tamil Nadu 600032</t>
  </si>
  <si>
    <t xml:space="preserve">Royal Hydraulics Private Limited</t>
  </si>
  <si>
    <t xml:space="preserve">hr@zenithrubber.com</t>
  </si>
  <si>
    <t xml:space="preserve">A/02 PAREKH MAHAL80 VEER NARIMAN RD MUMBAI MH 400020 IN</t>
  </si>
  <si>
    <t xml:space="preserve">Sharp Software Development India Private Limited</t>
  </si>
  <si>
    <t xml:space="preserve">Divyalakshmi</t>
  </si>
  <si>
    <t xml:space="preserve">divyalakshmib@ssdi.sharp.co.in</t>
  </si>
  <si>
    <t xml:space="preserve">Unit 05, Level 03, Innovator, International Tech Park, Whitefield Main Rd, Bengaluru, Karnataka 560066</t>
  </si>
  <si>
    <t xml:space="preserve">Stone Oak Technologies Pvt Ltd</t>
  </si>
  <si>
    <t xml:space="preserve">Likhitha</t>
  </si>
  <si>
    <t xml:space="preserve">likhitha.k@stoneoaktechnologies.com</t>
  </si>
  <si>
    <t xml:space="preserve">162/C, II FLOOR, GOKULAM ENCLAVE NEAR E-SEVA, VENGALARAO NAGAR, HYDERABAD TELANGANA INDIA 500038</t>
  </si>
  <si>
    <t xml:space="preserve">Terra Infrasolutions Private Limited</t>
  </si>
  <si>
    <t xml:space="preserve">Jaison</t>
  </si>
  <si>
    <t xml:space="preserve">Hr@terratechsolutions.com</t>
  </si>
  <si>
    <t xml:space="preserve">WZ-78-A, Todapur, Delhi 110012</t>
  </si>
  <si>
    <t xml:space="preserve">Unitex Apparels Pvt. Ltd</t>
  </si>
  <si>
    <t xml:space="preserve">Murthy D.</t>
  </si>
  <si>
    <t xml:space="preserve">hr@unitexapparels.com</t>
  </si>
  <si>
    <t xml:space="preserve">Shop No:#24, Magadi Main Rd, Govindaraja Nagar Ward, Pete Channappa Industrial Estate, Kamakshipalya, Bengaluru, Karnataka 560079</t>
  </si>
  <si>
    <t xml:space="preserve">Webamos</t>
  </si>
  <si>
    <t xml:space="preserve">abhijeet@webamos.in</t>
  </si>
  <si>
    <t xml:space="preserve">FLAT NO 3, FIRST FLOOR, BABA APARTMENT SINHAGAD ROAD, PARVATI PUNE Pune MH 411030</t>
  </si>
  <si>
    <t xml:space="preserve">Qatar Airways</t>
  </si>
  <si>
    <t xml:space="preserve">Baravindakshan Shankar</t>
  </si>
  <si>
    <t xml:space="preserve">baravindakshan@in.qatarairways.com jmacarubbo@qatarairways.com.qa</t>
  </si>
  <si>
    <t xml:space="preserve">Sector 21, Dwarka, New Delhi, Delhi 110077</t>
  </si>
  <si>
    <t xml:space="preserve">Royalsundaram</t>
  </si>
  <si>
    <t xml:space="preserve">S Sivakumar</t>
  </si>
  <si>
    <t xml:space="preserve">s.sivakumar@in.royalsundaram.com</t>
  </si>
  <si>
    <t xml:space="preserve">Royal Sundaram General Insurance Co. Limited No.21 , Patullos Road , Chennai - 600 002. CORPORATE OFFICE ADDRESS</t>
  </si>
  <si>
    <t xml:space="preserve">Shashi Sumeet Productions Pvt. Ltd</t>
  </si>
  <si>
    <t xml:space="preserve">hr@shashisumeet.com</t>
  </si>
  <si>
    <t xml:space="preserve">Business Classic, 601/02/03, 6th floor, Chincholi Bunder Rd, Malad West, Mumbai, Maharashtra 400064</t>
  </si>
  <si>
    <t xml:space="preserve">STQC Directorate</t>
  </si>
  <si>
    <t xml:space="preserve">Vellaipandi</t>
  </si>
  <si>
    <t xml:space="preserve">vellaipandi@stqc.gov.in</t>
  </si>
  <si>
    <t xml:space="preserve">Electronics Niketan, CGO Complex, Pragati Vihar, New Delhi, Delhi 110003</t>
  </si>
  <si>
    <t xml:space="preserve">Terrier Security Services (India) Pw. Lt</t>
  </si>
  <si>
    <t xml:space="preserve">Darshan Bal</t>
  </si>
  <si>
    <t xml:space="preserve">hr@tenjer.co.in</t>
  </si>
  <si>
    <t xml:space="preserve">Unit No. 413,4th floor,Ocus Quantum Mall, Sector 51, Gurugram, Haryana 122003</t>
  </si>
  <si>
    <t xml:space="preserve">Unitforce Technologies Consulting Pvt Ltd</t>
  </si>
  <si>
    <t xml:space="preserve">hr@uftech.com</t>
  </si>
  <si>
    <t xml:space="preserve">WeWork Galaxy, 43, Residency Rd, Bengaluru, Karnataka 560025</t>
  </si>
  <si>
    <t xml:space="preserve">Webcity Solutions</t>
  </si>
  <si>
    <t xml:space="preserve">Latheesh</t>
  </si>
  <si>
    <t xml:space="preserve">webcityweb@gmail.com</t>
  </si>
  <si>
    <t xml:space="preserve">A-15 21, Turkmirpur Extn, Dayalpur, New Mustafabad, Delhi, 110094</t>
  </si>
  <si>
    <t xml:space="preserve">Qatar International Islamic Bank</t>
  </si>
  <si>
    <t xml:space="preserve">Hesham</t>
  </si>
  <si>
    <t xml:space="preserve">hesham@qiib.com.qa</t>
  </si>
  <si>
    <t xml:space="preserve">Doha, Qatar</t>
  </si>
  <si>
    <t xml:space="preserve">Royalsundaram.In</t>
  </si>
  <si>
    <t xml:space="preserve">Aditi Sharma</t>
  </si>
  <si>
    <t xml:space="preserve">aditi.sharma@royalsundaram.in</t>
  </si>
  <si>
    <t xml:space="preserve">Royal Sundaram General Insurance Co. Limited No.21 , Patullos Road , Chennai - 600 002. CORPORATE OFFICE ADDRESS.</t>
  </si>
  <si>
    <t xml:space="preserve">Shasta Tek Solutions Pvt Ltd</t>
  </si>
  <si>
    <t xml:space="preserve">Babu George</t>
  </si>
  <si>
    <t xml:space="preserve">babu.george@shastatek.com</t>
  </si>
  <si>
    <t xml:space="preserve">New No. 42, Old, No. 94, Ellaiamman Koil St, Vannanthurai, Adyar, Chennai, Tamil Nadu 600020</t>
  </si>
  <si>
    <t xml:space="preserve">Strand Life Science Pvt Ltd</t>
  </si>
  <si>
    <t xml:space="preserve">pavan.kumar2@strandls.com
 hr@strandls.com</t>
  </si>
  <si>
    <t xml:space="preserve">Sohna Rd, Central Park II, Sector 48, Gurugram, Haryana 122004</t>
  </si>
  <si>
    <t xml:space="preserve">Tesco Hindustan</t>
  </si>
  <si>
    <t xml:space="preserve">hsc_empverification@in.tesco.com</t>
  </si>
  <si>
    <t xml:space="preserve">80-66588000 Extn: 89626</t>
  </si>
  <si>
    <t xml:space="preserve">19/168, Shastri Nagar Rd, Block WZ, Sarai Rohilla, Delhi, 110035</t>
  </si>
  <si>
    <t xml:space="preserve">Unitingcare Community</t>
  </si>
  <si>
    <t xml:space="preserve">hr@uccommunity.org.au</t>
  </si>
  <si>
    <t xml:space="preserve">Australiaa</t>
  </si>
  <si>
    <t xml:space="preserve">Webearn Solution Pvt. Ltd.</t>
  </si>
  <si>
    <t xml:space="preserve">shalini@webearnsolution.com</t>
  </si>
  <si>
    <t xml:space="preserve">C 29, Ground Floor, Sector-2, Noida, Uttar Pradesh 201301</t>
  </si>
  <si>
    <t xml:space="preserve">Qatar Trading Company, W.L.L</t>
  </si>
  <si>
    <t xml:space="preserve">hr@malshamlan.com mega.sankar@malshamlan.com</t>
  </si>
  <si>
    <t xml:space="preserve">Ar-Rayyan, Qatar</t>
  </si>
  <si>
    <t xml:space="preserve">Rpm</t>
  </si>
  <si>
    <t xml:space="preserve">Nadya Permatasari</t>
  </si>
  <si>
    <t xml:space="preserve">nadya.permatasari@rpm.sg</t>
  </si>
  <si>
    <t xml:space="preserve">574 2nd Floor, Main Road, Chirag Delhi New Delhi South Delhi DL 110017 IN.</t>
  </si>
  <si>
    <t xml:space="preserve">Shasun Pharmaceuticals Ltd</t>
  </si>
  <si>
    <t xml:space="preserve">S Sarker</t>
  </si>
  <si>
    <t xml:space="preserve">ssarker@shasun.com</t>
  </si>
  <si>
    <t xml:space="preserve">3rd &amp; 4th Floor, Batra Centre, 28, Sardar Patel Rd, Little Mount, Guindy, Chennai, Tamil Nadu 600032</t>
  </si>
  <si>
    <t xml:space="preserve">Tesco Hsc</t>
  </si>
  <si>
    <t xml:space="preserve">Anita Chaturvedi</t>
  </si>
  <si>
    <t xml:space="preserve">Anita.Chaturvedi@in.tesco.com</t>
  </si>
  <si>
    <t xml:space="preserve">560066 Karnataka, Bengaluru, Tesco HSC Tesco Campus Road</t>
  </si>
  <si>
    <t xml:space="preserve">Universal College Of Management</t>
  </si>
  <si>
    <t xml:space="preserve">Shripad Tamhane</t>
  </si>
  <si>
    <t xml:space="preserve">hr@universal.edu.in</t>
  </si>
  <si>
    <t xml:space="preserve">Office No. 1507, Plot No.43, Chiranjiv Tower, Near INOX, Nehru Place, New Delhi, New Delhi, Delhi 110019</t>
  </si>
  <si>
    <t xml:space="preserve">Welcare Medical Centre</t>
  </si>
  <si>
    <t xml:space="preserve">Dr.Debojyoti
 Bhattacharjee</t>
  </si>
  <si>
    <t xml:space="preserve">welcare.mc@gmail.com</t>
  </si>
  <si>
    <t xml:space="preserve">79/A, Satish Mukherjee Rd, Manoharpukur, Kalighat, Kolkata, West Bengal 700026</t>
  </si>
  <si>
    <t xml:space="preserve">Qburst Technologies Pvt Ltd</t>
  </si>
  <si>
    <t xml:space="preserve">hr@qburst.com</t>
  </si>
  <si>
    <t xml:space="preserve">3rd Floor, Leela Towers, NSP Nagar, Kesavadasapuram, Thiruvananthapuram, Kerala 695004</t>
  </si>
  <si>
    <t xml:space="preserve">Rps Consulting Pvt Ltd</t>
  </si>
  <si>
    <t xml:space="preserve">hr@rpssoft.com</t>
  </si>
  <si>
    <t xml:space="preserve">#18, 6th Floor, Tower A, Park Centra Business Center Opp to 32nd Mile Stone, Sector 30, Gurugram, Haryana 122018</t>
  </si>
  <si>
    <t xml:space="preserve">Shaurya Aeronautics Pvt Ltd</t>
  </si>
  <si>
    <t xml:space="preserve">qm@shaurya.org</t>
  </si>
  <si>
    <t xml:space="preserve">T-15, B Wing, Green Park Main, New Delhi, Delhi 110016</t>
  </si>
  <si>
    <t xml:space="preserve">Test Yantra Software Solutions India Pvt Ltd</t>
  </si>
  <si>
    <t xml:space="preserve">Naatha K</t>
  </si>
  <si>
    <t xml:space="preserve">naatha.k@testyantra.com</t>
  </si>
  <si>
    <t xml:space="preserve">88, 3rd Floor, Brigade Chambers, Gandhi Bazaar Main Rd, opposite to Blue Hyundai Showroom, Basavanagudi, Bengaluru, Karnataka 560004</t>
  </si>
  <si>
    <t xml:space="preserve">Universal Hunt Pvt. Ltd.</t>
  </si>
  <si>
    <t xml:space="preserve">shweta.s@universalhunt.com info@universalhunt.com</t>
  </si>
  <si>
    <t xml:space="preserve">Unit no. 21 , Techniplex 1, Pawan Baug Rd, Liliya Nagar, Malad West, Mumbai, Maharashtra 400064</t>
  </si>
  <si>
    <t xml:space="preserve">White Jetairways</t>
  </si>
  <si>
    <t xml:space="preserve">Sonali.Garwal@jetairways.com</t>
  </si>
  <si>
    <t xml:space="preserve">283, Udyog Vihar II Rd, Phase II, Udyog Vihar, Sector 20, Gurugram, Haryana 122016</t>
  </si>
  <si>
    <t xml:space="preserve">Qdigital Technologies</t>
  </si>
  <si>
    <t xml:space="preserve">Pranavi S</t>
  </si>
  <si>
    <t xml:space="preserve">pranavi.s@qdigitaltechnologies.com</t>
  </si>
  <si>
    <t xml:space="preserve">6037 S Fort Apache Rd #100, Las Vegas, NV 89148, United States</t>
  </si>
  <si>
    <t xml:space="preserve">Rr Donnelley</t>
  </si>
  <si>
    <t xml:space="preserve">Anoop Vaisakh</t>
  </si>
  <si>
    <t xml:space="preserve">anoop.vaisakh@rrd.com</t>
  </si>
  <si>
    <t xml:space="preserve">N/A 35 West Wacker Drive Chicago, Illinois 60601</t>
  </si>
  <si>
    <t xml:space="preserve">Shawman Development Services Private Limited</t>
  </si>
  <si>
    <t xml:space="preserve">hrd@shawmansoftware.com</t>
  </si>
  <si>
    <t xml:space="preserve">640B, KHORSHED VILLA, KHAREGHAT ROAD PARSI COLONY, DADAR (EAST), MUMBAI Mumbai City MH 400014</t>
  </si>
  <si>
    <t xml:space="preserve">Strataindia</t>
  </si>
  <si>
    <t xml:space="preserve">Arabinda Nandy</t>
  </si>
  <si>
    <t xml:space="preserve">arabinda.nandy@strataindia.com</t>
  </si>
  <si>
    <t xml:space="preserve">Sabnam House, Plot No. A – 15/16, Central Cross Road, Behind MIDC Police, Station, MIDC, Andheri (East), Mumbai, Maharashtra 400093</t>
  </si>
  <si>
    <t xml:space="preserve">Testbytes Software Private Limited</t>
  </si>
  <si>
    <t xml:space="preserve">Shak Vtest</t>
  </si>
  <si>
    <t xml:space="preserve">shak.vtest@gmail.com</t>
  </si>
  <si>
    <t xml:space="preserve">125/2 Sainikiten Colony Near Jadhav Vasti Kalas Vrishantwadi Pune Pune MH 411015 IN</t>
  </si>
  <si>
    <t xml:space="preserve">Universal Informatics</t>
  </si>
  <si>
    <t xml:space="preserve">ritesh@universalinformatics.com</t>
  </si>
  <si>
    <t xml:space="preserve">Abhay Prashal Building, B-WING, Race Course Rd, opp. IDA Building, Indore, Madhya Pradesh 452003</t>
  </si>
  <si>
    <t xml:space="preserve">White Lotus Infotech Private Limited</t>
  </si>
  <si>
    <t xml:space="preserve">Amit Shah</t>
  </si>
  <si>
    <t xml:space="preserve">timashah@gmail.com</t>
  </si>
  <si>
    <t xml:space="preserve">A-10, INDUSTRIAL ESTATE, THATTANCHAVADY, PONDICHERRY PY 605009</t>
  </si>
  <si>
    <t xml:space="preserve">Qdnet Technologies &amp; Quantum Design</t>
  </si>
  <si>
    <t xml:space="preserve">edferns@qdnet.com</t>
  </si>
  <si>
    <t xml:space="preserve">22-2925 0372/ 22-4225 2999</t>
  </si>
  <si>
    <t xml:space="preserve">G-14 Zakaria Industrial Estate, Marol Maroshi Rd, Marol, Andheri East, Mumbai, Maharashtra 400059</t>
  </si>
  <si>
    <t xml:space="preserve">Rrootshell Technologiiss Pvt Ltd</t>
  </si>
  <si>
    <t xml:space="preserve">hr@rrootshell.com</t>
  </si>
  <si>
    <t xml:space="preserve">202A,Trendset Pyla,1-A, Vengal Rao Nagar, Hyderabad, Telangana 500038</t>
  </si>
  <si>
    <t xml:space="preserve">Sheeba Computers</t>
  </si>
  <si>
    <t xml:space="preserve">hr@sheebacomputers.com</t>
  </si>
  <si>
    <t xml:space="preserve">No.148/B 2nd Main Road HAL 3rd Stage Dasarhalli, Banashankari Stage I, New Tippasandra, Bengaluru, Karnataka 560075</t>
  </si>
  <si>
    <t xml:space="preserve">Stratapps Solutions Pvt Ltd</t>
  </si>
  <si>
    <t xml:space="preserve">Swathi Mudapally</t>
  </si>
  <si>
    <t xml:space="preserve">wathi@stratapps.com</t>
  </si>
  <si>
    <t xml:space="preserve">1-58/5/A, 2nd floor Opp. Furniture Palace, Above Bank Of India, Gachibowli, Telangana 500032</t>
  </si>
  <si>
    <t xml:space="preserve">Testing Planet Bangalore Private Limited</t>
  </si>
  <si>
    <t xml:space="preserve">Ankush Sharma</t>
  </si>
  <si>
    <t xml:space="preserve">ankush.sharma@quality-testing.com</t>
  </si>
  <si>
    <t xml:space="preserve">4th Floor, Salarpuria Towers (Tower I) No 22, Hosur Main Road, 6th Block, Koramangala, Bengaluru, Karnataka 560034</t>
  </si>
  <si>
    <t xml:space="preserve">Universal Power</t>
  </si>
  <si>
    <t xml:space="preserve">Shashidhara P</t>
  </si>
  <si>
    <t xml:space="preserve">shashidhara.p@upt.in</t>
  </si>
  <si>
    <t xml:space="preserve">plot no 70, Udyog Vihar Industrial Area Phase VI, Sector 37, Gurugram, Haryana 122001</t>
  </si>
  <si>
    <t xml:space="preserve">Qed Productions Pvt. Ltd.</t>
  </si>
  <si>
    <t xml:space="preserve">jatin@qedcommunications.com</t>
  </si>
  <si>
    <t xml:space="preserve">Vipul Business Park, 308 &amp; 317, 3rd Floor, Sohna Rd, Sector 48, Gurugram, Haryana 122001</t>
  </si>
  <si>
    <t xml:space="preserve">Rrp Housing</t>
  </si>
  <si>
    <t xml:space="preserve">sanjay.8968@gmail.com</t>
  </si>
  <si>
    <t xml:space="preserve">7418118215 / 044- 64574455</t>
  </si>
  <si>
    <t xml:space="preserve">20/6, FIRST STREET,ACHUTHAN NAGAR POONAMALLEE ROAD,EKKADUTHANGAL CHENNAI Chennai TN 600032 IN , - , .</t>
  </si>
  <si>
    <t xml:space="preserve">Shelf</t>
  </si>
  <si>
    <t xml:space="preserve">Tom Heddle</t>
  </si>
  <si>
    <t xml:space="preserve">tom.heddle@shelf.com</t>
  </si>
  <si>
    <t xml:space="preserve">1088, Ghanta Ghar Chowk, Shora Kothi, Block F, Malka Ganj, Delhi, 110007</t>
  </si>
  <si>
    <t xml:space="preserve">Strategic It Corp Solutions Pvt Ltd</t>
  </si>
  <si>
    <t xml:space="preserve">mapandya@sitcs.net</t>
  </si>
  <si>
    <t xml:space="preserve">80) 6771 0962</t>
  </si>
  <si>
    <t xml:space="preserve">B4, West End, Third Floor, New Delhi, Delhi 110021</t>
  </si>
  <si>
    <t xml:space="preserve">Tetra Information Services Pvt Ltd</t>
  </si>
  <si>
    <t xml:space="preserve">Mitali</t>
  </si>
  <si>
    <t xml:space="preserve">mitali@tetrain.com</t>
  </si>
  <si>
    <t xml:space="preserve">252-H, IST FLOOR, KAILASH PLAZA SANT NAGAR, NEW DELHI NEW DELHI DL 110065 IN</t>
  </si>
  <si>
    <t xml:space="preserve">Universal Sompo General Insurance Company</t>
  </si>
  <si>
    <t xml:space="preserve">hr@universalsompo.co.in</t>
  </si>
  <si>
    <t xml:space="preserve">410, Nehru Place, New Delhi, Delhi 110048</t>
  </si>
  <si>
    <t xml:space="preserve">White Sky Labs</t>
  </si>
  <si>
    <t xml:space="preserve">hr@whiteskylabs.com</t>
  </si>
  <si>
    <t xml:space="preserve">28th Floor, Robinsons Equitable Bldg, 4 ADB Ave, Ortigas Center, Pasig, 1605 Metro Manila, Philippines</t>
  </si>
  <si>
    <t xml:space="preserve">Qikwell Technologies India Private Limited</t>
  </si>
  <si>
    <t xml:space="preserve">deepa@practo.com</t>
  </si>
  <si>
    <t xml:space="preserve">463, Udyog Vihar Phase V, Phase V, Udyog Vihar, Sector 19, Gurugram, Haryana 122016</t>
  </si>
  <si>
    <t xml:space="preserve">Rs Soft India Ltd</t>
  </si>
  <si>
    <t xml:space="preserve">hrm@rssoftware.co.in</t>
  </si>
  <si>
    <t xml:space="preserve">RS Tower Block DN-9 SaltLake Sector - V SaltLake City Kolkata 700091, India</t>
  </si>
  <si>
    <t xml:space="preserve">Shell.Com</t>
  </si>
  <si>
    <t xml:space="preserve">Vishal Malhotra</t>
  </si>
  <si>
    <t xml:space="preserve">vishal.malhotra@shell.com</t>
  </si>
  <si>
    <t xml:space="preserve">H8RJ+F79, C Block, Sector 10, Noida, Uttar Pradesh 201301</t>
  </si>
  <si>
    <t xml:space="preserve">StraVis IT Solutions Pvt Ltd.,</t>
  </si>
  <si>
    <t xml:space="preserve">nareshg@stravissolutions.com</t>
  </si>
  <si>
    <t xml:space="preserve">MJR Arcade, 4th Floor, Plot No: 1000, Gurukul Society, Khanamet, Madhapur, Hyderabad, Telangana 500081</t>
  </si>
  <si>
    <t xml:space="preserve">Tetra Pak India Private Limited</t>
  </si>
  <si>
    <t xml:space="preserve">Mahesh Khardekar</t>
  </si>
  <si>
    <t xml:space="preserve">Mahesh.Khardekar@tetrapak.com</t>
  </si>
  <si>
    <t xml:space="preserve">16th Floor, Building No. 5C, DLF Epitome, DLF Cyber City, Gurugram, Haryana 122002</t>
  </si>
  <si>
    <t xml:space="preserve">Universal Test Solutions Llp</t>
  </si>
  <si>
    <t xml:space="preserve">Garima Luthra</t>
  </si>
  <si>
    <t xml:space="preserve">garima.luthra@utsglobal.net</t>
  </si>
  <si>
    <t xml:space="preserve">Whiteboard Ventures Private Limited.</t>
  </si>
  <si>
    <t xml:space="preserve">Sandra</t>
  </si>
  <si>
    <t xml:space="preserve">hr@btoppers.in</t>
  </si>
  <si>
    <t xml:space="preserve">4th Floor, Veernag Towers, Behind ICICI Bank, Habsiguda, Ring Road, Secunderabad, Telangana 500007</t>
  </si>
  <si>
    <t xml:space="preserve">Qlixel Global Solutions Private Limited.</t>
  </si>
  <si>
    <t xml:space="preserve">hr@globalitclouds.com</t>
  </si>
  <si>
    <t xml:space="preserve">Rsg Media Syste Pvt Ltd</t>
  </si>
  <si>
    <t xml:space="preserve">Maitreyee Sinha</t>
  </si>
  <si>
    <t xml:space="preserve">Maitreyee.Sinha@rsgmedia.com</t>
  </si>
  <si>
    <t xml:space="preserve">1st Floor, Tower B, Millenium Plaza, Sushant Lok Phase I, Sector 27, Gurugram, Haryana 122002</t>
  </si>
  <si>
    <t xml:space="preserve">Shellinfotech</t>
  </si>
  <si>
    <t xml:space="preserve">nandini@shellinfotech.com</t>
  </si>
  <si>
    <t xml:space="preserve">a 60, C Block, Sector 2, Noida, Uttar Pradesh 201301</t>
  </si>
  <si>
    <t xml:space="preserve">Strawberry Infotech Pvt.Ltd</t>
  </si>
  <si>
    <t xml:space="preserve">hr@strawberryinfotech.com</t>
  </si>
  <si>
    <t xml:space="preserve">707, Siddhartha Building, 95, Nehru Place, New Delhi, Delhi 110019</t>
  </si>
  <si>
    <t xml:space="preserve">Tetrasoft India Private Limited</t>
  </si>
  <si>
    <t xml:space="preserve">Srikanth Malladi</t>
  </si>
  <si>
    <t xml:space="preserve">srikanth.malladi@tetrasoft.us</t>
  </si>
  <si>
    <t xml:space="preserve">opposit to Times of India, Plot No. 5 Raod No.3, office lane, Journalist Colony, Banjara Hills, Hyderabad, Telangana 500034</t>
  </si>
  <si>
    <t xml:space="preserve">Universiti Sains Islam Malaysia (Usim)</t>
  </si>
  <si>
    <t xml:space="preserve">Mohd Zalisham</t>
  </si>
  <si>
    <t xml:space="preserve">zalisham@usim.edu.my</t>
  </si>
  <si>
    <t xml:space="preserve">Bandar Baru Nilai, 71800 Nilai, Negeri Sembilan, Malaysia</t>
  </si>
  <si>
    <t xml:space="preserve">Whitefox Support Services</t>
  </si>
  <si>
    <t xml:space="preserve">Jc Bhatt</t>
  </si>
  <si>
    <t xml:space="preserve">bhagat@foxgroup.co.in</t>
  </si>
  <si>
    <t xml:space="preserve">F-298, Ch. Kishan Chand Building, Himmat Singh Marg, Lado Sarai, New Delhi, Delhi 110030</t>
  </si>
  <si>
    <t xml:space="preserve">Qlogy Management Service Pvt Ltd</t>
  </si>
  <si>
    <t xml:space="preserve">sachin_surve@qlogy.com</t>
  </si>
  <si>
    <t xml:space="preserve">First Floor, Mhatoba Complex, Opposite KPIT Cummins Gate No.1, Hinjewadi, Pune, Maharashtra 411057</t>
  </si>
  <si>
    <t xml:space="preserve">Rsi Ramco</t>
  </si>
  <si>
    <t xml:space="preserve">kv@rsi.ramco.com</t>
  </si>
  <si>
    <t xml:space="preserve">Gurugram, Haryana 122002</t>
  </si>
  <si>
    <t xml:space="preserve">Strawberry Lenceria Private Limited</t>
  </si>
  <si>
    <t xml:space="preserve">Jasmine</t>
  </si>
  <si>
    <t xml:space="preserve">jasmine@slpl.co</t>
  </si>
  <si>
    <t xml:space="preserve">3347/A, 13th Main Rd, HAL 2nd Stage, Doopanahalli, Indiranagar, Bengaluru, Karnataka 560008</t>
  </si>
  <si>
    <t xml:space="preserve">Textual Analytics Solutions</t>
  </si>
  <si>
    <t xml:space="preserve">hr@tas.in</t>
  </si>
  <si>
    <t xml:space="preserve">4002/A, 100 Ft Rd, Domlur II Stage, Domlur, Bengaluru, Karnataka 560038</t>
  </si>
  <si>
    <t xml:space="preserve">University Of Deusto</t>
  </si>
  <si>
    <t xml:space="preserve">Pablo Beneitone</t>
  </si>
  <si>
    <t xml:space="preserve">pablo.beneitone@deusto.es</t>
  </si>
  <si>
    <t xml:space="preserve">Unibertsitate Etorb., 24, 48007 Bilbo, Bizkaia, Spain</t>
  </si>
  <si>
    <t xml:space="preserve">Whitehedge Technologies Pvt Ltd</t>
  </si>
  <si>
    <t xml:space="preserve">rkhare@whitehedge.com cpal@whitehedge.com</t>
  </si>
  <si>
    <t xml:space="preserve">33 S Wood Ave, Iselin, NJ 08830, United States</t>
  </si>
  <si>
    <t xml:space="preserve">BP Business Solutions India Private Limited</t>
  </si>
  <si>
    <t xml:space="preserve">P&amp;C HR Services</t>
  </si>
  <si>
    <t xml:space="preserve">bphrservices@bp.com</t>
  </si>
  <si>
    <t xml:space="preserve">MakeMyTrip India Pvt Ltd</t>
  </si>
  <si>
    <t xml:space="preserve">suraj.vohra@go-mmt.com</t>
  </si>
  <si>
    <t xml:space="preserve">Qlx Consulting India Private Limited</t>
  </si>
  <si>
    <t xml:space="preserve">Sanjana D</t>
  </si>
  <si>
    <t xml:space="preserve">Sanjana.d@qlx.co.in</t>
  </si>
  <si>
    <t xml:space="preserve">04, BLOCK B2 , TVS LAKEVIEW APTS, PANCHAVATI COLONY, MANIKONDA, R R DIST, HYDERABAD HYDERABAD Hyderabad Telangana - 500089</t>
  </si>
  <si>
    <t xml:space="preserve">Rsm Albazie &amp; Co</t>
  </si>
  <si>
    <t xml:space="preserve">Manjesh Iype</t>
  </si>
  <si>
    <t xml:space="preserve">manjesh.iype@rsm.com.kw</t>
  </si>
  <si>
    <t xml:space="preserve">Arraya Tower, Floor 41 &amp; 42 Abdulaziz Hamad Alsaqar Street, Sharq مدينة الكويت, 13022, Kuwait</t>
  </si>
  <si>
    <t xml:space="preserve">Stream International Services Pvt Ltd</t>
  </si>
  <si>
    <t xml:space="preserve">Abhishek Khopkar</t>
  </si>
  <si>
    <t xml:space="preserve">Abhishek.Khopkar@convergys.com</t>
  </si>
  <si>
    <t xml:space="preserve">C-208, Rally Coworking, H-59, H Block, Sector 63, Noida, Uttar Pradesh 201301</t>
  </si>
  <si>
    <t xml:space="preserve">Tgipackaging</t>
  </si>
  <si>
    <t xml:space="preserve">hradmin@tgipackaging.in</t>
  </si>
  <si>
    <t xml:space="preserve">F 44 &amp; F 45 Sipcot Industrial Park, Irungattukottai, Sriperumbudur, Tamil Nadu 602117</t>
  </si>
  <si>
    <t xml:space="preserve">Tripjack Pvt Ltd/Atlas Tours &amp; Travels Pvt Ltd</t>
  </si>
  <si>
    <t xml:space="preserve">kriti</t>
  </si>
  <si>
    <t xml:space="preserve">kriti.s@tripjack.com</t>
  </si>
  <si>
    <t xml:space="preserve">University Of Pune</t>
  </si>
  <si>
    <t xml:space="preserve">Dhananjay</t>
  </si>
  <si>
    <t xml:space="preserve">drbhole@unipune.ac.in</t>
  </si>
  <si>
    <t xml:space="preserve">Ganeshkhind Rd, Ganeshkhind, Pune, Maharashtra 411007</t>
  </si>
  <si>
    <t xml:space="preserve">Whitewater Corporate Advisory Private Limited</t>
  </si>
  <si>
    <t xml:space="preserve">hemali@whitewateradv.com</t>
  </si>
  <si>
    <t xml:space="preserve">3rd Floor, 351 Icon, Western Express Highway, Opp. W E Highway Metro Station, Andheri East, Mumbai, Maharashtra 400069</t>
  </si>
  <si>
    <t xml:space="preserve">coverfox insurance broking pvt ltd</t>
  </si>
  <si>
    <t xml:space="preserve">surbhi</t>
  </si>
  <si>
    <t xml:space="preserve">surbhi.redkar@coverstack.in</t>
  </si>
  <si>
    <t xml:space="preserve">Damensch Apparel Pvt Ltd</t>
  </si>
  <si>
    <t xml:space="preserve">johny</t>
  </si>
  <si>
    <t xml:space="preserve">johny.salt@damensch.com</t>
  </si>
  <si>
    <t xml:space="preserve">Evolute System pvt ltd</t>
  </si>
  <si>
    <t xml:space="preserve">navyashree</t>
  </si>
  <si>
    <t xml:space="preserve">navyashree@evolute-fintech.in</t>
  </si>
  <si>
    <t xml:space="preserve">PricewaterhouseCoopers Services Delivery Center (Bangalore) Private Limited</t>
  </si>
  <si>
    <t xml:space="preserve">Team - HC Operations</t>
  </si>
  <si>
    <t xml:space="preserve">us_pwc_ac_bangalore_hc_operations@pwc.com</t>
  </si>
  <si>
    <t xml:space="preserve">Qm Technologies Private Limited</t>
  </si>
  <si>
    <t xml:space="preserve">Seetha</t>
  </si>
  <si>
    <t xml:space="preserve">seetha.k@qmtm.com</t>
  </si>
  <si>
    <t xml:space="preserve">Castle St, Ashok Nagar, Bengaluru, Karnataka 560025</t>
  </si>
  <si>
    <t xml:space="preserve">Rsyste</t>
  </si>
  <si>
    <t xml:space="preserve">Swapnil Bhardwaj</t>
  </si>
  <si>
    <t xml:space="preserve">swapnil.bhardwaj@rsyste.com</t>
  </si>
  <si>
    <t xml:space="preserve">1551 McCarthy Blvd, Suite 117, Milpitas,CA 95035</t>
  </si>
  <si>
    <t xml:space="preserve">Shriramozone</t>
  </si>
  <si>
    <t xml:space="preserve">saumya</t>
  </si>
  <si>
    <t xml:space="preserve">saumya@shriramozone.com</t>
  </si>
  <si>
    <t xml:space="preserve">Silverarrows</t>
  </si>
  <si>
    <t xml:space="preserve">hr@silverarrows.in</t>
  </si>
  <si>
    <t xml:space="preserve">Ground Floor The Ashok Hotel, 50-B, Diplomatic Enclave, Chanakyapuri, New Delhi, Delhi 110021</t>
  </si>
  <si>
    <t xml:space="preserve">Stream Lined Medical Solutions</t>
  </si>
  <si>
    <t xml:space="preserve">hr@streamlinedmedical.in</t>
  </si>
  <si>
    <t xml:space="preserve">H.No. 8-1-305 &amp; 306, 4th Floor, Anand Siliconchip, Shaikpet, Tolichowki, Hyderabad Hyderabad TG 500008 IN</t>
  </si>
  <si>
    <t xml:space="preserve">TATA 1MGHealthcare Solutions private limited</t>
  </si>
  <si>
    <t xml:space="preserve">barkha</t>
  </si>
  <si>
    <t xml:space="preserve">barkha.talwar@1mg.com</t>
  </si>
  <si>
    <t xml:space="preserve">Thakral Services India Limited</t>
  </si>
  <si>
    <t xml:space="preserve">Madhu M</t>
  </si>
  <si>
    <t xml:space="preserve">madhu.m@thakral-india.co.in</t>
  </si>
  <si>
    <t xml:space="preserve">D-2, Block WZ, Mansarover Garden, New Delhi, Delhi 110015</t>
  </si>
  <si>
    <t xml:space="preserve">TIBCO Software India Pvt ltd</t>
  </si>
  <si>
    <t xml:space="preserve">Jigyasa Sharma</t>
  </si>
  <si>
    <t xml:space="preserve">AskHR@citrix.com</t>
  </si>
  <si>
    <t xml:space="preserve">University Of Tezpur</t>
  </si>
  <si>
    <t xml:space="preserve">Karak</t>
  </si>
  <si>
    <t xml:space="preserve">nkarak@tezu.ernet.in</t>
  </si>
  <si>
    <t xml:space="preserve">Napaam, Tezpur, Assam 784028</t>
  </si>
  <si>
    <t xml:space="preserve">Widia Poornaprajna School</t>
  </si>
  <si>
    <t xml:space="preserve">wppsbng@gmail.com</t>
  </si>
  <si>
    <t xml:space="preserve">Tumkur Rd, Manjunatha Nagar, Nagasandra, Bengaluru, Karnataka 560073</t>
  </si>
  <si>
    <t xml:space="preserve">QMIS Systems Pvt Ltd</t>
  </si>
  <si>
    <t xml:space="preserve">Ansa Varghese</t>
  </si>
  <si>
    <t xml:space="preserve">hrdept@qmissystems.in</t>
  </si>
  <si>
    <t xml:space="preserve">15G,Trans Asis Cyber Park,Infopark-Sez Phase II,Ambalamedu P.O,Ernakulam,Kerala,India-682303</t>
  </si>
  <si>
    <t xml:space="preserve">Rsystems.Com</t>
  </si>
  <si>
    <t xml:space="preserve">Prem Goswami</t>
  </si>
  <si>
    <t xml:space="preserve">prem.goswami@rsystems.com</t>
  </si>
  <si>
    <t xml:space="preserve">1551 McCarthy Blvd, Suite 117, Milpitas, CA 95035</t>
  </si>
  <si>
    <t xml:space="preserve">Silverlink Technologies Pvt Ltd</t>
  </si>
  <si>
    <t xml:space="preserve">Mugdha</t>
  </si>
  <si>
    <t xml:space="preserve">mugdha@silverlinktechnologies.com</t>
  </si>
  <si>
    <t xml:space="preserve">Eco Space IT Park, 506 - 507, 5th Floor, New Nagardas Rd, Mogra Village, Andheri East, Mumbai, Maharashtra 400069</t>
  </si>
  <si>
    <t xml:space="preserve">Strides Arcolab Limited</t>
  </si>
  <si>
    <t xml:space="preserve">Shivappa N</t>
  </si>
  <si>
    <t xml:space="preserve">Shivappa.N@stridesarco.com</t>
  </si>
  <si>
    <t xml:space="preserve">Suite 105-106, Eco House, V N Road, Goregaon East, Mumbai - 400063</t>
  </si>
  <si>
    <t xml:space="preserve">Thakralone</t>
  </si>
  <si>
    <t xml:space="preserve">Sp Mathan</t>
  </si>
  <si>
    <t xml:space="preserve">sp.mathan@thakralone.in</t>
  </si>
  <si>
    <t xml:space="preserve">1st Floor | Shree Rajarajeshwari Arcade No. 23/50/1A/514/2/1-1 |, Outer Ring Rd, near Courtyard Marriot Hotel, Veerannapalya, Fylover, Bengaluru, 560045</t>
  </si>
  <si>
    <t xml:space="preserve">Unmask Virtualite Pvt Ltd</t>
  </si>
  <si>
    <t xml:space="preserve">admin@unmask.in</t>
  </si>
  <si>
    <t xml:space="preserve">B-19,second floor, sector 1 noida, Noida, Uttar Pradesh 201301</t>
  </si>
  <si>
    <t xml:space="preserve">Wifi Networks(P) Ltd.</t>
  </si>
  <si>
    <t xml:space="preserve">Arun Prabhakar</t>
  </si>
  <si>
    <t xml:space="preserve">arun.prabhakar@wifinetworks.com</t>
  </si>
  <si>
    <t xml:space="preserve">11/1,shop no-5,opp,ram leela ground,geeta colony, Delhi, 110031</t>
  </si>
  <si>
    <t xml:space="preserve">Qps Bioserve India Pvt. Ltd.</t>
  </si>
  <si>
    <t xml:space="preserve">hr@qpsbioserve.com</t>
  </si>
  <si>
    <t xml:space="preserve">Plot No, 47, Jeedimetla Main Road, IDA, Balanagar, Hyderabad, Telangana 500037</t>
  </si>
  <si>
    <t xml:space="preserve">Rt Global Infosolutions Pvt Limited</t>
  </si>
  <si>
    <t xml:space="preserve">hr@rgisol.com</t>
  </si>
  <si>
    <t xml:space="preserve">Plot No.16, Rajiv Gandhi Technology Park, MDC Sector 6 Road, Phase - I, Sector 13, Chandigarh, Haryana 160101</t>
  </si>
  <si>
    <t xml:space="preserve">Silvex Realty Pvt Ltd</t>
  </si>
  <si>
    <t xml:space="preserve">admin@silvexrealty.com</t>
  </si>
  <si>
    <t xml:space="preserve">Balaji Bhavan, 4th Floor, "B" Wing, CBD Belapur(E),, Navi Mumbai, Maharashtra 400614</t>
  </si>
  <si>
    <t xml:space="preserve">Strides It Services Llp</t>
  </si>
  <si>
    <t xml:space="preserve">Farheen Falak</t>
  </si>
  <si>
    <t xml:space="preserve">farheen.falak@stridesit.com</t>
  </si>
  <si>
    <t xml:space="preserve">359, 16th Main, 4th T Block East, Pattabhirama Nagar, Jayanagar, Bengaluru, Karnataka 560041</t>
  </si>
  <si>
    <t xml:space="preserve">Thalikkunnil</t>
  </si>
  <si>
    <t xml:space="preserve">introof@thalikkunnil.com</t>
  </si>
  <si>
    <t xml:space="preserve">Kuravankonam, Kowdiar, Thiruvananthapuram, Kerala 695003</t>
  </si>
  <si>
    <t xml:space="preserve">Unosource Pharma Ltd (An Aku Enterprise)</t>
  </si>
  <si>
    <t xml:space="preserve">Nitinn</t>
  </si>
  <si>
    <t xml:space="preserve">hr@unosourcepharma.com</t>
  </si>
  <si>
    <t xml:space="preserve">503/504, 5th Floor, Hubtown Solaris, Prof NS Phadke Marg, Andheri East, Mumbai, Maharashtra 400069</t>
  </si>
  <si>
    <t xml:space="preserve">Wih Pvt Ltd</t>
  </si>
  <si>
    <t xml:space="preserve">hr@Webindiahub.com</t>
  </si>
  <si>
    <t xml:space="preserve">206, Plot No.-90, T-Extn, Part-1, Uttam Nagar, New Delhi, Delhi 110059</t>
  </si>
  <si>
    <t xml:space="preserve">Qsg Technologies Private Limited</t>
  </si>
  <si>
    <t xml:space="preserve">Sangamesh</t>
  </si>
  <si>
    <t xml:space="preserve">sangamesh@qsgsoft.com</t>
  </si>
  <si>
    <t xml:space="preserve">S-505, World Trade Center, Brigade Gateway Campus,, Dr. Rajkumar Road, Malleshwaram West,, Bengaluru, Karnataka 560055</t>
  </si>
  <si>
    <t xml:space="preserve">R-Tech Information System</t>
  </si>
  <si>
    <t xml:space="preserve">recruitments@infojiniconsulting.com</t>
  </si>
  <si>
    <t xml:space="preserve">CSII, 2nd and 3rd Floor, C-56, A, Phase 2, 2, Industrial Area, Sector 62, Noida, Uttar Pradesh 201309</t>
  </si>
  <si>
    <t xml:space="preserve">Sim Technologies Pvt Limited</t>
  </si>
  <si>
    <t xml:space="preserve">Mahalakshmi</t>
  </si>
  <si>
    <t xml:space="preserve">hr@simtek.in</t>
  </si>
  <si>
    <t xml:space="preserve">No. 1, Ramkrishna Nagar, Netaji Rd, G K D Nagar, New Siddhapudur, Tamil Nadu 641044</t>
  </si>
  <si>
    <t xml:space="preserve">Stridesshasun</t>
  </si>
  <si>
    <t xml:space="preserve">Manjunath D</t>
  </si>
  <si>
    <t xml:space="preserve">Manjunath.D@stridesshasun.com</t>
  </si>
  <si>
    <t xml:space="preserve">Strides House, Bengaluru, Bannerghatta Main Road, Bilekahalli, Bangalore - 560076 (Opposite Iimb)</t>
  </si>
  <si>
    <t xml:space="preserve">The Bharat Instruments And Chemicals</t>
  </si>
  <si>
    <t xml:space="preserve">bic_kp@yahoo.com</t>
  </si>
  <si>
    <t xml:space="preserve">5, Domoria Bridge Rd, Indira Market, Kailash Cinema Chowk, Kundan Puri, Civil Lines, Ludhiana, Punjab 141008</t>
  </si>
  <si>
    <t xml:space="preserve">Unyde System Pvt Ltd</t>
  </si>
  <si>
    <t xml:space="preserve">contact@unyde.in</t>
  </si>
  <si>
    <t xml:space="preserve">reshu.verma@unyde.in</t>
  </si>
  <si>
    <t xml:space="preserve">B-37, Block B, Sector 67, Noida, Uttar Pradesh 201301</t>
  </si>
  <si>
    <t xml:space="preserve">William O'Neil India</t>
  </si>
  <si>
    <t xml:space="preserve">Akhila Arjunan</t>
  </si>
  <si>
    <t xml:space="preserve">akhila.arjunan@williamoneilindia.com</t>
  </si>
  <si>
    <t xml:space="preserve">A4, Technomark Television, 1st Floor, NGEF Industrial Estate, Graphite India Road, Mahadevapura, Bengaluru, Karnataka 560048</t>
  </si>
  <si>
    <t xml:space="preserve">FCM</t>
  </si>
  <si>
    <t xml:space="preserve">ashish.mathew@in.fcm.travel,meenakshi.verma@in.fcm.travel</t>
  </si>
  <si>
    <t xml:space="preserve">INDIAN NAVY</t>
  </si>
  <si>
    <t xml:space="preserve">NAVPEN</t>
  </si>
  <si>
    <t xml:space="preserve">navpen-navy@nic.in</t>
  </si>
  <si>
    <t xml:space="preserve">Magicbricks Realty Services Ltd</t>
  </si>
  <si>
    <t xml:space="preserve">sonam.singh@magicbricks.com,&lt;puja.mathur@magicbricks.com&gt;, &lt;ashima.ratra@magicbricks.com&gt;</t>
  </si>
  <si>
    <t xml:space="preserve">Qss Technosoft Private Limited</t>
  </si>
  <si>
    <t xml:space="preserve">sanjay@qsstechnosoft.com</t>
  </si>
  <si>
    <t xml:space="preserve">3rd Floor, A-154, A Block, Sector 63, Noida, Uttar Pradesh 201301</t>
  </si>
  <si>
    <t xml:space="preserve">Ru Information Technologies Private Limited</t>
  </si>
  <si>
    <t xml:space="preserve">Parthiban</t>
  </si>
  <si>
    <t xml:space="preserve">parthiban@ruinfotech.com</t>
  </si>
  <si>
    <t xml:space="preserve">Plot No. 3 &amp; 4, HARISHVICEROY, Venkateshwara Avenue Madipakkam Main Road, Madipakkam Chennai Chennai TN IN 600091</t>
  </si>
  <si>
    <t xml:space="preserve">Simeio Development Center Pvt Ltd.</t>
  </si>
  <si>
    <t xml:space="preserve">Rdandekar</t>
  </si>
  <si>
    <t xml:space="preserve">kmishra@simeio.com</t>
  </si>
  <si>
    <t xml:space="preserve">UMIYA Business Bay Tower 2, 9th floor, Kaverappa Layout, Kadubeesanahalli, Bengaluru, Karnataka 560103</t>
  </si>
  <si>
    <t xml:space="preserve">Stronics</t>
  </si>
  <si>
    <t xml:space="preserve">Samadhan</t>
  </si>
  <si>
    <t xml:space="preserve">stronicspune@gmail.com</t>
  </si>
  <si>
    <t xml:space="preserve">12-13-437/1,Devisugna Enclave, street no 1, Lane No. 4, Tarnaka,Secunderabadmandal, Opposite Medplus, Hyderabad-500017, Telangana, India</t>
  </si>
  <si>
    <t xml:space="preserve">The Brigade School</t>
  </si>
  <si>
    <t xml:space="preserve">Mathew C</t>
  </si>
  <si>
    <t xml:space="preserve">hr@brigadeschools.org</t>
  </si>
  <si>
    <t xml:space="preserve">Brigade Millenium Rd, Jagruthi Colony, BOB Colony, JP Nagar 7th Phase, J. P. Nagar, Bengaluru, Karnataka 560078</t>
  </si>
  <si>
    <t xml:space="preserve">Uop</t>
  </si>
  <si>
    <t xml:space="preserve">Divesh</t>
  </si>
  <si>
    <t xml:space="preserve">divesh.kherwal@uop.com</t>
  </si>
  <si>
    <t xml:space="preserve">No. 9, DLF Cyber City Rd, DLF Cyber City, DLF Phase 3, Sector 24, Gurugram, Haryana 122022</t>
  </si>
  <si>
    <t xml:space="preserve">Willis Processing Services Pvt. Ltd</t>
  </si>
  <si>
    <t xml:space="preserve">hr.inquiries@willis.com</t>
  </si>
  <si>
    <t xml:space="preserve">No 6, Lal Bahadur Shastri Rd, Vikhroli Village, Godrej &amp; Boyce Industry Estate, Vikhroli, Mumbai, Maharashtra 400079</t>
  </si>
  <si>
    <t xml:space="preserve">Qtel Comtech Ltd</t>
  </si>
  <si>
    <t xml:space="preserve">PSK@qtelcomtech.com</t>
  </si>
  <si>
    <t xml:space="preserve">C28-A (A&amp;B), Sushant Lok 1, Sector 43, Gurugram, Haryana 122003</t>
  </si>
  <si>
    <t xml:space="preserve">Ruas</t>
  </si>
  <si>
    <t xml:space="preserve">Anuradha Hr</t>
  </si>
  <si>
    <t xml:space="preserve">anuradha.hr.et@ruas.ac.in</t>
  </si>
  <si>
    <t xml:space="preserve">University House, New BEL Rd, M S R Nagar, Mathikere, Bengaluru, Karnataka 560054</t>
  </si>
  <si>
    <t xml:space="preserve">Simple Solutions</t>
  </si>
  <si>
    <t xml:space="preserve">prem@simpleindia.com</t>
  </si>
  <si>
    <t xml:space="preserve">044-42012133</t>
  </si>
  <si>
    <t xml:space="preserve">B-228, Block B, Jhilmil Colony, Delhi, 110095</t>
  </si>
  <si>
    <t xml:space="preserve">Sts Auto Private Limited</t>
  </si>
  <si>
    <t xml:space="preserve">admin@stshyundai.com</t>
  </si>
  <si>
    <t xml:space="preserve">Office No. 4, 1st Floor, Arawali Apartment Bypass, Road, Mahipalpur, New Delhi, Delhi 110037</t>
  </si>
  <si>
    <t xml:space="preserve">The Bristol</t>
  </si>
  <si>
    <t xml:space="preserve">hr@thebristolhotel.com</t>
  </si>
  <si>
    <t xml:space="preserve">near Sikanderpur Metro Station, A Block, DLF Phase 1, Sector 28, Gurugram, Haryana 122002</t>
  </si>
  <si>
    <t xml:space="preserve">Willistowerswatson</t>
  </si>
  <si>
    <t xml:space="preserve">Isha Harnal</t>
  </si>
  <si>
    <t xml:space="preserve">hr@willistowerswatson.com</t>
  </si>
  <si>
    <t xml:space="preserve">Unitech Business Park, Tower B, 2nd Floor, South City 1, Sector 41, Gurugram, Haryana 122002</t>
  </si>
  <si>
    <t xml:space="preserve">Quad One Technologies</t>
  </si>
  <si>
    <t xml:space="preserve">Hima Bindu Kathula</t>
  </si>
  <si>
    <t xml:space="preserve">himabindu.kathula@quadone.com</t>
  </si>
  <si>
    <t xml:space="preserve">040 2335 0221</t>
  </si>
  <si>
    <t xml:space="preserve">Plot No.42, Third Floor, Jai Hind Gandhi Rd, North H Block, VIP Hills, Silicon Valley, Madhapur, Telangana 500081</t>
  </si>
  <si>
    <t xml:space="preserve">Rubina Razzak Memon</t>
  </si>
  <si>
    <t xml:space="preserve">shyam@globalaviationindia.com</t>
  </si>
  <si>
    <t xml:space="preserve">Simple Solve Technologies Pvt Ltd</t>
  </si>
  <si>
    <t xml:space="preserve">Bobby Joy</t>
  </si>
  <si>
    <t xml:space="preserve">bjoy@simplesolve.com</t>
  </si>
  <si>
    <t xml:space="preserve">Plot No. 3, ATC Road, 86E, 2nd Main Rd, Ambattur Industrial Estate, Chennai, Tamil Nadu 600058</t>
  </si>
  <si>
    <t xml:space="preserve">Sts Info Technologies India Pvt. Ltd.</t>
  </si>
  <si>
    <t xml:space="preserve">Shankar Reddy</t>
  </si>
  <si>
    <t xml:space="preserve">Hr@cameoglobal.com</t>
  </si>
  <si>
    <t xml:space="preserve">080-65469439</t>
  </si>
  <si>
    <t xml:space="preserve">XPR3+R9W, Brigade Metropolis, Garudachar Palya, Mahadevapura, Bengaluru, Karnataka 560048</t>
  </si>
  <si>
    <t xml:space="preserve">The Conjoin Group (Anthelio Business Technologies Pvt Ltd)</t>
  </si>
  <si>
    <t xml:space="preserve">Poonam Iyer</t>
  </si>
  <si>
    <t xml:space="preserve">Poonam.Iyer@antheliohealth.com</t>
  </si>
  <si>
    <t xml:space="preserve">Up Televison Network Private Limited</t>
  </si>
  <si>
    <t xml:space="preserve">hr@uttarpradeshtv.in</t>
  </si>
  <si>
    <t xml:space="preserve">10, Sahara States Rd, Sahara States, Jankipuram, Lucknow, Uttar Pradesh 226021</t>
  </si>
  <si>
    <t xml:space="preserve">Willmar Schwabe India Private Limited</t>
  </si>
  <si>
    <t xml:space="preserve">Naveen gupta/ Deepak Chauhan</t>
  </si>
  <si>
    <t xml:space="preserve">naveen.gupta@schwabeindia.com</t>
  </si>
  <si>
    <t xml:space="preserve">A-36, Sector 60 , Phase 3, Noida, Uttar Pradesh 201304</t>
  </si>
  <si>
    <t xml:space="preserve">Quadlabs Technologies India Private</t>
  </si>
  <si>
    <t xml:space="preserve">Meenakshi Bhat</t>
  </si>
  <si>
    <t xml:space="preserve">Meenakshi.Bhat@quadlabs.com</t>
  </si>
  <si>
    <t xml:space="preserve">720, Tower B, Sector 48 JMD Megapolis, Gurugram, Haryana 122018</t>
  </si>
  <si>
    <t xml:space="preserve">Ruby Hall Clinic</t>
  </si>
  <si>
    <t xml:space="preserve">prabhakar@rubyhall.com</t>
  </si>
  <si>
    <t xml:space="preserve">40, Sasoon Rd, Sangamvadi, Pune, Maharashtra 411001</t>
  </si>
  <si>
    <t xml:space="preserve">Simplex Pharma Private Limited</t>
  </si>
  <si>
    <t xml:space="preserve">hr@simpexpharma.net</t>
  </si>
  <si>
    <t xml:space="preserve">Ansal Tower, 411 &amp; 412,4th Floor, 38, Nehru Place, New Delhi, Delhi 110048</t>
  </si>
  <si>
    <t xml:space="preserve">Sts Infotechnologies India Private Limited</t>
  </si>
  <si>
    <t xml:space="preserve">hr@stsii.com</t>
  </si>
  <si>
    <t xml:space="preserve">The Corporate Coach</t>
  </si>
  <si>
    <t xml:space="preserve">sonali.homerevise@gmail.com</t>
  </si>
  <si>
    <t xml:space="preserve">7th floor, Odyssey IT Park, Road Number: 9, Wagale Estate, near Old Passport Office, Thane, Maharashtra 400604</t>
  </si>
  <si>
    <t xml:space="preserve">Upply</t>
  </si>
  <si>
    <t xml:space="preserve">hr@upply.com</t>
  </si>
  <si>
    <t xml:space="preserve">26 Quai Charles Pasqua, 92300 Levallois-Perret, France</t>
  </si>
  <si>
    <t xml:space="preserve">Willow Logistics India Pvt. Ltd.</t>
  </si>
  <si>
    <t xml:space="preserve">Ind Hr</t>
  </si>
  <si>
    <t xml:space="preserve">ind.hr@willowlogistics.com</t>
  </si>
  <si>
    <t xml:space="preserve">1/2, Ashley House, Sahar Rd, Sahar, Sutar Pakadi, Chhatrapati Shivaji International Airport Area, Andheri East, Mumbai, Maharashtra 400099</t>
  </si>
  <si>
    <t xml:space="preserve">Quadra Point Brand Service Private Limited.Bangalore</t>
  </si>
  <si>
    <t xml:space="preserve">Reddy</t>
  </si>
  <si>
    <t xml:space="preserve">reddy@quadra.com</t>
  </si>
  <si>
    <t xml:space="preserve">3, Richmond Rd, Richmond Town, Bengaluru, Karnataka 560025</t>
  </si>
  <si>
    <t xml:space="preserve">Ruchi Infotech Limited</t>
  </si>
  <si>
    <t xml:space="preserve">Shweta Bohare</t>
  </si>
  <si>
    <t xml:space="preserve">shweta_bohare@ruchiinfotech.com</t>
  </si>
  <si>
    <t xml:space="preserve">PV8F+PRW, South Tukoganj, Indore, Madhya Pradesh 452001</t>
  </si>
  <si>
    <t xml:space="preserve">Simplexinfrastructures</t>
  </si>
  <si>
    <t xml:space="preserve">Bd Mundhra</t>
  </si>
  <si>
    <t xml:space="preserve">bdmundhra@simplexinfrastructures.com</t>
  </si>
  <si>
    <t xml:space="preserve">2nd Floor, 82-83, Vaikunth, Nehru Place, New Delhi, Delhi 110019</t>
  </si>
  <si>
    <t xml:space="preserve">The Energy And Resources Institute</t>
  </si>
  <si>
    <t xml:space="preserve">Pt Joseph</t>
  </si>
  <si>
    <t xml:space="preserve">ptjoseph@teri.res.in</t>
  </si>
  <si>
    <t xml:space="preserve">6C, Darbari Seth Block, India Habitat Center Complex, Lodhi Road, New Delhi, Delhi 110003</t>
  </si>
  <si>
    <t xml:space="preserve">Ups Logistics</t>
  </si>
  <si>
    <t xml:space="preserve">Bpriyanka</t>
  </si>
  <si>
    <t xml:space="preserve">bpriyanka@ups.com</t>
  </si>
  <si>
    <t xml:space="preserve">HX22+2VW, Cluster E, EON Free Zone, Kharadi, Pune, Maharashtra 411014</t>
  </si>
  <si>
    <t xml:space="preserve">Win Information Technology Private Limited</t>
  </si>
  <si>
    <t xml:space="preserve">sukesh@winitsoftware.com</t>
  </si>
  <si>
    <t xml:space="preserve">House Number 402, Plot Number 30/ C, Road Number 9, Film Nagar, Jubilee Hills, Hyderabad, Telangana 500033</t>
  </si>
  <si>
    <t xml:space="preserve">Quadrant 4 Software Solutions Private Limited</t>
  </si>
  <si>
    <t xml:space="preserve">Johnson Clara</t>
  </si>
  <si>
    <t xml:space="preserve">Johnson.Clara@qfor.com</t>
  </si>
  <si>
    <t xml:space="preserve">B-4, 14 C, Near Keshav Puram Metro Station, Keshav Puram, Delhi, 110035</t>
  </si>
  <si>
    <t xml:space="preserve">Rugby Pharma Pvt Ltd</t>
  </si>
  <si>
    <t xml:space="preserve">Anshul Jain</t>
  </si>
  <si>
    <t xml:space="preserve">anshuljain@ajgroupindia.com</t>
  </si>
  <si>
    <t xml:space="preserve">182, Acharya Jagadish Chandra Bose Rd, Beniapukur, Kolkata, West Bengal 700014</t>
  </si>
  <si>
    <t xml:space="preserve">Simplilearn Solutions Private Limited</t>
  </si>
  <si>
    <t xml:space="preserve">Vidyaselvam S</t>
  </si>
  <si>
    <t xml:space="preserve">vidyaselvam@simplilearn.com blrhr@simplilearn.net</t>
  </si>
  <si>
    <t xml:space="preserve">North Star Business Centre B-109, Sector 5, Noida, Uttar Pradesh 201301</t>
  </si>
  <si>
    <t xml:space="preserve">Studio Boxx</t>
  </si>
  <si>
    <t xml:space="preserve">Anogh Kulkarni</t>
  </si>
  <si>
    <t xml:space="preserve">anoghkulkarni@gmail.com</t>
  </si>
  <si>
    <t xml:space="preserve">Online classes · On-site services
 Address: D-69, Hauz Khas Rd, near main market, Block D, Hauz Khas, New Delhi, Delhi 110016</t>
  </si>
  <si>
    <t xml:space="preserve">The Foundation For Medical Research</t>
  </si>
  <si>
    <t xml:space="preserve">fmr@fmrindia.org</t>
  </si>
  <si>
    <t xml:space="preserve">Dr. Kantilal J Sheth Memorial Building, 84-A, Dr RG Thadani Marg, Siddharth Nagar, Worli, Mumbai, Maharashtra 400018</t>
  </si>
  <si>
    <t xml:space="preserve">Upside Learning</t>
  </si>
  <si>
    <t xml:space="preserve">Dhawalshri Golekar</t>
  </si>
  <si>
    <t xml:space="preserve">dhawalshri.golekar@upsidelearning.com</t>
  </si>
  <si>
    <t xml:space="preserve">First Floor, Punakar Complex, Survey No, 117, Pune-Bangalore Highway, opposite Popular Nagar, Warje, Pune, Maharashtra 411058</t>
  </si>
  <si>
    <t xml:space="preserve">Wincere Solutions Private Limited</t>
  </si>
  <si>
    <t xml:space="preserve">Srishti Singh</t>
  </si>
  <si>
    <t xml:space="preserve">Hr@wincere.com</t>
  </si>
  <si>
    <t xml:space="preserve">B-11, B Block, Sector 65, Noida, Uttar Pradesh 201301</t>
  </si>
  <si>
    <t xml:space="preserve">Quadruple Business Services Pvt. Ltd</t>
  </si>
  <si>
    <t xml:space="preserve">Augustine</t>
  </si>
  <si>
    <t xml:space="preserve">augustine@quadrupleindia.com</t>
  </si>
  <si>
    <t xml:space="preserve">44 65100160</t>
  </si>
  <si>
    <t xml:space="preserve">6/26,2nd floor, Palayakaran Cross St, Kodambakkam, Chennai, Tamil Nadu 600024</t>
  </si>
  <si>
    <t xml:space="preserve">Ruhs C</t>
  </si>
  <si>
    <t xml:space="preserve">entranceruhs@yahoo.com</t>
  </si>
  <si>
    <t xml:space="preserve">Sector 18 Rd, Kumbha Marg, Sector 18, Pratap Nagar, Jaipur, Rajasthan 302033</t>
  </si>
  <si>
    <t xml:space="preserve">Simplion</t>
  </si>
  <si>
    <t xml:space="preserve">Pragya Khanna</t>
  </si>
  <si>
    <t xml:space="preserve">pragya.khanna@simplion.com</t>
  </si>
  <si>
    <t xml:space="preserve">Fortune Towers II, Floor 5,, 406, Udyog Vihar III,, Gurugram, Haryana 122016</t>
  </si>
  <si>
    <t xml:space="preserve">Studio Xalt</t>
  </si>
  <si>
    <t xml:space="preserve">rajesh@studio.com</t>
  </si>
  <si>
    <t xml:space="preserve">1190, 22nd Cross Rd, Sector 3, HSR Layout, Bengaluru, Karnataka 560102</t>
  </si>
  <si>
    <t xml:space="preserve">The Lean Apps</t>
  </si>
  <si>
    <t xml:space="preserve">Priyanka Chemburkar</t>
  </si>
  <si>
    <t xml:space="preserve">hr@theleanapps.com</t>
  </si>
  <si>
    <t xml:space="preserve">1s Floor, B-23, B Block, Sector 63, Noida, Uttar Pradesh 201301</t>
  </si>
  <si>
    <t xml:space="preserve">Uptech Idealabs</t>
  </si>
  <si>
    <t xml:space="preserve">Sabaparween</t>
  </si>
  <si>
    <t xml:space="preserve">sabaparween@uptecidealabs.com</t>
  </si>
  <si>
    <t xml:space="preserve">Jubilee Enclave, HITEC City, Hyderabad, Telangana 500081</t>
  </si>
  <si>
    <t xml:space="preserve">Wind World (India) Ltd.</t>
  </si>
  <si>
    <t xml:space="preserve">Sampark</t>
  </si>
  <si>
    <t xml:space="preserve">sampark.hrd@windworldindia.com</t>
  </si>
  <si>
    <t xml:space="preserve">23, KG Marg, Atul Grove Road, Janpath, Connaught Place, New Delhi, Delhi 110001</t>
  </si>
  <si>
    <t xml:space="preserve">Quadsel Syste Private Limited</t>
  </si>
  <si>
    <t xml:space="preserve">hr@quadsel.in</t>
  </si>
  <si>
    <t xml:space="preserve">Quadsel Tower Old No 80, New No 118 Anna Salai, Manickam Ln, Guindy, Chennai, Tamil Nadu 600032</t>
  </si>
  <si>
    <t xml:space="preserve">Simply Grameen Business Solutions Private Limited</t>
  </si>
  <si>
    <t xml:space="preserve">Varadharajan</t>
  </si>
  <si>
    <t xml:space="preserve">varadharajan@simplygrameen.com</t>
  </si>
  <si>
    <t xml:space="preserve">H2PW+WCF, Maddur, Karnataka 571428</t>
  </si>
  <si>
    <t xml:space="preserve">Style Spa Furniture</t>
  </si>
  <si>
    <t xml:space="preserve">Ms. Uma Mahesh</t>
  </si>
  <si>
    <t xml:space="preserve">hr@stylespafurniture.com</t>
  </si>
  <si>
    <t xml:space="preserve">46,(NEW NO 41), MONTIETH ROADEGMORE CHENNAI 8 CHENNAI 8 TN 600008 IN</t>
  </si>
  <si>
    <t xml:space="preserve">The Ncr Diagnostic</t>
  </si>
  <si>
    <t xml:space="preserve">quest.diagnostics.reports@gmail.com</t>
  </si>
  <si>
    <t xml:space="preserve">Club South Patio, Arcadia, 819-B, 8th Floor, South City II, Opposite, Gurugram, Haryana 122018</t>
  </si>
  <si>
    <t xml:space="preserve">Urbashi Fervour</t>
  </si>
  <si>
    <t xml:space="preserve">Urbashi Plant</t>
  </si>
  <si>
    <t xml:space="preserve">urbashi_plant@yahoo.com</t>
  </si>
  <si>
    <t xml:space="preserve">HH5H+8FP, Talma Hat, Jhabera Vita, West Bengal 735133</t>
  </si>
  <si>
    <t xml:space="preserve">Windia</t>
  </si>
  <si>
    <t xml:space="preserve">Anjali B</t>
  </si>
  <si>
    <t xml:space="preserve">anjali.b@windia.com</t>
  </si>
  <si>
    <t xml:space="preserve">No 7/1, Codisia road 1st Street Thaneerpandal Near Aishwaryam Pride apartment, Coimbatore, Tamil Nadu 641004</t>
  </si>
  <si>
    <t xml:space="preserve">Quakerchem.Com</t>
  </si>
  <si>
    <t xml:space="preserve">Kishore Roy</t>
  </si>
  <si>
    <t xml:space="preserve">kishore.roy@quakerchem.com</t>
  </si>
  <si>
    <t xml:space="preserve">7B, Dr Harendra Kumar Mukherjee Sarani, Elgin, Kolkata, West Bengal 700071</t>
  </si>
  <si>
    <t xml:space="preserve">Rungta Mines Limited</t>
  </si>
  <si>
    <t xml:space="preserve">Rungtas</t>
  </si>
  <si>
    <t xml:space="preserve">rungtas@rungtamines.com</t>
  </si>
  <si>
    <t xml:space="preserve">8A EXPRESS TOWER, 42A SHAKESPEARE SARANI KOLKATA WB IN 700017</t>
  </si>
  <si>
    <t xml:space="preserve">Simtech Computeronics</t>
  </si>
  <si>
    <t xml:space="preserve">vayroll@aforeserve.com</t>
  </si>
  <si>
    <t xml:space="preserve">1st Floor, Badwaik Complex, Dhantoli, Nagpur-12, Nagpur, Maharashtra 440012</t>
  </si>
  <si>
    <t xml:space="preserve">Subex Limited</t>
  </si>
  <si>
    <t xml:space="preserve">Ain Iqbal</t>
  </si>
  <si>
    <t xml:space="preserve">Hr@subex.com</t>
  </si>
  <si>
    <t xml:space="preserve">4th Floor, B Wing Pritech Park - SEZ, Block-09 Bengaluru, Karnataka, 560103 India</t>
  </si>
  <si>
    <t xml:space="preserve">The Paper Products Ltd</t>
  </si>
  <si>
    <t xml:space="preserve">P Sridevi</t>
  </si>
  <si>
    <t xml:space="preserve">p.sridevi@pplpack.com</t>
  </si>
  <si>
    <t xml:space="preserve">plot 6, Sector 6, Rama Krishna Puram, New Delhi, Delhi 110066</t>
  </si>
  <si>
    <t xml:space="preserve">Urc Infotech Pvt Ltd</t>
  </si>
  <si>
    <t xml:space="preserve">hr@urcinfotec.com</t>
  </si>
  <si>
    <t xml:space="preserve">B-1003, Wembley Estate, Sector 49, Finchley Rd, Sector 50, Gurugram, Haryana 122018</t>
  </si>
  <si>
    <t xml:space="preserve">Windlas Healthcare Pvt Ltd</t>
  </si>
  <si>
    <t xml:space="preserve">Neeraj</t>
  </si>
  <si>
    <t xml:space="preserve">Hr@windlashealthcare.com</t>
  </si>
  <si>
    <t xml:space="preserve">Plot No. 183 and 192 SBI Road Near Toyota Showroom Mohabewala, Industrial Area, Dehradun, Uttarakhand 248110</t>
  </si>
  <si>
    <t xml:space="preserve">Qualimations</t>
  </si>
  <si>
    <t xml:space="preserve">jk@qualimations.com</t>
  </si>
  <si>
    <t xml:space="preserve">27/3967B, Lourde Church Rd, Chacola Colony, Thevera, Ernakulam, Kerala 682015</t>
  </si>
  <si>
    <t xml:space="preserve">Rural Development Trust</t>
  </si>
  <si>
    <t xml:space="preserve">Prasanna</t>
  </si>
  <si>
    <t xml:space="preserve">prasanna_hr@rdt.co.in</t>
  </si>
  <si>
    <t xml:space="preserve">Head Office Rural Development Trust Bangalore Highway 515001 - Ananthapuram , A.P</t>
  </si>
  <si>
    <t xml:space="preserve">Successwrks Hr Solutions Pvt Ltd</t>
  </si>
  <si>
    <t xml:space="preserve">Melroy</t>
  </si>
  <si>
    <t xml:space="preserve">hr@successwrks.in</t>
  </si>
  <si>
    <t xml:space="preserve">1402, DLH Park Rd, mtnl staff Quarters, Malad, Sunder Nagar, Malad West, Mumbai, Maharashtra 400062</t>
  </si>
  <si>
    <t xml:space="preserve">The Resort Mumbai (Paramount Hotels)</t>
  </si>
  <si>
    <t xml:space="preserve">hrd@theresortmumbai.com</t>
  </si>
  <si>
    <t xml:space="preserve">Aksa Beach, 11, Madh - Marve Rd, Dharvali, Aksa Gaon, Malad West, Mumbai, Maharashtra 400095</t>
  </si>
  <si>
    <t xml:space="preserve">Ushamartin</t>
  </si>
  <si>
    <t xml:space="preserve">Ak Somani</t>
  </si>
  <si>
    <t xml:space="preserve">Hr@ushamartin.co.in</t>
  </si>
  <si>
    <t xml:space="preserve">701, Surya Kiran, 19, Kasturba Gandhi Marg, New Delhi, Delhi 110001</t>
  </si>
  <si>
    <t xml:space="preserve">Sindhu Cargo Services Private Limited</t>
  </si>
  <si>
    <t xml:space="preserve">Rajeev Reshi</t>
  </si>
  <si>
    <t xml:space="preserve">rajeev@sindhucargo.com</t>
  </si>
  <si>
    <t xml:space="preserve">A - 200, Lane No: 10, Road No: 4, Mahipalpur Extension, A- Block, New Delhi, Delhi 110037</t>
  </si>
  <si>
    <t xml:space="preserve">The Park Hotel</t>
  </si>
  <si>
    <t xml:space="preserve">D Raj</t>
  </si>
  <si>
    <t xml:space="preserve">draj@theparkhotels.com</t>
  </si>
  <si>
    <t xml:space="preserve">2nd floor, JMD Regent Plaza, Mehrauli-Gurgaon Rd, Sikanderpur, Sector 26, Gurugram, Haryana 122002</t>
  </si>
  <si>
    <t xml:space="preserve">Windmoller And Holscher India Pvt Ltd</t>
  </si>
  <si>
    <t xml:space="preserve">Abhinav_Shandilya@wuh-group.com</t>
  </si>
  <si>
    <t xml:space="preserve">17,18, 19, Lala Lajpat Rai Rd, Block A, Kailash Colony, Greater Kailash, New Delhi, Delhi 110048</t>
  </si>
  <si>
    <t xml:space="preserve">Wineyard Technologies</t>
  </si>
  <si>
    <t xml:space="preserve">Maryala</t>
  </si>
  <si>
    <t xml:space="preserve">maryala@wineyardtechnologies.com</t>
  </si>
  <si>
    <t xml:space="preserve">Mehta Towers, G11, Ashok Nagar Road, Himayatnagar, Hyderabad, Telangana 500029</t>
  </si>
  <si>
    <t xml:space="preserve">Zeelog Logistics Solutions Private Limited</t>
  </si>
  <si>
    <t xml:space="preserve">𝐻𝒶𝓃𝓏𝒶𝓁𝒶 𝒮𝒽𝒶𝒾𝓀𝒽</t>
  </si>
  <si>
    <t xml:space="preserve">HR.Team@zeeloglogistics.com</t>
  </si>
  <si>
    <t xml:space="preserve">Na</t>
  </si>
  <si>
    <t xml:space="preserve">Adhaan Solutions Pvt Ltd(Instakart Services Private Limited)</t>
  </si>
  <si>
    <t xml:space="preserve">Shahnawazkhan Pathan</t>
  </si>
  <si>
    <t xml:space="preserve">shahnawazkhan.p@adhaan.in</t>
  </si>
  <si>
    <t xml:space="preserve">Spacewood Furnishers Pvt Ltd</t>
  </si>
  <si>
    <t xml:space="preserve">Viplavi Vyas</t>
  </si>
  <si>
    <t xml:space="preserve">viplavi.v@spacewood.in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</si>
</sst>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2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9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u val="single"/>
      <sz val="9"/>
      <color rgb="FF1155CC"/>
      <name val="Calibri"/>
      <family val="0"/>
      <charset val="1"/>
    </font>
    <font>
      <sz val="9"/>
      <color rgb="FF222222"/>
      <name val="Calibri"/>
      <family val="0"/>
      <charset val="1"/>
    </font>
    <font>
      <u val="single"/>
      <sz val="9"/>
      <color rgb="FF1155CC"/>
      <name val="Arial"/>
      <family val="0"/>
      <charset val="1"/>
    </font>
    <font>
      <sz val="9"/>
      <color rgb="FF5E5E5E"/>
      <name val="Calibri"/>
      <family val="0"/>
      <charset val="1"/>
    </font>
    <font>
      <b val="true"/>
      <sz val="9"/>
      <color rgb="FF1F1F1F"/>
      <name val="Calibri"/>
      <family val="0"/>
      <charset val="1"/>
    </font>
    <font>
      <b val="true"/>
      <u val="single"/>
      <sz val="9"/>
      <color rgb="FF323E4F"/>
      <name val="Calibri"/>
      <family val="0"/>
      <charset val="1"/>
    </font>
    <font>
      <b val="true"/>
      <sz val="9"/>
      <color rgb="FF585857"/>
      <name val="Calibri"/>
      <family val="0"/>
      <charset val="1"/>
    </font>
    <font>
      <b val="true"/>
      <sz val="9"/>
      <color rgb="FF263A80"/>
      <name val="Calibri"/>
      <family val="0"/>
      <charset val="1"/>
    </font>
    <font>
      <b val="true"/>
      <sz val="9"/>
      <color rgb="FF000000"/>
      <name val="Calibri"/>
      <family val="0"/>
      <charset val="1"/>
    </font>
    <font>
      <u val="single"/>
      <sz val="9"/>
      <color rgb="FF5E5E5E"/>
      <name val="Calibri"/>
      <family val="0"/>
      <charset val="1"/>
    </font>
    <font>
      <b val="true"/>
      <i val="true"/>
      <sz val="9"/>
      <color rgb="FF080808"/>
      <name val="Calibri"/>
      <family val="0"/>
      <charset val="1"/>
    </font>
    <font>
      <sz val="9"/>
      <color rgb="FF1F497D"/>
      <name val="Calibri"/>
      <family val="0"/>
      <charset val="1"/>
    </font>
    <font>
      <sz val="9"/>
      <color rgb="FF888888"/>
      <name val="Calibri"/>
      <family val="0"/>
      <charset val="1"/>
    </font>
    <font>
      <i val="true"/>
      <sz val="9"/>
      <color rgb="FF000000"/>
      <name val="Calibri"/>
      <family val="0"/>
      <charset val="1"/>
    </font>
    <font>
      <u val="single"/>
      <sz val="9"/>
      <color rgb="FF0000FF"/>
      <name val="Calibri"/>
      <family val="0"/>
      <charset val="1"/>
    </font>
    <font>
      <sz val="11"/>
      <color rgb="FF5E5E5E"/>
      <name val="&quot;\&quot;Google Sans\&quot;&quot;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80808"/>
      <rgbColor rgb="FF808000"/>
      <rgbColor rgb="FF800080"/>
      <rgbColor rgb="FF008080"/>
      <rgbColor rgb="FFC0C0C0"/>
      <rgbColor rgb="FF888888"/>
      <rgbColor rgb="FF9999FF"/>
      <rgbColor rgb="FF585857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E5E5E"/>
      <rgbColor rgb="FF969696"/>
      <rgbColor rgb="FF1F497D"/>
      <rgbColor rgb="FF339966"/>
      <rgbColor rgb="FF1F1F1F"/>
      <rgbColor rgb="FF222222"/>
      <rgbColor rgb="FF993300"/>
      <rgbColor rgb="FF993366"/>
      <rgbColor rgb="FF263A80"/>
      <rgbColor rgb="FF323E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hyperlink" Target="http://icicipruamc.com/" TargetMode="External"/><Relationship Id="rId3" Type="http://schemas.openxmlformats.org/officeDocument/2006/relationships/hyperlink" Target="mailto:shruti.pawar@saviantconsulting.com" TargetMode="External"/><Relationship Id="rId4" Type="http://schemas.openxmlformats.org/officeDocument/2006/relationships/hyperlink" Target="mailto:divayathakur@icml.co.in" TargetMode="External"/><Relationship Id="rId5" Type="http://schemas.openxmlformats.org/officeDocument/2006/relationships/hyperlink" Target="mailto:paul@iconium-consulting.com" TargetMode="External"/><Relationship Id="rId6" Type="http://schemas.openxmlformats.org/officeDocument/2006/relationships/hyperlink" Target="mailto:nitin.sharma@cliffordchance.com" TargetMode="External"/><Relationship Id="rId7" Type="http://schemas.openxmlformats.org/officeDocument/2006/relationships/hyperlink" Target="mailto:prasad@clockworkevents.co.in" TargetMode="External"/><Relationship Id="rId8" Type="http://schemas.openxmlformats.org/officeDocument/2006/relationships/hyperlink" Target="http://gokaldas.com/" TargetMode="External"/><Relationship Id="rId9" Type="http://schemas.openxmlformats.org/officeDocument/2006/relationships/hyperlink" Target="mailto:sowmyas@arkainsure.com" TargetMode="External"/><Relationship Id="rId10" Type="http://schemas.openxmlformats.org/officeDocument/2006/relationships/hyperlink" Target="mailto:hr@aslinfosystem.com" TargetMode="External"/><Relationship Id="rId11" Type="http://schemas.openxmlformats.org/officeDocument/2006/relationships/hyperlink" Target="mailto:hr@gopportunity.com" TargetMode="External"/><Relationship Id="rId12" Type="http://schemas.openxmlformats.org/officeDocument/2006/relationships/hyperlink" Target="mailto:hradminl@graffititiles.com" TargetMode="External"/><Relationship Id="rId13" Type="http://schemas.openxmlformats.org/officeDocument/2006/relationships/hyperlink" Target="mailto:hr@idealake.com" TargetMode="External"/><Relationship Id="rId14" Type="http://schemas.openxmlformats.org/officeDocument/2006/relationships/hyperlink" Target="mailto:hr@ideatechnosolutions.com" TargetMode="External"/><Relationship Id="rId15" Type="http://schemas.openxmlformats.org/officeDocument/2006/relationships/hyperlink" Target="mailto:snlshekhawat@identifyoralcare.in" TargetMode="External"/><Relationship Id="rId16" Type="http://schemas.openxmlformats.org/officeDocument/2006/relationships/hyperlink" Target="mailto:priyanka@ASPIRTEK.COM" TargetMode="External"/><Relationship Id="rId17" Type="http://schemas.openxmlformats.org/officeDocument/2006/relationships/hyperlink" Target="mailto:sameer@allianceinsurance.in" TargetMode="External"/><Relationship Id="rId18" Type="http://schemas.openxmlformats.org/officeDocument/2006/relationships/hyperlink" Target="mailto:rivic.tantoco@idfsmaroc.com" TargetMode="External"/><Relationship Id="rId19" Type="http://schemas.openxmlformats.org/officeDocument/2006/relationships/hyperlink" Target="mailto:hr@dukesretreat.com" TargetMode="External"/><Relationship Id="rId20" Type="http://schemas.openxmlformats.org/officeDocument/2006/relationships/hyperlink" Target="mailto:kirfan@assureeservices.com" TargetMode="External"/><Relationship Id="rId21" Type="http://schemas.openxmlformats.org/officeDocument/2006/relationships/hyperlink" Target="http://coca-cola.com/" TargetMode="External"/><Relationship Id="rId22" Type="http://schemas.openxmlformats.org/officeDocument/2006/relationships/hyperlink" Target="mailto:samatha.t@idsigntechnologies.com" TargetMode="External"/><Relationship Id="rId23" Type="http://schemas.openxmlformats.org/officeDocument/2006/relationships/hyperlink" Target="http://cogenteservices.com/" TargetMode="External"/><Relationship Id="rId24" Type="http://schemas.openxmlformats.org/officeDocument/2006/relationships/hyperlink" Target="mailto:hr@idtechno.net" TargetMode="External"/><Relationship Id="rId25" Type="http://schemas.openxmlformats.org/officeDocument/2006/relationships/hyperlink" Target="mailto:dhamodharan@collegee.com" TargetMode="External"/><Relationship Id="rId26" Type="http://schemas.openxmlformats.org/officeDocument/2006/relationships/hyperlink" Target="mailto:rukminip@GreenWoodHigh.edu.in" TargetMode="External"/><Relationship Id="rId27" Type="http://schemas.openxmlformats.org/officeDocument/2006/relationships/hyperlink" Target="mailto:Carol.DSouza@grey.com" TargetMode="External"/><Relationship Id="rId28" Type="http://schemas.openxmlformats.org/officeDocument/2006/relationships/hyperlink" Target="http://iflexsol.com/" TargetMode="External"/><Relationship Id="rId29" Type="http://schemas.openxmlformats.org/officeDocument/2006/relationships/hyperlink" Target="mailto:VCjohn@banktrade.com" TargetMode="External"/><Relationship Id="rId30" Type="http://schemas.openxmlformats.org/officeDocument/2006/relationships/hyperlink" Target="mailto:vamshi@gripit.in" TargetMode="External"/><Relationship Id="rId31" Type="http://schemas.openxmlformats.org/officeDocument/2006/relationships/hyperlink" Target="http://boschrexroth.co.in/" TargetMode="External"/><Relationship Id="rId32" Type="http://schemas.openxmlformats.org/officeDocument/2006/relationships/hyperlink" Target="mailto:poonam.s@growelsoftech.com,helpdesk@growelsoftech.com" TargetMode="External"/><Relationship Id="rId33" Type="http://schemas.openxmlformats.org/officeDocument/2006/relationships/hyperlink" Target="mailto:hr@concordiarx.com" TargetMode="External"/><Relationship Id="rId34" Type="http://schemas.openxmlformats.org/officeDocument/2006/relationships/hyperlink" Target="http://brainworks.co.in/" TargetMode="External"/><Relationship Id="rId35" Type="http://schemas.openxmlformats.org/officeDocument/2006/relationships/hyperlink" Target="http://gtllimited.com/" TargetMode="External"/><Relationship Id="rId36" Type="http://schemas.openxmlformats.org/officeDocument/2006/relationships/hyperlink" Target="mailto:hr@iimb.ernet.in" TargetMode="External"/><Relationship Id="rId37" Type="http://schemas.openxmlformats.org/officeDocument/2006/relationships/hyperlink" Target="mailto:vijaykumar.yadav@atyati.com" TargetMode="External"/><Relationship Id="rId38" Type="http://schemas.openxmlformats.org/officeDocument/2006/relationships/hyperlink" Target="mailto:HROperations.India@nttdata.com" TargetMode="External"/><Relationship Id="rId39" Type="http://schemas.openxmlformats.org/officeDocument/2006/relationships/hyperlink" Target="http://gujaratgas.com/" TargetMode="External"/><Relationship Id="rId40" Type="http://schemas.openxmlformats.org/officeDocument/2006/relationships/hyperlink" Target="mailto:jdevanur2@iis-consulting.com" TargetMode="External"/><Relationship Id="rId41" Type="http://schemas.openxmlformats.org/officeDocument/2006/relationships/hyperlink" Target="mailto:deepam@ambconline.com" TargetMode="External"/><Relationship Id="rId42" Type="http://schemas.openxmlformats.org/officeDocument/2006/relationships/hyperlink" Target="http://ijm.com/" TargetMode="External"/><Relationship Id="rId43" Type="http://schemas.openxmlformats.org/officeDocument/2006/relationships/hyperlink" Target="mailto:hr@guruinfo.co.in" TargetMode="External"/><Relationship Id="rId44" Type="http://schemas.openxmlformats.org/officeDocument/2006/relationships/hyperlink" Target="mailto:sales@gusani.com" TargetMode="External"/><Relationship Id="rId45" Type="http://schemas.openxmlformats.org/officeDocument/2006/relationships/hyperlink" Target="http://convergys.com/" TargetMode="External"/><Relationship Id="rId46" Type="http://schemas.openxmlformats.org/officeDocument/2006/relationships/hyperlink" Target="mailto:hr@gvmfl.com" TargetMode="External"/><Relationship Id="rId47" Type="http://schemas.openxmlformats.org/officeDocument/2006/relationships/hyperlink" Target="mailto:hr@ecareindia.com" TargetMode="External"/><Relationship Id="rId48" Type="http://schemas.openxmlformats.org/officeDocument/2006/relationships/hyperlink" Target="http://iljin.com/" TargetMode="External"/><Relationship Id="rId49" Type="http://schemas.openxmlformats.org/officeDocument/2006/relationships/hyperlink" Target="mailto:Info@Coretegra.com" TargetMode="External"/><Relationship Id="rId50" Type="http://schemas.openxmlformats.org/officeDocument/2006/relationships/hyperlink" Target="mailto:hr@ilmp-tech.com" TargetMode="External"/><Relationship Id="rId51" Type="http://schemas.openxmlformats.org/officeDocument/2006/relationships/hyperlink" Target="mailto:elizabeth.joseph@haledgewood.com" TargetMode="External"/><Relationship Id="rId52" Type="http://schemas.openxmlformats.org/officeDocument/2006/relationships/hyperlink" Target="mailto:hr@halidon.co.in" TargetMode="External"/><Relationship Id="rId53" Type="http://schemas.openxmlformats.org/officeDocument/2006/relationships/hyperlink" Target="mailto:shankar@imantras.com" TargetMode="External"/><Relationship Id="rId54" Type="http://schemas.openxmlformats.org/officeDocument/2006/relationships/hyperlink" Target="mailto:hrblr@ecosmossolution.com" TargetMode="External"/><Relationship Id="rId55" Type="http://schemas.openxmlformats.org/officeDocument/2006/relationships/hyperlink" Target="mailto:Verification@cognizant.com" TargetMode="External"/><Relationship Id="rId56" Type="http://schemas.openxmlformats.org/officeDocument/2006/relationships/hyperlink" Target="mailto:Nisha.Motwani@imgtec.com" TargetMode="External"/><Relationship Id="rId57" Type="http://schemas.openxmlformats.org/officeDocument/2006/relationships/hyperlink" Target="mailto:nandini.bai@bt.com" TargetMode="External"/><Relationship Id="rId58" Type="http://schemas.openxmlformats.org/officeDocument/2006/relationships/hyperlink" Target="mailto:hr@immunity.in" TargetMode="External"/><Relationship Id="rId59" Type="http://schemas.openxmlformats.org/officeDocument/2006/relationships/hyperlink" Target="mailto:rashmi.km@avagotech.com" TargetMode="External"/><Relationship Id="rId60" Type="http://schemas.openxmlformats.org/officeDocument/2006/relationships/hyperlink" Target="mailto:nitin@impeccablesoftwares.com" TargetMode="External"/><Relationship Id="rId61" Type="http://schemas.openxmlformats.org/officeDocument/2006/relationships/hyperlink" Target="mailto:hr@amplesoftwares.com" TargetMode="External"/><Relationship Id="rId62" Type="http://schemas.openxmlformats.org/officeDocument/2006/relationships/hyperlink" Target="mailto:jayaraman.b@avasoft.biz" TargetMode="External"/><Relationship Id="rId63" Type="http://schemas.openxmlformats.org/officeDocument/2006/relationships/hyperlink" Target="mailto:akshaylokhande@hashtrix.in" TargetMode="External"/><Relationship Id="rId64" Type="http://schemas.openxmlformats.org/officeDocument/2006/relationships/hyperlink" Target="mailto:info@hasthakriyagifts.com" TargetMode="External"/><Relationship Id="rId65" Type="http://schemas.openxmlformats.org/officeDocument/2006/relationships/hyperlink" Target="mailto:rpanchami@am.amrita.edu" TargetMode="External"/><Relationship Id="rId66" Type="http://schemas.openxmlformats.org/officeDocument/2006/relationships/hyperlink" Target="mailto:hr-india@avenir-it.com" TargetMode="External"/><Relationship Id="rId67" Type="http://schemas.openxmlformats.org/officeDocument/2006/relationships/hyperlink" Target="http://in.sika.com/" TargetMode="External"/><Relationship Id="rId68" Type="http://schemas.openxmlformats.org/officeDocument/2006/relationships/hyperlink" Target="mailto:sathya@in4i.com" TargetMode="External"/><Relationship Id="rId69" Type="http://schemas.openxmlformats.org/officeDocument/2006/relationships/hyperlink" Target="mailto:Roopa.L@incadea.com" TargetMode="External"/><Relationship Id="rId70" Type="http://schemas.openxmlformats.org/officeDocument/2006/relationships/hyperlink" Target="mailto:pranav.kaul@crystalcrop.com" TargetMode="External"/><Relationship Id="rId71" Type="http://schemas.openxmlformats.org/officeDocument/2006/relationships/hyperlink" Target="mailto:hr@hclsystem.in" TargetMode="External"/><Relationship Id="rId72" Type="http://schemas.openxmlformats.org/officeDocument/2006/relationships/hyperlink" Target="mailto:bhargav@aviskaran.com" TargetMode="External"/><Relationship Id="rId73" Type="http://schemas.openxmlformats.org/officeDocument/2006/relationships/hyperlink" Target="mailto:ytripathi@csavagency-in.com" TargetMode="External"/><Relationship Id="rId74" Type="http://schemas.openxmlformats.org/officeDocument/2006/relationships/hyperlink" Target="mailto:monazv@hdfcfund.com" TargetMode="External"/><Relationship Id="rId75" Type="http://schemas.openxmlformats.org/officeDocument/2006/relationships/hyperlink" Target="mailto:krishna@cslindia.net" TargetMode="External"/><Relationship Id="rId76" Type="http://schemas.openxmlformats.org/officeDocument/2006/relationships/hyperlink" Target="mailto:rajni.singh@indinnovation.com" TargetMode="External"/><Relationship Id="rId77" Type="http://schemas.openxmlformats.org/officeDocument/2006/relationships/hyperlink" Target="mailto:santhosh.p@cadeploy.com" TargetMode="External"/><Relationship Id="rId78" Type="http://schemas.openxmlformats.org/officeDocument/2006/relationships/hyperlink" Target="mailto:Verification@cognizant.com" TargetMode="External"/><Relationship Id="rId79" Type="http://schemas.openxmlformats.org/officeDocument/2006/relationships/hyperlink" Target="http://cairnindia.com/" TargetMode="External"/><Relationship Id="rId80" Type="http://schemas.openxmlformats.org/officeDocument/2006/relationships/hyperlink" Target="mailto:rahul.v@healthsignz.com" TargetMode="External"/><Relationship Id="rId81" Type="http://schemas.openxmlformats.org/officeDocument/2006/relationships/hyperlink" Target="mailto:aarora@cvent.com" TargetMode="External"/><Relationship Id="rId82" Type="http://schemas.openxmlformats.org/officeDocument/2006/relationships/hyperlink" Target="mailto:hr@anibrain.com" TargetMode="External"/><Relationship Id="rId83" Type="http://schemas.openxmlformats.org/officeDocument/2006/relationships/hyperlink" Target="mailto:hr.mum@call2connect.co.in" TargetMode="External"/><Relationship Id="rId84" Type="http://schemas.openxmlformats.org/officeDocument/2006/relationships/hyperlink" Target="mailto:yogesh.mahadik@futuresupplychains.com" TargetMode="External"/><Relationship Id="rId85" Type="http://schemas.openxmlformats.org/officeDocument/2006/relationships/hyperlink" Target="mailto:syed.quadri@highnooncorp.com" TargetMode="External"/><Relationship Id="rId86" Type="http://schemas.openxmlformats.org/officeDocument/2006/relationships/hyperlink" Target="mailto:hrsupport1@caravellogistics.com" TargetMode="External"/><Relationship Id="rId87" Type="http://schemas.openxmlformats.org/officeDocument/2006/relationships/hyperlink" Target="mailto:sps20228@gmail.com" TargetMode="External"/><Relationship Id="rId88" Type="http://schemas.openxmlformats.org/officeDocument/2006/relationships/hyperlink" Target="mailto:hr@datafortune.com" TargetMode="External"/><Relationship Id="rId89" Type="http://schemas.openxmlformats.org/officeDocument/2006/relationships/hyperlink" Target="mailto:sasi.kumar@inewsonline.net" TargetMode="External"/><Relationship Id="rId90" Type="http://schemas.openxmlformats.org/officeDocument/2006/relationships/hyperlink" Target="mailto:es.hrservicesin@unileverhrservices.com" TargetMode="External"/><Relationship Id="rId91" Type="http://schemas.openxmlformats.org/officeDocument/2006/relationships/hyperlink" Target="mailto:rekhac@infinitiresearch.com" TargetMode="External"/><Relationship Id="rId92" Type="http://schemas.openxmlformats.org/officeDocument/2006/relationships/hyperlink" Target="http://3mindia.in/" TargetMode="External"/><Relationship Id="rId93" Type="http://schemas.openxmlformats.org/officeDocument/2006/relationships/hyperlink" Target="mailto:info@infinitywebinfo.com" TargetMode="External"/><Relationship Id="rId94" Type="http://schemas.openxmlformats.org/officeDocument/2006/relationships/hyperlink" Target="http://apollotyres.com/" TargetMode="External"/><Relationship Id="rId95" Type="http://schemas.openxmlformats.org/officeDocument/2006/relationships/hyperlink" Target="mailto:venkat@infinix.in" TargetMode="External"/><Relationship Id="rId96" Type="http://schemas.openxmlformats.org/officeDocument/2006/relationships/hyperlink" Target="mailto:hr@appealgroup.in" TargetMode="External"/><Relationship Id="rId97" Type="http://schemas.openxmlformats.org/officeDocument/2006/relationships/hyperlink" Target="http://castrol.com/" TargetMode="External"/><Relationship Id="rId98" Type="http://schemas.openxmlformats.org/officeDocument/2006/relationships/hyperlink" Target="mailto:balaji.gnanasekaran@4sl.com" TargetMode="External"/><Relationship Id="rId99" Type="http://schemas.openxmlformats.org/officeDocument/2006/relationships/hyperlink" Target="http://naresh.ch/" TargetMode="External"/><Relationship Id="rId100" Type="http://schemas.openxmlformats.org/officeDocument/2006/relationships/hyperlink" Target="http://7n.com/" TargetMode="External"/><Relationship Id="rId101" Type="http://schemas.openxmlformats.org/officeDocument/2006/relationships/hyperlink" Target="mailto:hr@infofaces.com" TargetMode="External"/><Relationship Id="rId102" Type="http://schemas.openxmlformats.org/officeDocument/2006/relationships/hyperlink" Target="mailto:sshukla@infogix.com" TargetMode="External"/><Relationship Id="rId103" Type="http://schemas.openxmlformats.org/officeDocument/2006/relationships/hyperlink" Target="mailto:Kevin.Woods1@homeoffice.gsi.gov.uk" TargetMode="External"/><Relationship Id="rId104" Type="http://schemas.openxmlformats.org/officeDocument/2006/relationships/hyperlink" Target="mailto:darshana@heterohealthcare.com" TargetMode="External"/><Relationship Id="rId105" Type="http://schemas.openxmlformats.org/officeDocument/2006/relationships/hyperlink" Target="mailto:asnschool@asnschool.org" TargetMode="External"/><Relationship Id="rId106" Type="http://schemas.openxmlformats.org/officeDocument/2006/relationships/hyperlink" Target="mailto:naveen.anumula@appshark.com" TargetMode="External"/><Relationship Id="rId107" Type="http://schemas.openxmlformats.org/officeDocument/2006/relationships/hyperlink" Target="mailto:hr@benosupport.com" TargetMode="External"/><Relationship Id="rId108" Type="http://schemas.openxmlformats.org/officeDocument/2006/relationships/hyperlink" Target="mailto:chandni.jain@horizontelecom.in" TargetMode="External"/><Relationship Id="rId109" Type="http://schemas.openxmlformats.org/officeDocument/2006/relationships/hyperlink" Target="mailto:hr@infotech.com" TargetMode="External"/><Relationship Id="rId110" Type="http://schemas.openxmlformats.org/officeDocument/2006/relationships/hyperlink" Target="mailto:hrd.mgr@infotecindia.com" TargetMode="External"/><Relationship Id="rId111" Type="http://schemas.openxmlformats.org/officeDocument/2006/relationships/hyperlink" Target="mailto:siddalingappa.a-b@hpe.com" TargetMode="External"/><Relationship Id="rId112" Type="http://schemas.openxmlformats.org/officeDocument/2006/relationships/hyperlink" Target="mailto:verify@hq.graphxsys.com" TargetMode="External"/><Relationship Id="rId113" Type="http://schemas.openxmlformats.org/officeDocument/2006/relationships/hyperlink" Target="mailto:hr@bevconwayors.com" TargetMode="External"/><Relationship Id="rId114" Type="http://schemas.openxmlformats.org/officeDocument/2006/relationships/hyperlink" Target="mailto:manikandanb@beyontec.com" TargetMode="External"/><Relationship Id="rId115" Type="http://schemas.openxmlformats.org/officeDocument/2006/relationships/hyperlink" Target="mailto:jegan.ar@chainsys.com" TargetMode="External"/><Relationship Id="rId116" Type="http://schemas.openxmlformats.org/officeDocument/2006/relationships/hyperlink" Target="mailto:priya@hrglobalindia.com" TargetMode="External"/><Relationship Id="rId117" Type="http://schemas.openxmlformats.org/officeDocument/2006/relationships/hyperlink" Target="http://hsbc.com/" TargetMode="External"/><Relationship Id="rId118" Type="http://schemas.openxmlformats.org/officeDocument/2006/relationships/hyperlink" Target="mailto:srilakshmi.mahadevan@innoart.in" TargetMode="External"/><Relationship Id="rId119" Type="http://schemas.openxmlformats.org/officeDocument/2006/relationships/hyperlink" Target="mailto:vishakha.atre@innoeye.com" TargetMode="External"/><Relationship Id="rId120" Type="http://schemas.openxmlformats.org/officeDocument/2006/relationships/hyperlink" Target="mailto:vgudepu@innominds.com" TargetMode="External"/><Relationship Id="rId121" Type="http://schemas.openxmlformats.org/officeDocument/2006/relationships/hyperlink" Target="mailto:info.mv@bps.edu.in" TargetMode="External"/><Relationship Id="rId122" Type="http://schemas.openxmlformats.org/officeDocument/2006/relationships/hyperlink" Target="mailto:suriya.subramanian@htcindia.com" TargetMode="External"/><Relationship Id="rId123" Type="http://schemas.openxmlformats.org/officeDocument/2006/relationships/hyperlink" Target="http://aco.com/" TargetMode="External"/><Relationship Id="rId124" Type="http://schemas.openxmlformats.org/officeDocument/2006/relationships/hyperlink" Target="http://aricent.com/" TargetMode="External"/><Relationship Id="rId125" Type="http://schemas.openxmlformats.org/officeDocument/2006/relationships/hyperlink" Target="mailto:bvc@huconsolutions.com" TargetMode="External"/><Relationship Id="rId126" Type="http://schemas.openxmlformats.org/officeDocument/2006/relationships/hyperlink" Target="mailto:ravifca123@gmail.com" TargetMode="External"/><Relationship Id="rId127" Type="http://schemas.openxmlformats.org/officeDocument/2006/relationships/hyperlink" Target="mailto:hr@dhatriinfo.com" TargetMode="External"/><Relationship Id="rId128" Type="http://schemas.openxmlformats.org/officeDocument/2006/relationships/hyperlink" Target="mailto:sunil.singh@hungama.com" TargetMode="External"/><Relationship Id="rId129" Type="http://schemas.openxmlformats.org/officeDocument/2006/relationships/hyperlink" Target="mailto:Harsha.Alla@arjulatech.com" TargetMode="External"/><Relationship Id="rId130" Type="http://schemas.openxmlformats.org/officeDocument/2006/relationships/hyperlink" Target="mailto:narendra.bisht@subros.com" TargetMode="External"/><Relationship Id="rId131" Type="http://schemas.openxmlformats.org/officeDocument/2006/relationships/hyperlink" Target="mailto:accounts@hvjewellery.ae" TargetMode="External"/><Relationship Id="rId132" Type="http://schemas.openxmlformats.org/officeDocument/2006/relationships/hyperlink" Target="mailto:ramya@bigtappanalytics.com" TargetMode="External"/><Relationship Id="rId133" Type="http://schemas.openxmlformats.org/officeDocument/2006/relationships/hyperlink" Target="mailto:sneha@insightwithin.com" TargetMode="External"/><Relationship Id="rId134" Type="http://schemas.openxmlformats.org/officeDocument/2006/relationships/hyperlink" Target="http://aimsr.adeshuniversity.ac.in/" TargetMode="External"/><Relationship Id="rId135" Type="http://schemas.openxmlformats.org/officeDocument/2006/relationships/hyperlink" Target="mailto:soujanya.edupuganti@ameri100.com" TargetMode="External"/><Relationship Id="rId136" Type="http://schemas.openxmlformats.org/officeDocument/2006/relationships/hyperlink" Target="http://ciansanalytics.com/" TargetMode="External"/><Relationship Id="rId137" Type="http://schemas.openxmlformats.org/officeDocument/2006/relationships/hyperlink" Target="mailto:pooja@adomantra.com" TargetMode="External"/><Relationship Id="rId138" Type="http://schemas.openxmlformats.org/officeDocument/2006/relationships/hyperlink" Target="mailto:neeraj_k@dishtv.in" TargetMode="External"/><Relationship Id="rId139" Type="http://schemas.openxmlformats.org/officeDocument/2006/relationships/hyperlink" Target="mailto:sudhakar@insydemobile.com" TargetMode="External"/><Relationship Id="rId140" Type="http://schemas.openxmlformats.org/officeDocument/2006/relationships/hyperlink" Target="mailto:arya@aryaengg.com" TargetMode="External"/><Relationship Id="rId141" Type="http://schemas.openxmlformats.org/officeDocument/2006/relationships/hyperlink" Target="http://krishnamurthy.kh/" TargetMode="External"/><Relationship Id="rId142" Type="http://schemas.openxmlformats.org/officeDocument/2006/relationships/hyperlink" Target="mailto:aritra.d@ibcengine.com" TargetMode="External"/><Relationship Id="rId143" Type="http://schemas.openxmlformats.org/officeDocument/2006/relationships/hyperlink" Target="mailto:SPonnusamy@aequor.com" TargetMode="External"/><Relationship Id="rId144" Type="http://schemas.openxmlformats.org/officeDocument/2006/relationships/hyperlink" Target="mailto:pallavi.wavhal@arya.in" TargetMode="External"/><Relationship Id="rId145" Type="http://schemas.openxmlformats.org/officeDocument/2006/relationships/hyperlink" Target="mailto:rajini.philip@imrbint.com" TargetMode="External"/><Relationship Id="rId146" Type="http://schemas.openxmlformats.org/officeDocument/2006/relationships/hyperlink" Target="mailto:hr@iblesoft.com" TargetMode="External"/><Relationship Id="rId147" Type="http://schemas.openxmlformats.org/officeDocument/2006/relationships/hyperlink" Target="mailto:rachana@iccworld.com" TargetMode="External"/><Relationship Id="rId148" Type="http://schemas.openxmlformats.org/officeDocument/2006/relationships/hyperlink" Target="http://ashwathi.ps/" TargetMode="External"/><Relationship Id="rId149" Type="http://schemas.openxmlformats.org/officeDocument/2006/relationships/hyperlink" Target="mailto:info@icegen.net" TargetMode="External"/><Relationship Id="rId150" Type="http://schemas.openxmlformats.org/officeDocument/2006/relationships/hyperlink" Target="http://dormakaba.com/" TargetMode="External"/><Relationship Id="rId151" Type="http://schemas.openxmlformats.org/officeDocument/2006/relationships/hyperlink" Target="mailto:hr@dci.in" TargetMode="External"/><Relationship Id="rId152" Type="http://schemas.openxmlformats.org/officeDocument/2006/relationships/hyperlink" Target="mailto:vivekanandhan.rajamanoharan@agshealth.com" TargetMode="External"/><Relationship Id="rId153" Type="http://schemas.openxmlformats.org/officeDocument/2006/relationships/hyperlink" Target="http://novozymes.com/" TargetMode="External"/><Relationship Id="rId154" Type="http://schemas.openxmlformats.org/officeDocument/2006/relationships/hyperlink" Target="mailto:purnima@kenscio.com" TargetMode="External"/><Relationship Id="rId155" Type="http://schemas.openxmlformats.org/officeDocument/2006/relationships/hyperlink" Target="mailto:hr@kentchem.com" TargetMode="External"/><Relationship Id="rId156" Type="http://schemas.openxmlformats.org/officeDocument/2006/relationships/hyperlink" Target="mailto:raja.m@elitahomes.com" TargetMode="External"/><Relationship Id="rId157" Type="http://schemas.openxmlformats.org/officeDocument/2006/relationships/hyperlink" Target="mailto:brigitte.rose@mpi-dortmund.mpg.de" TargetMode="External"/><Relationship Id="rId158" Type="http://schemas.openxmlformats.org/officeDocument/2006/relationships/hyperlink" Target="http://nrl.co/" TargetMode="External"/><Relationship Id="rId159" Type="http://schemas.openxmlformats.org/officeDocument/2006/relationships/hyperlink" Target="mailto:hr@interlaceindia.com" TargetMode="External"/><Relationship Id="rId160" Type="http://schemas.openxmlformats.org/officeDocument/2006/relationships/hyperlink" Target="mailto:hr@kesdee.com" TargetMode="External"/><Relationship Id="rId161" Type="http://schemas.openxmlformats.org/officeDocument/2006/relationships/hyperlink" Target="mailto:info@intermedia.com" TargetMode="External"/><Relationship Id="rId162" Type="http://schemas.openxmlformats.org/officeDocument/2006/relationships/hyperlink" Target="mailto:hrd@kewalkiran.com" TargetMode="External"/><Relationship Id="rId163" Type="http://schemas.openxmlformats.org/officeDocument/2006/relationships/hyperlink" Target="http://philips.com/" TargetMode="External"/><Relationship Id="rId164" Type="http://schemas.openxmlformats.org/officeDocument/2006/relationships/hyperlink" Target="mailto:accounts@keyence.co.in" TargetMode="External"/><Relationship Id="rId165" Type="http://schemas.openxmlformats.org/officeDocument/2006/relationships/hyperlink" Target="mailto:nishita@interpole.net" TargetMode="External"/><Relationship Id="rId166" Type="http://schemas.openxmlformats.org/officeDocument/2006/relationships/hyperlink" Target="mailto:hr@m-tutor.com" TargetMode="External"/><Relationship Id="rId167" Type="http://schemas.openxmlformats.org/officeDocument/2006/relationships/hyperlink" Target="mailto:narendra.bisht@subros.com" TargetMode="External"/><Relationship Id="rId168" Type="http://schemas.openxmlformats.org/officeDocument/2006/relationships/hyperlink" Target="mailto:bgv@kggroup.com" TargetMode="External"/><Relationship Id="rId169" Type="http://schemas.openxmlformats.org/officeDocument/2006/relationships/hyperlink" Target="http://makrogrp.com/" TargetMode="External"/><Relationship Id="rId170" Type="http://schemas.openxmlformats.org/officeDocument/2006/relationships/hyperlink" Target="mailto:hr@khaitax.com" TargetMode="External"/><Relationship Id="rId171" Type="http://schemas.openxmlformats.org/officeDocument/2006/relationships/hyperlink" Target="mailto:manali@manalichemicals.com" TargetMode="External"/><Relationship Id="rId172" Type="http://schemas.openxmlformats.org/officeDocument/2006/relationships/hyperlink" Target="mailto:sm@intraspatial.com" TargetMode="External"/><Relationship Id="rId173" Type="http://schemas.openxmlformats.org/officeDocument/2006/relationships/hyperlink" Target="mailto:Rupal_Padvi@intuit.com" TargetMode="External"/><Relationship Id="rId174" Type="http://schemas.openxmlformats.org/officeDocument/2006/relationships/hyperlink" Target="mailto:esai.m@nuway.co.in" TargetMode="External"/><Relationship Id="rId175" Type="http://schemas.openxmlformats.org/officeDocument/2006/relationships/hyperlink" Target="mailto:geetesh.chari@kinecokamanindia.com" TargetMode="External"/><Relationship Id="rId176" Type="http://schemas.openxmlformats.org/officeDocument/2006/relationships/hyperlink" Target="mailto:himani.khera@invenio-solutions.com" TargetMode="External"/><Relationship Id="rId177" Type="http://schemas.openxmlformats.org/officeDocument/2006/relationships/hyperlink" Target="mailto:hr@foodpanda.in" TargetMode="External"/><Relationship Id="rId178" Type="http://schemas.openxmlformats.org/officeDocument/2006/relationships/hyperlink" Target="mailto:jagadish@inventechinfo.com" TargetMode="External"/><Relationship Id="rId179" Type="http://schemas.openxmlformats.org/officeDocument/2006/relationships/hyperlink" Target="mailto:hr@nyccos.com" TargetMode="External"/><Relationship Id="rId180" Type="http://schemas.openxmlformats.org/officeDocument/2006/relationships/hyperlink" Target="mailto:hr@nysaasia.com" TargetMode="External"/><Relationship Id="rId181" Type="http://schemas.openxmlformats.org/officeDocument/2006/relationships/hyperlink" Target="mailto:manucho.machines@gmail.com" TargetMode="External"/><Relationship Id="rId182" Type="http://schemas.openxmlformats.org/officeDocument/2006/relationships/hyperlink" Target="mailto:pmdhrd@kirtanepandit.com" TargetMode="External"/><Relationship Id="rId183" Type="http://schemas.openxmlformats.org/officeDocument/2006/relationships/hyperlink" Target="http://mynl.com/" TargetMode="External"/><Relationship Id="rId184" Type="http://schemas.openxmlformats.org/officeDocument/2006/relationships/hyperlink" Target="mailto:verification@klausit.com" TargetMode="External"/><Relationship Id="rId185" Type="http://schemas.openxmlformats.org/officeDocument/2006/relationships/hyperlink" Target="mailto:hr@klinkindia.in" TargetMode="External"/><Relationship Id="rId186" Type="http://schemas.openxmlformats.org/officeDocument/2006/relationships/hyperlink" Target="mailto:hr@nabko.com" TargetMode="External"/><Relationship Id="rId187" Type="http://schemas.openxmlformats.org/officeDocument/2006/relationships/hyperlink" Target="mailto:ksantha@clifford-thames.com" TargetMode="External"/><Relationship Id="rId188" Type="http://schemas.openxmlformats.org/officeDocument/2006/relationships/hyperlink" Target="mailto:Rupika.Bhadra@ipsos.com" TargetMode="External"/><Relationship Id="rId189" Type="http://schemas.openxmlformats.org/officeDocument/2006/relationships/hyperlink" Target="mailto:kasturi@maruwa.com.my" TargetMode="External"/><Relationship Id="rId190" Type="http://schemas.openxmlformats.org/officeDocument/2006/relationships/hyperlink" Target="http://irisoftware.com/" TargetMode="External"/><Relationship Id="rId191" Type="http://schemas.openxmlformats.org/officeDocument/2006/relationships/hyperlink" Target="mailto:supreet.singh@kommlabs.com" TargetMode="External"/><Relationship Id="rId192" Type="http://schemas.openxmlformats.org/officeDocument/2006/relationships/hyperlink" Target="mailto:sandeep@konduskarholidays.com" TargetMode="External"/><Relationship Id="rId193" Type="http://schemas.openxmlformats.org/officeDocument/2006/relationships/hyperlink" Target="mailto:santosh@konectin.net" TargetMode="External"/><Relationship Id="rId194" Type="http://schemas.openxmlformats.org/officeDocument/2006/relationships/hyperlink" Target="mailto:hr@konstantinfo.com" TargetMode="External"/><Relationship Id="rId195" Type="http://schemas.openxmlformats.org/officeDocument/2006/relationships/hyperlink" Target="mailto:Dipti_Naidu@mastercard.com" TargetMode="External"/><Relationship Id="rId196" Type="http://schemas.openxmlformats.org/officeDocument/2006/relationships/hyperlink" Target="mailto:hpurnima@omnex.com" TargetMode="External"/><Relationship Id="rId197" Type="http://schemas.openxmlformats.org/officeDocument/2006/relationships/hyperlink" Target="mailto:hr@kotharimedical.com" TargetMode="External"/><Relationship Id="rId198" Type="http://schemas.openxmlformats.org/officeDocument/2006/relationships/hyperlink" Target="mailto:info@koyaincense.com" TargetMode="External"/><Relationship Id="rId199" Type="http://schemas.openxmlformats.org/officeDocument/2006/relationships/hyperlink" Target="mailto:hr@mavenindia.org" TargetMode="External"/><Relationship Id="rId200" Type="http://schemas.openxmlformats.org/officeDocument/2006/relationships/hyperlink" Target="mailto:ashish.oswal@ispacetechs.com" TargetMode="External"/><Relationship Id="rId201" Type="http://schemas.openxmlformats.org/officeDocument/2006/relationships/hyperlink" Target="mailto:rajat.chandra@isrishti.com" TargetMode="External"/><Relationship Id="rId202" Type="http://schemas.openxmlformats.org/officeDocument/2006/relationships/hyperlink" Target="mailto:raja.g@maverickinfosoft.com" TargetMode="External"/><Relationship Id="rId203" Type="http://schemas.openxmlformats.org/officeDocument/2006/relationships/hyperlink" Target="mailto:kop@kripaoutdoorpublicity.net" TargetMode="External"/><Relationship Id="rId204" Type="http://schemas.openxmlformats.org/officeDocument/2006/relationships/hyperlink" Target="mailto:hr@i-support.in" TargetMode="External"/><Relationship Id="rId205" Type="http://schemas.openxmlformats.org/officeDocument/2006/relationships/hyperlink" Target="mailto:Surya.r@krishit.com" TargetMode="External"/><Relationship Id="rId206" Type="http://schemas.openxmlformats.org/officeDocument/2006/relationships/hyperlink" Target="mailto:kotesh.rao@biztechnix.com" TargetMode="External"/><Relationship Id="rId207" Type="http://schemas.openxmlformats.org/officeDocument/2006/relationships/hyperlink" Target="http://itc.in/" TargetMode="External"/><Relationship Id="rId208" Type="http://schemas.openxmlformats.org/officeDocument/2006/relationships/hyperlink" Target="mailto:rama.r@kryptos.in" TargetMode="External"/><Relationship Id="rId209" Type="http://schemas.openxmlformats.org/officeDocument/2006/relationships/hyperlink" Target="mailto:hr@polypack.co.in" TargetMode="External"/><Relationship Id="rId210" Type="http://schemas.openxmlformats.org/officeDocument/2006/relationships/hyperlink" Target="mailto:ksaindia@ksaindia.in" TargetMode="External"/><Relationship Id="rId211" Type="http://schemas.openxmlformats.org/officeDocument/2006/relationships/hyperlink" Target="http://itchotels.in/" TargetMode="External"/><Relationship Id="rId212" Type="http://schemas.openxmlformats.org/officeDocument/2006/relationships/hyperlink" Target="mailto:abhiram@kstweb.com" TargetMode="External"/><Relationship Id="rId213" Type="http://schemas.openxmlformats.org/officeDocument/2006/relationships/hyperlink" Target="mailto:hrindia@maxval.net" TargetMode="External"/><Relationship Id="rId214" Type="http://schemas.openxmlformats.org/officeDocument/2006/relationships/hyperlink" Target="mailto:hr@opendestinations.com" TargetMode="External"/><Relationship Id="rId215" Type="http://schemas.openxmlformats.org/officeDocument/2006/relationships/hyperlink" Target="mailto:devi.kamala@ktree.com" TargetMode="External"/><Relationship Id="rId216" Type="http://schemas.openxmlformats.org/officeDocument/2006/relationships/hyperlink" Target="mailto:candice.yan@itcs-group.com" TargetMode="External"/><Relationship Id="rId217" Type="http://schemas.openxmlformats.org/officeDocument/2006/relationships/hyperlink" Target="mailto:niitkharadi@gmail.com" TargetMode="External"/><Relationship Id="rId218" Type="http://schemas.openxmlformats.org/officeDocument/2006/relationships/hyperlink" Target="mailto:AbhijeetSingh.Rathod@itelligencegroup.com" TargetMode="External"/><Relationship Id="rId219" Type="http://schemas.openxmlformats.org/officeDocument/2006/relationships/hyperlink" Target="mailto:careers@kvkenergy.com" TargetMode="External"/><Relationship Id="rId220" Type="http://schemas.openxmlformats.org/officeDocument/2006/relationships/hyperlink" Target="http://mbwa.org.in/" TargetMode="External"/><Relationship Id="rId221" Type="http://schemas.openxmlformats.org/officeDocument/2006/relationships/hyperlink" Target="mailto:creade@mccreade.com" TargetMode="External"/><Relationship Id="rId222" Type="http://schemas.openxmlformats.org/officeDocument/2006/relationships/hyperlink" Target="mailto:info@kwt2k.com" TargetMode="External"/><Relationship Id="rId223" Type="http://schemas.openxmlformats.org/officeDocument/2006/relationships/hyperlink" Target="mailto:bsingh@itexitrix.biz" TargetMode="External"/><Relationship Id="rId224" Type="http://schemas.openxmlformats.org/officeDocument/2006/relationships/hyperlink" Target="mailto:jitendra@optimizt.com" TargetMode="External"/><Relationship Id="rId225" Type="http://schemas.openxmlformats.org/officeDocument/2006/relationships/hyperlink" Target="mailto:Sheba.mathews@lntsnl.com" TargetMode="External"/><Relationship Id="rId226" Type="http://schemas.openxmlformats.org/officeDocument/2006/relationships/hyperlink" Target="mailto:deepak@mechartes.com" TargetMode="External"/><Relationship Id="rId227" Type="http://schemas.openxmlformats.org/officeDocument/2006/relationships/hyperlink" Target="mailto:hr@laderatechnologies.com" TargetMode="External"/><Relationship Id="rId228" Type="http://schemas.openxmlformats.org/officeDocument/2006/relationships/hyperlink" Target="mailto:info@mediamax.co.in" TargetMode="External"/><Relationship Id="rId229" Type="http://schemas.openxmlformats.org/officeDocument/2006/relationships/hyperlink" Target="mailto:hr@lambda-cro.com" TargetMode="External"/><Relationship Id="rId230" Type="http://schemas.openxmlformats.org/officeDocument/2006/relationships/hyperlink" Target="mailto:a.khaouja@iwaco.ma" TargetMode="External"/><Relationship Id="rId231" Type="http://schemas.openxmlformats.org/officeDocument/2006/relationships/hyperlink" Target="mailto:Hr@landmarkit.co.in" TargetMode="External"/><Relationship Id="rId232" Type="http://schemas.openxmlformats.org/officeDocument/2006/relationships/hyperlink" Target="mailto:hr@nenosystems.com" TargetMode="External"/><Relationship Id="rId233" Type="http://schemas.openxmlformats.org/officeDocument/2006/relationships/hyperlink" Target="mailto:hr@neohospital.com" TargetMode="External"/><Relationship Id="rId234" Type="http://schemas.openxmlformats.org/officeDocument/2006/relationships/hyperlink" Target="mailto:simran.singh@wwindia.com" TargetMode="External"/><Relationship Id="rId235" Type="http://schemas.openxmlformats.org/officeDocument/2006/relationships/hyperlink" Target="mailto:RCherukuri@LaunchCG.com" TargetMode="External"/><Relationship Id="rId236" Type="http://schemas.openxmlformats.org/officeDocument/2006/relationships/hyperlink" Target="mailto:jpsnoida2006@gmail.com" TargetMode="External"/><Relationship Id="rId237" Type="http://schemas.openxmlformats.org/officeDocument/2006/relationships/hyperlink" Target="mailto:gopal@laxvel.com" TargetMode="External"/><Relationship Id="rId238" Type="http://schemas.openxmlformats.org/officeDocument/2006/relationships/hyperlink" Target="mailto:lcwhrd@lc.jkmail.com" TargetMode="External"/><Relationship Id="rId239" Type="http://schemas.openxmlformats.org/officeDocument/2006/relationships/hyperlink" Target="mailto:info@ldrp.ac.in" TargetMode="External"/><Relationship Id="rId240" Type="http://schemas.openxmlformats.org/officeDocument/2006/relationships/hyperlink" Target="mailto:praveen@leadinfo.in" TargetMode="External"/><Relationship Id="rId241" Type="http://schemas.openxmlformats.org/officeDocument/2006/relationships/hyperlink" Target="http://lear.com/" TargetMode="External"/><Relationship Id="rId242" Type="http://schemas.openxmlformats.org/officeDocument/2006/relationships/hyperlink" Target="mailto:ameyadarve@gmail.com" TargetMode="External"/><Relationship Id="rId243" Type="http://schemas.openxmlformats.org/officeDocument/2006/relationships/hyperlink" Target="mailto:hr@lemontechnologies.net" TargetMode="External"/><Relationship Id="rId244" Type="http://schemas.openxmlformats.org/officeDocument/2006/relationships/hyperlink" Target="mailto:hr@tcubes.com" TargetMode="External"/><Relationship Id="rId245" Type="http://schemas.openxmlformats.org/officeDocument/2006/relationships/hyperlink" Target="mailto:erp@metafrique.net" TargetMode="External"/><Relationship Id="rId246" Type="http://schemas.openxmlformats.org/officeDocument/2006/relationships/hyperlink" Target="mailto:amit.dhankhar@leptonsoftware.com" TargetMode="External"/><Relationship Id="rId247" Type="http://schemas.openxmlformats.org/officeDocument/2006/relationships/hyperlink" Target="mailto:hr@datatemplate.com" TargetMode="External"/><Relationship Id="rId248" Type="http://schemas.openxmlformats.org/officeDocument/2006/relationships/hyperlink" Target="mailto:sumathi@lesconcierges.co.in" TargetMode="External"/><Relationship Id="rId249" Type="http://schemas.openxmlformats.org/officeDocument/2006/relationships/hyperlink" Target="mailto:hrd@mmgs.com" TargetMode="External"/><Relationship Id="rId250" Type="http://schemas.openxmlformats.org/officeDocument/2006/relationships/hyperlink" Target="mailto:info@metamorfs.com" TargetMode="External"/><Relationship Id="rId251" Type="http://schemas.openxmlformats.org/officeDocument/2006/relationships/hyperlink" Target="mailto:hr@outreachfirst.com" TargetMode="External"/><Relationship Id="rId252" Type="http://schemas.openxmlformats.org/officeDocument/2006/relationships/hyperlink" Target="mailto:vshashank@methode.com" TargetMode="External"/><Relationship Id="rId253" Type="http://schemas.openxmlformats.org/officeDocument/2006/relationships/hyperlink" Target="mailto:debjanig@lexmark.com" TargetMode="External"/><Relationship Id="rId254" Type="http://schemas.openxmlformats.org/officeDocument/2006/relationships/hyperlink" Target="mailto:vkj@lexprocess.in" TargetMode="External"/><Relationship Id="rId255" Type="http://schemas.openxmlformats.org/officeDocument/2006/relationships/hyperlink" Target="mailto:hr@oxcytech.com" TargetMode="External"/><Relationship Id="rId256" Type="http://schemas.openxmlformats.org/officeDocument/2006/relationships/hyperlink" Target="mailto:hr@metroapi.com" TargetMode="External"/><Relationship Id="rId257" Type="http://schemas.openxmlformats.org/officeDocument/2006/relationships/hyperlink" Target="http://oxfamindia.org/" TargetMode="External"/><Relationship Id="rId258" Type="http://schemas.openxmlformats.org/officeDocument/2006/relationships/hyperlink" Target="mailto:swathi@jhsoftech.com" TargetMode="External"/><Relationship Id="rId259" Type="http://schemas.openxmlformats.org/officeDocument/2006/relationships/hyperlink" Target="mailto:abhishek.sharma@jslhsr.com" TargetMode="External"/><Relationship Id="rId260" Type="http://schemas.openxmlformats.org/officeDocument/2006/relationships/hyperlink" Target="mailto:hr@lifelinehospitals.com" TargetMode="External"/><Relationship Id="rId261" Type="http://schemas.openxmlformats.org/officeDocument/2006/relationships/hyperlink" Target="mailto:belita.menezes@liferay.com" TargetMode="External"/><Relationship Id="rId262" Type="http://schemas.openxmlformats.org/officeDocument/2006/relationships/hyperlink" Target="mailto:p3i_ind_hr@p3.com" TargetMode="External"/><Relationship Id="rId263" Type="http://schemas.openxmlformats.org/officeDocument/2006/relationships/hyperlink" Target="mailto:hr@lincesoft.com" TargetMode="External"/><Relationship Id="rId264" Type="http://schemas.openxmlformats.org/officeDocument/2006/relationships/hyperlink" Target="http://lincolnelectric.in/" TargetMode="External"/><Relationship Id="rId265" Type="http://schemas.openxmlformats.org/officeDocument/2006/relationships/hyperlink" Target="mailto:sunil.senapati@3i-infotech.com" TargetMode="External"/><Relationship Id="rId266" Type="http://schemas.openxmlformats.org/officeDocument/2006/relationships/hyperlink" Target="http://pacific.co.in/" TargetMode="External"/><Relationship Id="rId267" Type="http://schemas.openxmlformats.org/officeDocument/2006/relationships/hyperlink" Target="mailto:Harshita.Gupta@jkcement.com" TargetMode="External"/><Relationship Id="rId268" Type="http://schemas.openxmlformats.org/officeDocument/2006/relationships/hyperlink" Target="mailto:Abhishek_Kulkarni@linfox.com" TargetMode="External"/><Relationship Id="rId269" Type="http://schemas.openxmlformats.org/officeDocument/2006/relationships/hyperlink" Target="mailto:ashwinkumar@microhouse.biz" TargetMode="External"/><Relationship Id="rId270" Type="http://schemas.openxmlformats.org/officeDocument/2006/relationships/hyperlink" Target="http://jkmail.com/" TargetMode="External"/><Relationship Id="rId271" Type="http://schemas.openxmlformats.org/officeDocument/2006/relationships/hyperlink" Target="mailto:divya@jmait.com" TargetMode="External"/><Relationship Id="rId272" Type="http://schemas.openxmlformats.org/officeDocument/2006/relationships/hyperlink" Target="mailto:Deepika.Sinha@lionbridge.com" TargetMode="External"/><Relationship Id="rId273" Type="http://schemas.openxmlformats.org/officeDocument/2006/relationships/hyperlink" Target="mailto:hra@jnsil.com" TargetMode="External"/><Relationship Id="rId274" Type="http://schemas.openxmlformats.org/officeDocument/2006/relationships/hyperlink" Target="mailto:ebc@pamac.com" TargetMode="External"/><Relationship Id="rId275" Type="http://schemas.openxmlformats.org/officeDocument/2006/relationships/hyperlink" Target="mailto:barathi@jobcookies.com" TargetMode="External"/><Relationship Id="rId276" Type="http://schemas.openxmlformats.org/officeDocument/2006/relationships/hyperlink" Target="mailto:careers@panaceabpo.co.in" TargetMode="External"/><Relationship Id="rId277" Type="http://schemas.openxmlformats.org/officeDocument/2006/relationships/hyperlink" Target="mailto:madhavi.marathe@jacobs.com" TargetMode="External"/><Relationship Id="rId278" Type="http://schemas.openxmlformats.org/officeDocument/2006/relationships/hyperlink" Target="mailto:paramesh@newssmart.in" TargetMode="External"/><Relationship Id="rId279" Type="http://schemas.openxmlformats.org/officeDocument/2006/relationships/hyperlink" Target="mailto:hr@jpinfo.info" TargetMode="External"/><Relationship Id="rId280" Type="http://schemas.openxmlformats.org/officeDocument/2006/relationships/hyperlink" Target="mailto:tushar@logiquetechnologies.com" TargetMode="External"/><Relationship Id="rId281" Type="http://schemas.openxmlformats.org/officeDocument/2006/relationships/hyperlink" Target="mailto:rajiv.nair@logix.com" TargetMode="External"/><Relationship Id="rId282" Type="http://schemas.openxmlformats.org/officeDocument/2006/relationships/hyperlink" Target="mailto:info@kvworldschool.org" TargetMode="External"/><Relationship Id="rId283" Type="http://schemas.openxmlformats.org/officeDocument/2006/relationships/hyperlink" Target="mailto:aarthi@kaartech.com" TargetMode="External"/><Relationship Id="rId284" Type="http://schemas.openxmlformats.org/officeDocument/2006/relationships/hyperlink" Target="mailto:sshekhawat@louisberger.com" TargetMode="External"/><Relationship Id="rId285" Type="http://schemas.openxmlformats.org/officeDocument/2006/relationships/hyperlink" Target="mailto:anshu@kabeerconsulting.com" TargetMode="External"/><Relationship Id="rId286" Type="http://schemas.openxmlformats.org/officeDocument/2006/relationships/hyperlink" Target="http://niit-tech.com/" TargetMode="External"/><Relationship Id="rId287" Type="http://schemas.openxmlformats.org/officeDocument/2006/relationships/hyperlink" Target="mailto:mariselvam@kaizentechnosoft.com" TargetMode="External"/><Relationship Id="rId288" Type="http://schemas.openxmlformats.org/officeDocument/2006/relationships/hyperlink" Target="http://nikoindia.com/" TargetMode="External"/><Relationship Id="rId289" Type="http://schemas.openxmlformats.org/officeDocument/2006/relationships/hyperlink" Target="mailto:Suri.S@misys.com" TargetMode="External"/><Relationship Id="rId290" Type="http://schemas.openxmlformats.org/officeDocument/2006/relationships/hyperlink" Target="mailto:hr@mitsind.com" TargetMode="External"/><Relationship Id="rId291" Type="http://schemas.openxmlformats.org/officeDocument/2006/relationships/hyperlink" Target="mailto:Sangita.shabdeo@kalkitech.in" TargetMode="External"/><Relationship Id="rId292" Type="http://schemas.openxmlformats.org/officeDocument/2006/relationships/hyperlink" Target="mailto:principal.pandharpur@mitvgschools.edu.in" TargetMode="External"/><Relationship Id="rId293" Type="http://schemas.openxmlformats.org/officeDocument/2006/relationships/hyperlink" Target="mailto:vidya.garbyal@mityung.com" TargetMode="External"/><Relationship Id="rId294" Type="http://schemas.openxmlformats.org/officeDocument/2006/relationships/hyperlink" Target="mailto:stella.mary@mlogica.com" TargetMode="External"/><Relationship Id="rId295" Type="http://schemas.openxmlformats.org/officeDocument/2006/relationships/hyperlink" Target="mailto:hrm@mmdl.motherson.com" TargetMode="External"/><Relationship Id="rId296" Type="http://schemas.openxmlformats.org/officeDocument/2006/relationships/hyperlink" Target="mailto:hr@luminosoft.net" TargetMode="External"/><Relationship Id="rId297" Type="http://schemas.openxmlformats.org/officeDocument/2006/relationships/hyperlink" Target="mailto:jagadish@kanrad.com" TargetMode="External"/><Relationship Id="rId298" Type="http://schemas.openxmlformats.org/officeDocument/2006/relationships/hyperlink" Target="mailto:b.suchetha.mit@mobilyinfotech.com" TargetMode="External"/><Relationship Id="rId299" Type="http://schemas.openxmlformats.org/officeDocument/2006/relationships/hyperlink" Target="mailto:jijo.john@lycatelindia.in" TargetMode="External"/><Relationship Id="rId300" Type="http://schemas.openxmlformats.org/officeDocument/2006/relationships/hyperlink" Target="mailto:hrsupport@nityo.com" TargetMode="External"/><Relationship Id="rId301" Type="http://schemas.openxmlformats.org/officeDocument/2006/relationships/hyperlink" Target="mailto:viveks@mobiusservices.com" TargetMode="External"/><Relationship Id="rId302" Type="http://schemas.openxmlformats.org/officeDocument/2006/relationships/hyperlink" Target="mailto:ashwath_aravind@komatsu.co.in" TargetMode="External"/><Relationship Id="rId303" Type="http://schemas.openxmlformats.org/officeDocument/2006/relationships/hyperlink" Target="mailto:hr@karmengroup.com" TargetMode="External"/><Relationship Id="rId304" Type="http://schemas.openxmlformats.org/officeDocument/2006/relationships/hyperlink" Target="mailto:info@mokulgroup.com" TargetMode="External"/><Relationship Id="rId305" Type="http://schemas.openxmlformats.org/officeDocument/2006/relationships/hyperlink" Target="http://nivette.sa/" TargetMode="External"/><Relationship Id="rId306" Type="http://schemas.openxmlformats.org/officeDocument/2006/relationships/hyperlink" Target="mailto:customerservice@madura.adityabirla.com" TargetMode="External"/><Relationship Id="rId307" Type="http://schemas.openxmlformats.org/officeDocument/2006/relationships/hyperlink" Target="mailto:pradip.manekar@kcssl.com" TargetMode="External"/><Relationship Id="rId308" Type="http://schemas.openxmlformats.org/officeDocument/2006/relationships/hyperlink" Target="http://noricangroup.com/" TargetMode="External"/><Relationship Id="rId309" Type="http://schemas.openxmlformats.org/officeDocument/2006/relationships/hyperlink" Target="mailto:hr@kdksoftware.com" TargetMode="External"/><Relationship Id="rId310" Type="http://schemas.openxmlformats.org/officeDocument/2006/relationships/hyperlink" Target="http://monster.com/" TargetMode="External"/><Relationship Id="rId311" Type="http://schemas.openxmlformats.org/officeDocument/2006/relationships/hyperlink" Target="mailto:brahmita@montekservices.com" TargetMode="External"/><Relationship Id="rId312" Type="http://schemas.openxmlformats.org/officeDocument/2006/relationships/hyperlink" Target="mailto:hr@magnontbwa.com" TargetMode="External"/><Relationship Id="rId313" Type="http://schemas.openxmlformats.org/officeDocument/2006/relationships/hyperlink" Target="mailto:contact@notionss.com" TargetMode="External"/><Relationship Id="rId314" Type="http://schemas.openxmlformats.org/officeDocument/2006/relationships/hyperlink" Target="mailto:kalim.shariff@intellect-apps.in" TargetMode="External"/><Relationship Id="rId315" Type="http://schemas.openxmlformats.org/officeDocument/2006/relationships/hyperlink" Target="mailto:inquiry.jkll@kells-logistics.com" TargetMode="External"/><Relationship Id="rId316" Type="http://schemas.openxmlformats.org/officeDocument/2006/relationships/hyperlink" Target="mailto:Sravani_Arasavalli@kellyocg.com" TargetMode="External"/><Relationship Id="rId317" Type="http://schemas.openxmlformats.org/officeDocument/2006/relationships/hyperlink" Target="https://www.google.com/search?q=Mahaonline&amp;rlz=1C1ONGR_enIN989IN989&amp;tbm=lcl&amp;ei=qBnyYf32IfiUr7wP7YGz2AQ&amp;oq=Mahaonline&amp;gs_l=psy-ab.3..0i512i433i131k1j0i512i433k1j0i512k1l2j0i512i433i131k1l2j0i512k1l4.19178.19178.0.19363.1.1.0.0.0.0.178.178.0j1.1.0....0...1c" TargetMode="External"/><Relationship Id="rId318" Type="http://schemas.openxmlformats.org/officeDocument/2006/relationships/hyperlink" Target="mailto:venkat.deepak@mahathi.com" TargetMode="External"/><Relationship Id="rId319" Type="http://schemas.openxmlformats.org/officeDocument/2006/relationships/hyperlink" Target="mailto:prasad.kamath@intellileapsolutions.com" TargetMode="External"/><Relationship Id="rId320" Type="http://schemas.openxmlformats.org/officeDocument/2006/relationships/hyperlink" Target="mailto:akash.k@consultadd.com" TargetMode="External"/><Relationship Id="rId321" Type="http://schemas.openxmlformats.org/officeDocument/2006/relationships/hyperlink" Target="mailto:annette@acsysindia.com" TargetMode="External"/><Relationship Id="rId322" Type="http://schemas.openxmlformats.org/officeDocument/2006/relationships/hyperlink" Target="mailto:payroll@axissecurities.in" TargetMode="External"/><Relationship Id="rId323" Type="http://schemas.openxmlformats.org/officeDocument/2006/relationships/hyperlink" Target="mailto:chandrashekhar.hadimani@aequs.com" TargetMode="External"/><Relationship Id="rId324" Type="http://schemas.openxmlformats.org/officeDocument/2006/relationships/hyperlink" Target="mailto:rajani.rane@aicl.in" TargetMode="External"/><Relationship Id="rId325" Type="http://schemas.openxmlformats.org/officeDocument/2006/relationships/hyperlink" Target="http://algo8.ai/" TargetMode="External"/><Relationship Id="rId326" Type="http://schemas.openxmlformats.org/officeDocument/2006/relationships/hyperlink" Target="mailto:pradeepjain@rathi.com" TargetMode="External"/><Relationship Id="rId327" Type="http://schemas.openxmlformats.org/officeDocument/2006/relationships/hyperlink" Target="mailto:veerendra.m@aparnaenterprisesltd.com" TargetMode="External"/><Relationship Id="rId328" Type="http://schemas.openxmlformats.org/officeDocument/2006/relationships/hyperlink" Target="mailto:sandip.chanda@arohan.in" TargetMode="External"/><Relationship Id="rId329" Type="http://schemas.openxmlformats.org/officeDocument/2006/relationships/hyperlink" Target="mailto:priyanka.saini@arthfc.com" TargetMode="External"/><Relationship Id="rId330" Type="http://schemas.openxmlformats.org/officeDocument/2006/relationships/hyperlink" Target="mailto:hrsupport@bhartiyamicrocredit.org" TargetMode="External"/><Relationship Id="rId331" Type="http://schemas.openxmlformats.org/officeDocument/2006/relationships/hyperlink" Target="mailto:priti.ghadi@brinkglobal.com" TargetMode="External"/><Relationship Id="rId332" Type="http://schemas.openxmlformats.org/officeDocument/2006/relationships/hyperlink" Target="mailto:SSC.MALAGARSWAMY@cma-cgm.com" TargetMode="External"/><Relationship Id="rId333" Type="http://schemas.openxmlformats.org/officeDocument/2006/relationships/hyperlink" Target="mailto:mohitsaxena.dit@gmail.com" TargetMode="External"/><Relationship Id="rId334" Type="http://schemas.openxmlformats.org/officeDocument/2006/relationships/hyperlink" Target="mailto:hr@comcreation.com" TargetMode="External"/><Relationship Id="rId335" Type="http://schemas.openxmlformats.org/officeDocument/2006/relationships/hyperlink" Target="mailto:Verification@cognizant.com" TargetMode="External"/><Relationship Id="rId336" Type="http://schemas.openxmlformats.org/officeDocument/2006/relationships/hyperlink" Target="mailto:nanya@zohocorp.com" TargetMode="External"/><Relationship Id="rId337" Type="http://schemas.openxmlformats.org/officeDocument/2006/relationships/hyperlink" Target="mailto:investor@visteon.com" TargetMode="External"/><Relationship Id="rId338" Type="http://schemas.openxmlformats.org/officeDocument/2006/relationships/hyperlink" Target="mailto:shrikant.thorawade@credencerm.com" TargetMode="External"/><Relationship Id="rId339" Type="http://schemas.openxmlformats.org/officeDocument/2006/relationships/hyperlink" Target="mailto:askhr@bnymellon.com" TargetMode="External"/><Relationship Id="rId340" Type="http://schemas.openxmlformats.org/officeDocument/2006/relationships/hyperlink" Target="mailto:reachus@inspirisys.com" TargetMode="External"/><Relationship Id="rId341" Type="http://schemas.openxmlformats.org/officeDocument/2006/relationships/hyperlink" Target="http://fashionara.com/" TargetMode="External"/><Relationship Id="rId342" Type="http://schemas.openxmlformats.org/officeDocument/2006/relationships/hyperlink" Target="http://www.focusinfotech.com/verify" TargetMode="External"/><Relationship Id="rId343" Type="http://schemas.openxmlformats.org/officeDocument/2006/relationships/hyperlink" Target="mailto:HRIndia@gpstrategies.com" TargetMode="External"/><Relationship Id="rId344" Type="http://schemas.openxmlformats.org/officeDocument/2006/relationships/hyperlink" Target="mailto:prashant.bhosle@sbfc.com" TargetMode="External"/><Relationship Id="rId345" Type="http://schemas.openxmlformats.org/officeDocument/2006/relationships/hyperlink" Target="mailto:crosscheckconsultants@gmail.com" TargetMode="External"/><Relationship Id="rId346" Type="http://schemas.openxmlformats.org/officeDocument/2006/relationships/hyperlink" Target="mailto:nilesh.jadhav2@dllgroup.com" TargetMode="External"/><Relationship Id="rId347" Type="http://schemas.openxmlformats.org/officeDocument/2006/relationships/hyperlink" Target="mailto:Vijay.Kharat@aadharhousing.com" TargetMode="External"/><Relationship Id="rId348" Type="http://schemas.openxmlformats.org/officeDocument/2006/relationships/hyperlink" Target="mailto:sahibachandiok@policybazaar.com" TargetMode="External"/><Relationship Id="rId349" Type="http://schemas.openxmlformats.org/officeDocument/2006/relationships/hyperlink" Target="http://fundsindia.com/" TargetMode="External"/><Relationship Id="rId350" Type="http://schemas.openxmlformats.org/officeDocument/2006/relationships/hyperlink" Target="mailto:hr@fundsindia.com" TargetMode="External"/><Relationship Id="rId351" Type="http://schemas.openxmlformats.org/officeDocument/2006/relationships/hyperlink" Target="mailto:nitesh.singh@hicare.in" TargetMode="External"/><Relationship Id="rId352" Type="http://schemas.openxmlformats.org/officeDocument/2006/relationships/hyperlink" Target="mailto:hr_india@huawei.com" TargetMode="External"/><Relationship Id="rId353" Type="http://schemas.openxmlformats.org/officeDocument/2006/relationships/hyperlink" Target="mailto:sandeep.kulkarni@indiabulls.com" TargetMode="External"/><Relationship Id="rId354" Type="http://schemas.openxmlformats.org/officeDocument/2006/relationships/hyperlink" Target="mailto:Shshubhajit.chowdhury@bridgei2i.com" TargetMode="External"/><Relationship Id="rId355" Type="http://schemas.openxmlformats.org/officeDocument/2006/relationships/hyperlink" Target="mailto:helpdesk@edelweiss.in" TargetMode="External"/><Relationship Id="rId356" Type="http://schemas.openxmlformats.org/officeDocument/2006/relationships/hyperlink" Target="http://earlysalary.com/" TargetMode="External"/><Relationship Id="rId357" Type="http://schemas.openxmlformats.org/officeDocument/2006/relationships/hyperlink" Target="mailto:nishant.saxena@agreeya.com" TargetMode="External"/><Relationship Id="rId358" Type="http://schemas.openxmlformats.org/officeDocument/2006/relationships/hyperlink" Target="http://meritnation.com/" TargetMode="External"/><Relationship Id="rId359" Type="http://schemas.openxmlformats.org/officeDocument/2006/relationships/hyperlink" Target="http://sulekha.com/" TargetMode="External"/><Relationship Id="rId360" Type="http://schemas.openxmlformats.org/officeDocument/2006/relationships/hyperlink" Target="http://yatra.com/" TargetMode="External"/><Relationship Id="rId361" Type="http://schemas.openxmlformats.org/officeDocument/2006/relationships/hyperlink" Target="mailto:soumya.a@sonata-software.com" TargetMode="External"/><Relationship Id="rId362" Type="http://schemas.openxmlformats.org/officeDocument/2006/relationships/hyperlink" Target="mailto:hrservicecenterindia@viatris.com" TargetMode="External"/><Relationship Id="rId363" Type="http://schemas.openxmlformats.org/officeDocument/2006/relationships/hyperlink" Target="mailto:hr.trainee6@mahfin.com" TargetMode="External"/><Relationship Id="rId364" Type="http://schemas.openxmlformats.org/officeDocument/2006/relationships/hyperlink" Target="mailto:Shyam.Gupta@maxbupa.com" TargetMode="External"/><Relationship Id="rId365" Type="http://schemas.openxmlformats.org/officeDocument/2006/relationships/hyperlink" Target="mailto:sheryl.dsouza@Pfizer.com" TargetMode="External"/><Relationship Id="rId366" Type="http://schemas.openxmlformats.org/officeDocument/2006/relationships/hyperlink" Target="mailto:care@quesscorp.com" TargetMode="External"/><Relationship Id="rId367" Type="http://schemas.openxmlformats.org/officeDocument/2006/relationships/hyperlink" Target="mailto:roshni.pillai@shriramhousing.com" TargetMode="External"/><Relationship Id="rId368" Type="http://schemas.openxmlformats.org/officeDocument/2006/relationships/hyperlink" Target="mailto:gurusamy.r@veritasfin.in" TargetMode="External"/><Relationship Id="rId369" Type="http://schemas.openxmlformats.org/officeDocument/2006/relationships/hyperlink" Target="mailto:satyendra.tanwar@kogta.in" TargetMode="External"/><Relationship Id="rId370" Type="http://schemas.openxmlformats.org/officeDocument/2006/relationships/hyperlink" Target="mailto:hrindia@lucent.com" TargetMode="External"/><Relationship Id="rId371" Type="http://schemas.openxmlformats.org/officeDocument/2006/relationships/hyperlink" Target="mailto:kujur.megha@mahindra.com" TargetMode="External"/><Relationship Id="rId372" Type="http://schemas.openxmlformats.org/officeDocument/2006/relationships/hyperlink" Target="mailto:MOHADIKAR.MANDAR@mahindra.com" TargetMode="External"/><Relationship Id="rId373" Type="http://schemas.openxmlformats.org/officeDocument/2006/relationships/hyperlink" Target="mailto:lokesh.bhojawani@mantratec.com" TargetMode="External"/><Relationship Id="rId374" Type="http://schemas.openxmlformats.org/officeDocument/2006/relationships/hyperlink" Target="mailto:kripalsinh_zala@mas.co.in" TargetMode="External"/><Relationship Id="rId375" Type="http://schemas.openxmlformats.org/officeDocument/2006/relationships/hyperlink" Target="mailto:subin.nair@matrixcomsec.com" TargetMode="External"/><Relationship Id="rId376" Type="http://schemas.openxmlformats.org/officeDocument/2006/relationships/hyperlink" Target="mailto:hr.mhfl@muthoot.com" TargetMode="External"/><Relationship Id="rId377" Type="http://schemas.openxmlformats.org/officeDocument/2006/relationships/hyperlink" Target="mailto:sarang.phansalkar@muthoot.com" TargetMode="External"/><Relationship Id="rId378" Type="http://schemas.openxmlformats.org/officeDocument/2006/relationships/hyperlink" Target="mailto:charu@paisabuddy.com" TargetMode="External"/><Relationship Id="rId379" Type="http://schemas.openxmlformats.org/officeDocument/2006/relationships/hyperlink" Target="mailto:Employment.Verification@piramal.com" TargetMode="External"/><Relationship Id="rId380" Type="http://schemas.openxmlformats.org/officeDocument/2006/relationships/hyperlink" Target="mailto:Hrd4@raspl.com" TargetMode="External"/><Relationship Id="rId381" Type="http://schemas.openxmlformats.org/officeDocument/2006/relationships/hyperlink" Target="mailto:sib@sibservices.in" TargetMode="External"/><Relationship Id="rId382" Type="http://schemas.openxmlformats.org/officeDocument/2006/relationships/hyperlink" Target="mailto:ravikb@spotlightandcompany.com" TargetMode="External"/><Relationship Id="rId383" Type="http://schemas.openxmlformats.org/officeDocument/2006/relationships/hyperlink" Target="mailto:swapna.tripathi@svcl.in" TargetMode="External"/><Relationship Id="rId384" Type="http://schemas.openxmlformats.org/officeDocument/2006/relationships/hyperlink" Target="mailto:santhosh.vhagaval@talentproindia.com" TargetMode="External"/><Relationship Id="rId385" Type="http://schemas.openxmlformats.org/officeDocument/2006/relationships/hyperlink" Target="mailto:hr@tdsgroup.in" TargetMode="External"/><Relationship Id="rId386" Type="http://schemas.openxmlformats.org/officeDocument/2006/relationships/hyperlink" Target="mailto:HR@tfsin.co.in" TargetMode="External"/><Relationship Id="rId387" Type="http://schemas.openxmlformats.org/officeDocument/2006/relationships/hyperlink" Target="mailto:HR@tfsin.co.in" TargetMode="External"/><Relationship Id="rId388" Type="http://schemas.openxmlformats.org/officeDocument/2006/relationships/hyperlink" Target="mailto:hr@vnvcs.com" TargetMode="External"/><Relationship Id="rId389" Type="http://schemas.openxmlformats.org/officeDocument/2006/relationships/hyperlink" Target="mailto:hrd@wonderhfl.com" TargetMode="External"/><Relationship Id="rId390" Type="http://schemas.openxmlformats.org/officeDocument/2006/relationships/hyperlink" Target="mailto:HR@plex.com" TargetMode="External"/><Relationship Id="rId391" Type="http://schemas.openxmlformats.org/officeDocument/2006/relationships/hyperlink" Target="mailto:Marketing@rishabh.co.in" TargetMode="External"/><Relationship Id="rId392" Type="http://schemas.openxmlformats.org/officeDocument/2006/relationships/hyperlink" Target="mailto:vivek.shakya@shrirampistons.com" TargetMode="External"/><Relationship Id="rId393" Type="http://schemas.openxmlformats.org/officeDocument/2006/relationships/hyperlink" Target="mailto:yadav.measurements@ymllabs.com" TargetMode="External"/><Relationship Id="rId394" Type="http://schemas.openxmlformats.org/officeDocument/2006/relationships/hyperlink" Target="mailto:amaresh@saggraha.com" TargetMode="External"/><Relationship Id="rId395" Type="http://schemas.openxmlformats.org/officeDocument/2006/relationships/hyperlink" Target="mailto:hr@acurus.com" TargetMode="External"/><Relationship Id="rId396" Type="http://schemas.openxmlformats.org/officeDocument/2006/relationships/hyperlink" Target="mailto:silambarasan.g@mmfl.in" TargetMode="External"/><Relationship Id="rId397" Type="http://schemas.openxmlformats.org/officeDocument/2006/relationships/hyperlink" Target="mailto:info.group@Altran.com" TargetMode="External"/><Relationship Id="rId398" Type="http://schemas.openxmlformats.org/officeDocument/2006/relationships/hyperlink" Target="mailto:mascon@masconglobal.com" TargetMode="External"/><Relationship Id="rId399" Type="http://schemas.openxmlformats.org/officeDocument/2006/relationships/hyperlink" Target="http://matrimony.com/" TargetMode="External"/><Relationship Id="rId400" Type="http://schemas.openxmlformats.org/officeDocument/2006/relationships/hyperlink" Target="http://msupply.com/" TargetMode="External"/><Relationship Id="rId401" Type="http://schemas.openxmlformats.org/officeDocument/2006/relationships/hyperlink" Target="mailto:hr@paisabazaar.com" TargetMode="External"/><Relationship Id="rId402" Type="http://schemas.openxmlformats.org/officeDocument/2006/relationships/hyperlink" Target="mailto:deeepak.saroj@aadharhousing.com" TargetMode="External"/><Relationship Id="rId403" Type="http://schemas.openxmlformats.org/officeDocument/2006/relationships/hyperlink" Target="mailto:mshaikh@indostarcapital.com" TargetMode="External"/><Relationship Id="rId404" Type="http://schemas.openxmlformats.org/officeDocument/2006/relationships/hyperlink" Target="mailto:hr.ops@shivalikbank.com" TargetMode="External"/><Relationship Id="rId405" Type="http://schemas.openxmlformats.org/officeDocument/2006/relationships/hyperlink" Target="mailto:sajita.kamble@suryodaybank.com" TargetMode="External"/><Relationship Id="rId406" Type="http://schemas.openxmlformats.org/officeDocument/2006/relationships/hyperlink" Target="mailto:hr@trekbin.com" TargetMode="External"/><Relationship Id="rId407" Type="http://schemas.openxmlformats.org/officeDocument/2006/relationships/hyperlink" Target="mailto:hr@6degreeit.com" TargetMode="External"/><Relationship Id="rId408" Type="http://schemas.openxmlformats.org/officeDocument/2006/relationships/hyperlink" Target="mailto:hr@infoicontechnologies.com" TargetMode="External"/><Relationship Id="rId409" Type="http://schemas.openxmlformats.org/officeDocument/2006/relationships/hyperlink" Target="mailto:hr@ryhilltech.com" TargetMode="External"/><Relationship Id="rId410" Type="http://schemas.openxmlformats.org/officeDocument/2006/relationships/hyperlink" Target="mailto:pooja.parthi@thedatateam.in" TargetMode="External"/><Relationship Id="rId411" Type="http://schemas.openxmlformats.org/officeDocument/2006/relationships/hyperlink" Target="mailto:kiran.talreja@usv.in" TargetMode="External"/><Relationship Id="rId412" Type="http://schemas.openxmlformats.org/officeDocument/2006/relationships/hyperlink" Target="mailto:arun.sharma@quenzsoftware.com" TargetMode="External"/><Relationship Id="rId413" Type="http://schemas.openxmlformats.org/officeDocument/2006/relationships/hyperlink" Target="mailto:hr@sumtwo.com" TargetMode="External"/><Relationship Id="rId414" Type="http://schemas.openxmlformats.org/officeDocument/2006/relationships/hyperlink" Target="http://sitel.com/" TargetMode="External"/><Relationship Id="rId415" Type="http://schemas.openxmlformats.org/officeDocument/2006/relationships/hyperlink" Target="mailto:laxmig@quicsolv.com" TargetMode="External"/><Relationship Id="rId416" Type="http://schemas.openxmlformats.org/officeDocument/2006/relationships/hyperlink" Target="mailto:ritesh.zope@sungardas.com" TargetMode="External"/><Relationship Id="rId417" Type="http://schemas.openxmlformats.org/officeDocument/2006/relationships/hyperlink" Target="mailto:hr3@saarathihealthcare.com" TargetMode="External"/><Relationship Id="rId418" Type="http://schemas.openxmlformats.org/officeDocument/2006/relationships/hyperlink" Target="mailto:hre@telebuyindia.com" TargetMode="External"/><Relationship Id="rId419" Type="http://schemas.openxmlformats.org/officeDocument/2006/relationships/hyperlink" Target="mailto:s.vinoth@sacl.co.in" TargetMode="External"/><Relationship Id="rId420" Type="http://schemas.openxmlformats.org/officeDocument/2006/relationships/hyperlink" Target="mailto:HRS@tibco.com" TargetMode="External"/><Relationship Id="rId421" Type="http://schemas.openxmlformats.org/officeDocument/2006/relationships/hyperlink" Target="mailto:hr@sureitinc.com" TargetMode="External"/><Relationship Id="rId422" Type="http://schemas.openxmlformats.org/officeDocument/2006/relationships/hyperlink" Target="mailto:rupa@xcmsolutions.com" TargetMode="External"/><Relationship Id="rId423" Type="http://schemas.openxmlformats.org/officeDocument/2006/relationships/hyperlink" Target="mailto:elumalai.m@radiare.com" TargetMode="External"/><Relationship Id="rId424" Type="http://schemas.openxmlformats.org/officeDocument/2006/relationships/hyperlink" Target="mailto:hr@radiensoft.com" TargetMode="External"/><Relationship Id="rId425" Type="http://schemas.openxmlformats.org/officeDocument/2006/relationships/hyperlink" Target="http://slb.com/" TargetMode="External"/><Relationship Id="rId426" Type="http://schemas.openxmlformats.org/officeDocument/2006/relationships/hyperlink" Target="mailto:saihr@saisystems.com" TargetMode="External"/><Relationship Id="rId427" Type="http://schemas.openxmlformats.org/officeDocument/2006/relationships/hyperlink" Target="mailto:vysnavi.s@acldigital.com" TargetMode="External"/><Relationship Id="rId428" Type="http://schemas.openxmlformats.org/officeDocument/2006/relationships/hyperlink" Target="http://chamadiagroup.com/" TargetMode="External"/><Relationship Id="rId429" Type="http://schemas.openxmlformats.org/officeDocument/2006/relationships/hyperlink" Target="mailto:hr@coditro.com" TargetMode="External"/><Relationship Id="rId430" Type="http://schemas.openxmlformats.org/officeDocument/2006/relationships/hyperlink" Target="mailto:mohammad.irfan@nangia.com" TargetMode="External"/><Relationship Id="rId431" Type="http://schemas.openxmlformats.org/officeDocument/2006/relationships/hyperlink" Target="mailto:anooj.n@dbasons.com" TargetMode="External"/><Relationship Id="rId432" Type="http://schemas.openxmlformats.org/officeDocument/2006/relationships/hyperlink" Target="mailto:hr.mumbai@svenskahotels.com" TargetMode="External"/><Relationship Id="rId433" Type="http://schemas.openxmlformats.org/officeDocument/2006/relationships/hyperlink" Target="http://saint-gobain.com/" TargetMode="External"/><Relationship Id="rId434" Type="http://schemas.openxmlformats.org/officeDocument/2006/relationships/hyperlink" Target="https://srhu.edu.in/" TargetMode="External"/><Relationship Id="rId435" Type="http://schemas.openxmlformats.org/officeDocument/2006/relationships/hyperlink" Target="https://www.google.com/search?q=tnq+books+and+journals+private+limited&amp;oq=Tnq+Books+And+Journals+Private+Limited&amp;aqs=chrome.0.0i512j0i22i30.965j0j9&amp;sourceid=chrome&amp;ie=UTF-8" TargetMode="External"/><Relationship Id="rId436" Type="http://schemas.openxmlformats.org/officeDocument/2006/relationships/hyperlink" Target="mailto:punitha.p@saksoft.co.in" TargetMode="External"/><Relationship Id="rId437" Type="http://schemas.openxmlformats.org/officeDocument/2006/relationships/hyperlink" Target="mailto:personnel@epatrika.com" TargetMode="External"/><Relationship Id="rId438" Type="http://schemas.openxmlformats.org/officeDocument/2006/relationships/hyperlink" Target="mailto:enquiry@vectratech.in" TargetMode="External"/><Relationship Id="rId439" Type="http://schemas.openxmlformats.org/officeDocument/2006/relationships/hyperlink" Target="mailto:neena.singh@rakshatpa.com" TargetMode="External"/><Relationship Id="rId440" Type="http://schemas.openxmlformats.org/officeDocument/2006/relationships/hyperlink" Target="http://vedanta.co.in/" TargetMode="External"/><Relationship Id="rId441" Type="http://schemas.openxmlformats.org/officeDocument/2006/relationships/hyperlink" Target="http://samsung.com/" TargetMode="External"/><Relationship Id="rId442" Type="http://schemas.openxmlformats.org/officeDocument/2006/relationships/hyperlink" Target="mailto:harishchandra@samtelgroup.com" TargetMode="External"/><Relationship Id="rId443" Type="http://schemas.openxmlformats.org/officeDocument/2006/relationships/hyperlink" Target="mailto:hr@torerocorp.com" TargetMode="External"/><Relationship Id="rId444" Type="http://schemas.openxmlformats.org/officeDocument/2006/relationships/hyperlink" Target="mailto:elmostafa.khaledi@yazaki-europe.com" TargetMode="External"/><Relationship Id="rId445" Type="http://schemas.openxmlformats.org/officeDocument/2006/relationships/hyperlink" Target="mailto:info@sobeit.in" TargetMode="External"/><Relationship Id="rId446" Type="http://schemas.openxmlformats.org/officeDocument/2006/relationships/hyperlink" Target="http://knv.naire.sodexo.com/" TargetMode="External"/><Relationship Id="rId447" Type="http://schemas.openxmlformats.org/officeDocument/2006/relationships/hyperlink" Target="mailto:hr@blindmatrix.com" TargetMode="External"/><Relationship Id="rId448" Type="http://schemas.openxmlformats.org/officeDocument/2006/relationships/hyperlink" Target="mailto:Kathryn.Hayward@rank.com" TargetMode="External"/><Relationship Id="rId449" Type="http://schemas.openxmlformats.org/officeDocument/2006/relationships/hyperlink" Target="mailto:rn@rapidcare.net" TargetMode="External"/><Relationship Id="rId450" Type="http://schemas.openxmlformats.org/officeDocument/2006/relationships/hyperlink" Target="http://syngenta.com/" TargetMode="External"/><Relationship Id="rId451" Type="http://schemas.openxmlformats.org/officeDocument/2006/relationships/hyperlink" Target="http://sanofi.com/" TargetMode="External"/><Relationship Id="rId452" Type="http://schemas.openxmlformats.org/officeDocument/2006/relationships/hyperlink" Target="mailto:hr@sanspareiltech.com" TargetMode="External"/><Relationship Id="rId453" Type="http://schemas.openxmlformats.org/officeDocument/2006/relationships/hyperlink" Target="mailto:renu.jagwani@softtech-engr.com" TargetMode="External"/><Relationship Id="rId454" Type="http://schemas.openxmlformats.org/officeDocument/2006/relationships/hyperlink" Target="http://vfsglobal.com/" TargetMode="External"/><Relationship Id="rId455" Type="http://schemas.openxmlformats.org/officeDocument/2006/relationships/hyperlink" Target="http://vglgroup.com/" TargetMode="External"/><Relationship Id="rId456" Type="http://schemas.openxmlformats.org/officeDocument/2006/relationships/hyperlink" Target="mailto:hr@noc.continnum.net" TargetMode="External"/><Relationship Id="rId457" Type="http://schemas.openxmlformats.org/officeDocument/2006/relationships/hyperlink" Target="http://saregama.com/" TargetMode="External"/><Relationship Id="rId458" Type="http://schemas.openxmlformats.org/officeDocument/2006/relationships/hyperlink" Target="mailto:info@sysnetgs.com" TargetMode="External"/><Relationship Id="rId459" Type="http://schemas.openxmlformats.org/officeDocument/2006/relationships/hyperlink" Target="mailto:info@vnl.in" TargetMode="External"/><Relationship Id="rId460" Type="http://schemas.openxmlformats.org/officeDocument/2006/relationships/hyperlink" Target="mailto:stellamary.balraj@treselle.com" TargetMode="External"/><Relationship Id="rId461" Type="http://schemas.openxmlformats.org/officeDocument/2006/relationships/hyperlink" Target="mailto:Mahesh_Yakkali@satven.com" TargetMode="External"/><Relationship Id="rId462" Type="http://schemas.openxmlformats.org/officeDocument/2006/relationships/hyperlink" Target="mailto:gayathri@mmcinfotech.com" TargetMode="External"/><Relationship Id="rId463" Type="http://schemas.openxmlformats.org/officeDocument/2006/relationships/hyperlink" Target="mailto:hrd@serl.com" TargetMode="External"/><Relationship Id="rId464" Type="http://schemas.openxmlformats.org/officeDocument/2006/relationships/hyperlink" Target="mailto:hr@tridenthyundai.com" TargetMode="External"/><Relationship Id="rId465" Type="http://schemas.openxmlformats.org/officeDocument/2006/relationships/hyperlink" Target="http://trimble.com/" TargetMode="External"/><Relationship Id="rId466" Type="http://schemas.openxmlformats.org/officeDocument/2006/relationships/hyperlink" Target="https://www.zaubacorp.com/company/SPASHT-COMMUNICATION-PRIVATE-LIMITED/U64203DL2007PTC162749" TargetMode="External"/><Relationship Id="rId467" Type="http://schemas.openxmlformats.org/officeDocument/2006/relationships/hyperlink" Target="mailto:hr@sparshcom.net" TargetMode="External"/><Relationship Id="rId468" Type="http://schemas.openxmlformats.org/officeDocument/2006/relationships/hyperlink" Target="mailto:neha.kanojia@primefocusworld.com" TargetMode="External"/><Relationship Id="rId469" Type="http://schemas.openxmlformats.org/officeDocument/2006/relationships/hyperlink" Target="mailto:vasanth@primesmslogistics.com" TargetMode="External"/><Relationship Id="rId470" Type="http://schemas.openxmlformats.org/officeDocument/2006/relationships/hyperlink" Target="mailto:navneet.kaur@targustech.com" TargetMode="External"/><Relationship Id="rId471" Type="http://schemas.openxmlformats.org/officeDocument/2006/relationships/hyperlink" Target="mailto:hr@vistaapplied.com" TargetMode="External"/><Relationship Id="rId472" Type="http://schemas.openxmlformats.org/officeDocument/2006/relationships/hyperlink" Target="mailto:d.gupta@tarinisteel.com" TargetMode="External"/><Relationship Id="rId473" Type="http://schemas.openxmlformats.org/officeDocument/2006/relationships/hyperlink" Target="mailto:ubedamsetty@sphata.com" TargetMode="External"/><Relationship Id="rId474" Type="http://schemas.openxmlformats.org/officeDocument/2006/relationships/hyperlink" Target="mailto:talentsearch@tataclassedge.com" TargetMode="External"/><Relationship Id="rId475" Type="http://schemas.openxmlformats.org/officeDocument/2006/relationships/hyperlink" Target="mailto:shruti.mahrotra@cumminsindia.com" TargetMode="External"/><Relationship Id="rId476" Type="http://schemas.openxmlformats.org/officeDocument/2006/relationships/hyperlink" Target="http://vit.ac.in/" TargetMode="External"/><Relationship Id="rId477" Type="http://schemas.openxmlformats.org/officeDocument/2006/relationships/hyperlink" Target="mailto:geetha.chandran@vit.ac.in" TargetMode="External"/><Relationship Id="rId478" Type="http://schemas.openxmlformats.org/officeDocument/2006/relationships/hyperlink" Target="mailto:hrdhelpdesk1@raspl.com" TargetMode="External"/><Relationship Id="rId479" Type="http://schemas.openxmlformats.org/officeDocument/2006/relationships/hyperlink" Target="mailto:uma.mani@renovite.com" TargetMode="External"/><Relationship Id="rId480" Type="http://schemas.openxmlformats.org/officeDocument/2006/relationships/hyperlink" Target="http://searce.com/" TargetMode="External"/><Relationship Id="rId481" Type="http://schemas.openxmlformats.org/officeDocument/2006/relationships/hyperlink" Target="mailto:kranthi@renownsols.com" TargetMode="External"/><Relationship Id="rId482" Type="http://schemas.openxmlformats.org/officeDocument/2006/relationships/hyperlink" Target="mailto:Gargi.khamar@tuv-sud.in" TargetMode="External"/><Relationship Id="rId483" Type="http://schemas.openxmlformats.org/officeDocument/2006/relationships/hyperlink" Target="mailto:vikram@vmintellect.com" TargetMode="External"/><Relationship Id="rId484" Type="http://schemas.openxmlformats.org/officeDocument/2006/relationships/hyperlink" Target="http://prabhakar.ch/" TargetMode="External"/><Relationship Id="rId485" Type="http://schemas.openxmlformats.org/officeDocument/2006/relationships/hyperlink" Target="mailto:elwin.shabu@navigantbpm.com" TargetMode="External"/><Relationship Id="rId486" Type="http://schemas.openxmlformats.org/officeDocument/2006/relationships/hyperlink" Target="mailto:hr@reyaninfotech.com" TargetMode="External"/><Relationship Id="rId487" Type="http://schemas.openxmlformats.org/officeDocument/2006/relationships/hyperlink" Target="http://volensoftware.com/" TargetMode="External"/><Relationship Id="rId488" Type="http://schemas.openxmlformats.org/officeDocument/2006/relationships/hyperlink" Target="http://prometric.com/" TargetMode="External"/><Relationship Id="rId489" Type="http://schemas.openxmlformats.org/officeDocument/2006/relationships/hyperlink" Target="mailto:pallavi.hingad@in.rhenus.com" TargetMode="External"/><Relationship Id="rId490" Type="http://schemas.openxmlformats.org/officeDocument/2006/relationships/hyperlink" Target="mailto:hr@voonik.com" TargetMode="External"/><Relationship Id="rId491" Type="http://schemas.openxmlformats.org/officeDocument/2006/relationships/hyperlink" Target="https://exempverify.techmahindra.com/UserList.aspx" TargetMode="External"/><Relationship Id="rId492" Type="http://schemas.openxmlformats.org/officeDocument/2006/relationships/hyperlink" Target="mailto:hrd@vrllogistics.com" TargetMode="External"/><Relationship Id="rId493" Type="http://schemas.openxmlformats.org/officeDocument/2006/relationships/hyperlink" Target="mailto:hr@taxiforsure.com" TargetMode="External"/><Relationship Id="rId494" Type="http://schemas.openxmlformats.org/officeDocument/2006/relationships/hyperlink" Target="mailto:Info@proyajana.com" TargetMode="External"/><Relationship Id="rId495" Type="http://schemas.openxmlformats.org/officeDocument/2006/relationships/hyperlink" Target="mailto:hr@utsin.com" TargetMode="External"/><Relationship Id="rId496" Type="http://schemas.openxmlformats.org/officeDocument/2006/relationships/hyperlink" Target="http://rle.co.in/" TargetMode="External"/><Relationship Id="rId497" Type="http://schemas.openxmlformats.org/officeDocument/2006/relationships/hyperlink" Target="mailto:hrindia@techwave.net" TargetMode="External"/><Relationship Id="rId498" Type="http://schemas.openxmlformats.org/officeDocument/2006/relationships/hyperlink" Target="mailto:hr@vyapin.com" TargetMode="External"/><Relationship Id="rId499" Type="http://schemas.openxmlformats.org/officeDocument/2006/relationships/hyperlink" Target="http://unilever.com/" TargetMode="External"/><Relationship Id="rId500" Type="http://schemas.openxmlformats.org/officeDocument/2006/relationships/hyperlink" Target="mailto:kaltimex@kaltimex.co.id" TargetMode="External"/><Relationship Id="rId501" Type="http://schemas.openxmlformats.org/officeDocument/2006/relationships/hyperlink" Target="mailto:Communications@lotusnews.tv" TargetMode="External"/><Relationship Id="rId502" Type="http://schemas.openxmlformats.org/officeDocument/2006/relationships/hyperlink" Target="mailto:narendra.bisht@subros.com" TargetMode="External"/><Relationship Id="rId503" Type="http://schemas.openxmlformats.org/officeDocument/2006/relationships/hyperlink" Target="mailto:hr@kelltontech.com" TargetMode="External"/><Relationship Id="rId504" Type="http://schemas.openxmlformats.org/officeDocument/2006/relationships/hyperlink" Target="http://tekskills.in/" TargetMode="External"/><Relationship Id="rId505" Type="http://schemas.openxmlformats.org/officeDocument/2006/relationships/hyperlink" Target="mailto:kavitha.ranganathan@rohajo.com" TargetMode="External"/><Relationship Id="rId506" Type="http://schemas.openxmlformats.org/officeDocument/2006/relationships/hyperlink" Target="mailto:kpplhrd@puritytex.com" TargetMode="External"/><Relationship Id="rId507" Type="http://schemas.openxmlformats.org/officeDocument/2006/relationships/hyperlink" Target="mailto:kishore.shah@natroyalgroup.com" TargetMode="External"/><Relationship Id="rId508" Type="http://schemas.openxmlformats.org/officeDocument/2006/relationships/hyperlink" Target="mailto:hesham@qiib.com.qa" TargetMode="External"/><Relationship Id="rId509" Type="http://schemas.openxmlformats.org/officeDocument/2006/relationships/hyperlink" Target="http://royalsundaram.in/" TargetMode="External"/><Relationship Id="rId510" Type="http://schemas.openxmlformats.org/officeDocument/2006/relationships/hyperlink" Target="mailto:edferns@qdnet.com" TargetMode="External"/><Relationship Id="rId511" Type="http://schemas.openxmlformats.org/officeDocument/2006/relationships/hyperlink" Target="http://shell.com/" TargetMode="External"/><Relationship Id="rId512" Type="http://schemas.openxmlformats.org/officeDocument/2006/relationships/hyperlink" Target="http://rsystems.com/" TargetMode="External"/><Relationship Id="rId513" Type="http://schemas.openxmlformats.org/officeDocument/2006/relationships/hyperlink" Target="mailto:shyam@globalaviationindia.com" TargetMode="External"/><Relationship Id="rId514" Type="http://schemas.openxmlformats.org/officeDocument/2006/relationships/hyperlink" Target="http://quakerchem.com/" TargetMode="External"/><Relationship Id="rId515" Type="http://schemas.openxmlformats.org/officeDocument/2006/relationships/hyperlink" Target="mailto:shahnawazkhan.p@adhaan.i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1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.75" zeroHeight="false" outlineLevelRow="0" outlineLevelCol="0"/>
  <cols>
    <col collapsed="false" customWidth="true" hidden="false" outlineLevel="0" max="1" min="1" style="0" width="12.63"/>
    <col collapsed="false" customWidth="true" hidden="false" outlineLevel="0" max="2" min="2" style="0" width="44.73"/>
    <col collapsed="false" customWidth="true" hidden="false" outlineLevel="0" max="3" min="3" style="0" width="72.81"/>
    <col collapsed="false" customWidth="true" hidden="false" outlineLevel="0" max="4" min="4" style="0" width="42.65"/>
    <col collapsed="false" customWidth="true" hidden="false" outlineLevel="0" max="5" min="5" style="0" width="51.54"/>
    <col collapsed="false" customWidth="true" hidden="false" outlineLevel="0" max="6" min="6" style="0" width="165.48"/>
    <col collapsed="false" customWidth="true" hidden="false" outlineLevel="0" max="7" min="7" style="0" width="73.22"/>
    <col collapsed="false" customWidth="true" hidden="false" outlineLevel="0" max="1025" min="8" style="0" width="12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.75" hidden="false" customHeight="false" outlineLevel="0" collapsed="false">
      <c r="A2" s="3" t="n">
        <v>1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</row>
    <row r="3" customFormat="false" ht="15.75" hidden="false" customHeight="false" outlineLevel="0" collapsed="false">
      <c r="A3" s="3" t="n">
        <v>2</v>
      </c>
      <c r="B3" s="4" t="s">
        <v>13</v>
      </c>
      <c r="C3" s="4" t="s">
        <v>14</v>
      </c>
      <c r="D3" s="4" t="s">
        <v>15</v>
      </c>
      <c r="E3" s="4" t="s">
        <v>10</v>
      </c>
      <c r="F3" s="4" t="s">
        <v>16</v>
      </c>
      <c r="G3" s="4" t="s">
        <v>12</v>
      </c>
    </row>
    <row r="4" customFormat="false" ht="15.75" hidden="false" customHeight="false" outlineLevel="0" collapsed="false">
      <c r="A4" s="3" t="n">
        <v>3</v>
      </c>
      <c r="B4" s="4" t="s">
        <v>17</v>
      </c>
      <c r="C4" s="4" t="s">
        <v>18</v>
      </c>
      <c r="D4" s="4" t="s">
        <v>19</v>
      </c>
      <c r="E4" s="4" t="s">
        <v>10</v>
      </c>
      <c r="F4" s="4" t="s">
        <v>20</v>
      </c>
      <c r="G4" s="4" t="s">
        <v>12</v>
      </c>
    </row>
    <row r="5" customFormat="false" ht="15.75" hidden="false" customHeight="false" outlineLevel="0" collapsed="false">
      <c r="A5" s="3" t="n">
        <v>4</v>
      </c>
      <c r="B5" s="4" t="s">
        <v>21</v>
      </c>
      <c r="C5" s="4" t="s">
        <v>22</v>
      </c>
      <c r="D5" s="4" t="s">
        <v>23</v>
      </c>
      <c r="E5" s="4" t="s">
        <v>10</v>
      </c>
      <c r="F5" s="4" t="s">
        <v>24</v>
      </c>
      <c r="G5" s="4" t="s">
        <v>12</v>
      </c>
    </row>
    <row r="6" customFormat="false" ht="15.75" hidden="false" customHeight="false" outlineLevel="0" collapsed="false">
      <c r="A6" s="3" t="n">
        <v>5</v>
      </c>
      <c r="B6" s="4" t="s">
        <v>25</v>
      </c>
      <c r="C6" s="4" t="s">
        <v>26</v>
      </c>
      <c r="D6" s="4" t="s">
        <v>27</v>
      </c>
      <c r="E6" s="4" t="s">
        <v>28</v>
      </c>
      <c r="F6" s="4" t="s">
        <v>29</v>
      </c>
      <c r="G6" s="4" t="s">
        <v>12</v>
      </c>
    </row>
    <row r="7" customFormat="false" ht="15.75" hidden="false" customHeight="false" outlineLevel="0" collapsed="false">
      <c r="A7" s="3" t="n">
        <v>6</v>
      </c>
      <c r="B7" s="4" t="s">
        <v>30</v>
      </c>
      <c r="C7" s="4" t="s">
        <v>31</v>
      </c>
      <c r="D7" s="4" t="s">
        <v>32</v>
      </c>
      <c r="E7" s="4" t="n">
        <f aca="false">+912652418269</f>
        <v>912652418269</v>
      </c>
      <c r="F7" s="4" t="s">
        <v>33</v>
      </c>
      <c r="G7" s="4" t="s">
        <v>12</v>
      </c>
    </row>
    <row r="8" customFormat="false" ht="15.75" hidden="false" customHeight="false" outlineLevel="0" collapsed="false">
      <c r="A8" s="3" t="n">
        <v>7</v>
      </c>
      <c r="B8" s="4" t="s">
        <v>34</v>
      </c>
      <c r="C8" s="4" t="s">
        <v>35</v>
      </c>
      <c r="D8" s="4" t="s">
        <v>36</v>
      </c>
      <c r="E8" s="4" t="s">
        <v>10</v>
      </c>
      <c r="F8" s="4" t="s">
        <v>37</v>
      </c>
      <c r="G8" s="4" t="s">
        <v>12</v>
      </c>
    </row>
    <row r="9" customFormat="false" ht="15.75" hidden="false" customHeight="false" outlineLevel="0" collapsed="false">
      <c r="A9" s="3" t="n">
        <v>8</v>
      </c>
      <c r="B9" s="4" t="s">
        <v>38</v>
      </c>
      <c r="C9" s="4" t="s">
        <v>39</v>
      </c>
      <c r="D9" s="4" t="s">
        <v>40</v>
      </c>
      <c r="E9" s="4" t="s">
        <v>10</v>
      </c>
      <c r="F9" s="4" t="s">
        <v>41</v>
      </c>
      <c r="G9" s="4" t="s">
        <v>12</v>
      </c>
    </row>
    <row r="10" customFormat="false" ht="15.75" hidden="false" customHeight="false" outlineLevel="0" collapsed="false">
      <c r="A10" s="3" t="n">
        <v>9</v>
      </c>
      <c r="B10" s="4" t="s">
        <v>42</v>
      </c>
      <c r="C10" s="4" t="s">
        <v>43</v>
      </c>
      <c r="D10" s="4" t="s">
        <v>44</v>
      </c>
      <c r="E10" s="4" t="s">
        <v>10</v>
      </c>
      <c r="F10" s="4" t="s">
        <v>45</v>
      </c>
      <c r="G10" s="4" t="s">
        <v>12</v>
      </c>
    </row>
    <row r="11" customFormat="false" ht="15.75" hidden="false" customHeight="false" outlineLevel="0" collapsed="false">
      <c r="A11" s="3" t="n">
        <v>10</v>
      </c>
      <c r="B11" s="4" t="s">
        <v>46</v>
      </c>
      <c r="C11" s="4" t="s">
        <v>47</v>
      </c>
      <c r="D11" s="4" t="s">
        <v>48</v>
      </c>
      <c r="E11" s="4" t="s">
        <v>10</v>
      </c>
      <c r="F11" s="4" t="s">
        <v>49</v>
      </c>
      <c r="G11" s="4" t="s">
        <v>12</v>
      </c>
    </row>
    <row r="12" customFormat="false" ht="15.75" hidden="false" customHeight="false" outlineLevel="0" collapsed="false">
      <c r="A12" s="3" t="n">
        <v>11</v>
      </c>
      <c r="B12" s="4" t="s">
        <v>50</v>
      </c>
      <c r="C12" s="4" t="s">
        <v>51</v>
      </c>
      <c r="D12" s="4" t="s">
        <v>52</v>
      </c>
      <c r="E12" s="4" t="n">
        <f aca="false">+911204121295</f>
        <v>911204121295</v>
      </c>
      <c r="F12" s="4" t="s">
        <v>53</v>
      </c>
      <c r="G12" s="4" t="s">
        <v>12</v>
      </c>
    </row>
    <row r="13" customFormat="false" ht="15.75" hidden="false" customHeight="false" outlineLevel="0" collapsed="false">
      <c r="A13" s="3" t="n">
        <v>12</v>
      </c>
      <c r="B13" s="4" t="s">
        <v>54</v>
      </c>
      <c r="C13" s="4" t="s">
        <v>55</v>
      </c>
      <c r="D13" s="4" t="s">
        <v>56</v>
      </c>
      <c r="E13" s="4" t="n">
        <f aca="false">+911145042798</f>
        <v>911145042798</v>
      </c>
      <c r="F13" s="4" t="s">
        <v>57</v>
      </c>
      <c r="G13" s="4" t="s">
        <v>12</v>
      </c>
    </row>
    <row r="14" customFormat="false" ht="15.75" hidden="false" customHeight="false" outlineLevel="0" collapsed="false">
      <c r="A14" s="3" t="n">
        <v>13</v>
      </c>
      <c r="B14" s="4" t="s">
        <v>58</v>
      </c>
      <c r="C14" s="4" t="s">
        <v>59</v>
      </c>
      <c r="D14" s="4" t="s">
        <v>60</v>
      </c>
      <c r="E14" s="4" t="n">
        <f aca="false">+919886524322</f>
        <v>919886524322</v>
      </c>
      <c r="F14" s="4" t="s">
        <v>61</v>
      </c>
      <c r="G14" s="4" t="s">
        <v>12</v>
      </c>
    </row>
    <row r="15" customFormat="false" ht="15.75" hidden="false" customHeight="false" outlineLevel="0" collapsed="false">
      <c r="A15" s="3" t="n">
        <v>14</v>
      </c>
      <c r="B15" s="4" t="s">
        <v>62</v>
      </c>
      <c r="C15" s="4" t="s">
        <v>63</v>
      </c>
      <c r="D15" s="4" t="s">
        <v>64</v>
      </c>
      <c r="E15" s="4" t="s">
        <v>10</v>
      </c>
      <c r="F15" s="4" t="s">
        <v>65</v>
      </c>
      <c r="G15" s="4" t="s">
        <v>12</v>
      </c>
    </row>
    <row r="16" customFormat="false" ht="15.75" hidden="false" customHeight="false" outlineLevel="0" collapsed="false">
      <c r="A16" s="3" t="n">
        <v>15</v>
      </c>
      <c r="B16" s="4" t="s">
        <v>66</v>
      </c>
      <c r="C16" s="4" t="s">
        <v>67</v>
      </c>
      <c r="D16" s="4" t="s">
        <v>68</v>
      </c>
      <c r="E16" s="4" t="s">
        <v>10</v>
      </c>
      <c r="F16" s="4" t="s">
        <v>69</v>
      </c>
      <c r="G16" s="4" t="s">
        <v>12</v>
      </c>
    </row>
    <row r="17" customFormat="false" ht="15.75" hidden="false" customHeight="false" outlineLevel="0" collapsed="false">
      <c r="A17" s="3" t="n">
        <v>16</v>
      </c>
      <c r="B17" s="5" t="s">
        <v>70</v>
      </c>
      <c r="C17" s="4" t="s">
        <v>71</v>
      </c>
      <c r="D17" s="4" t="s">
        <v>72</v>
      </c>
      <c r="E17" s="4" t="s">
        <v>10</v>
      </c>
      <c r="F17" s="4" t="s">
        <v>73</v>
      </c>
      <c r="G17" s="4" t="s">
        <v>12</v>
      </c>
    </row>
    <row r="18" customFormat="false" ht="15.75" hidden="false" customHeight="false" outlineLevel="0" collapsed="false">
      <c r="A18" s="3" t="n">
        <v>17</v>
      </c>
      <c r="B18" s="4" t="s">
        <v>74</v>
      </c>
      <c r="C18" s="4" t="s">
        <v>75</v>
      </c>
      <c r="D18" s="4" t="s">
        <v>76</v>
      </c>
      <c r="E18" s="4" t="s">
        <v>10</v>
      </c>
      <c r="F18" s="4" t="s">
        <v>77</v>
      </c>
      <c r="G18" s="4" t="s">
        <v>12</v>
      </c>
    </row>
    <row r="19" customFormat="false" ht="15.75" hidden="false" customHeight="false" outlineLevel="0" collapsed="false">
      <c r="A19" s="3" t="n">
        <v>18</v>
      </c>
      <c r="B19" s="4" t="s">
        <v>78</v>
      </c>
      <c r="C19" s="4" t="s">
        <v>79</v>
      </c>
      <c r="D19" s="4" t="s">
        <v>80</v>
      </c>
      <c r="E19" s="4" t="s">
        <v>10</v>
      </c>
      <c r="F19" s="4" t="s">
        <v>81</v>
      </c>
      <c r="G19" s="4" t="s">
        <v>12</v>
      </c>
    </row>
    <row r="20" customFormat="false" ht="15.75" hidden="false" customHeight="false" outlineLevel="0" collapsed="false">
      <c r="A20" s="3" t="n">
        <v>19</v>
      </c>
      <c r="B20" s="4" t="s">
        <v>82</v>
      </c>
      <c r="C20" s="4" t="s">
        <v>83</v>
      </c>
      <c r="D20" s="4" t="s">
        <v>84</v>
      </c>
      <c r="E20" s="4" t="s">
        <v>10</v>
      </c>
      <c r="F20" s="4" t="s">
        <v>85</v>
      </c>
      <c r="G20" s="4" t="s">
        <v>12</v>
      </c>
    </row>
    <row r="21" customFormat="false" ht="15.75" hidden="false" customHeight="false" outlineLevel="0" collapsed="false">
      <c r="A21" s="3" t="n">
        <v>20</v>
      </c>
      <c r="B21" s="4" t="s">
        <v>86</v>
      </c>
      <c r="C21" s="4" t="s">
        <v>87</v>
      </c>
      <c r="D21" s="4" t="s">
        <v>88</v>
      </c>
      <c r="E21" s="4" t="s">
        <v>10</v>
      </c>
      <c r="F21" s="4" t="s">
        <v>89</v>
      </c>
      <c r="G21" s="4" t="s">
        <v>12</v>
      </c>
    </row>
    <row r="22" customFormat="false" ht="15.75" hidden="false" customHeight="false" outlineLevel="0" collapsed="false">
      <c r="A22" s="3" t="n">
        <v>21</v>
      </c>
      <c r="B22" s="4" t="s">
        <v>90</v>
      </c>
      <c r="C22" s="4" t="s">
        <v>91</v>
      </c>
      <c r="D22" s="4" t="s">
        <v>92</v>
      </c>
      <c r="E22" s="4" t="s">
        <v>93</v>
      </c>
      <c r="F22" s="4" t="s">
        <v>94</v>
      </c>
      <c r="G22" s="4" t="s">
        <v>12</v>
      </c>
    </row>
    <row r="23" customFormat="false" ht="15.75" hidden="false" customHeight="false" outlineLevel="0" collapsed="false">
      <c r="A23" s="3" t="n">
        <v>22</v>
      </c>
      <c r="B23" s="4" t="s">
        <v>95</v>
      </c>
      <c r="C23" s="4" t="s">
        <v>96</v>
      </c>
      <c r="D23" s="4" t="s">
        <v>97</v>
      </c>
      <c r="E23" s="4" t="s">
        <v>98</v>
      </c>
      <c r="F23" s="4" t="s">
        <v>99</v>
      </c>
      <c r="G23" s="4" t="s">
        <v>12</v>
      </c>
    </row>
    <row r="24" customFormat="false" ht="15.75" hidden="false" customHeight="false" outlineLevel="0" collapsed="false">
      <c r="A24" s="3" t="n">
        <v>23</v>
      </c>
      <c r="B24" s="4" t="s">
        <v>100</v>
      </c>
      <c r="C24" s="4" t="s">
        <v>101</v>
      </c>
      <c r="D24" s="4" t="s">
        <v>102</v>
      </c>
      <c r="E24" s="4" t="n">
        <f aca="false">+919326616125</f>
        <v>919326616125</v>
      </c>
      <c r="F24" s="4" t="s">
        <v>103</v>
      </c>
      <c r="G24" s="4" t="s">
        <v>12</v>
      </c>
    </row>
    <row r="25" customFormat="false" ht="15.75" hidden="false" customHeight="false" outlineLevel="0" collapsed="false">
      <c r="A25" s="3" t="n">
        <v>24</v>
      </c>
      <c r="B25" s="4" t="s">
        <v>104</v>
      </c>
      <c r="C25" s="4" t="s">
        <v>105</v>
      </c>
      <c r="D25" s="4" t="s">
        <v>106</v>
      </c>
      <c r="E25" s="4" t="s">
        <v>10</v>
      </c>
      <c r="F25" s="4" t="s">
        <v>107</v>
      </c>
      <c r="G25" s="4" t="s">
        <v>12</v>
      </c>
    </row>
    <row r="26" customFormat="false" ht="15.75" hidden="false" customHeight="false" outlineLevel="0" collapsed="false">
      <c r="A26" s="3" t="n">
        <v>25</v>
      </c>
      <c r="B26" s="4" t="s">
        <v>108</v>
      </c>
      <c r="C26" s="4" t="s">
        <v>109</v>
      </c>
      <c r="D26" s="4" t="s">
        <v>110</v>
      </c>
      <c r="E26" s="4" t="n">
        <f aca="false">+914433844278</f>
        <v>914433844278</v>
      </c>
      <c r="F26" s="4" t="s">
        <v>111</v>
      </c>
      <c r="G26" s="4" t="s">
        <v>12</v>
      </c>
    </row>
    <row r="27" customFormat="false" ht="15.75" hidden="false" customHeight="false" outlineLevel="0" collapsed="false">
      <c r="A27" s="3" t="n">
        <v>26</v>
      </c>
      <c r="B27" s="4" t="s">
        <v>112</v>
      </c>
      <c r="C27" s="4" t="s">
        <v>14</v>
      </c>
      <c r="D27" s="4" t="s">
        <v>113</v>
      </c>
      <c r="E27" s="4" t="s">
        <v>114</v>
      </c>
      <c r="F27" s="4" t="s">
        <v>115</v>
      </c>
      <c r="G27" s="4" t="s">
        <v>12</v>
      </c>
    </row>
    <row r="28" customFormat="false" ht="15.75" hidden="false" customHeight="false" outlineLevel="0" collapsed="false">
      <c r="A28" s="3" t="n">
        <v>27</v>
      </c>
      <c r="B28" s="4" t="s">
        <v>116</v>
      </c>
      <c r="C28" s="4" t="s">
        <v>117</v>
      </c>
      <c r="D28" s="4" t="s">
        <v>118</v>
      </c>
      <c r="E28" s="4" t="s">
        <v>10</v>
      </c>
      <c r="F28" s="4" t="s">
        <v>119</v>
      </c>
      <c r="G28" s="4" t="s">
        <v>12</v>
      </c>
    </row>
    <row r="29" customFormat="false" ht="15.75" hidden="false" customHeight="false" outlineLevel="0" collapsed="false">
      <c r="A29" s="3" t="n">
        <v>28</v>
      </c>
      <c r="B29" s="4" t="s">
        <v>120</v>
      </c>
      <c r="C29" s="4" t="s">
        <v>121</v>
      </c>
      <c r="D29" s="4" t="s">
        <v>122</v>
      </c>
      <c r="E29" s="4" t="s">
        <v>10</v>
      </c>
      <c r="F29" s="4" t="s">
        <v>123</v>
      </c>
      <c r="G29" s="4" t="s">
        <v>12</v>
      </c>
    </row>
    <row r="30" customFormat="false" ht="15.75" hidden="false" customHeight="false" outlineLevel="0" collapsed="false">
      <c r="A30" s="3" t="n">
        <v>29</v>
      </c>
      <c r="B30" s="4" t="s">
        <v>124</v>
      </c>
      <c r="C30" s="4" t="s">
        <v>125</v>
      </c>
      <c r="D30" s="6" t="s">
        <v>126</v>
      </c>
      <c r="E30" s="4" t="n">
        <v>2066048320</v>
      </c>
      <c r="F30" s="4" t="s">
        <v>127</v>
      </c>
      <c r="G30" s="4" t="s">
        <v>12</v>
      </c>
    </row>
    <row r="31" customFormat="false" ht="15.75" hidden="false" customHeight="false" outlineLevel="0" collapsed="false">
      <c r="A31" s="3" t="n">
        <v>30</v>
      </c>
      <c r="B31" s="4" t="s">
        <v>128</v>
      </c>
      <c r="C31" s="4" t="s">
        <v>129</v>
      </c>
      <c r="D31" s="4" t="s">
        <v>130</v>
      </c>
      <c r="E31" s="4" t="s">
        <v>10</v>
      </c>
      <c r="F31" s="4" t="s">
        <v>131</v>
      </c>
      <c r="G31" s="4" t="s">
        <v>12</v>
      </c>
    </row>
    <row r="32" customFormat="false" ht="15.75" hidden="false" customHeight="false" outlineLevel="0" collapsed="false">
      <c r="A32" s="3" t="n">
        <v>31</v>
      </c>
      <c r="B32" s="4" t="s">
        <v>132</v>
      </c>
      <c r="C32" s="4" t="s">
        <v>31</v>
      </c>
      <c r="D32" s="4" t="s">
        <v>133</v>
      </c>
      <c r="E32" s="4" t="s">
        <v>10</v>
      </c>
      <c r="F32" s="4" t="s">
        <v>134</v>
      </c>
      <c r="G32" s="4" t="s">
        <v>12</v>
      </c>
    </row>
    <row r="33" customFormat="false" ht="15.75" hidden="false" customHeight="false" outlineLevel="0" collapsed="false">
      <c r="A33" s="3" t="n">
        <v>32</v>
      </c>
      <c r="B33" s="4" t="s">
        <v>135</v>
      </c>
      <c r="C33" s="4" t="s">
        <v>109</v>
      </c>
      <c r="D33" s="4" t="s">
        <v>136</v>
      </c>
      <c r="E33" s="4" t="n">
        <f aca="false">+919000995417</f>
        <v>919000995417</v>
      </c>
      <c r="F33" s="4" t="s">
        <v>137</v>
      </c>
      <c r="G33" s="4" t="s">
        <v>12</v>
      </c>
    </row>
    <row r="34" customFormat="false" ht="15.75" hidden="false" customHeight="false" outlineLevel="0" collapsed="false">
      <c r="A34" s="3" t="n">
        <v>33</v>
      </c>
      <c r="B34" s="4" t="s">
        <v>138</v>
      </c>
      <c r="C34" s="4" t="s">
        <v>139</v>
      </c>
      <c r="D34" s="4" t="s">
        <v>140</v>
      </c>
      <c r="E34" s="4" t="n">
        <v>66119900</v>
      </c>
      <c r="F34" s="4" t="s">
        <v>141</v>
      </c>
      <c r="G34" s="4" t="s">
        <v>12</v>
      </c>
    </row>
    <row r="35" customFormat="false" ht="15.75" hidden="false" customHeight="false" outlineLevel="0" collapsed="false">
      <c r="A35" s="3" t="n">
        <v>34</v>
      </c>
      <c r="B35" s="4" t="s">
        <v>142</v>
      </c>
      <c r="C35" s="4" t="s">
        <v>143</v>
      </c>
      <c r="D35" s="4" t="s">
        <v>144</v>
      </c>
      <c r="E35" s="4" t="s">
        <v>145</v>
      </c>
      <c r="F35" s="4" t="s">
        <v>10</v>
      </c>
      <c r="G35" s="7" t="s">
        <v>146</v>
      </c>
    </row>
    <row r="36" customFormat="false" ht="15.75" hidden="false" customHeight="false" outlineLevel="0" collapsed="false">
      <c r="A36" s="3" t="n">
        <v>35</v>
      </c>
      <c r="B36" s="4" t="s">
        <v>147</v>
      </c>
      <c r="C36" s="4" t="s">
        <v>148</v>
      </c>
      <c r="D36" s="4" t="s">
        <v>149</v>
      </c>
      <c r="E36" s="4" t="n">
        <f aca="false">+918049540466</f>
        <v>918049540466</v>
      </c>
      <c r="F36" s="4" t="s">
        <v>150</v>
      </c>
      <c r="G36" s="4" t="s">
        <v>12</v>
      </c>
    </row>
    <row r="37" customFormat="false" ht="15.75" hidden="false" customHeight="false" outlineLevel="0" collapsed="false">
      <c r="A37" s="3" t="n">
        <v>36</v>
      </c>
      <c r="B37" s="4" t="s">
        <v>151</v>
      </c>
      <c r="C37" s="4" t="s">
        <v>152</v>
      </c>
      <c r="D37" s="4" t="s">
        <v>153</v>
      </c>
      <c r="E37" s="4" t="n">
        <f aca="false">+911242382002</f>
        <v>911242382002</v>
      </c>
      <c r="F37" s="4" t="s">
        <v>154</v>
      </c>
      <c r="G37" s="4" t="s">
        <v>12</v>
      </c>
    </row>
    <row r="38" customFormat="false" ht="15.75" hidden="false" customHeight="false" outlineLevel="0" collapsed="false">
      <c r="A38" s="3" t="n">
        <v>37</v>
      </c>
      <c r="B38" s="4" t="s">
        <v>155</v>
      </c>
      <c r="C38" s="4" t="s">
        <v>31</v>
      </c>
      <c r="D38" s="4" t="s">
        <v>156</v>
      </c>
      <c r="E38" s="4" t="s">
        <v>10</v>
      </c>
      <c r="F38" s="4" t="s">
        <v>157</v>
      </c>
      <c r="G38" s="4" t="s">
        <v>12</v>
      </c>
    </row>
    <row r="39" customFormat="false" ht="15.75" hidden="false" customHeight="false" outlineLevel="0" collapsed="false">
      <c r="A39" s="3" t="n">
        <v>38</v>
      </c>
      <c r="B39" s="4" t="s">
        <v>158</v>
      </c>
      <c r="C39" s="4" t="s">
        <v>159</v>
      </c>
      <c r="D39" s="4" t="s">
        <v>160</v>
      </c>
      <c r="E39" s="4" t="n">
        <f aca="false">+919980178669</f>
        <v>919980178669</v>
      </c>
      <c r="F39" s="4" t="s">
        <v>161</v>
      </c>
      <c r="G39" s="4" t="s">
        <v>12</v>
      </c>
    </row>
    <row r="40" customFormat="false" ht="15.75" hidden="false" customHeight="false" outlineLevel="0" collapsed="false">
      <c r="A40" s="3" t="n">
        <v>39</v>
      </c>
      <c r="B40" s="4" t="s">
        <v>162</v>
      </c>
      <c r="C40" s="4" t="s">
        <v>163</v>
      </c>
      <c r="D40" s="4" t="s">
        <v>164</v>
      </c>
      <c r="E40" s="4" t="s">
        <v>10</v>
      </c>
      <c r="F40" s="4" t="s">
        <v>165</v>
      </c>
      <c r="G40" s="4" t="s">
        <v>12</v>
      </c>
    </row>
    <row r="41" customFormat="false" ht="15.75" hidden="false" customHeight="false" outlineLevel="0" collapsed="false">
      <c r="A41" s="3" t="n">
        <v>40</v>
      </c>
      <c r="B41" s="4" t="s">
        <v>166</v>
      </c>
      <c r="C41" s="4" t="s">
        <v>14</v>
      </c>
      <c r="D41" s="4" t="s">
        <v>167</v>
      </c>
      <c r="E41" s="4" t="s">
        <v>168</v>
      </c>
      <c r="F41" s="4" t="s">
        <v>169</v>
      </c>
      <c r="G41" s="4" t="s">
        <v>12</v>
      </c>
    </row>
    <row r="42" customFormat="false" ht="15.75" hidden="false" customHeight="false" outlineLevel="0" collapsed="false">
      <c r="A42" s="3" t="n">
        <v>41</v>
      </c>
      <c r="B42" s="4" t="s">
        <v>170</v>
      </c>
      <c r="C42" s="4" t="s">
        <v>171</v>
      </c>
      <c r="D42" s="4" t="s">
        <v>172</v>
      </c>
      <c r="E42" s="4" t="s">
        <v>10</v>
      </c>
      <c r="F42" s="4" t="s">
        <v>173</v>
      </c>
      <c r="G42" s="4" t="s">
        <v>12</v>
      </c>
    </row>
    <row r="43" customFormat="false" ht="15.75" hidden="false" customHeight="false" outlineLevel="0" collapsed="false">
      <c r="A43" s="3" t="n">
        <v>42</v>
      </c>
      <c r="B43" s="4" t="s">
        <v>174</v>
      </c>
      <c r="C43" s="4" t="s">
        <v>171</v>
      </c>
      <c r="D43" s="4" t="s">
        <v>175</v>
      </c>
      <c r="E43" s="4" t="n">
        <f aca="false">+914048492100</f>
        <v>914048492100</v>
      </c>
      <c r="F43" s="4" t="s">
        <v>176</v>
      </c>
      <c r="G43" s="4" t="s">
        <v>12</v>
      </c>
    </row>
    <row r="44" customFormat="false" ht="15.75" hidden="false" customHeight="false" outlineLevel="0" collapsed="false">
      <c r="A44" s="3" t="n">
        <v>43</v>
      </c>
      <c r="B44" s="4" t="s">
        <v>177</v>
      </c>
      <c r="C44" s="4" t="s">
        <v>178</v>
      </c>
      <c r="D44" s="4" t="s">
        <v>179</v>
      </c>
      <c r="E44" s="4" t="s">
        <v>10</v>
      </c>
      <c r="F44" s="4" t="s">
        <v>180</v>
      </c>
      <c r="G44" s="4" t="s">
        <v>12</v>
      </c>
    </row>
    <row r="45" customFormat="false" ht="15.75" hidden="false" customHeight="false" outlineLevel="0" collapsed="false">
      <c r="A45" s="3" t="n">
        <v>44</v>
      </c>
      <c r="B45" s="4" t="s">
        <v>181</v>
      </c>
      <c r="C45" s="4" t="s">
        <v>182</v>
      </c>
      <c r="D45" s="4" t="s">
        <v>183</v>
      </c>
      <c r="E45" s="4" t="n">
        <f aca="false">+912240959646</f>
        <v>912240959646</v>
      </c>
      <c r="F45" s="4" t="s">
        <v>184</v>
      </c>
      <c r="G45" s="4" t="s">
        <v>12</v>
      </c>
    </row>
    <row r="46" customFormat="false" ht="15.75" hidden="false" customHeight="false" outlineLevel="0" collapsed="false">
      <c r="A46" s="3" t="n">
        <v>45</v>
      </c>
      <c r="B46" s="4" t="s">
        <v>185</v>
      </c>
      <c r="C46" s="4" t="s">
        <v>186</v>
      </c>
      <c r="D46" s="4" t="s">
        <v>187</v>
      </c>
      <c r="E46" s="4" t="s">
        <v>10</v>
      </c>
      <c r="F46" s="4" t="s">
        <v>188</v>
      </c>
      <c r="G46" s="4" t="s">
        <v>12</v>
      </c>
    </row>
    <row r="47" customFormat="false" ht="15.75" hidden="false" customHeight="false" outlineLevel="0" collapsed="false">
      <c r="A47" s="3" t="n">
        <v>46</v>
      </c>
      <c r="B47" s="4" t="s">
        <v>189</v>
      </c>
      <c r="C47" s="4" t="s">
        <v>190</v>
      </c>
      <c r="D47" s="6" t="s">
        <v>191</v>
      </c>
      <c r="E47" s="4" t="s">
        <v>10</v>
      </c>
      <c r="F47" s="4" t="s">
        <v>192</v>
      </c>
      <c r="G47" s="4" t="s">
        <v>12</v>
      </c>
    </row>
    <row r="48" customFormat="false" ht="15.75" hidden="false" customHeight="false" outlineLevel="0" collapsed="false">
      <c r="A48" s="3" t="n">
        <v>47</v>
      </c>
      <c r="B48" s="4" t="s">
        <v>193</v>
      </c>
      <c r="C48" s="4" t="s">
        <v>194</v>
      </c>
      <c r="D48" s="4" t="s">
        <v>195</v>
      </c>
      <c r="E48" s="4" t="s">
        <v>10</v>
      </c>
      <c r="F48" s="4" t="s">
        <v>196</v>
      </c>
      <c r="G48" s="4" t="s">
        <v>12</v>
      </c>
    </row>
    <row r="49" customFormat="false" ht="15.75" hidden="false" customHeight="false" outlineLevel="0" collapsed="false">
      <c r="A49" s="3" t="n">
        <v>48</v>
      </c>
      <c r="B49" s="4" t="s">
        <v>197</v>
      </c>
      <c r="C49" s="4" t="s">
        <v>198</v>
      </c>
      <c r="D49" s="4" t="s">
        <v>199</v>
      </c>
      <c r="E49" s="4" t="s">
        <v>10</v>
      </c>
      <c r="F49" s="4" t="s">
        <v>200</v>
      </c>
      <c r="G49" s="4" t="s">
        <v>12</v>
      </c>
    </row>
    <row r="50" customFormat="false" ht="15.75" hidden="false" customHeight="false" outlineLevel="0" collapsed="false">
      <c r="A50" s="3" t="n">
        <v>49</v>
      </c>
      <c r="B50" s="4" t="s">
        <v>201</v>
      </c>
      <c r="C50" s="4" t="s">
        <v>171</v>
      </c>
      <c r="D50" s="4" t="s">
        <v>202</v>
      </c>
      <c r="E50" s="4" t="n">
        <f aca="false">+912243337200</f>
        <v>912243337200</v>
      </c>
      <c r="F50" s="4" t="s">
        <v>203</v>
      </c>
      <c r="G50" s="4" t="s">
        <v>12</v>
      </c>
    </row>
    <row r="51" customFormat="false" ht="15.75" hidden="false" customHeight="false" outlineLevel="0" collapsed="false">
      <c r="A51" s="3" t="n">
        <v>50</v>
      </c>
      <c r="B51" s="4" t="s">
        <v>204</v>
      </c>
      <c r="C51" s="4" t="s">
        <v>205</v>
      </c>
      <c r="D51" s="4" t="s">
        <v>206</v>
      </c>
      <c r="E51" s="4" t="n">
        <f aca="false">+918064542112</f>
        <v>918064542112</v>
      </c>
      <c r="F51" s="4" t="s">
        <v>207</v>
      </c>
      <c r="G51" s="4" t="s">
        <v>12</v>
      </c>
    </row>
    <row r="52" customFormat="false" ht="15.75" hidden="false" customHeight="false" outlineLevel="0" collapsed="false">
      <c r="A52" s="3" t="n">
        <v>51</v>
      </c>
      <c r="B52" s="4" t="s">
        <v>208</v>
      </c>
      <c r="C52" s="4" t="s">
        <v>209</v>
      </c>
      <c r="D52" s="4" t="s">
        <v>210</v>
      </c>
      <c r="E52" s="8" t="n">
        <v>919960000000</v>
      </c>
      <c r="F52" s="4" t="s">
        <v>211</v>
      </c>
      <c r="G52" s="4" t="s">
        <v>12</v>
      </c>
    </row>
    <row r="53" customFormat="false" ht="15.75" hidden="false" customHeight="false" outlineLevel="0" collapsed="false">
      <c r="A53" s="3" t="n">
        <v>52</v>
      </c>
      <c r="B53" s="4" t="s">
        <v>212</v>
      </c>
      <c r="C53" s="4" t="s">
        <v>213</v>
      </c>
      <c r="D53" s="4" t="s">
        <v>214</v>
      </c>
      <c r="E53" s="4" t="s">
        <v>10</v>
      </c>
      <c r="F53" s="4" t="s">
        <v>215</v>
      </c>
      <c r="G53" s="4" t="s">
        <v>12</v>
      </c>
    </row>
    <row r="54" customFormat="false" ht="15.75" hidden="false" customHeight="false" outlineLevel="0" collapsed="false">
      <c r="A54" s="3" t="n">
        <v>53</v>
      </c>
      <c r="B54" s="4" t="s">
        <v>216</v>
      </c>
      <c r="C54" s="4" t="s">
        <v>217</v>
      </c>
      <c r="D54" s="4" t="s">
        <v>218</v>
      </c>
      <c r="E54" s="4" t="s">
        <v>10</v>
      </c>
      <c r="F54" s="4" t="s">
        <v>219</v>
      </c>
      <c r="G54" s="4" t="s">
        <v>12</v>
      </c>
    </row>
    <row r="55" customFormat="false" ht="15.75" hidden="false" customHeight="false" outlineLevel="0" collapsed="false">
      <c r="A55" s="3" t="n">
        <v>54</v>
      </c>
      <c r="B55" s="4" t="s">
        <v>220</v>
      </c>
      <c r="C55" s="4" t="s">
        <v>221</v>
      </c>
      <c r="D55" s="4" t="s">
        <v>222</v>
      </c>
      <c r="E55" s="4" t="s">
        <v>10</v>
      </c>
      <c r="F55" s="4" t="s">
        <v>223</v>
      </c>
      <c r="G55" s="4" t="s">
        <v>12</v>
      </c>
    </row>
    <row r="56" customFormat="false" ht="15.75" hidden="false" customHeight="false" outlineLevel="0" collapsed="false">
      <c r="A56" s="3" t="n">
        <v>55</v>
      </c>
      <c r="B56" s="4" t="s">
        <v>224</v>
      </c>
      <c r="C56" s="4" t="s">
        <v>225</v>
      </c>
      <c r="D56" s="4" t="s">
        <v>226</v>
      </c>
      <c r="E56" s="4" t="n">
        <f aca="false">+917172256310</f>
        <v>917172256310</v>
      </c>
      <c r="F56" s="4" t="s">
        <v>227</v>
      </c>
      <c r="G56" s="4" t="s">
        <v>12</v>
      </c>
    </row>
    <row r="57" customFormat="false" ht="15.75" hidden="false" customHeight="false" outlineLevel="0" collapsed="false">
      <c r="A57" s="3" t="n">
        <v>56</v>
      </c>
      <c r="B57" s="4" t="s">
        <v>228</v>
      </c>
      <c r="C57" s="4" t="s">
        <v>229</v>
      </c>
      <c r="D57" s="4" t="s">
        <v>230</v>
      </c>
      <c r="E57" s="4" t="n">
        <v>8130611653</v>
      </c>
      <c r="F57" s="4" t="s">
        <v>231</v>
      </c>
      <c r="G57" s="4" t="s">
        <v>12</v>
      </c>
    </row>
    <row r="58" customFormat="false" ht="15.75" hidden="false" customHeight="false" outlineLevel="0" collapsed="false">
      <c r="A58" s="3" t="n">
        <v>57</v>
      </c>
      <c r="B58" s="4" t="s">
        <v>232</v>
      </c>
      <c r="C58" s="4" t="s">
        <v>31</v>
      </c>
      <c r="D58" s="4" t="s">
        <v>233</v>
      </c>
      <c r="E58" s="4" t="n">
        <f aca="false">+914428362466</f>
        <v>914428362466</v>
      </c>
      <c r="F58" s="4" t="s">
        <v>234</v>
      </c>
      <c r="G58" s="4" t="s">
        <v>12</v>
      </c>
    </row>
    <row r="59" customFormat="false" ht="15.75" hidden="false" customHeight="false" outlineLevel="0" collapsed="false">
      <c r="A59" s="3" t="n">
        <v>58</v>
      </c>
      <c r="B59" s="4" t="s">
        <v>235</v>
      </c>
      <c r="C59" s="4" t="s">
        <v>236</v>
      </c>
      <c r="D59" s="4" t="s">
        <v>237</v>
      </c>
      <c r="E59" s="4" t="n">
        <f aca="false">+914443434902</f>
        <v>914443434902</v>
      </c>
      <c r="F59" s="4" t="s">
        <v>238</v>
      </c>
      <c r="G59" s="4" t="s">
        <v>12</v>
      </c>
    </row>
    <row r="60" customFormat="false" ht="15.75" hidden="false" customHeight="false" outlineLevel="0" collapsed="false">
      <c r="A60" s="3" t="n">
        <v>59</v>
      </c>
      <c r="B60" s="4" t="s">
        <v>239</v>
      </c>
      <c r="C60" s="4" t="s">
        <v>31</v>
      </c>
      <c r="D60" s="4" t="s">
        <v>240</v>
      </c>
      <c r="E60" s="4" t="s">
        <v>10</v>
      </c>
      <c r="F60" s="4" t="s">
        <v>241</v>
      </c>
      <c r="G60" s="4" t="s">
        <v>12</v>
      </c>
    </row>
    <row r="61" customFormat="false" ht="15.75" hidden="false" customHeight="false" outlineLevel="0" collapsed="false">
      <c r="A61" s="3" t="n">
        <v>60</v>
      </c>
      <c r="B61" s="4" t="s">
        <v>242</v>
      </c>
      <c r="C61" s="4" t="s">
        <v>163</v>
      </c>
      <c r="D61" s="4" t="s">
        <v>243</v>
      </c>
      <c r="E61" s="4" t="s">
        <v>10</v>
      </c>
      <c r="F61" s="4" t="s">
        <v>244</v>
      </c>
      <c r="G61" s="4" t="s">
        <v>12</v>
      </c>
    </row>
    <row r="62" customFormat="false" ht="15.75" hidden="false" customHeight="false" outlineLevel="0" collapsed="false">
      <c r="A62" s="3" t="n">
        <v>61</v>
      </c>
      <c r="B62" s="4" t="s">
        <v>245</v>
      </c>
      <c r="C62" s="4" t="s">
        <v>246</v>
      </c>
      <c r="D62" s="4" t="s">
        <v>247</v>
      </c>
      <c r="E62" s="4" t="s">
        <v>10</v>
      </c>
      <c r="F62" s="4" t="s">
        <v>248</v>
      </c>
      <c r="G62" s="4" t="s">
        <v>12</v>
      </c>
    </row>
    <row r="63" customFormat="false" ht="15.75" hidden="false" customHeight="false" outlineLevel="0" collapsed="false">
      <c r="A63" s="3" t="n">
        <v>62</v>
      </c>
      <c r="B63" s="4" t="s">
        <v>249</v>
      </c>
      <c r="C63" s="4" t="s">
        <v>250</v>
      </c>
      <c r="D63" s="4" t="s">
        <v>251</v>
      </c>
      <c r="E63" s="4" t="s">
        <v>10</v>
      </c>
      <c r="F63" s="4" t="s">
        <v>252</v>
      </c>
      <c r="G63" s="4" t="s">
        <v>12</v>
      </c>
    </row>
    <row r="64" customFormat="false" ht="15.75" hidden="false" customHeight="false" outlineLevel="0" collapsed="false">
      <c r="A64" s="3" t="n">
        <v>63</v>
      </c>
      <c r="B64" s="4" t="s">
        <v>253</v>
      </c>
      <c r="C64" s="4" t="s">
        <v>171</v>
      </c>
      <c r="D64" s="4" t="s">
        <v>254</v>
      </c>
      <c r="E64" s="4" t="n">
        <f aca="false">+911246780009</f>
        <v>911246780009</v>
      </c>
      <c r="F64" s="4" t="s">
        <v>255</v>
      </c>
      <c r="G64" s="4" t="s">
        <v>12</v>
      </c>
    </row>
    <row r="65" customFormat="false" ht="15.75" hidden="false" customHeight="false" outlineLevel="0" collapsed="false">
      <c r="A65" s="3" t="n">
        <v>64</v>
      </c>
      <c r="B65" s="4" t="s">
        <v>256</v>
      </c>
      <c r="C65" s="4" t="s">
        <v>31</v>
      </c>
      <c r="D65" s="4" t="s">
        <v>257</v>
      </c>
      <c r="E65" s="4" t="s">
        <v>10</v>
      </c>
      <c r="F65" s="4" t="s">
        <v>258</v>
      </c>
      <c r="G65" s="4" t="s">
        <v>12</v>
      </c>
    </row>
    <row r="66" customFormat="false" ht="15.75" hidden="false" customHeight="false" outlineLevel="0" collapsed="false">
      <c r="A66" s="3" t="n">
        <v>65</v>
      </c>
      <c r="B66" s="4" t="s">
        <v>259</v>
      </c>
      <c r="C66" s="4" t="s">
        <v>260</v>
      </c>
      <c r="D66" s="4" t="s">
        <v>261</v>
      </c>
      <c r="E66" s="4" t="n">
        <v>92556609188</v>
      </c>
      <c r="F66" s="4" t="s">
        <v>262</v>
      </c>
      <c r="G66" s="4" t="s">
        <v>12</v>
      </c>
    </row>
    <row r="67" customFormat="false" ht="15.75" hidden="false" customHeight="false" outlineLevel="0" collapsed="false">
      <c r="A67" s="3" t="n">
        <v>66</v>
      </c>
      <c r="B67" s="4" t="s">
        <v>263</v>
      </c>
      <c r="C67" s="4" t="s">
        <v>264</v>
      </c>
      <c r="D67" s="4" t="s">
        <v>265</v>
      </c>
      <c r="E67" s="4" t="n">
        <f aca="false">+918322523100</f>
        <v>918322523100</v>
      </c>
      <c r="F67" s="4" t="s">
        <v>266</v>
      </c>
      <c r="G67" s="4" t="s">
        <v>12</v>
      </c>
    </row>
    <row r="68" customFormat="false" ht="15.75" hidden="false" customHeight="false" outlineLevel="0" collapsed="false">
      <c r="A68" s="3" t="n">
        <v>67</v>
      </c>
      <c r="B68" s="4" t="s">
        <v>267</v>
      </c>
      <c r="C68" s="4" t="s">
        <v>31</v>
      </c>
      <c r="D68" s="4" t="s">
        <v>268</v>
      </c>
      <c r="E68" s="4" t="s">
        <v>10</v>
      </c>
      <c r="F68" s="4" t="s">
        <v>269</v>
      </c>
      <c r="G68" s="4" t="s">
        <v>12</v>
      </c>
    </row>
    <row r="69" customFormat="false" ht="15.75" hidden="false" customHeight="false" outlineLevel="0" collapsed="false">
      <c r="A69" s="3" t="n">
        <v>68</v>
      </c>
      <c r="B69" s="4" t="s">
        <v>270</v>
      </c>
      <c r="C69" s="4" t="s">
        <v>271</v>
      </c>
      <c r="D69" s="4" t="s">
        <v>272</v>
      </c>
      <c r="E69" s="4" t="s">
        <v>10</v>
      </c>
      <c r="F69" s="4" t="s">
        <v>273</v>
      </c>
      <c r="G69" s="4" t="s">
        <v>12</v>
      </c>
    </row>
    <row r="70" customFormat="false" ht="15.75" hidden="false" customHeight="false" outlineLevel="0" collapsed="false">
      <c r="A70" s="3" t="n">
        <v>69</v>
      </c>
      <c r="B70" s="4" t="s">
        <v>274</v>
      </c>
      <c r="C70" s="4" t="s">
        <v>171</v>
      </c>
      <c r="D70" s="4" t="s">
        <v>275</v>
      </c>
      <c r="E70" s="4" t="s">
        <v>10</v>
      </c>
      <c r="F70" s="4" t="s">
        <v>276</v>
      </c>
      <c r="G70" s="4" t="s">
        <v>12</v>
      </c>
    </row>
    <row r="71" customFormat="false" ht="15.75" hidden="false" customHeight="false" outlineLevel="0" collapsed="false">
      <c r="A71" s="3" t="n">
        <v>70</v>
      </c>
      <c r="B71" s="4" t="s">
        <v>277</v>
      </c>
      <c r="C71" s="4" t="s">
        <v>51</v>
      </c>
      <c r="D71" s="4" t="s">
        <v>278</v>
      </c>
      <c r="E71" s="4" t="n">
        <f aca="false">+914023316699</f>
        <v>914023316699</v>
      </c>
      <c r="F71" s="4" t="s">
        <v>279</v>
      </c>
      <c r="G71" s="4" t="s">
        <v>12</v>
      </c>
    </row>
    <row r="72" customFormat="false" ht="15.75" hidden="false" customHeight="false" outlineLevel="0" collapsed="false">
      <c r="A72" s="3" t="n">
        <v>71</v>
      </c>
      <c r="B72" s="4" t="s">
        <v>280</v>
      </c>
      <c r="C72" s="4" t="s">
        <v>281</v>
      </c>
      <c r="D72" s="4" t="s">
        <v>282</v>
      </c>
      <c r="E72" s="4" t="s">
        <v>10</v>
      </c>
      <c r="F72" s="4" t="s">
        <v>283</v>
      </c>
      <c r="G72" s="4" t="s">
        <v>12</v>
      </c>
    </row>
    <row r="73" customFormat="false" ht="15.75" hidden="false" customHeight="false" outlineLevel="0" collapsed="false">
      <c r="A73" s="3" t="n">
        <v>72</v>
      </c>
      <c r="B73" s="4" t="s">
        <v>284</v>
      </c>
      <c r="C73" s="4" t="s">
        <v>285</v>
      </c>
      <c r="D73" s="4" t="s">
        <v>286</v>
      </c>
      <c r="E73" s="4" t="s">
        <v>287</v>
      </c>
      <c r="F73" s="4" t="s">
        <v>288</v>
      </c>
      <c r="G73" s="4" t="s">
        <v>12</v>
      </c>
    </row>
    <row r="74" customFormat="false" ht="15.75" hidden="false" customHeight="false" outlineLevel="0" collapsed="false">
      <c r="A74" s="3" t="n">
        <v>73</v>
      </c>
      <c r="B74" s="4" t="s">
        <v>289</v>
      </c>
      <c r="C74" s="4" t="s">
        <v>290</v>
      </c>
      <c r="D74" s="4" t="s">
        <v>291</v>
      </c>
      <c r="E74" s="4" t="n">
        <f aca="false">+919923115877</f>
        <v>919923115877</v>
      </c>
      <c r="F74" s="4" t="s">
        <v>292</v>
      </c>
      <c r="G74" s="4" t="s">
        <v>12</v>
      </c>
    </row>
    <row r="75" customFormat="false" ht="15.75" hidden="false" customHeight="false" outlineLevel="0" collapsed="false">
      <c r="A75" s="3" t="n">
        <v>74</v>
      </c>
      <c r="B75" s="4" t="s">
        <v>293</v>
      </c>
      <c r="C75" s="4" t="s">
        <v>294</v>
      </c>
      <c r="D75" s="4" t="s">
        <v>295</v>
      </c>
      <c r="E75" s="4" t="s">
        <v>10</v>
      </c>
      <c r="F75" s="4" t="s">
        <v>296</v>
      </c>
      <c r="G75" s="4" t="s">
        <v>12</v>
      </c>
    </row>
    <row r="76" customFormat="false" ht="15.75" hidden="false" customHeight="false" outlineLevel="0" collapsed="false">
      <c r="A76" s="3" t="n">
        <v>75</v>
      </c>
      <c r="B76" s="4" t="s">
        <v>297</v>
      </c>
      <c r="C76" s="4" t="s">
        <v>298</v>
      </c>
      <c r="D76" s="4" t="s">
        <v>299</v>
      </c>
      <c r="E76" s="4" t="n">
        <f aca="false">+918066380380</f>
        <v>918066380380</v>
      </c>
      <c r="F76" s="4" t="s">
        <v>300</v>
      </c>
      <c r="G76" s="4" t="s">
        <v>12</v>
      </c>
    </row>
    <row r="77" customFormat="false" ht="15.75" hidden="false" customHeight="false" outlineLevel="0" collapsed="false">
      <c r="A77" s="3" t="n">
        <v>76</v>
      </c>
      <c r="B77" s="4" t="s">
        <v>301</v>
      </c>
      <c r="C77" s="4" t="s">
        <v>51</v>
      </c>
      <c r="D77" s="4" t="s">
        <v>302</v>
      </c>
      <c r="E77" s="4" t="n">
        <v>61490200</v>
      </c>
      <c r="F77" s="4" t="s">
        <v>303</v>
      </c>
      <c r="G77" s="4" t="s">
        <v>12</v>
      </c>
    </row>
    <row r="78" customFormat="false" ht="15.75" hidden="false" customHeight="false" outlineLevel="0" collapsed="false">
      <c r="A78" s="3" t="n">
        <v>77</v>
      </c>
      <c r="B78" s="4" t="s">
        <v>304</v>
      </c>
      <c r="C78" s="4" t="s">
        <v>51</v>
      </c>
      <c r="D78" s="4" t="s">
        <v>305</v>
      </c>
      <c r="E78" s="4" t="n">
        <f aca="false">+914065555933</f>
        <v>914065555933</v>
      </c>
      <c r="F78" s="4" t="s">
        <v>306</v>
      </c>
      <c r="G78" s="4" t="s">
        <v>12</v>
      </c>
    </row>
    <row r="79" customFormat="false" ht="15.75" hidden="false" customHeight="false" outlineLevel="0" collapsed="false">
      <c r="A79" s="3" t="n">
        <v>78</v>
      </c>
      <c r="B79" s="4" t="s">
        <v>307</v>
      </c>
      <c r="C79" s="4" t="s">
        <v>308</v>
      </c>
      <c r="D79" s="4" t="s">
        <v>309</v>
      </c>
      <c r="E79" s="4" t="n">
        <f aca="false">+911244947050</f>
        <v>911244947050</v>
      </c>
      <c r="F79" s="4" t="s">
        <v>310</v>
      </c>
      <c r="G79" s="4" t="s">
        <v>12</v>
      </c>
    </row>
    <row r="80" customFormat="false" ht="15.75" hidden="false" customHeight="false" outlineLevel="0" collapsed="false">
      <c r="A80" s="3" t="n">
        <v>79</v>
      </c>
      <c r="B80" s="4" t="s">
        <v>311</v>
      </c>
      <c r="C80" s="4" t="s">
        <v>312</v>
      </c>
      <c r="D80" s="4" t="s">
        <v>313</v>
      </c>
      <c r="E80" s="4" t="n">
        <v>4023553726</v>
      </c>
      <c r="F80" s="4" t="s">
        <v>314</v>
      </c>
      <c r="G80" s="4" t="s">
        <v>12</v>
      </c>
    </row>
    <row r="81" customFormat="false" ht="15.75" hidden="false" customHeight="false" outlineLevel="0" collapsed="false">
      <c r="A81" s="3" t="n">
        <v>80</v>
      </c>
      <c r="B81" s="4" t="s">
        <v>315</v>
      </c>
      <c r="C81" s="4" t="s">
        <v>316</v>
      </c>
      <c r="D81" s="4" t="s">
        <v>317</v>
      </c>
      <c r="E81" s="4" t="n">
        <f aca="false">+914443997744</f>
        <v>914443997744</v>
      </c>
      <c r="F81" s="4" t="s">
        <v>318</v>
      </c>
      <c r="G81" s="4" t="s">
        <v>12</v>
      </c>
    </row>
    <row r="82" customFormat="false" ht="15.75" hidden="false" customHeight="false" outlineLevel="0" collapsed="false">
      <c r="A82" s="3" t="n">
        <v>81</v>
      </c>
      <c r="B82" s="4" t="s">
        <v>319</v>
      </c>
      <c r="C82" s="4" t="s">
        <v>320</v>
      </c>
      <c r="D82" s="6" t="s">
        <v>321</v>
      </c>
      <c r="E82" s="4" t="s">
        <v>10</v>
      </c>
      <c r="F82" s="4" t="s">
        <v>322</v>
      </c>
      <c r="G82" s="4" t="s">
        <v>12</v>
      </c>
    </row>
    <row r="83" customFormat="false" ht="15.75" hidden="false" customHeight="false" outlineLevel="0" collapsed="false">
      <c r="A83" s="3" t="n">
        <v>82</v>
      </c>
      <c r="B83" s="4" t="s">
        <v>323</v>
      </c>
      <c r="C83" s="4" t="s">
        <v>14</v>
      </c>
      <c r="D83" s="4" t="s">
        <v>324</v>
      </c>
      <c r="E83" s="4" t="s">
        <v>10</v>
      </c>
      <c r="F83" s="4" t="s">
        <v>325</v>
      </c>
      <c r="G83" s="4" t="s">
        <v>12</v>
      </c>
    </row>
    <row r="84" customFormat="false" ht="15.75" hidden="false" customHeight="false" outlineLevel="0" collapsed="false">
      <c r="A84" s="3" t="n">
        <v>83</v>
      </c>
      <c r="B84" s="4" t="s">
        <v>326</v>
      </c>
      <c r="C84" s="4" t="s">
        <v>51</v>
      </c>
      <c r="D84" s="4" t="s">
        <v>327</v>
      </c>
      <c r="E84" s="4" t="s">
        <v>328</v>
      </c>
      <c r="F84" s="4" t="s">
        <v>329</v>
      </c>
      <c r="G84" s="4" t="s">
        <v>12</v>
      </c>
    </row>
    <row r="85" customFormat="false" ht="15.75" hidden="false" customHeight="false" outlineLevel="0" collapsed="false">
      <c r="A85" s="3" t="n">
        <v>84</v>
      </c>
      <c r="B85" s="4" t="s">
        <v>330</v>
      </c>
      <c r="C85" s="4" t="s">
        <v>331</v>
      </c>
      <c r="D85" s="4" t="s">
        <v>332</v>
      </c>
      <c r="E85" s="4" t="n">
        <f aca="false">+918042101044</f>
        <v>918042101044</v>
      </c>
      <c r="F85" s="4" t="s">
        <v>333</v>
      </c>
      <c r="G85" s="4" t="s">
        <v>12</v>
      </c>
    </row>
    <row r="86" customFormat="false" ht="15.75" hidden="false" customHeight="false" outlineLevel="0" collapsed="false">
      <c r="A86" s="3" t="n">
        <v>85</v>
      </c>
      <c r="B86" s="4" t="s">
        <v>334</v>
      </c>
      <c r="C86" s="4" t="s">
        <v>335</v>
      </c>
      <c r="D86" s="4" t="s">
        <v>336</v>
      </c>
      <c r="E86" s="4" t="n">
        <f aca="false">+914443937600</f>
        <v>914443937600</v>
      </c>
      <c r="F86" s="4" t="s">
        <v>337</v>
      </c>
      <c r="G86" s="4" t="s">
        <v>12</v>
      </c>
    </row>
    <row r="87" customFormat="false" ht="15.75" hidden="false" customHeight="false" outlineLevel="0" collapsed="false">
      <c r="A87" s="3" t="n">
        <v>86</v>
      </c>
      <c r="B87" s="4" t="s">
        <v>338</v>
      </c>
      <c r="C87" s="4" t="s">
        <v>339</v>
      </c>
      <c r="D87" s="4" t="s">
        <v>340</v>
      </c>
      <c r="E87" s="4" t="n">
        <v>8077667212</v>
      </c>
      <c r="F87" s="4" t="s">
        <v>10</v>
      </c>
      <c r="G87" s="7" t="s">
        <v>146</v>
      </c>
    </row>
    <row r="88" customFormat="false" ht="15.75" hidden="false" customHeight="false" outlineLevel="0" collapsed="false">
      <c r="A88" s="3" t="n">
        <v>87</v>
      </c>
      <c r="B88" s="4" t="s">
        <v>341</v>
      </c>
      <c r="C88" s="4" t="s">
        <v>342</v>
      </c>
      <c r="D88" s="4" t="s">
        <v>343</v>
      </c>
      <c r="E88" s="4" t="n">
        <f aca="false">+912267961700</f>
        <v>912267961700</v>
      </c>
      <c r="F88" s="4" t="s">
        <v>344</v>
      </c>
      <c r="G88" s="4" t="s">
        <v>12</v>
      </c>
    </row>
    <row r="89" customFormat="false" ht="15.75" hidden="false" customHeight="false" outlineLevel="0" collapsed="false">
      <c r="A89" s="3" t="n">
        <v>88</v>
      </c>
      <c r="B89" s="4" t="s">
        <v>345</v>
      </c>
      <c r="C89" s="4" t="s">
        <v>346</v>
      </c>
      <c r="D89" s="4" t="s">
        <v>347</v>
      </c>
      <c r="E89" s="4" t="s">
        <v>10</v>
      </c>
      <c r="F89" s="4" t="s">
        <v>348</v>
      </c>
      <c r="G89" s="4" t="s">
        <v>12</v>
      </c>
    </row>
    <row r="90" customFormat="false" ht="15.75" hidden="false" customHeight="false" outlineLevel="0" collapsed="false">
      <c r="A90" s="3" t="n">
        <v>89</v>
      </c>
      <c r="B90" s="4" t="s">
        <v>349</v>
      </c>
      <c r="C90" s="4" t="s">
        <v>14</v>
      </c>
      <c r="D90" s="9" t="s">
        <v>350</v>
      </c>
      <c r="E90" s="4" t="s">
        <v>10</v>
      </c>
      <c r="F90" s="4" t="s">
        <v>351</v>
      </c>
      <c r="G90" s="4" t="s">
        <v>12</v>
      </c>
    </row>
    <row r="91" customFormat="false" ht="15.75" hidden="false" customHeight="false" outlineLevel="0" collapsed="false">
      <c r="A91" s="3" t="n">
        <v>90</v>
      </c>
      <c r="B91" s="4" t="s">
        <v>352</v>
      </c>
      <c r="C91" s="4" t="s">
        <v>353</v>
      </c>
      <c r="D91" s="4" t="s">
        <v>354</v>
      </c>
      <c r="E91" s="10" t="s">
        <v>355</v>
      </c>
      <c r="F91" s="4" t="s">
        <v>356</v>
      </c>
      <c r="G91" s="4" t="s">
        <v>12</v>
      </c>
    </row>
    <row r="92" customFormat="false" ht="15.75" hidden="false" customHeight="false" outlineLevel="0" collapsed="false">
      <c r="A92" s="3" t="n">
        <v>91</v>
      </c>
      <c r="B92" s="4" t="s">
        <v>357</v>
      </c>
      <c r="C92" s="4" t="s">
        <v>171</v>
      </c>
      <c r="D92" s="4" t="s">
        <v>358</v>
      </c>
      <c r="E92" s="4" t="s">
        <v>359</v>
      </c>
      <c r="F92" s="4" t="s">
        <v>360</v>
      </c>
      <c r="G92" s="4" t="s">
        <v>12</v>
      </c>
    </row>
    <row r="93" customFormat="false" ht="15.75" hidden="false" customHeight="false" outlineLevel="0" collapsed="false">
      <c r="A93" s="3" t="n">
        <v>92</v>
      </c>
      <c r="B93" s="4" t="s">
        <v>361</v>
      </c>
      <c r="C93" s="4" t="s">
        <v>31</v>
      </c>
      <c r="D93" s="4" t="s">
        <v>362</v>
      </c>
      <c r="E93" s="4" t="s">
        <v>10</v>
      </c>
      <c r="F93" s="4" t="s">
        <v>363</v>
      </c>
      <c r="G93" s="4" t="s">
        <v>12</v>
      </c>
    </row>
    <row r="94" customFormat="false" ht="15.75" hidden="false" customHeight="false" outlineLevel="0" collapsed="false">
      <c r="A94" s="3" t="n">
        <v>93</v>
      </c>
      <c r="B94" s="4" t="s">
        <v>364</v>
      </c>
      <c r="C94" s="4" t="s">
        <v>365</v>
      </c>
      <c r="D94" s="4" t="s">
        <v>366</v>
      </c>
      <c r="E94" s="4" t="s">
        <v>367</v>
      </c>
      <c r="F94" s="4" t="s">
        <v>368</v>
      </c>
      <c r="G94" s="4" t="s">
        <v>12</v>
      </c>
    </row>
    <row r="95" customFormat="false" ht="15.75" hidden="false" customHeight="false" outlineLevel="0" collapsed="false">
      <c r="A95" s="3" t="n">
        <v>94</v>
      </c>
      <c r="B95" s="4" t="s">
        <v>369</v>
      </c>
      <c r="C95" s="4" t="s">
        <v>370</v>
      </c>
      <c r="D95" s="4" t="s">
        <v>371</v>
      </c>
      <c r="E95" s="4" t="n">
        <f aca="false">+912225194630</f>
        <v>912225194630</v>
      </c>
      <c r="F95" s="4" t="s">
        <v>372</v>
      </c>
      <c r="G95" s="4" t="s">
        <v>12</v>
      </c>
    </row>
    <row r="96" customFormat="false" ht="15.75" hidden="false" customHeight="false" outlineLevel="0" collapsed="false">
      <c r="A96" s="3" t="n">
        <v>95</v>
      </c>
      <c r="B96" s="4" t="s">
        <v>373</v>
      </c>
      <c r="C96" s="4" t="s">
        <v>374</v>
      </c>
      <c r="D96" s="4" t="s">
        <v>375</v>
      </c>
      <c r="E96" s="4" t="s">
        <v>10</v>
      </c>
      <c r="F96" s="4" t="s">
        <v>376</v>
      </c>
      <c r="G96" s="4" t="s">
        <v>12</v>
      </c>
    </row>
    <row r="97" customFormat="false" ht="15.75" hidden="false" customHeight="false" outlineLevel="0" collapsed="false">
      <c r="A97" s="3" t="n">
        <v>96</v>
      </c>
      <c r="B97" s="4" t="s">
        <v>377</v>
      </c>
      <c r="C97" s="4" t="s">
        <v>14</v>
      </c>
      <c r="D97" s="4" t="s">
        <v>378</v>
      </c>
      <c r="E97" s="4" t="s">
        <v>10</v>
      </c>
      <c r="F97" s="4" t="s">
        <v>379</v>
      </c>
      <c r="G97" s="4" t="s">
        <v>12</v>
      </c>
    </row>
    <row r="98" customFormat="false" ht="15.75" hidden="false" customHeight="false" outlineLevel="0" collapsed="false">
      <c r="A98" s="3" t="n">
        <v>97</v>
      </c>
      <c r="B98" s="4" t="s">
        <v>380</v>
      </c>
      <c r="C98" s="4" t="s">
        <v>171</v>
      </c>
      <c r="D98" s="4" t="s">
        <v>381</v>
      </c>
      <c r="E98" s="4" t="s">
        <v>10</v>
      </c>
      <c r="F98" s="4" t="s">
        <v>382</v>
      </c>
      <c r="G98" s="4" t="s">
        <v>12</v>
      </c>
    </row>
    <row r="99" customFormat="false" ht="15.75" hidden="false" customHeight="false" outlineLevel="0" collapsed="false">
      <c r="A99" s="3" t="n">
        <v>98</v>
      </c>
      <c r="B99" s="4" t="s">
        <v>383</v>
      </c>
      <c r="C99" s="4" t="s">
        <v>171</v>
      </c>
      <c r="D99" s="4" t="s">
        <v>384</v>
      </c>
      <c r="E99" s="4" t="n">
        <f aca="false">+918023516697</f>
        <v>918023516697</v>
      </c>
      <c r="F99" s="4" t="s">
        <v>385</v>
      </c>
      <c r="G99" s="4" t="s">
        <v>12</v>
      </c>
    </row>
    <row r="100" customFormat="false" ht="15.75" hidden="false" customHeight="false" outlineLevel="0" collapsed="false">
      <c r="A100" s="3" t="n">
        <v>99</v>
      </c>
      <c r="B100" s="4" t="s">
        <v>386</v>
      </c>
      <c r="C100" s="4" t="s">
        <v>387</v>
      </c>
      <c r="D100" s="6" t="s">
        <v>388</v>
      </c>
      <c r="E100" s="4" t="s">
        <v>10</v>
      </c>
      <c r="F100" s="4" t="s">
        <v>389</v>
      </c>
      <c r="G100" s="4" t="s">
        <v>12</v>
      </c>
    </row>
    <row r="101" customFormat="false" ht="15.75" hidden="false" customHeight="false" outlineLevel="0" collapsed="false">
      <c r="A101" s="3" t="n">
        <v>100</v>
      </c>
      <c r="B101" s="4" t="s">
        <v>390</v>
      </c>
      <c r="C101" s="4" t="s">
        <v>391</v>
      </c>
      <c r="D101" s="4" t="s">
        <v>392</v>
      </c>
      <c r="E101" s="4" t="s">
        <v>393</v>
      </c>
      <c r="F101" s="4" t="s">
        <v>394</v>
      </c>
      <c r="G101" s="4" t="s">
        <v>12</v>
      </c>
    </row>
    <row r="102" customFormat="false" ht="15.75" hidden="false" customHeight="false" outlineLevel="0" collapsed="false">
      <c r="A102" s="3" t="n">
        <v>101</v>
      </c>
      <c r="B102" s="4" t="s">
        <v>395</v>
      </c>
      <c r="C102" s="4" t="s">
        <v>396</v>
      </c>
      <c r="D102" s="4" t="s">
        <v>397</v>
      </c>
      <c r="E102" s="4" t="s">
        <v>10</v>
      </c>
      <c r="F102" s="4" t="s">
        <v>398</v>
      </c>
      <c r="G102" s="4" t="s">
        <v>12</v>
      </c>
    </row>
    <row r="103" customFormat="false" ht="15.75" hidden="false" customHeight="false" outlineLevel="0" collapsed="false">
      <c r="A103" s="3" t="n">
        <v>102</v>
      </c>
      <c r="B103" s="4" t="s">
        <v>399</v>
      </c>
      <c r="C103" s="4" t="s">
        <v>400</v>
      </c>
      <c r="D103" s="4" t="s">
        <v>401</v>
      </c>
      <c r="E103" s="4" t="s">
        <v>10</v>
      </c>
      <c r="F103" s="4" t="s">
        <v>402</v>
      </c>
      <c r="G103" s="4" t="s">
        <v>12</v>
      </c>
    </row>
    <row r="104" customFormat="false" ht="15.75" hidden="false" customHeight="false" outlineLevel="0" collapsed="false">
      <c r="A104" s="3" t="n">
        <v>103</v>
      </c>
      <c r="B104" s="4" t="s">
        <v>403</v>
      </c>
      <c r="C104" s="4" t="s">
        <v>404</v>
      </c>
      <c r="D104" s="4" t="s">
        <v>405</v>
      </c>
      <c r="E104" s="4" t="s">
        <v>10</v>
      </c>
      <c r="F104" s="4" t="s">
        <v>406</v>
      </c>
      <c r="G104" s="4" t="s">
        <v>12</v>
      </c>
    </row>
    <row r="105" customFormat="false" ht="15.75" hidden="false" customHeight="false" outlineLevel="0" collapsed="false">
      <c r="A105" s="3" t="n">
        <v>104</v>
      </c>
      <c r="B105" s="4" t="s">
        <v>407</v>
      </c>
      <c r="C105" s="4" t="s">
        <v>171</v>
      </c>
      <c r="D105" s="4" t="s">
        <v>408</v>
      </c>
      <c r="E105" s="4" t="s">
        <v>10</v>
      </c>
      <c r="F105" s="4" t="s">
        <v>409</v>
      </c>
      <c r="G105" s="4" t="s">
        <v>12</v>
      </c>
    </row>
    <row r="106" customFormat="false" ht="15.75" hidden="false" customHeight="false" outlineLevel="0" collapsed="false">
      <c r="A106" s="3" t="n">
        <v>105</v>
      </c>
      <c r="B106" s="4" t="s">
        <v>410</v>
      </c>
      <c r="C106" s="4" t="s">
        <v>411</v>
      </c>
      <c r="D106" s="4" t="s">
        <v>412</v>
      </c>
      <c r="E106" s="4" t="n">
        <f aca="false">+917498288364</f>
        <v>917498288364</v>
      </c>
      <c r="F106" s="4" t="s">
        <v>413</v>
      </c>
      <c r="G106" s="4" t="s">
        <v>12</v>
      </c>
    </row>
    <row r="107" customFormat="false" ht="15.75" hidden="false" customHeight="false" outlineLevel="0" collapsed="false">
      <c r="A107" s="3" t="n">
        <v>106</v>
      </c>
      <c r="B107" s="4" t="s">
        <v>414</v>
      </c>
      <c r="C107" s="4" t="s">
        <v>415</v>
      </c>
      <c r="D107" s="4" t="s">
        <v>416</v>
      </c>
      <c r="E107" s="4" t="s">
        <v>10</v>
      </c>
      <c r="F107" s="4" t="s">
        <v>417</v>
      </c>
      <c r="G107" s="4" t="s">
        <v>12</v>
      </c>
    </row>
    <row r="108" customFormat="false" ht="15.75" hidden="false" customHeight="false" outlineLevel="0" collapsed="false">
      <c r="A108" s="3" t="n">
        <v>107</v>
      </c>
      <c r="B108" s="4" t="s">
        <v>418</v>
      </c>
      <c r="C108" s="4" t="s">
        <v>419</v>
      </c>
      <c r="D108" s="4" t="s">
        <v>420</v>
      </c>
      <c r="E108" s="4" t="s">
        <v>421</v>
      </c>
      <c r="F108" s="4" t="s">
        <v>422</v>
      </c>
      <c r="G108" s="4" t="s">
        <v>12</v>
      </c>
    </row>
    <row r="109" customFormat="false" ht="15.75" hidden="false" customHeight="false" outlineLevel="0" collapsed="false">
      <c r="A109" s="3" t="n">
        <v>108</v>
      </c>
      <c r="B109" s="4" t="s">
        <v>423</v>
      </c>
      <c r="C109" s="4" t="s">
        <v>424</v>
      </c>
      <c r="D109" s="4" t="s">
        <v>425</v>
      </c>
      <c r="E109" s="4" t="s">
        <v>10</v>
      </c>
      <c r="F109" s="4" t="s">
        <v>426</v>
      </c>
      <c r="G109" s="4" t="s">
        <v>12</v>
      </c>
    </row>
    <row r="110" customFormat="false" ht="15.75" hidden="false" customHeight="false" outlineLevel="0" collapsed="false">
      <c r="A110" s="3" t="n">
        <v>109</v>
      </c>
      <c r="B110" s="4" t="s">
        <v>427</v>
      </c>
      <c r="C110" s="4" t="s">
        <v>428</v>
      </c>
      <c r="D110" s="4" t="s">
        <v>429</v>
      </c>
      <c r="E110" s="4" t="s">
        <v>10</v>
      </c>
      <c r="F110" s="4" t="s">
        <v>430</v>
      </c>
      <c r="G110" s="4" t="s">
        <v>12</v>
      </c>
    </row>
    <row r="111" customFormat="false" ht="15.75" hidden="false" customHeight="false" outlineLevel="0" collapsed="false">
      <c r="A111" s="3" t="n">
        <v>110</v>
      </c>
      <c r="B111" s="4" t="s">
        <v>431</v>
      </c>
      <c r="C111" s="4" t="s">
        <v>14</v>
      </c>
      <c r="D111" s="4" t="s">
        <v>432</v>
      </c>
      <c r="E111" s="4" t="n">
        <f aca="false">+914027705000</f>
        <v>914027705000</v>
      </c>
      <c r="F111" s="4" t="s">
        <v>433</v>
      </c>
      <c r="G111" s="4" t="s">
        <v>12</v>
      </c>
    </row>
    <row r="112" customFormat="false" ht="15.75" hidden="false" customHeight="false" outlineLevel="0" collapsed="false">
      <c r="A112" s="3" t="n">
        <v>111</v>
      </c>
      <c r="B112" s="4" t="s">
        <v>434</v>
      </c>
      <c r="C112" s="4" t="s">
        <v>51</v>
      </c>
      <c r="D112" s="4" t="s">
        <v>435</v>
      </c>
      <c r="E112" s="4" t="s">
        <v>10</v>
      </c>
      <c r="F112" s="4" t="s">
        <v>436</v>
      </c>
      <c r="G112" s="4" t="s">
        <v>12</v>
      </c>
    </row>
    <row r="113" customFormat="false" ht="15.75" hidden="false" customHeight="false" outlineLevel="0" collapsed="false">
      <c r="A113" s="3" t="n">
        <v>112</v>
      </c>
      <c r="B113" s="4" t="s">
        <v>437</v>
      </c>
      <c r="C113" s="4" t="s">
        <v>51</v>
      </c>
      <c r="D113" s="4" t="s">
        <v>438</v>
      </c>
      <c r="E113" s="4" t="n">
        <f aca="false">+914023402060</f>
        <v>914023402060</v>
      </c>
      <c r="F113" s="4" t="s">
        <v>439</v>
      </c>
      <c r="G113" s="4" t="s">
        <v>12</v>
      </c>
    </row>
    <row r="114" customFormat="false" ht="15.75" hidden="false" customHeight="false" outlineLevel="0" collapsed="false">
      <c r="A114" s="3" t="n">
        <v>113</v>
      </c>
      <c r="B114" s="4" t="s">
        <v>440</v>
      </c>
      <c r="C114" s="4" t="s">
        <v>441</v>
      </c>
      <c r="D114" s="4" t="s">
        <v>442</v>
      </c>
      <c r="E114" s="4" t="n">
        <f aca="false">+919253609844</f>
        <v>919253609844</v>
      </c>
      <c r="F114" s="4" t="s">
        <v>443</v>
      </c>
      <c r="G114" s="4" t="s">
        <v>12</v>
      </c>
    </row>
    <row r="115" customFormat="false" ht="15.75" hidden="false" customHeight="false" outlineLevel="0" collapsed="false">
      <c r="A115" s="3" t="n">
        <v>114</v>
      </c>
      <c r="B115" s="4" t="s">
        <v>444</v>
      </c>
      <c r="C115" s="4" t="s">
        <v>445</v>
      </c>
      <c r="D115" s="4" t="s">
        <v>446</v>
      </c>
      <c r="E115" s="8" t="n">
        <v>919820000000</v>
      </c>
      <c r="F115" s="4" t="s">
        <v>447</v>
      </c>
      <c r="G115" s="4" t="s">
        <v>12</v>
      </c>
    </row>
    <row r="116" customFormat="false" ht="15.75" hidden="false" customHeight="false" outlineLevel="0" collapsed="false">
      <c r="A116" s="3" t="n">
        <v>115</v>
      </c>
      <c r="B116" s="4" t="s">
        <v>448</v>
      </c>
      <c r="C116" s="4" t="s">
        <v>449</v>
      </c>
      <c r="D116" s="4" t="s">
        <v>450</v>
      </c>
      <c r="E116" s="4" t="s">
        <v>10</v>
      </c>
      <c r="F116" s="4" t="s">
        <v>451</v>
      </c>
      <c r="G116" s="4" t="s">
        <v>12</v>
      </c>
    </row>
    <row r="117" customFormat="false" ht="15.75" hidden="false" customHeight="false" outlineLevel="0" collapsed="false">
      <c r="A117" s="3" t="n">
        <v>116</v>
      </c>
      <c r="B117" s="4" t="s">
        <v>452</v>
      </c>
      <c r="C117" s="4" t="s">
        <v>453</v>
      </c>
      <c r="D117" s="4" t="s">
        <v>454</v>
      </c>
      <c r="E117" s="4" t="s">
        <v>10</v>
      </c>
      <c r="F117" s="4" t="s">
        <v>455</v>
      </c>
      <c r="G117" s="4" t="s">
        <v>12</v>
      </c>
    </row>
    <row r="118" customFormat="false" ht="15.75" hidden="false" customHeight="false" outlineLevel="0" collapsed="false">
      <c r="A118" s="3" t="n">
        <v>117</v>
      </c>
      <c r="B118" s="4" t="s">
        <v>456</v>
      </c>
      <c r="C118" s="4" t="s">
        <v>457</v>
      </c>
      <c r="D118" s="4" t="s">
        <v>458</v>
      </c>
      <c r="E118" s="4" t="n">
        <f aca="false">+919999100000</f>
        <v>919999100000</v>
      </c>
      <c r="F118" s="4" t="s">
        <v>459</v>
      </c>
      <c r="G118" s="4" t="s">
        <v>12</v>
      </c>
    </row>
    <row r="119" customFormat="false" ht="15.75" hidden="false" customHeight="false" outlineLevel="0" collapsed="false">
      <c r="A119" s="3" t="n">
        <v>118</v>
      </c>
      <c r="B119" s="4" t="s">
        <v>460</v>
      </c>
      <c r="C119" s="4" t="s">
        <v>51</v>
      </c>
      <c r="D119" s="4" t="s">
        <v>461</v>
      </c>
      <c r="E119" s="4" t="n">
        <f aca="false">+911294253000</f>
        <v>911294253000</v>
      </c>
      <c r="F119" s="4" t="s">
        <v>462</v>
      </c>
      <c r="G119" s="4" t="s">
        <v>12</v>
      </c>
    </row>
    <row r="120" customFormat="false" ht="15.75" hidden="false" customHeight="false" outlineLevel="0" collapsed="false">
      <c r="A120" s="3" t="n">
        <v>119</v>
      </c>
      <c r="B120" s="4" t="s">
        <v>463</v>
      </c>
      <c r="C120" s="4" t="s">
        <v>171</v>
      </c>
      <c r="D120" s="4" t="s">
        <v>464</v>
      </c>
      <c r="E120" s="4" t="n">
        <f aca="false">+912261203600</f>
        <v>912261203600</v>
      </c>
      <c r="F120" s="4" t="s">
        <v>465</v>
      </c>
      <c r="G120" s="4" t="s">
        <v>12</v>
      </c>
    </row>
    <row r="121" customFormat="false" ht="15.75" hidden="false" customHeight="false" outlineLevel="0" collapsed="false">
      <c r="A121" s="3" t="n">
        <v>120</v>
      </c>
      <c r="B121" s="4" t="s">
        <v>466</v>
      </c>
      <c r="C121" s="4" t="s">
        <v>467</v>
      </c>
      <c r="D121" s="6" t="s">
        <v>468</v>
      </c>
      <c r="E121" s="4" t="s">
        <v>10</v>
      </c>
      <c r="F121" s="4" t="s">
        <v>469</v>
      </c>
      <c r="G121" s="4" t="s">
        <v>12</v>
      </c>
    </row>
    <row r="122" customFormat="false" ht="15.75" hidden="false" customHeight="false" outlineLevel="0" collapsed="false">
      <c r="A122" s="3" t="n">
        <v>121</v>
      </c>
      <c r="B122" s="4" t="s">
        <v>470</v>
      </c>
      <c r="C122" s="4" t="s">
        <v>471</v>
      </c>
      <c r="D122" s="4" t="s">
        <v>472</v>
      </c>
      <c r="E122" s="4" t="n">
        <f aca="false">+914049002900</f>
        <v>914049002900</v>
      </c>
      <c r="F122" s="4" t="s">
        <v>473</v>
      </c>
      <c r="G122" s="4" t="s">
        <v>12</v>
      </c>
    </row>
    <row r="123" customFormat="false" ht="15.75" hidden="false" customHeight="false" outlineLevel="0" collapsed="false">
      <c r="A123" s="3" t="n">
        <v>122</v>
      </c>
      <c r="B123" s="4" t="s">
        <v>474</v>
      </c>
      <c r="C123" s="4" t="s">
        <v>475</v>
      </c>
      <c r="D123" s="4" t="s">
        <v>476</v>
      </c>
      <c r="E123" s="4" t="s">
        <v>10</v>
      </c>
      <c r="F123" s="4" t="s">
        <v>477</v>
      </c>
      <c r="G123" s="4" t="s">
        <v>12</v>
      </c>
    </row>
    <row r="124" customFormat="false" ht="15.75" hidden="false" customHeight="false" outlineLevel="0" collapsed="false">
      <c r="A124" s="3" t="n">
        <v>123</v>
      </c>
      <c r="B124" s="4" t="s">
        <v>478</v>
      </c>
      <c r="C124" s="4" t="s">
        <v>479</v>
      </c>
      <c r="D124" s="4" t="s">
        <v>480</v>
      </c>
      <c r="E124" s="4" t="s">
        <v>481</v>
      </c>
      <c r="F124" s="4" t="s">
        <v>482</v>
      </c>
      <c r="G124" s="4" t="s">
        <v>12</v>
      </c>
    </row>
    <row r="125" customFormat="false" ht="15.75" hidden="false" customHeight="false" outlineLevel="0" collapsed="false">
      <c r="A125" s="3" t="n">
        <v>124</v>
      </c>
      <c r="B125" s="4" t="s">
        <v>483</v>
      </c>
      <c r="C125" s="4" t="s">
        <v>484</v>
      </c>
      <c r="D125" s="4" t="s">
        <v>485</v>
      </c>
      <c r="E125" s="4" t="s">
        <v>10</v>
      </c>
      <c r="F125" s="4" t="s">
        <v>486</v>
      </c>
      <c r="G125" s="4" t="s">
        <v>12</v>
      </c>
    </row>
    <row r="126" customFormat="false" ht="15.75" hidden="false" customHeight="false" outlineLevel="0" collapsed="false">
      <c r="A126" s="3" t="n">
        <v>125</v>
      </c>
      <c r="B126" s="4" t="s">
        <v>487</v>
      </c>
      <c r="C126" s="4" t="s">
        <v>51</v>
      </c>
      <c r="D126" s="4" t="s">
        <v>488</v>
      </c>
      <c r="E126" s="4" t="s">
        <v>489</v>
      </c>
      <c r="F126" s="4" t="s">
        <v>490</v>
      </c>
      <c r="G126" s="4" t="s">
        <v>12</v>
      </c>
    </row>
    <row r="127" customFormat="false" ht="15.75" hidden="false" customHeight="false" outlineLevel="0" collapsed="false">
      <c r="A127" s="3" t="n">
        <v>126</v>
      </c>
      <c r="B127" s="4" t="s">
        <v>491</v>
      </c>
      <c r="C127" s="4" t="s">
        <v>492</v>
      </c>
      <c r="D127" s="4" t="s">
        <v>493</v>
      </c>
      <c r="E127" s="4" t="s">
        <v>10</v>
      </c>
      <c r="F127" s="4" t="s">
        <v>494</v>
      </c>
      <c r="G127" s="4" t="s">
        <v>12</v>
      </c>
    </row>
    <row r="128" customFormat="false" ht="15.75" hidden="false" customHeight="false" outlineLevel="0" collapsed="false">
      <c r="A128" s="3" t="n">
        <v>127</v>
      </c>
      <c r="B128" s="4" t="s">
        <v>495</v>
      </c>
      <c r="C128" s="4" t="s">
        <v>496</v>
      </c>
      <c r="D128" s="4" t="s">
        <v>497</v>
      </c>
      <c r="E128" s="4" t="n">
        <f aca="false">+914040060684</f>
        <v>914040060684</v>
      </c>
      <c r="F128" s="4" t="s">
        <v>498</v>
      </c>
      <c r="G128" s="4" t="s">
        <v>12</v>
      </c>
    </row>
    <row r="129" customFormat="false" ht="15.75" hidden="false" customHeight="false" outlineLevel="0" collapsed="false">
      <c r="A129" s="3" t="n">
        <v>128</v>
      </c>
      <c r="B129" s="4" t="s">
        <v>499</v>
      </c>
      <c r="C129" s="4" t="s">
        <v>500</v>
      </c>
      <c r="D129" s="4" t="s">
        <v>501</v>
      </c>
      <c r="E129" s="4" t="n">
        <f aca="false">+912240843820</f>
        <v>912240843820</v>
      </c>
      <c r="F129" s="4" t="s">
        <v>502</v>
      </c>
      <c r="G129" s="4" t="s">
        <v>12</v>
      </c>
    </row>
    <row r="130" customFormat="false" ht="15.75" hidden="false" customHeight="false" outlineLevel="0" collapsed="false">
      <c r="A130" s="3" t="n">
        <v>129</v>
      </c>
      <c r="B130" s="5" t="s">
        <v>503</v>
      </c>
      <c r="C130" s="4" t="s">
        <v>504</v>
      </c>
      <c r="D130" s="4" t="s">
        <v>505</v>
      </c>
      <c r="E130" s="4" t="s">
        <v>10</v>
      </c>
      <c r="F130" s="4" t="s">
        <v>506</v>
      </c>
      <c r="G130" s="4" t="s">
        <v>12</v>
      </c>
    </row>
    <row r="131" customFormat="false" ht="15.75" hidden="false" customHeight="false" outlineLevel="0" collapsed="false">
      <c r="A131" s="3" t="n">
        <v>130</v>
      </c>
      <c r="B131" s="4" t="s">
        <v>507</v>
      </c>
      <c r="C131" s="4" t="s">
        <v>508</v>
      </c>
      <c r="D131" s="4" t="s">
        <v>509</v>
      </c>
      <c r="E131" s="4" t="s">
        <v>10</v>
      </c>
      <c r="F131" s="4" t="s">
        <v>510</v>
      </c>
      <c r="G131" s="4" t="s">
        <v>12</v>
      </c>
    </row>
    <row r="132" customFormat="false" ht="15.75" hidden="false" customHeight="false" outlineLevel="0" collapsed="false">
      <c r="A132" s="3" t="n">
        <v>131</v>
      </c>
      <c r="B132" s="4" t="s">
        <v>511</v>
      </c>
      <c r="C132" s="4" t="s">
        <v>512</v>
      </c>
      <c r="D132" s="6" t="s">
        <v>513</v>
      </c>
      <c r="E132" s="4" t="s">
        <v>10</v>
      </c>
      <c r="F132" s="4" t="s">
        <v>514</v>
      </c>
      <c r="G132" s="4" t="s">
        <v>12</v>
      </c>
    </row>
    <row r="133" customFormat="false" ht="15.75" hidden="false" customHeight="false" outlineLevel="0" collapsed="false">
      <c r="A133" s="3" t="n">
        <v>132</v>
      </c>
      <c r="B133" s="4" t="s">
        <v>515</v>
      </c>
      <c r="C133" s="4" t="s">
        <v>516</v>
      </c>
      <c r="D133" s="4" t="s">
        <v>517</v>
      </c>
      <c r="E133" s="4" t="s">
        <v>10</v>
      </c>
      <c r="F133" s="4" t="s">
        <v>518</v>
      </c>
      <c r="G133" s="4" t="s">
        <v>12</v>
      </c>
    </row>
    <row r="134" customFormat="false" ht="15.75" hidden="false" customHeight="false" outlineLevel="0" collapsed="false">
      <c r="A134" s="3" t="n">
        <v>133</v>
      </c>
      <c r="B134" s="4" t="s">
        <v>519</v>
      </c>
      <c r="C134" s="4" t="s">
        <v>51</v>
      </c>
      <c r="D134" s="4" t="s">
        <v>520</v>
      </c>
      <c r="E134" s="4" t="s">
        <v>10</v>
      </c>
      <c r="F134" s="4" t="s">
        <v>521</v>
      </c>
      <c r="G134" s="4" t="s">
        <v>12</v>
      </c>
    </row>
    <row r="135" customFormat="false" ht="15.75" hidden="false" customHeight="false" outlineLevel="0" collapsed="false">
      <c r="A135" s="3" t="n">
        <v>134</v>
      </c>
      <c r="B135" s="4" t="s">
        <v>522</v>
      </c>
      <c r="C135" s="4" t="s">
        <v>31</v>
      </c>
      <c r="D135" s="4" t="s">
        <v>523</v>
      </c>
      <c r="E135" s="4" t="s">
        <v>524</v>
      </c>
      <c r="F135" s="4" t="s">
        <v>525</v>
      </c>
      <c r="G135" s="4" t="s">
        <v>12</v>
      </c>
    </row>
    <row r="136" customFormat="false" ht="15.75" hidden="false" customHeight="false" outlineLevel="0" collapsed="false">
      <c r="A136" s="3" t="n">
        <v>135</v>
      </c>
      <c r="B136" s="4" t="s">
        <v>526</v>
      </c>
      <c r="C136" s="4" t="s">
        <v>527</v>
      </c>
      <c r="D136" s="4" t="s">
        <v>528</v>
      </c>
      <c r="E136" s="4" t="s">
        <v>529</v>
      </c>
      <c r="F136" s="4" t="s">
        <v>530</v>
      </c>
      <c r="G136" s="4" t="s">
        <v>12</v>
      </c>
    </row>
    <row r="137" customFormat="false" ht="15.75" hidden="false" customHeight="false" outlineLevel="0" collapsed="false">
      <c r="A137" s="3" t="n">
        <v>136</v>
      </c>
      <c r="B137" s="4" t="s">
        <v>531</v>
      </c>
      <c r="C137" s="4" t="s">
        <v>532</v>
      </c>
      <c r="D137" s="4" t="s">
        <v>533</v>
      </c>
      <c r="E137" s="4" t="s">
        <v>534</v>
      </c>
      <c r="F137" s="4" t="s">
        <v>535</v>
      </c>
      <c r="G137" s="4" t="s">
        <v>12</v>
      </c>
    </row>
    <row r="138" customFormat="false" ht="15.75" hidden="false" customHeight="false" outlineLevel="0" collapsed="false">
      <c r="A138" s="3" t="n">
        <v>137</v>
      </c>
      <c r="B138" s="4" t="s">
        <v>536</v>
      </c>
      <c r="C138" s="4" t="s">
        <v>537</v>
      </c>
      <c r="D138" s="4" t="s">
        <v>538</v>
      </c>
      <c r="E138" s="4" t="s">
        <v>10</v>
      </c>
      <c r="F138" s="4" t="s">
        <v>539</v>
      </c>
      <c r="G138" s="4" t="s">
        <v>12</v>
      </c>
    </row>
    <row r="139" customFormat="false" ht="15.75" hidden="false" customHeight="false" outlineLevel="0" collapsed="false">
      <c r="A139" s="3" t="n">
        <v>138</v>
      </c>
      <c r="B139" s="4" t="s">
        <v>540</v>
      </c>
      <c r="C139" s="4" t="s">
        <v>541</v>
      </c>
      <c r="D139" s="4" t="s">
        <v>542</v>
      </c>
      <c r="E139" s="4" t="n">
        <f aca="false">+918066251600</f>
        <v>918066251600</v>
      </c>
      <c r="F139" s="4" t="s">
        <v>543</v>
      </c>
      <c r="G139" s="4" t="s">
        <v>12</v>
      </c>
    </row>
    <row r="140" customFormat="false" ht="15.75" hidden="false" customHeight="false" outlineLevel="0" collapsed="false">
      <c r="A140" s="3" t="n">
        <v>139</v>
      </c>
      <c r="B140" s="4" t="s">
        <v>544</v>
      </c>
      <c r="C140" s="4" t="s">
        <v>545</v>
      </c>
      <c r="D140" s="4" t="s">
        <v>546</v>
      </c>
      <c r="E140" s="4" t="s">
        <v>547</v>
      </c>
      <c r="F140" s="4" t="s">
        <v>548</v>
      </c>
      <c r="G140" s="4" t="s">
        <v>12</v>
      </c>
    </row>
    <row r="141" customFormat="false" ht="15.75" hidden="false" customHeight="false" outlineLevel="0" collapsed="false">
      <c r="A141" s="3" t="n">
        <v>140</v>
      </c>
      <c r="B141" s="4" t="s">
        <v>549</v>
      </c>
      <c r="C141" s="4" t="s">
        <v>171</v>
      </c>
      <c r="D141" s="4" t="s">
        <v>550</v>
      </c>
      <c r="E141" s="4" t="s">
        <v>10</v>
      </c>
      <c r="F141" s="4" t="s">
        <v>551</v>
      </c>
      <c r="G141" s="4" t="s">
        <v>12</v>
      </c>
    </row>
    <row r="142" customFormat="false" ht="15.75" hidden="false" customHeight="false" outlineLevel="0" collapsed="false">
      <c r="A142" s="3" t="n">
        <v>141</v>
      </c>
      <c r="B142" s="4" t="s">
        <v>552</v>
      </c>
      <c r="C142" s="4" t="s">
        <v>31</v>
      </c>
      <c r="D142" s="4" t="s">
        <v>553</v>
      </c>
      <c r="E142" s="4" t="s">
        <v>10</v>
      </c>
      <c r="F142" s="4" t="s">
        <v>554</v>
      </c>
      <c r="G142" s="4" t="s">
        <v>12</v>
      </c>
    </row>
    <row r="143" customFormat="false" ht="15.75" hidden="false" customHeight="false" outlineLevel="0" collapsed="false">
      <c r="A143" s="3" t="n">
        <v>142</v>
      </c>
      <c r="B143" s="4" t="s">
        <v>555</v>
      </c>
      <c r="C143" s="4" t="s">
        <v>556</v>
      </c>
      <c r="D143" s="4" t="s">
        <v>557</v>
      </c>
      <c r="E143" s="4" t="n">
        <f aca="false">+913340040627</f>
        <v>913340040627</v>
      </c>
      <c r="F143" s="4" t="s">
        <v>558</v>
      </c>
      <c r="G143" s="4" t="s">
        <v>12</v>
      </c>
    </row>
    <row r="144" customFormat="false" ht="15.75" hidden="false" customHeight="false" outlineLevel="0" collapsed="false">
      <c r="A144" s="3" t="n">
        <v>143</v>
      </c>
      <c r="B144" s="4" t="s">
        <v>559</v>
      </c>
      <c r="C144" s="4" t="s">
        <v>31</v>
      </c>
      <c r="D144" s="4" t="s">
        <v>560</v>
      </c>
      <c r="E144" s="4" t="s">
        <v>10</v>
      </c>
      <c r="F144" s="4" t="s">
        <v>561</v>
      </c>
      <c r="G144" s="4" t="s">
        <v>12</v>
      </c>
    </row>
    <row r="145" customFormat="false" ht="15.75" hidden="false" customHeight="false" outlineLevel="0" collapsed="false">
      <c r="A145" s="3" t="n">
        <v>144</v>
      </c>
      <c r="B145" s="4" t="s">
        <v>562</v>
      </c>
      <c r="C145" s="4" t="s">
        <v>563</v>
      </c>
      <c r="D145" s="4" t="s">
        <v>564</v>
      </c>
      <c r="E145" s="4" t="n">
        <f aca="false">+919908637224</f>
        <v>919908637224</v>
      </c>
      <c r="F145" s="4" t="s">
        <v>565</v>
      </c>
      <c r="G145" s="4" t="s">
        <v>12</v>
      </c>
    </row>
    <row r="146" customFormat="false" ht="15.75" hidden="false" customHeight="false" outlineLevel="0" collapsed="false">
      <c r="A146" s="3" t="n">
        <v>145</v>
      </c>
      <c r="B146" s="4" t="s">
        <v>566</v>
      </c>
      <c r="C146" s="4" t="s">
        <v>567</v>
      </c>
      <c r="D146" s="4" t="s">
        <v>568</v>
      </c>
      <c r="E146" s="4" t="n">
        <v>40743434</v>
      </c>
      <c r="F146" s="4" t="s">
        <v>569</v>
      </c>
      <c r="G146" s="4" t="s">
        <v>12</v>
      </c>
    </row>
    <row r="147" customFormat="false" ht="15.75" hidden="false" customHeight="false" outlineLevel="0" collapsed="false">
      <c r="A147" s="3" t="n">
        <v>146</v>
      </c>
      <c r="B147" s="4" t="s">
        <v>570</v>
      </c>
      <c r="C147" s="4" t="s">
        <v>571</v>
      </c>
      <c r="D147" s="4" t="s">
        <v>572</v>
      </c>
      <c r="E147" s="4" t="s">
        <v>10</v>
      </c>
      <c r="F147" s="4" t="s">
        <v>573</v>
      </c>
      <c r="G147" s="4" t="s">
        <v>12</v>
      </c>
    </row>
    <row r="148" customFormat="false" ht="15.75" hidden="false" customHeight="false" outlineLevel="0" collapsed="false">
      <c r="A148" s="3" t="n">
        <v>147</v>
      </c>
      <c r="B148" s="4" t="s">
        <v>574</v>
      </c>
      <c r="C148" s="4" t="s">
        <v>575</v>
      </c>
      <c r="D148" s="4" t="s">
        <v>576</v>
      </c>
      <c r="E148" s="4" t="s">
        <v>10</v>
      </c>
      <c r="F148" s="4" t="s">
        <v>577</v>
      </c>
      <c r="G148" s="4" t="s">
        <v>12</v>
      </c>
    </row>
    <row r="149" customFormat="false" ht="15.75" hidden="false" customHeight="false" outlineLevel="0" collapsed="false">
      <c r="A149" s="3" t="n">
        <v>148</v>
      </c>
      <c r="B149" s="4" t="s">
        <v>578</v>
      </c>
      <c r="C149" s="4" t="s">
        <v>31</v>
      </c>
      <c r="D149" s="4" t="s">
        <v>579</v>
      </c>
      <c r="E149" s="4" t="s">
        <v>10</v>
      </c>
      <c r="F149" s="4" t="s">
        <v>580</v>
      </c>
      <c r="G149" s="4" t="s">
        <v>12</v>
      </c>
    </row>
    <row r="150" customFormat="false" ht="15.75" hidden="false" customHeight="false" outlineLevel="0" collapsed="false">
      <c r="A150" s="3" t="n">
        <v>149</v>
      </c>
      <c r="B150" s="4" t="s">
        <v>581</v>
      </c>
      <c r="C150" s="4" t="s">
        <v>374</v>
      </c>
      <c r="D150" s="4" t="s">
        <v>582</v>
      </c>
      <c r="E150" s="4" t="n">
        <f aca="false">+911722665653</f>
        <v>911722665653</v>
      </c>
      <c r="F150" s="4" t="s">
        <v>583</v>
      </c>
      <c r="G150" s="4" t="s">
        <v>12</v>
      </c>
    </row>
    <row r="151" customFormat="false" ht="15.75" hidden="false" customHeight="false" outlineLevel="0" collapsed="false">
      <c r="A151" s="3" t="n">
        <v>150</v>
      </c>
      <c r="B151" s="4" t="s">
        <v>584</v>
      </c>
      <c r="C151" s="4" t="s">
        <v>14</v>
      </c>
      <c r="D151" s="4" t="s">
        <v>585</v>
      </c>
      <c r="E151" s="4" t="s">
        <v>10</v>
      </c>
      <c r="F151" s="4" t="s">
        <v>586</v>
      </c>
      <c r="G151" s="4" t="s">
        <v>12</v>
      </c>
    </row>
    <row r="152" customFormat="false" ht="15.75" hidden="false" customHeight="false" outlineLevel="0" collapsed="false">
      <c r="A152" s="3" t="n">
        <v>151</v>
      </c>
      <c r="B152" s="4" t="s">
        <v>587</v>
      </c>
      <c r="C152" s="4" t="s">
        <v>14</v>
      </c>
      <c r="D152" s="4" t="s">
        <v>588</v>
      </c>
      <c r="E152" s="4" t="s">
        <v>10</v>
      </c>
      <c r="F152" s="4" t="s">
        <v>589</v>
      </c>
      <c r="G152" s="4" t="s">
        <v>12</v>
      </c>
    </row>
    <row r="153" customFormat="false" ht="15.75" hidden="false" customHeight="false" outlineLevel="0" collapsed="false">
      <c r="A153" s="3" t="n">
        <v>152</v>
      </c>
      <c r="B153" s="4" t="s">
        <v>590</v>
      </c>
      <c r="C153" s="4" t="s">
        <v>591</v>
      </c>
      <c r="D153" s="4" t="s">
        <v>592</v>
      </c>
      <c r="E153" s="4" t="s">
        <v>10</v>
      </c>
      <c r="F153" s="4" t="s">
        <v>593</v>
      </c>
      <c r="G153" s="4" t="s">
        <v>12</v>
      </c>
    </row>
    <row r="154" customFormat="false" ht="15.75" hidden="false" customHeight="false" outlineLevel="0" collapsed="false">
      <c r="A154" s="3" t="n">
        <v>153</v>
      </c>
      <c r="B154" s="4" t="s">
        <v>594</v>
      </c>
      <c r="C154" s="4" t="s">
        <v>595</v>
      </c>
      <c r="D154" s="4" t="s">
        <v>596</v>
      </c>
      <c r="E154" s="4" t="s">
        <v>10</v>
      </c>
      <c r="F154" s="4" t="s">
        <v>597</v>
      </c>
      <c r="G154" s="4" t="s">
        <v>12</v>
      </c>
    </row>
    <row r="155" customFormat="false" ht="15.75" hidden="false" customHeight="false" outlineLevel="0" collapsed="false">
      <c r="A155" s="3" t="n">
        <v>154</v>
      </c>
      <c r="B155" s="4" t="s">
        <v>598</v>
      </c>
      <c r="C155" s="4" t="s">
        <v>599</v>
      </c>
      <c r="D155" s="4" t="s">
        <v>600</v>
      </c>
      <c r="E155" s="4" t="s">
        <v>601</v>
      </c>
      <c r="F155" s="4" t="s">
        <v>602</v>
      </c>
      <c r="G155" s="4" t="s">
        <v>12</v>
      </c>
    </row>
    <row r="156" customFormat="false" ht="15.75" hidden="false" customHeight="false" outlineLevel="0" collapsed="false">
      <c r="A156" s="3" t="n">
        <v>155</v>
      </c>
      <c r="B156" s="4" t="s">
        <v>603</v>
      </c>
      <c r="C156" s="4" t="s">
        <v>14</v>
      </c>
      <c r="D156" s="4" t="s">
        <v>604</v>
      </c>
      <c r="E156" s="4" t="s">
        <v>10</v>
      </c>
      <c r="F156" s="4" t="s">
        <v>605</v>
      </c>
      <c r="G156" s="4" t="s">
        <v>12</v>
      </c>
    </row>
    <row r="157" customFormat="false" ht="15.75" hidden="false" customHeight="false" outlineLevel="0" collapsed="false">
      <c r="A157" s="3" t="n">
        <v>156</v>
      </c>
      <c r="B157" s="4" t="s">
        <v>606</v>
      </c>
      <c r="C157" s="4" t="s">
        <v>163</v>
      </c>
      <c r="D157" s="4" t="s">
        <v>607</v>
      </c>
      <c r="E157" s="4" t="s">
        <v>10</v>
      </c>
      <c r="F157" s="4" t="s">
        <v>608</v>
      </c>
      <c r="G157" s="4" t="s">
        <v>12</v>
      </c>
    </row>
    <row r="158" customFormat="false" ht="15.75" hidden="false" customHeight="false" outlineLevel="0" collapsed="false">
      <c r="A158" s="3" t="n">
        <v>157</v>
      </c>
      <c r="B158" s="4" t="s">
        <v>609</v>
      </c>
      <c r="C158" s="4" t="s">
        <v>14</v>
      </c>
      <c r="D158" s="4" t="s">
        <v>610</v>
      </c>
      <c r="E158" s="4" t="s">
        <v>10</v>
      </c>
      <c r="F158" s="4" t="s">
        <v>611</v>
      </c>
      <c r="G158" s="4" t="s">
        <v>12</v>
      </c>
    </row>
    <row r="159" customFormat="false" ht="15.75" hidden="false" customHeight="false" outlineLevel="0" collapsed="false">
      <c r="A159" s="3" t="n">
        <v>158</v>
      </c>
      <c r="B159" s="4" t="s">
        <v>612</v>
      </c>
      <c r="C159" s="4" t="s">
        <v>613</v>
      </c>
      <c r="D159" s="4" t="s">
        <v>614</v>
      </c>
      <c r="E159" s="4" t="n">
        <f aca="false">+919980933328</f>
        <v>919980933328</v>
      </c>
      <c r="F159" s="4" t="s">
        <v>615</v>
      </c>
      <c r="G159" s="4" t="s">
        <v>12</v>
      </c>
    </row>
    <row r="160" customFormat="false" ht="15.75" hidden="false" customHeight="false" outlineLevel="0" collapsed="false">
      <c r="A160" s="3" t="n">
        <v>159</v>
      </c>
      <c r="B160" s="4" t="s">
        <v>616</v>
      </c>
      <c r="C160" s="4" t="s">
        <v>617</v>
      </c>
      <c r="D160" s="4" t="s">
        <v>618</v>
      </c>
      <c r="E160" s="4" t="n">
        <f aca="false">+912228396444</f>
        <v>912228396444</v>
      </c>
      <c r="F160" s="4" t="s">
        <v>619</v>
      </c>
      <c r="G160" s="4" t="s">
        <v>12</v>
      </c>
    </row>
    <row r="161" customFormat="false" ht="15.75" hidden="false" customHeight="false" outlineLevel="0" collapsed="false">
      <c r="A161" s="3" t="n">
        <v>160</v>
      </c>
      <c r="B161" s="4" t="s">
        <v>620</v>
      </c>
      <c r="C161" s="4" t="s">
        <v>621</v>
      </c>
      <c r="D161" s="4" t="s">
        <v>622</v>
      </c>
      <c r="E161" s="4" t="n">
        <f aca="false">+918067999999</f>
        <v>918067999999</v>
      </c>
      <c r="F161" s="4" t="s">
        <v>623</v>
      </c>
      <c r="G161" s="4" t="s">
        <v>12</v>
      </c>
    </row>
    <row r="162" customFormat="false" ht="15.75" hidden="false" customHeight="false" outlineLevel="0" collapsed="false">
      <c r="A162" s="3" t="n">
        <v>161</v>
      </c>
      <c r="B162" s="4" t="s">
        <v>624</v>
      </c>
      <c r="C162" s="4" t="s">
        <v>625</v>
      </c>
      <c r="D162" s="4" t="s">
        <v>626</v>
      </c>
      <c r="E162" s="4" t="s">
        <v>627</v>
      </c>
      <c r="F162" s="4" t="s">
        <v>628</v>
      </c>
      <c r="G162" s="4" t="s">
        <v>12</v>
      </c>
    </row>
    <row r="163" customFormat="false" ht="15.75" hidden="false" customHeight="false" outlineLevel="0" collapsed="false">
      <c r="A163" s="3" t="n">
        <v>162</v>
      </c>
      <c r="B163" s="4" t="s">
        <v>629</v>
      </c>
      <c r="C163" s="4" t="s">
        <v>31</v>
      </c>
      <c r="D163" s="4" t="s">
        <v>630</v>
      </c>
      <c r="E163" s="4" t="s">
        <v>10</v>
      </c>
      <c r="F163" s="4" t="s">
        <v>631</v>
      </c>
      <c r="G163" s="4" t="s">
        <v>12</v>
      </c>
    </row>
    <row r="164" customFormat="false" ht="15.75" hidden="false" customHeight="false" outlineLevel="0" collapsed="false">
      <c r="A164" s="3" t="n">
        <v>163</v>
      </c>
      <c r="B164" s="4" t="s">
        <v>632</v>
      </c>
      <c r="C164" s="4" t="s">
        <v>633</v>
      </c>
      <c r="D164" s="4" t="s">
        <v>634</v>
      </c>
      <c r="E164" s="4" t="s">
        <v>635</v>
      </c>
      <c r="F164" s="4" t="s">
        <v>636</v>
      </c>
      <c r="G164" s="4" t="s">
        <v>12</v>
      </c>
    </row>
    <row r="165" customFormat="false" ht="15.75" hidden="false" customHeight="false" outlineLevel="0" collapsed="false">
      <c r="A165" s="3" t="n">
        <v>164</v>
      </c>
      <c r="B165" s="4" t="s">
        <v>637</v>
      </c>
      <c r="C165" s="4" t="s">
        <v>14</v>
      </c>
      <c r="D165" s="4" t="s">
        <v>638</v>
      </c>
      <c r="E165" s="4" t="s">
        <v>10</v>
      </c>
      <c r="F165" s="4" t="s">
        <v>639</v>
      </c>
      <c r="G165" s="4" t="s">
        <v>12</v>
      </c>
    </row>
    <row r="166" customFormat="false" ht="15.75" hidden="false" customHeight="false" outlineLevel="0" collapsed="false">
      <c r="A166" s="3" t="n">
        <v>165</v>
      </c>
      <c r="B166" s="4" t="s">
        <v>640</v>
      </c>
      <c r="C166" s="4" t="s">
        <v>51</v>
      </c>
      <c r="D166" s="4" t="s">
        <v>641</v>
      </c>
      <c r="E166" s="4" t="s">
        <v>10</v>
      </c>
      <c r="F166" s="4" t="s">
        <v>642</v>
      </c>
      <c r="G166" s="4" t="s">
        <v>12</v>
      </c>
    </row>
    <row r="167" customFormat="false" ht="15.75" hidden="false" customHeight="false" outlineLevel="0" collapsed="false">
      <c r="A167" s="3" t="n">
        <v>166</v>
      </c>
      <c r="B167" s="4" t="s">
        <v>643</v>
      </c>
      <c r="C167" s="4" t="s">
        <v>171</v>
      </c>
      <c r="D167" s="4" t="s">
        <v>644</v>
      </c>
      <c r="E167" s="4" t="s">
        <v>10</v>
      </c>
      <c r="F167" s="4" t="s">
        <v>645</v>
      </c>
      <c r="G167" s="4" t="s">
        <v>12</v>
      </c>
    </row>
    <row r="168" customFormat="false" ht="15.75" hidden="false" customHeight="false" outlineLevel="0" collapsed="false">
      <c r="A168" s="3" t="n">
        <v>167</v>
      </c>
      <c r="B168" s="4" t="s">
        <v>646</v>
      </c>
      <c r="C168" s="4" t="s">
        <v>31</v>
      </c>
      <c r="D168" s="4" t="s">
        <v>647</v>
      </c>
      <c r="E168" s="4" t="n">
        <f aca="false">+919894384323</f>
        <v>919894384323</v>
      </c>
      <c r="F168" s="4" t="s">
        <v>648</v>
      </c>
      <c r="G168" s="4" t="s">
        <v>12</v>
      </c>
    </row>
    <row r="169" customFormat="false" ht="15.75" hidden="false" customHeight="false" outlineLevel="0" collapsed="false">
      <c r="A169" s="3" t="n">
        <v>168</v>
      </c>
      <c r="B169" s="4" t="s">
        <v>649</v>
      </c>
      <c r="C169" s="4" t="s">
        <v>650</v>
      </c>
      <c r="D169" s="4" t="s">
        <v>651</v>
      </c>
      <c r="E169" s="4" t="s">
        <v>652</v>
      </c>
      <c r="F169" s="4" t="s">
        <v>653</v>
      </c>
      <c r="G169" s="4" t="s">
        <v>12</v>
      </c>
    </row>
    <row r="170" customFormat="false" ht="15.75" hidden="false" customHeight="false" outlineLevel="0" collapsed="false">
      <c r="A170" s="3" t="n">
        <v>169</v>
      </c>
      <c r="B170" s="4" t="s">
        <v>654</v>
      </c>
      <c r="C170" s="4" t="s">
        <v>655</v>
      </c>
      <c r="D170" s="4" t="s">
        <v>656</v>
      </c>
      <c r="E170" s="4" t="s">
        <v>10</v>
      </c>
      <c r="F170" s="4" t="s">
        <v>657</v>
      </c>
      <c r="G170" s="4" t="s">
        <v>12</v>
      </c>
    </row>
    <row r="171" customFormat="false" ht="15.75" hidden="false" customHeight="false" outlineLevel="0" collapsed="false">
      <c r="A171" s="3" t="n">
        <v>170</v>
      </c>
      <c r="B171" s="4" t="s">
        <v>658</v>
      </c>
      <c r="C171" s="4" t="s">
        <v>659</v>
      </c>
      <c r="D171" s="4" t="s">
        <v>660</v>
      </c>
      <c r="E171" s="4" t="s">
        <v>10</v>
      </c>
      <c r="F171" s="4" t="s">
        <v>661</v>
      </c>
      <c r="G171" s="4" t="s">
        <v>12</v>
      </c>
    </row>
    <row r="172" customFormat="false" ht="15.75" hidden="false" customHeight="false" outlineLevel="0" collapsed="false">
      <c r="A172" s="3" t="n">
        <v>171</v>
      </c>
      <c r="B172" s="4" t="s">
        <v>662</v>
      </c>
      <c r="C172" s="4" t="s">
        <v>14</v>
      </c>
      <c r="D172" s="4" t="s">
        <v>663</v>
      </c>
      <c r="E172" s="4" t="s">
        <v>664</v>
      </c>
      <c r="F172" s="4" t="s">
        <v>665</v>
      </c>
      <c r="G172" s="4" t="s">
        <v>12</v>
      </c>
    </row>
    <row r="173" customFormat="false" ht="15.75" hidden="false" customHeight="false" outlineLevel="0" collapsed="false">
      <c r="A173" s="3" t="n">
        <v>172</v>
      </c>
      <c r="B173" s="4" t="s">
        <v>666</v>
      </c>
      <c r="C173" s="4" t="s">
        <v>171</v>
      </c>
      <c r="D173" s="4" t="s">
        <v>667</v>
      </c>
      <c r="E173" s="4" t="s">
        <v>10</v>
      </c>
      <c r="F173" s="4" t="s">
        <v>668</v>
      </c>
      <c r="G173" s="4" t="s">
        <v>12</v>
      </c>
    </row>
    <row r="174" customFormat="false" ht="15.75" hidden="false" customHeight="false" outlineLevel="0" collapsed="false">
      <c r="A174" s="3" t="n">
        <v>173</v>
      </c>
      <c r="B174" s="4" t="s">
        <v>669</v>
      </c>
      <c r="C174" s="4" t="s">
        <v>670</v>
      </c>
      <c r="D174" s="4" t="s">
        <v>671</v>
      </c>
      <c r="E174" s="4" t="n">
        <f aca="false">+914524393878</f>
        <v>914524393878</v>
      </c>
      <c r="F174" s="4" t="s">
        <v>672</v>
      </c>
      <c r="G174" s="4" t="s">
        <v>12</v>
      </c>
    </row>
    <row r="175" customFormat="false" ht="15.75" hidden="false" customHeight="false" outlineLevel="0" collapsed="false">
      <c r="A175" s="3" t="n">
        <v>174</v>
      </c>
      <c r="B175" s="4" t="s">
        <v>673</v>
      </c>
      <c r="C175" s="4" t="s">
        <v>674</v>
      </c>
      <c r="D175" s="4" t="s">
        <v>675</v>
      </c>
      <c r="E175" s="4" t="n">
        <f aca="false">+914065266562</f>
        <v>914065266562</v>
      </c>
      <c r="F175" s="4" t="s">
        <v>676</v>
      </c>
      <c r="G175" s="4" t="s">
        <v>12</v>
      </c>
    </row>
    <row r="176" customFormat="false" ht="15.75" hidden="false" customHeight="false" outlineLevel="0" collapsed="false">
      <c r="A176" s="3" t="n">
        <v>175</v>
      </c>
      <c r="B176" s="4" t="s">
        <v>677</v>
      </c>
      <c r="C176" s="4" t="s">
        <v>678</v>
      </c>
      <c r="D176" s="4" t="s">
        <v>679</v>
      </c>
      <c r="E176" s="8" t="n">
        <v>966112000000</v>
      </c>
      <c r="F176" s="4" t="s">
        <v>680</v>
      </c>
      <c r="G176" s="4" t="s">
        <v>12</v>
      </c>
    </row>
    <row r="177" customFormat="false" ht="15.75" hidden="false" customHeight="false" outlineLevel="0" collapsed="false">
      <c r="A177" s="3" t="n">
        <v>176</v>
      </c>
      <c r="B177" s="4" t="s">
        <v>681</v>
      </c>
      <c r="C177" s="4" t="s">
        <v>31</v>
      </c>
      <c r="D177" s="4" t="s">
        <v>682</v>
      </c>
      <c r="E177" s="4" t="s">
        <v>10</v>
      </c>
      <c r="F177" s="4" t="s">
        <v>683</v>
      </c>
      <c r="G177" s="4" t="s">
        <v>12</v>
      </c>
    </row>
    <row r="178" customFormat="false" ht="15.75" hidden="false" customHeight="false" outlineLevel="0" collapsed="false">
      <c r="A178" s="3" t="n">
        <v>177</v>
      </c>
      <c r="B178" s="4" t="s">
        <v>684</v>
      </c>
      <c r="C178" s="4" t="s">
        <v>685</v>
      </c>
      <c r="D178" s="4" t="s">
        <v>686</v>
      </c>
      <c r="E178" s="4" t="s">
        <v>10</v>
      </c>
      <c r="F178" s="4" t="s">
        <v>687</v>
      </c>
      <c r="G178" s="4" t="s">
        <v>12</v>
      </c>
    </row>
    <row r="179" customFormat="false" ht="15.75" hidden="false" customHeight="false" outlineLevel="0" collapsed="false">
      <c r="A179" s="3" t="n">
        <v>178</v>
      </c>
      <c r="B179" s="4" t="s">
        <v>688</v>
      </c>
      <c r="C179" s="4" t="s">
        <v>689</v>
      </c>
      <c r="D179" s="4" t="s">
        <v>690</v>
      </c>
      <c r="E179" s="4" t="s">
        <v>10</v>
      </c>
      <c r="F179" s="4" t="s">
        <v>691</v>
      </c>
      <c r="G179" s="4" t="s">
        <v>12</v>
      </c>
    </row>
    <row r="180" customFormat="false" ht="15.75" hidden="false" customHeight="false" outlineLevel="0" collapsed="false">
      <c r="A180" s="3" t="n">
        <v>179</v>
      </c>
      <c r="B180" s="4" t="s">
        <v>692</v>
      </c>
      <c r="C180" s="4" t="s">
        <v>693</v>
      </c>
      <c r="D180" s="4" t="s">
        <v>694</v>
      </c>
      <c r="E180" s="4" t="n">
        <f aca="false">+911204792800</f>
        <v>911204792800</v>
      </c>
      <c r="F180" s="4" t="s">
        <v>695</v>
      </c>
      <c r="G180" s="4" t="s">
        <v>12</v>
      </c>
    </row>
    <row r="181" customFormat="false" ht="15.75" hidden="false" customHeight="false" outlineLevel="0" collapsed="false">
      <c r="A181" s="3" t="n">
        <v>180</v>
      </c>
      <c r="B181" s="4" t="s">
        <v>696</v>
      </c>
      <c r="C181" s="4" t="s">
        <v>697</v>
      </c>
      <c r="D181" s="4" t="s">
        <v>698</v>
      </c>
      <c r="E181" s="4" t="s">
        <v>10</v>
      </c>
      <c r="F181" s="4" t="s">
        <v>699</v>
      </c>
      <c r="G181" s="4" t="s">
        <v>12</v>
      </c>
    </row>
    <row r="182" customFormat="false" ht="15.75" hidden="false" customHeight="false" outlineLevel="0" collapsed="false">
      <c r="A182" s="3" t="n">
        <v>181</v>
      </c>
      <c r="B182" s="4" t="s">
        <v>700</v>
      </c>
      <c r="C182" s="4" t="s">
        <v>527</v>
      </c>
      <c r="D182" s="4" t="s">
        <v>701</v>
      </c>
      <c r="E182" s="4" t="s">
        <v>702</v>
      </c>
      <c r="F182" s="4" t="s">
        <v>703</v>
      </c>
      <c r="G182" s="4" t="s">
        <v>12</v>
      </c>
    </row>
    <row r="183" customFormat="false" ht="15.75" hidden="false" customHeight="false" outlineLevel="0" collapsed="false">
      <c r="A183" s="3" t="n">
        <v>182</v>
      </c>
      <c r="B183" s="4" t="s">
        <v>704</v>
      </c>
      <c r="C183" s="4" t="s">
        <v>705</v>
      </c>
      <c r="D183" s="4" t="s">
        <v>706</v>
      </c>
      <c r="E183" s="4" t="n">
        <f aca="false">+918106199000</f>
        <v>918106199000</v>
      </c>
      <c r="F183" s="4" t="s">
        <v>707</v>
      </c>
      <c r="G183" s="4" t="s">
        <v>12</v>
      </c>
    </row>
    <row r="184" customFormat="false" ht="15.75" hidden="false" customHeight="false" outlineLevel="0" collapsed="false">
      <c r="A184" s="3" t="n">
        <v>183</v>
      </c>
      <c r="B184" s="4" t="s">
        <v>708</v>
      </c>
      <c r="C184" s="4" t="s">
        <v>709</v>
      </c>
      <c r="D184" s="10" t="s">
        <v>710</v>
      </c>
      <c r="E184" s="4" t="s">
        <v>10</v>
      </c>
      <c r="F184" s="4" t="s">
        <v>711</v>
      </c>
      <c r="G184" s="4" t="s">
        <v>12</v>
      </c>
    </row>
    <row r="185" customFormat="false" ht="15.75" hidden="false" customHeight="false" outlineLevel="0" collapsed="false">
      <c r="A185" s="3" t="n">
        <v>184</v>
      </c>
      <c r="B185" s="4" t="s">
        <v>712</v>
      </c>
      <c r="C185" s="4" t="s">
        <v>713</v>
      </c>
      <c r="D185" s="4" t="s">
        <v>714</v>
      </c>
      <c r="E185" s="4" t="s">
        <v>10</v>
      </c>
      <c r="F185" s="4" t="s">
        <v>715</v>
      </c>
      <c r="G185" s="4" t="s">
        <v>12</v>
      </c>
    </row>
    <row r="186" customFormat="false" ht="15.75" hidden="false" customHeight="false" outlineLevel="0" collapsed="false">
      <c r="A186" s="3" t="n">
        <v>185</v>
      </c>
      <c r="B186" s="4" t="s">
        <v>716</v>
      </c>
      <c r="C186" s="4" t="s">
        <v>51</v>
      </c>
      <c r="D186" s="4" t="s">
        <v>717</v>
      </c>
      <c r="E186" s="4" t="s">
        <v>10</v>
      </c>
      <c r="F186" s="4" t="s">
        <v>718</v>
      </c>
      <c r="G186" s="4" t="s">
        <v>12</v>
      </c>
    </row>
    <row r="187" customFormat="false" ht="15.75" hidden="false" customHeight="false" outlineLevel="0" collapsed="false">
      <c r="A187" s="3" t="n">
        <v>186</v>
      </c>
      <c r="B187" s="4" t="s">
        <v>719</v>
      </c>
      <c r="C187" s="4" t="s">
        <v>720</v>
      </c>
      <c r="D187" s="4" t="s">
        <v>721</v>
      </c>
      <c r="E187" s="4" t="s">
        <v>10</v>
      </c>
      <c r="F187" s="4" t="s">
        <v>722</v>
      </c>
      <c r="G187" s="4" t="s">
        <v>12</v>
      </c>
    </row>
    <row r="188" customFormat="false" ht="15.75" hidden="false" customHeight="false" outlineLevel="0" collapsed="false">
      <c r="A188" s="3" t="n">
        <v>187</v>
      </c>
      <c r="B188" s="4" t="s">
        <v>723</v>
      </c>
      <c r="C188" s="4" t="s">
        <v>724</v>
      </c>
      <c r="D188" s="4" t="s">
        <v>725</v>
      </c>
      <c r="E188" s="4" t="s">
        <v>10</v>
      </c>
      <c r="F188" s="4" t="s">
        <v>726</v>
      </c>
      <c r="G188" s="4" t="s">
        <v>12</v>
      </c>
    </row>
    <row r="189" customFormat="false" ht="15.75" hidden="false" customHeight="false" outlineLevel="0" collapsed="false">
      <c r="A189" s="3" t="n">
        <v>188</v>
      </c>
      <c r="B189" s="4" t="s">
        <v>727</v>
      </c>
      <c r="C189" s="4" t="s">
        <v>728</v>
      </c>
      <c r="D189" s="4" t="s">
        <v>729</v>
      </c>
      <c r="E189" s="4" t="n">
        <v>97143450626</v>
      </c>
      <c r="F189" s="4" t="s">
        <v>730</v>
      </c>
      <c r="G189" s="4" t="s">
        <v>12</v>
      </c>
    </row>
    <row r="190" customFormat="false" ht="15.75" hidden="false" customHeight="false" outlineLevel="0" collapsed="false">
      <c r="A190" s="3" t="n">
        <v>189</v>
      </c>
      <c r="B190" s="4" t="s">
        <v>731</v>
      </c>
      <c r="C190" s="4" t="s">
        <v>732</v>
      </c>
      <c r="D190" s="4" t="s">
        <v>733</v>
      </c>
      <c r="E190" s="4" t="n">
        <f aca="false">+912266784444</f>
        <v>912266784444</v>
      </c>
      <c r="F190" s="4" t="s">
        <v>734</v>
      </c>
      <c r="G190" s="4" t="s">
        <v>12</v>
      </c>
    </row>
    <row r="191" customFormat="false" ht="15.75" hidden="false" customHeight="false" outlineLevel="0" collapsed="false">
      <c r="A191" s="3" t="n">
        <v>190</v>
      </c>
      <c r="B191" s="4" t="s">
        <v>735</v>
      </c>
      <c r="C191" s="4" t="s">
        <v>736</v>
      </c>
      <c r="D191" s="4" t="s">
        <v>737</v>
      </c>
      <c r="E191" s="4" t="s">
        <v>10</v>
      </c>
      <c r="F191" s="4" t="s">
        <v>738</v>
      </c>
      <c r="G191" s="4" t="s">
        <v>12</v>
      </c>
    </row>
    <row r="192" customFormat="false" ht="15.75" hidden="false" customHeight="false" outlineLevel="0" collapsed="false">
      <c r="A192" s="3" t="n">
        <v>191</v>
      </c>
      <c r="B192" s="4" t="s">
        <v>739</v>
      </c>
      <c r="C192" s="4" t="s">
        <v>740</v>
      </c>
      <c r="D192" s="4" t="s">
        <v>741</v>
      </c>
      <c r="E192" s="4" t="n">
        <v>28794611</v>
      </c>
      <c r="F192" s="4" t="s">
        <v>742</v>
      </c>
      <c r="G192" s="4" t="s">
        <v>12</v>
      </c>
    </row>
    <row r="193" customFormat="false" ht="15.75" hidden="false" customHeight="false" outlineLevel="0" collapsed="false">
      <c r="A193" s="3" t="n">
        <v>192</v>
      </c>
      <c r="B193" s="4" t="s">
        <v>743</v>
      </c>
      <c r="C193" s="4" t="s">
        <v>51</v>
      </c>
      <c r="D193" s="11" t="s">
        <v>744</v>
      </c>
      <c r="E193" s="4" t="n">
        <f aca="false">+918040099500</f>
        <v>918040099500</v>
      </c>
      <c r="F193" s="4" t="s">
        <v>745</v>
      </c>
      <c r="G193" s="4" t="s">
        <v>12</v>
      </c>
    </row>
    <row r="194" customFormat="false" ht="15.75" hidden="false" customHeight="false" outlineLevel="0" collapsed="false">
      <c r="A194" s="3" t="n">
        <v>193</v>
      </c>
      <c r="B194" s="4" t="s">
        <v>746</v>
      </c>
      <c r="C194" s="4" t="s">
        <v>747</v>
      </c>
      <c r="D194" s="4" t="s">
        <v>748</v>
      </c>
      <c r="E194" s="4" t="n">
        <f aca="false">+914428253416</f>
        <v>914428253416</v>
      </c>
      <c r="F194" s="4" t="s">
        <v>749</v>
      </c>
      <c r="G194" s="4" t="s">
        <v>12</v>
      </c>
    </row>
    <row r="195" customFormat="false" ht="15.75" hidden="false" customHeight="false" outlineLevel="0" collapsed="false">
      <c r="A195" s="3" t="n">
        <v>194</v>
      </c>
      <c r="B195" s="4" t="s">
        <v>750</v>
      </c>
      <c r="C195" s="4" t="s">
        <v>751</v>
      </c>
      <c r="D195" s="4" t="s">
        <v>752</v>
      </c>
      <c r="E195" s="4" t="n">
        <f aca="false">+912229261650</f>
        <v>912229261650</v>
      </c>
      <c r="F195" s="4" t="s">
        <v>753</v>
      </c>
      <c r="G195" s="4" t="s">
        <v>12</v>
      </c>
    </row>
    <row r="196" customFormat="false" ht="15.75" hidden="false" customHeight="false" outlineLevel="0" collapsed="false">
      <c r="A196" s="3" t="n">
        <v>195</v>
      </c>
      <c r="B196" s="4" t="s">
        <v>754</v>
      </c>
      <c r="C196" s="4" t="s">
        <v>527</v>
      </c>
      <c r="D196" s="4" t="s">
        <v>755</v>
      </c>
      <c r="E196" s="4" t="s">
        <v>756</v>
      </c>
      <c r="F196" s="4" t="s">
        <v>757</v>
      </c>
      <c r="G196" s="4" t="s">
        <v>12</v>
      </c>
    </row>
    <row r="197" customFormat="false" ht="15.75" hidden="false" customHeight="false" outlineLevel="0" collapsed="false">
      <c r="A197" s="3" t="n">
        <v>196</v>
      </c>
      <c r="B197" s="4" t="s">
        <v>758</v>
      </c>
      <c r="C197" s="4" t="s">
        <v>759</v>
      </c>
      <c r="D197" s="4" t="s">
        <v>760</v>
      </c>
      <c r="E197" s="4" t="s">
        <v>10</v>
      </c>
      <c r="F197" s="4" t="s">
        <v>761</v>
      </c>
      <c r="G197" s="4" t="s">
        <v>12</v>
      </c>
    </row>
    <row r="198" customFormat="false" ht="15.75" hidden="false" customHeight="false" outlineLevel="0" collapsed="false">
      <c r="A198" s="3" t="n">
        <v>197</v>
      </c>
      <c r="B198" s="4" t="s">
        <v>762</v>
      </c>
      <c r="C198" s="4" t="s">
        <v>763</v>
      </c>
      <c r="D198" s="4" t="s">
        <v>764</v>
      </c>
      <c r="E198" s="4" t="s">
        <v>10</v>
      </c>
      <c r="F198" s="4" t="s">
        <v>765</v>
      </c>
      <c r="G198" s="4" t="s">
        <v>12</v>
      </c>
    </row>
    <row r="199" customFormat="false" ht="15.75" hidden="false" customHeight="false" outlineLevel="0" collapsed="false">
      <c r="A199" s="3" t="n">
        <v>198</v>
      </c>
      <c r="B199" s="4" t="s">
        <v>766</v>
      </c>
      <c r="C199" s="4" t="s">
        <v>767</v>
      </c>
      <c r="D199" s="4" t="s">
        <v>768</v>
      </c>
      <c r="E199" s="4" t="s">
        <v>10</v>
      </c>
      <c r="F199" s="4" t="s">
        <v>769</v>
      </c>
      <c r="G199" s="4" t="s">
        <v>12</v>
      </c>
    </row>
    <row r="200" customFormat="false" ht="15.75" hidden="false" customHeight="false" outlineLevel="0" collapsed="false">
      <c r="A200" s="3" t="n">
        <v>199</v>
      </c>
      <c r="B200" s="4" t="s">
        <v>770</v>
      </c>
      <c r="C200" s="4" t="s">
        <v>771</v>
      </c>
      <c r="D200" s="4" t="s">
        <v>772</v>
      </c>
      <c r="E200" s="4" t="n">
        <f aca="false">+917259017579</f>
        <v>917259017579</v>
      </c>
      <c r="F200" s="4" t="s">
        <v>773</v>
      </c>
      <c r="G200" s="4" t="s">
        <v>12</v>
      </c>
    </row>
    <row r="201" customFormat="false" ht="15.75" hidden="false" customHeight="false" outlineLevel="0" collapsed="false">
      <c r="A201" s="3" t="n">
        <v>200</v>
      </c>
      <c r="B201" s="4" t="s">
        <v>774</v>
      </c>
      <c r="C201" s="4" t="s">
        <v>775</v>
      </c>
      <c r="D201" s="4" t="s">
        <v>776</v>
      </c>
      <c r="E201" s="4" t="s">
        <v>777</v>
      </c>
      <c r="F201" s="4" t="s">
        <v>778</v>
      </c>
      <c r="G201" s="4" t="s">
        <v>12</v>
      </c>
    </row>
    <row r="202" customFormat="false" ht="15.75" hidden="false" customHeight="false" outlineLevel="0" collapsed="false">
      <c r="A202" s="3" t="n">
        <v>201</v>
      </c>
      <c r="B202" s="4" t="s">
        <v>779</v>
      </c>
      <c r="C202" s="4" t="s">
        <v>31</v>
      </c>
      <c r="D202" s="4" t="s">
        <v>780</v>
      </c>
      <c r="E202" s="4" t="s">
        <v>10</v>
      </c>
      <c r="F202" s="4" t="s">
        <v>781</v>
      </c>
      <c r="G202" s="4" t="s">
        <v>12</v>
      </c>
    </row>
    <row r="203" customFormat="false" ht="15.75" hidden="false" customHeight="false" outlineLevel="0" collapsed="false">
      <c r="A203" s="3" t="n">
        <v>202</v>
      </c>
      <c r="B203" s="4" t="s">
        <v>782</v>
      </c>
      <c r="C203" s="4" t="s">
        <v>783</v>
      </c>
      <c r="D203" s="4" t="s">
        <v>784</v>
      </c>
      <c r="E203" s="4" t="n">
        <v>7767811444</v>
      </c>
      <c r="F203" s="4" t="s">
        <v>785</v>
      </c>
      <c r="G203" s="4" t="s">
        <v>12</v>
      </c>
    </row>
    <row r="204" customFormat="false" ht="15.75" hidden="false" customHeight="false" outlineLevel="0" collapsed="false">
      <c r="A204" s="3" t="n">
        <v>203</v>
      </c>
      <c r="B204" s="4" t="s">
        <v>786</v>
      </c>
      <c r="C204" s="4" t="s">
        <v>31</v>
      </c>
      <c r="D204" s="4" t="s">
        <v>787</v>
      </c>
      <c r="E204" s="4" t="s">
        <v>10</v>
      </c>
      <c r="F204" s="4" t="s">
        <v>788</v>
      </c>
      <c r="G204" s="4" t="s">
        <v>12</v>
      </c>
    </row>
    <row r="205" customFormat="false" ht="15.75" hidden="false" customHeight="false" outlineLevel="0" collapsed="false">
      <c r="A205" s="3" t="n">
        <v>204</v>
      </c>
      <c r="B205" s="4" t="s">
        <v>789</v>
      </c>
      <c r="C205" s="4" t="s">
        <v>763</v>
      </c>
      <c r="D205" s="10" t="s">
        <v>790</v>
      </c>
      <c r="E205" s="4" t="s">
        <v>10</v>
      </c>
      <c r="F205" s="4" t="s">
        <v>791</v>
      </c>
      <c r="G205" s="4" t="s">
        <v>12</v>
      </c>
    </row>
    <row r="206" customFormat="false" ht="15.75" hidden="false" customHeight="false" outlineLevel="0" collapsed="false">
      <c r="A206" s="3" t="n">
        <v>205</v>
      </c>
      <c r="B206" s="4" t="s">
        <v>792</v>
      </c>
      <c r="C206" s="4" t="s">
        <v>793</v>
      </c>
      <c r="D206" s="4" t="s">
        <v>794</v>
      </c>
      <c r="E206" s="4" t="s">
        <v>10</v>
      </c>
      <c r="F206" s="4" t="s">
        <v>795</v>
      </c>
      <c r="G206" s="4" t="s">
        <v>12</v>
      </c>
    </row>
    <row r="207" customFormat="false" ht="15.75" hidden="false" customHeight="false" outlineLevel="0" collapsed="false">
      <c r="A207" s="3" t="n">
        <v>206</v>
      </c>
      <c r="B207" s="4" t="s">
        <v>796</v>
      </c>
      <c r="C207" s="4" t="s">
        <v>171</v>
      </c>
      <c r="D207" s="4" t="s">
        <v>797</v>
      </c>
      <c r="E207" s="4" t="s">
        <v>798</v>
      </c>
      <c r="F207" s="4" t="s">
        <v>799</v>
      </c>
      <c r="G207" s="4" t="s">
        <v>12</v>
      </c>
    </row>
    <row r="208" customFormat="false" ht="15.75" hidden="false" customHeight="false" outlineLevel="0" collapsed="false">
      <c r="A208" s="3" t="n">
        <v>207</v>
      </c>
      <c r="B208" s="4" t="s">
        <v>800</v>
      </c>
      <c r="C208" s="4" t="s">
        <v>171</v>
      </c>
      <c r="D208" s="4" t="s">
        <v>801</v>
      </c>
      <c r="E208" s="4" t="n">
        <f aca="false">+914044559984</f>
        <v>914044559984</v>
      </c>
      <c r="F208" s="4" t="s">
        <v>802</v>
      </c>
      <c r="G208" s="4" t="s">
        <v>12</v>
      </c>
    </row>
    <row r="209" customFormat="false" ht="15.75" hidden="false" customHeight="false" outlineLevel="0" collapsed="false">
      <c r="A209" s="3" t="n">
        <v>208</v>
      </c>
      <c r="B209" s="4" t="s">
        <v>803</v>
      </c>
      <c r="C209" s="4" t="s">
        <v>31</v>
      </c>
      <c r="D209" s="4" t="s">
        <v>804</v>
      </c>
      <c r="E209" s="4" t="n">
        <f aca="false">+914428133227</f>
        <v>914428133227</v>
      </c>
      <c r="F209" s="4" t="s">
        <v>805</v>
      </c>
      <c r="G209" s="4" t="s">
        <v>12</v>
      </c>
    </row>
    <row r="210" customFormat="false" ht="15.75" hidden="false" customHeight="false" outlineLevel="0" collapsed="false">
      <c r="A210" s="3" t="n">
        <v>209</v>
      </c>
      <c r="B210" s="4" t="s">
        <v>806</v>
      </c>
      <c r="C210" s="4" t="s">
        <v>807</v>
      </c>
      <c r="D210" s="4" t="s">
        <v>808</v>
      </c>
      <c r="E210" s="8" t="n">
        <v>912067000000</v>
      </c>
      <c r="F210" s="4" t="s">
        <v>809</v>
      </c>
      <c r="G210" s="4" t="s">
        <v>12</v>
      </c>
    </row>
    <row r="211" customFormat="false" ht="15.75" hidden="false" customHeight="false" outlineLevel="0" collapsed="false">
      <c r="A211" s="3" t="n">
        <v>210</v>
      </c>
      <c r="B211" s="4" t="s">
        <v>810</v>
      </c>
      <c r="C211" s="4" t="s">
        <v>14</v>
      </c>
      <c r="D211" s="6" t="s">
        <v>811</v>
      </c>
      <c r="E211" s="4" t="s">
        <v>10</v>
      </c>
      <c r="F211" s="4" t="s">
        <v>812</v>
      </c>
      <c r="G211" s="4" t="s">
        <v>12</v>
      </c>
    </row>
    <row r="212" customFormat="false" ht="15.75" hidden="false" customHeight="false" outlineLevel="0" collapsed="false">
      <c r="A212" s="3" t="n">
        <v>211</v>
      </c>
      <c r="B212" s="4" t="s">
        <v>813</v>
      </c>
      <c r="C212" s="4" t="s">
        <v>814</v>
      </c>
      <c r="D212" s="4" t="s">
        <v>815</v>
      </c>
      <c r="E212" s="4" t="s">
        <v>10</v>
      </c>
      <c r="F212" s="4" t="s">
        <v>816</v>
      </c>
      <c r="G212" s="4" t="s">
        <v>12</v>
      </c>
    </row>
    <row r="213" customFormat="false" ht="15.75" hidden="false" customHeight="false" outlineLevel="0" collapsed="false">
      <c r="A213" s="3" t="n">
        <v>212</v>
      </c>
      <c r="B213" s="4" t="s">
        <v>817</v>
      </c>
      <c r="C213" s="4" t="s">
        <v>14</v>
      </c>
      <c r="D213" s="4" t="s">
        <v>818</v>
      </c>
      <c r="E213" s="4" t="n">
        <f aca="false">+914065544445</f>
        <v>914065544445</v>
      </c>
      <c r="F213" s="4" t="s">
        <v>819</v>
      </c>
      <c r="G213" s="4" t="s">
        <v>12</v>
      </c>
    </row>
    <row r="214" customFormat="false" ht="15.75" hidden="false" customHeight="false" outlineLevel="0" collapsed="false">
      <c r="A214" s="3" t="n">
        <v>213</v>
      </c>
      <c r="B214" s="4" t="s">
        <v>820</v>
      </c>
      <c r="C214" s="4" t="s">
        <v>821</v>
      </c>
      <c r="D214" s="4" t="s">
        <v>822</v>
      </c>
      <c r="E214" s="4" t="n">
        <f aca="false">+918023501516</f>
        <v>918023501516</v>
      </c>
      <c r="F214" s="4" t="s">
        <v>823</v>
      </c>
      <c r="G214" s="4" t="s">
        <v>12</v>
      </c>
    </row>
    <row r="215" customFormat="false" ht="15.75" hidden="false" customHeight="false" outlineLevel="0" collapsed="false">
      <c r="A215" s="3" t="n">
        <v>214</v>
      </c>
      <c r="B215" s="4" t="s">
        <v>824</v>
      </c>
      <c r="C215" s="4" t="s">
        <v>171</v>
      </c>
      <c r="D215" s="4" t="s">
        <v>825</v>
      </c>
      <c r="E215" s="4" t="s">
        <v>10</v>
      </c>
      <c r="F215" s="4" t="s">
        <v>826</v>
      </c>
      <c r="G215" s="4" t="s">
        <v>12</v>
      </c>
    </row>
    <row r="216" customFormat="false" ht="15.75" hidden="false" customHeight="false" outlineLevel="0" collapsed="false">
      <c r="A216" s="3" t="n">
        <v>215</v>
      </c>
      <c r="B216" s="4" t="s">
        <v>827</v>
      </c>
      <c r="C216" s="4" t="s">
        <v>828</v>
      </c>
      <c r="D216" s="4" t="s">
        <v>829</v>
      </c>
      <c r="E216" s="4" t="s">
        <v>10</v>
      </c>
      <c r="F216" s="4" t="s">
        <v>830</v>
      </c>
      <c r="G216" s="4" t="s">
        <v>12</v>
      </c>
    </row>
    <row r="217" customFormat="false" ht="15.75" hidden="false" customHeight="false" outlineLevel="0" collapsed="false">
      <c r="A217" s="3" t="n">
        <v>216</v>
      </c>
      <c r="B217" s="4" t="s">
        <v>831</v>
      </c>
      <c r="C217" s="4" t="s">
        <v>527</v>
      </c>
      <c r="D217" s="4" t="s">
        <v>832</v>
      </c>
      <c r="E217" s="4" t="n">
        <v>2243118600</v>
      </c>
      <c r="F217" s="4" t="s">
        <v>833</v>
      </c>
      <c r="G217" s="4" t="s">
        <v>12</v>
      </c>
    </row>
    <row r="218" customFormat="false" ht="15.75" hidden="false" customHeight="false" outlineLevel="0" collapsed="false">
      <c r="A218" s="3" t="n">
        <v>217</v>
      </c>
      <c r="B218" s="4" t="s">
        <v>834</v>
      </c>
      <c r="C218" s="4" t="s">
        <v>835</v>
      </c>
      <c r="D218" s="4" t="s">
        <v>836</v>
      </c>
      <c r="E218" s="4" t="s">
        <v>10</v>
      </c>
      <c r="F218" s="4" t="s">
        <v>837</v>
      </c>
      <c r="G218" s="4" t="s">
        <v>12</v>
      </c>
    </row>
    <row r="219" customFormat="false" ht="15.75" hidden="false" customHeight="false" outlineLevel="0" collapsed="false">
      <c r="A219" s="3" t="n">
        <v>218</v>
      </c>
      <c r="B219" s="4" t="s">
        <v>838</v>
      </c>
      <c r="C219" s="4" t="s">
        <v>839</v>
      </c>
      <c r="D219" s="4" t="s">
        <v>840</v>
      </c>
      <c r="E219" s="4" t="s">
        <v>10</v>
      </c>
      <c r="F219" s="4" t="s">
        <v>841</v>
      </c>
      <c r="G219" s="4" t="s">
        <v>12</v>
      </c>
    </row>
    <row r="220" customFormat="false" ht="15.75" hidden="false" customHeight="false" outlineLevel="0" collapsed="false">
      <c r="A220" s="3" t="n">
        <v>219</v>
      </c>
      <c r="B220" s="4" t="s">
        <v>842</v>
      </c>
      <c r="C220" s="4" t="s">
        <v>843</v>
      </c>
      <c r="D220" s="4" t="s">
        <v>844</v>
      </c>
      <c r="E220" s="4" t="n">
        <f aca="false">+919900519980</f>
        <v>919900519980</v>
      </c>
      <c r="F220" s="4" t="s">
        <v>845</v>
      </c>
      <c r="G220" s="4" t="s">
        <v>12</v>
      </c>
    </row>
    <row r="221" customFormat="false" ht="15.75" hidden="false" customHeight="false" outlineLevel="0" collapsed="false">
      <c r="A221" s="3" t="n">
        <v>220</v>
      </c>
      <c r="B221" s="4" t="s">
        <v>846</v>
      </c>
      <c r="C221" s="4" t="s">
        <v>171</v>
      </c>
      <c r="D221" s="4" t="s">
        <v>847</v>
      </c>
      <c r="E221" s="4" t="s">
        <v>10</v>
      </c>
      <c r="F221" s="4" t="s">
        <v>848</v>
      </c>
      <c r="G221" s="4" t="s">
        <v>12</v>
      </c>
    </row>
    <row r="222" customFormat="false" ht="15.75" hidden="false" customHeight="false" outlineLevel="0" collapsed="false">
      <c r="A222" s="3" t="n">
        <v>221</v>
      </c>
      <c r="B222" s="4" t="s">
        <v>849</v>
      </c>
      <c r="C222" s="4" t="s">
        <v>850</v>
      </c>
      <c r="D222" s="4" t="s">
        <v>851</v>
      </c>
      <c r="E222" s="4" t="s">
        <v>10</v>
      </c>
      <c r="F222" s="4" t="s">
        <v>852</v>
      </c>
      <c r="G222" s="4" t="s">
        <v>12</v>
      </c>
    </row>
    <row r="223" customFormat="false" ht="15.75" hidden="false" customHeight="false" outlineLevel="0" collapsed="false">
      <c r="A223" s="3" t="n">
        <v>222</v>
      </c>
      <c r="B223" s="4" t="s">
        <v>853</v>
      </c>
      <c r="C223" s="4" t="s">
        <v>854</v>
      </c>
      <c r="D223" s="4" t="s">
        <v>855</v>
      </c>
      <c r="E223" s="4" t="n">
        <f aca="false">+914442089942</f>
        <v>914442089942</v>
      </c>
      <c r="F223" s="4" t="s">
        <v>856</v>
      </c>
      <c r="G223" s="4" t="s">
        <v>12</v>
      </c>
    </row>
    <row r="224" customFormat="false" ht="15.75" hidden="false" customHeight="false" outlineLevel="0" collapsed="false">
      <c r="A224" s="3" t="n">
        <v>223</v>
      </c>
      <c r="B224" s="4" t="s">
        <v>857</v>
      </c>
      <c r="C224" s="4" t="s">
        <v>31</v>
      </c>
      <c r="D224" s="4" t="s">
        <v>858</v>
      </c>
      <c r="E224" s="4" t="s">
        <v>10</v>
      </c>
      <c r="F224" s="4" t="s">
        <v>859</v>
      </c>
      <c r="G224" s="4" t="s">
        <v>12</v>
      </c>
    </row>
    <row r="225" customFormat="false" ht="15.75" hidden="false" customHeight="false" outlineLevel="0" collapsed="false">
      <c r="A225" s="3" t="n">
        <v>224</v>
      </c>
      <c r="B225" s="4" t="s">
        <v>860</v>
      </c>
      <c r="C225" s="4" t="s">
        <v>861</v>
      </c>
      <c r="D225" s="4" t="s">
        <v>862</v>
      </c>
      <c r="E225" s="4" t="s">
        <v>863</v>
      </c>
      <c r="F225" s="4" t="s">
        <v>864</v>
      </c>
      <c r="G225" s="4" t="s">
        <v>12</v>
      </c>
    </row>
    <row r="226" customFormat="false" ht="15.75" hidden="false" customHeight="false" outlineLevel="0" collapsed="false">
      <c r="A226" s="3" t="n">
        <v>225</v>
      </c>
      <c r="B226" s="4" t="s">
        <v>865</v>
      </c>
      <c r="C226" s="4" t="s">
        <v>14</v>
      </c>
      <c r="D226" s="4" t="s">
        <v>866</v>
      </c>
      <c r="E226" s="4" t="s">
        <v>10</v>
      </c>
      <c r="F226" s="4" t="s">
        <v>867</v>
      </c>
      <c r="G226" s="4" t="s">
        <v>12</v>
      </c>
    </row>
    <row r="227" customFormat="false" ht="15.75" hidden="false" customHeight="false" outlineLevel="0" collapsed="false">
      <c r="A227" s="3" t="n">
        <v>226</v>
      </c>
      <c r="B227" s="4" t="s">
        <v>868</v>
      </c>
      <c r="C227" s="4" t="s">
        <v>171</v>
      </c>
      <c r="D227" s="4" t="s">
        <v>869</v>
      </c>
      <c r="E227" s="4" t="s">
        <v>10</v>
      </c>
      <c r="F227" s="4" t="s">
        <v>870</v>
      </c>
      <c r="G227" s="4" t="s">
        <v>12</v>
      </c>
    </row>
    <row r="228" customFormat="false" ht="15.75" hidden="false" customHeight="false" outlineLevel="0" collapsed="false">
      <c r="A228" s="3" t="n">
        <v>227</v>
      </c>
      <c r="B228" s="4" t="s">
        <v>871</v>
      </c>
      <c r="C228" s="4" t="s">
        <v>51</v>
      </c>
      <c r="D228" s="4" t="s">
        <v>872</v>
      </c>
      <c r="E228" s="4" t="s">
        <v>10</v>
      </c>
      <c r="F228" s="4" t="s">
        <v>873</v>
      </c>
      <c r="G228" s="4" t="s">
        <v>12</v>
      </c>
    </row>
    <row r="229" customFormat="false" ht="15.75" hidden="false" customHeight="false" outlineLevel="0" collapsed="false">
      <c r="A229" s="3" t="n">
        <v>228</v>
      </c>
      <c r="B229" s="4" t="s">
        <v>874</v>
      </c>
      <c r="C229" s="4" t="s">
        <v>875</v>
      </c>
      <c r="D229" s="4" t="s">
        <v>876</v>
      </c>
      <c r="E229" s="4" t="n">
        <f aca="false">+918066940631</f>
        <v>918066940631</v>
      </c>
      <c r="F229" s="4" t="s">
        <v>877</v>
      </c>
      <c r="G229" s="4" t="s">
        <v>12</v>
      </c>
    </row>
    <row r="230" customFormat="false" ht="15.75" hidden="false" customHeight="false" outlineLevel="0" collapsed="false">
      <c r="A230" s="3" t="n">
        <v>229</v>
      </c>
      <c r="B230" s="4" t="s">
        <v>878</v>
      </c>
      <c r="C230" s="4" t="s">
        <v>879</v>
      </c>
      <c r="D230" s="4" t="s">
        <v>880</v>
      </c>
      <c r="E230" s="4" t="n">
        <v>8214259980</v>
      </c>
      <c r="F230" s="4" t="s">
        <v>881</v>
      </c>
      <c r="G230" s="4" t="s">
        <v>12</v>
      </c>
    </row>
    <row r="231" customFormat="false" ht="15.75" hidden="false" customHeight="false" outlineLevel="0" collapsed="false">
      <c r="A231" s="3" t="n">
        <v>230</v>
      </c>
      <c r="B231" s="4" t="s">
        <v>882</v>
      </c>
      <c r="C231" s="4" t="s">
        <v>31</v>
      </c>
      <c r="D231" s="4" t="s">
        <v>883</v>
      </c>
      <c r="E231" s="4" t="s">
        <v>10</v>
      </c>
      <c r="F231" s="4" t="s">
        <v>884</v>
      </c>
      <c r="G231" s="4" t="s">
        <v>12</v>
      </c>
    </row>
    <row r="232" customFormat="false" ht="15.75" hidden="false" customHeight="false" outlineLevel="0" collapsed="false">
      <c r="A232" s="3" t="n">
        <v>231</v>
      </c>
      <c r="B232" s="4" t="s">
        <v>885</v>
      </c>
      <c r="C232" s="4" t="s">
        <v>886</v>
      </c>
      <c r="D232" s="4" t="s">
        <v>887</v>
      </c>
      <c r="E232" s="4" t="s">
        <v>10</v>
      </c>
      <c r="F232" s="4" t="s">
        <v>888</v>
      </c>
      <c r="G232" s="4" t="s">
        <v>12</v>
      </c>
    </row>
    <row r="233" customFormat="false" ht="15.75" hidden="false" customHeight="false" outlineLevel="0" collapsed="false">
      <c r="A233" s="3" t="n">
        <v>232</v>
      </c>
      <c r="B233" s="4" t="s">
        <v>889</v>
      </c>
      <c r="C233" s="4" t="s">
        <v>890</v>
      </c>
      <c r="D233" s="4" t="s">
        <v>891</v>
      </c>
      <c r="E233" s="4" t="s">
        <v>892</v>
      </c>
      <c r="F233" s="4" t="s">
        <v>893</v>
      </c>
      <c r="G233" s="4" t="s">
        <v>12</v>
      </c>
    </row>
    <row r="234" customFormat="false" ht="15.75" hidden="false" customHeight="false" outlineLevel="0" collapsed="false">
      <c r="A234" s="3" t="n">
        <v>233</v>
      </c>
      <c r="B234" s="4" t="s">
        <v>894</v>
      </c>
      <c r="C234" s="4" t="s">
        <v>895</v>
      </c>
      <c r="D234" s="4" t="s">
        <v>896</v>
      </c>
      <c r="E234" s="4" t="n">
        <f aca="false">+918042087819</f>
        <v>918042087819</v>
      </c>
      <c r="F234" s="4" t="s">
        <v>897</v>
      </c>
      <c r="G234" s="4" t="s">
        <v>12</v>
      </c>
    </row>
    <row r="235" customFormat="false" ht="15.75" hidden="false" customHeight="false" outlineLevel="0" collapsed="false">
      <c r="A235" s="3" t="n">
        <v>234</v>
      </c>
      <c r="B235" s="4" t="s">
        <v>898</v>
      </c>
      <c r="C235" s="4" t="s">
        <v>899</v>
      </c>
      <c r="D235" s="4" t="s">
        <v>900</v>
      </c>
      <c r="E235" s="4" t="s">
        <v>10</v>
      </c>
      <c r="F235" s="4" t="s">
        <v>901</v>
      </c>
      <c r="G235" s="4" t="s">
        <v>12</v>
      </c>
    </row>
    <row r="236" customFormat="false" ht="15.75" hidden="false" customHeight="false" outlineLevel="0" collapsed="false">
      <c r="A236" s="3" t="n">
        <v>235</v>
      </c>
      <c r="B236" s="4" t="s">
        <v>902</v>
      </c>
      <c r="C236" s="4" t="s">
        <v>903</v>
      </c>
      <c r="D236" s="4" t="s">
        <v>904</v>
      </c>
      <c r="E236" s="4" t="s">
        <v>10</v>
      </c>
      <c r="F236" s="4" t="s">
        <v>905</v>
      </c>
      <c r="G236" s="4" t="s">
        <v>12</v>
      </c>
    </row>
    <row r="237" customFormat="false" ht="15.75" hidden="false" customHeight="false" outlineLevel="0" collapsed="false">
      <c r="A237" s="3" t="n">
        <v>236</v>
      </c>
      <c r="B237" s="4" t="s">
        <v>906</v>
      </c>
      <c r="C237" s="4" t="s">
        <v>527</v>
      </c>
      <c r="D237" s="4" t="s">
        <v>907</v>
      </c>
      <c r="E237" s="4" t="n">
        <f aca="false">+918411883281</f>
        <v>918411883281</v>
      </c>
      <c r="F237" s="4" t="s">
        <v>908</v>
      </c>
      <c r="G237" s="4" t="s">
        <v>12</v>
      </c>
    </row>
    <row r="238" customFormat="false" ht="15.75" hidden="false" customHeight="false" outlineLevel="0" collapsed="false">
      <c r="A238" s="3" t="n">
        <v>237</v>
      </c>
      <c r="B238" s="4" t="s">
        <v>909</v>
      </c>
      <c r="C238" s="4" t="s">
        <v>910</v>
      </c>
      <c r="D238" s="4" t="s">
        <v>911</v>
      </c>
      <c r="E238" s="4" t="s">
        <v>10</v>
      </c>
      <c r="F238" s="4" t="s">
        <v>912</v>
      </c>
      <c r="G238" s="4" t="s">
        <v>12</v>
      </c>
    </row>
    <row r="239" customFormat="false" ht="15.75" hidden="false" customHeight="false" outlineLevel="0" collapsed="false">
      <c r="A239" s="3" t="n">
        <v>238</v>
      </c>
      <c r="B239" s="4" t="s">
        <v>913</v>
      </c>
      <c r="C239" s="4" t="s">
        <v>914</v>
      </c>
      <c r="D239" s="4" t="s">
        <v>915</v>
      </c>
      <c r="E239" s="4" t="s">
        <v>10</v>
      </c>
      <c r="F239" s="4" t="s">
        <v>916</v>
      </c>
      <c r="G239" s="4" t="s">
        <v>12</v>
      </c>
    </row>
    <row r="240" customFormat="false" ht="15.75" hidden="false" customHeight="false" outlineLevel="0" collapsed="false">
      <c r="A240" s="3" t="n">
        <v>239</v>
      </c>
      <c r="B240" s="4" t="s">
        <v>917</v>
      </c>
      <c r="C240" s="4" t="s">
        <v>14</v>
      </c>
      <c r="D240" s="4" t="s">
        <v>918</v>
      </c>
      <c r="E240" s="4" t="s">
        <v>10</v>
      </c>
      <c r="F240" s="4" t="s">
        <v>919</v>
      </c>
      <c r="G240" s="4" t="s">
        <v>12</v>
      </c>
    </row>
    <row r="241" customFormat="false" ht="15.75" hidden="false" customHeight="false" outlineLevel="0" collapsed="false">
      <c r="A241" s="3" t="n">
        <v>240</v>
      </c>
      <c r="B241" s="4" t="s">
        <v>920</v>
      </c>
      <c r="C241" s="4" t="s">
        <v>921</v>
      </c>
      <c r="D241" s="4" t="s">
        <v>922</v>
      </c>
      <c r="E241" s="4" t="n">
        <v>9136651496</v>
      </c>
      <c r="F241" s="4" t="s">
        <v>923</v>
      </c>
      <c r="G241" s="4" t="s">
        <v>12</v>
      </c>
    </row>
    <row r="242" customFormat="false" ht="15.75" hidden="false" customHeight="false" outlineLevel="0" collapsed="false">
      <c r="A242" s="3" t="n">
        <v>241</v>
      </c>
      <c r="B242" s="4" t="s">
        <v>924</v>
      </c>
      <c r="C242" s="4" t="s">
        <v>51</v>
      </c>
      <c r="D242" s="4" t="s">
        <v>925</v>
      </c>
      <c r="E242" s="4" t="n">
        <f aca="false">+918065695001</f>
        <v>918065695001</v>
      </c>
      <c r="F242" s="4" t="s">
        <v>926</v>
      </c>
      <c r="G242" s="4" t="s">
        <v>12</v>
      </c>
    </row>
    <row r="243" customFormat="false" ht="15.75" hidden="false" customHeight="false" outlineLevel="0" collapsed="false">
      <c r="A243" s="3" t="n">
        <v>242</v>
      </c>
      <c r="B243" s="4" t="s">
        <v>927</v>
      </c>
      <c r="C243" s="4" t="s">
        <v>928</v>
      </c>
      <c r="D243" s="4" t="s">
        <v>929</v>
      </c>
      <c r="E243" s="4" t="s">
        <v>10</v>
      </c>
      <c r="F243" s="4" t="s">
        <v>930</v>
      </c>
      <c r="G243" s="4" t="s">
        <v>12</v>
      </c>
    </row>
    <row r="244" customFormat="false" ht="15.75" hidden="false" customHeight="false" outlineLevel="0" collapsed="false">
      <c r="A244" s="3" t="n">
        <v>243</v>
      </c>
      <c r="B244" s="4" t="s">
        <v>931</v>
      </c>
      <c r="C244" s="4" t="s">
        <v>932</v>
      </c>
      <c r="D244" s="4" t="s">
        <v>933</v>
      </c>
      <c r="E244" s="4" t="s">
        <v>934</v>
      </c>
      <c r="F244" s="4" t="s">
        <v>935</v>
      </c>
      <c r="G244" s="4" t="s">
        <v>12</v>
      </c>
    </row>
    <row r="245" customFormat="false" ht="15.75" hidden="false" customHeight="false" outlineLevel="0" collapsed="false">
      <c r="A245" s="3" t="n">
        <v>244</v>
      </c>
      <c r="B245" s="4" t="s">
        <v>936</v>
      </c>
      <c r="C245" s="4" t="s">
        <v>14</v>
      </c>
      <c r="D245" s="6" t="s">
        <v>937</v>
      </c>
      <c r="E245" s="4" t="s">
        <v>10</v>
      </c>
      <c r="F245" s="4" t="s">
        <v>938</v>
      </c>
      <c r="G245" s="4" t="s">
        <v>12</v>
      </c>
    </row>
    <row r="246" customFormat="false" ht="15.75" hidden="false" customHeight="false" outlineLevel="0" collapsed="false">
      <c r="A246" s="3" t="n">
        <v>245</v>
      </c>
      <c r="B246" s="4" t="s">
        <v>939</v>
      </c>
      <c r="C246" s="4" t="s">
        <v>109</v>
      </c>
      <c r="D246" s="6" t="s">
        <v>940</v>
      </c>
      <c r="E246" s="4" t="s">
        <v>10</v>
      </c>
      <c r="F246" s="4" t="s">
        <v>941</v>
      </c>
      <c r="G246" s="4" t="s">
        <v>12</v>
      </c>
    </row>
    <row r="247" customFormat="false" ht="15.75" hidden="false" customHeight="false" outlineLevel="0" collapsed="false">
      <c r="A247" s="3" t="n">
        <v>246</v>
      </c>
      <c r="B247" s="4" t="s">
        <v>942</v>
      </c>
      <c r="C247" s="4" t="s">
        <v>14</v>
      </c>
      <c r="D247" s="4" t="s">
        <v>943</v>
      </c>
      <c r="E247" s="4" t="s">
        <v>944</v>
      </c>
      <c r="F247" s="4" t="s">
        <v>945</v>
      </c>
      <c r="G247" s="4" t="s">
        <v>12</v>
      </c>
    </row>
    <row r="248" customFormat="false" ht="15.75" hidden="false" customHeight="false" outlineLevel="0" collapsed="false">
      <c r="A248" s="3" t="n">
        <v>247</v>
      </c>
      <c r="B248" s="4" t="s">
        <v>946</v>
      </c>
      <c r="C248" s="4" t="s">
        <v>51</v>
      </c>
      <c r="D248" s="4" t="s">
        <v>947</v>
      </c>
      <c r="E248" s="4" t="s">
        <v>10</v>
      </c>
      <c r="F248" s="4" t="s">
        <v>948</v>
      </c>
      <c r="G248" s="4" t="s">
        <v>12</v>
      </c>
    </row>
    <row r="249" customFormat="false" ht="15.75" hidden="false" customHeight="false" outlineLevel="0" collapsed="false">
      <c r="A249" s="3" t="n">
        <v>248</v>
      </c>
      <c r="B249" s="4" t="s">
        <v>949</v>
      </c>
      <c r="C249" s="4" t="s">
        <v>950</v>
      </c>
      <c r="D249" s="4" t="s">
        <v>951</v>
      </c>
      <c r="E249" s="4" t="s">
        <v>10</v>
      </c>
      <c r="F249" s="4" t="s">
        <v>952</v>
      </c>
      <c r="G249" s="4" t="s">
        <v>12</v>
      </c>
    </row>
    <row r="250" customFormat="false" ht="15.75" hidden="false" customHeight="false" outlineLevel="0" collapsed="false">
      <c r="A250" s="3" t="n">
        <v>249</v>
      </c>
      <c r="B250" s="4" t="s">
        <v>953</v>
      </c>
      <c r="C250" s="4" t="s">
        <v>31</v>
      </c>
      <c r="D250" s="4" t="s">
        <v>954</v>
      </c>
      <c r="E250" s="4" t="s">
        <v>955</v>
      </c>
      <c r="F250" s="4" t="s">
        <v>956</v>
      </c>
      <c r="G250" s="4" t="s">
        <v>12</v>
      </c>
    </row>
    <row r="251" customFormat="false" ht="15.75" hidden="false" customHeight="false" outlineLevel="0" collapsed="false">
      <c r="A251" s="3" t="n">
        <v>250</v>
      </c>
      <c r="B251" s="4" t="s">
        <v>957</v>
      </c>
      <c r="C251" s="4" t="s">
        <v>958</v>
      </c>
      <c r="D251" s="4" t="s">
        <v>959</v>
      </c>
      <c r="E251" s="4" t="s">
        <v>10</v>
      </c>
      <c r="F251" s="4" t="s">
        <v>960</v>
      </c>
      <c r="G251" s="4" t="s">
        <v>12</v>
      </c>
    </row>
    <row r="252" customFormat="false" ht="15.75" hidden="false" customHeight="false" outlineLevel="0" collapsed="false">
      <c r="A252" s="3" t="n">
        <v>251</v>
      </c>
      <c r="B252" s="4" t="s">
        <v>961</v>
      </c>
      <c r="C252" s="4" t="s">
        <v>962</v>
      </c>
      <c r="D252" s="4" t="s">
        <v>963</v>
      </c>
      <c r="E252" s="4" t="s">
        <v>964</v>
      </c>
      <c r="F252" s="4" t="s">
        <v>965</v>
      </c>
      <c r="G252" s="4" t="s">
        <v>12</v>
      </c>
    </row>
    <row r="253" customFormat="false" ht="15.75" hidden="false" customHeight="false" outlineLevel="0" collapsed="false">
      <c r="A253" s="3" t="n">
        <v>252</v>
      </c>
      <c r="B253" s="4" t="s">
        <v>966</v>
      </c>
      <c r="C253" s="4" t="s">
        <v>967</v>
      </c>
      <c r="D253" s="4" t="s">
        <v>968</v>
      </c>
      <c r="E253" s="4" t="s">
        <v>969</v>
      </c>
      <c r="F253" s="4" t="s">
        <v>970</v>
      </c>
      <c r="G253" s="4" t="s">
        <v>12</v>
      </c>
    </row>
    <row r="254" customFormat="false" ht="15.75" hidden="false" customHeight="false" outlineLevel="0" collapsed="false">
      <c r="A254" s="3" t="n">
        <v>253</v>
      </c>
      <c r="B254" s="4" t="s">
        <v>971</v>
      </c>
      <c r="C254" s="4" t="s">
        <v>972</v>
      </c>
      <c r="D254" s="4" t="s">
        <v>973</v>
      </c>
      <c r="E254" s="4" t="n">
        <f aca="false">+912266798100</f>
        <v>912266798100</v>
      </c>
      <c r="F254" s="4" t="s">
        <v>974</v>
      </c>
      <c r="G254" s="4" t="s">
        <v>12</v>
      </c>
    </row>
    <row r="255" customFormat="false" ht="15.75" hidden="false" customHeight="false" outlineLevel="0" collapsed="false">
      <c r="A255" s="3" t="n">
        <v>254</v>
      </c>
      <c r="B255" s="4" t="s">
        <v>975</v>
      </c>
      <c r="C255" s="4" t="s">
        <v>51</v>
      </c>
      <c r="D255" s="4" t="s">
        <v>976</v>
      </c>
      <c r="E255" s="4" t="n">
        <f aca="false">+911143685222</f>
        <v>911143685222</v>
      </c>
      <c r="F255" s="4" t="s">
        <v>977</v>
      </c>
      <c r="G255" s="4" t="s">
        <v>12</v>
      </c>
    </row>
    <row r="256" customFormat="false" ht="15.75" hidden="false" customHeight="false" outlineLevel="0" collapsed="false">
      <c r="A256" s="3" t="n">
        <v>255</v>
      </c>
      <c r="B256" s="4" t="s">
        <v>978</v>
      </c>
      <c r="C256" s="4" t="s">
        <v>171</v>
      </c>
      <c r="D256" s="4" t="s">
        <v>979</v>
      </c>
      <c r="E256" s="4" t="n">
        <f aca="false">+914040165410</f>
        <v>914040165410</v>
      </c>
      <c r="F256" s="4" t="s">
        <v>980</v>
      </c>
      <c r="G256" s="4" t="s">
        <v>12</v>
      </c>
    </row>
    <row r="257" customFormat="false" ht="15.75" hidden="false" customHeight="false" outlineLevel="0" collapsed="false">
      <c r="A257" s="3" t="n">
        <v>256</v>
      </c>
      <c r="B257" s="4" t="s">
        <v>981</v>
      </c>
      <c r="C257" s="4" t="s">
        <v>982</v>
      </c>
      <c r="D257" s="4" t="s">
        <v>983</v>
      </c>
      <c r="E257" s="4" t="n">
        <f aca="false">+912026164961</f>
        <v>912026164961</v>
      </c>
      <c r="F257" s="4" t="s">
        <v>984</v>
      </c>
      <c r="G257" s="4" t="s">
        <v>12</v>
      </c>
    </row>
    <row r="258" customFormat="false" ht="15.75" hidden="false" customHeight="false" outlineLevel="0" collapsed="false">
      <c r="A258" s="3" t="n">
        <v>257</v>
      </c>
      <c r="B258" s="4" t="s">
        <v>985</v>
      </c>
      <c r="C258" s="4" t="s">
        <v>986</v>
      </c>
      <c r="D258" s="4" t="s">
        <v>987</v>
      </c>
      <c r="E258" s="4" t="s">
        <v>988</v>
      </c>
      <c r="F258" s="4" t="s">
        <v>989</v>
      </c>
      <c r="G258" s="4" t="s">
        <v>12</v>
      </c>
    </row>
    <row r="259" customFormat="false" ht="15.75" hidden="false" customHeight="false" outlineLevel="0" collapsed="false">
      <c r="A259" s="3" t="n">
        <v>258</v>
      </c>
      <c r="B259" s="4" t="s">
        <v>990</v>
      </c>
      <c r="C259" s="4" t="s">
        <v>991</v>
      </c>
      <c r="D259" s="4" t="s">
        <v>992</v>
      </c>
      <c r="E259" s="4" t="s">
        <v>10</v>
      </c>
      <c r="F259" s="4" t="s">
        <v>993</v>
      </c>
      <c r="G259" s="4" t="s">
        <v>12</v>
      </c>
    </row>
    <row r="260" customFormat="false" ht="15.75" hidden="false" customHeight="false" outlineLevel="0" collapsed="false">
      <c r="A260" s="3" t="n">
        <v>259</v>
      </c>
      <c r="B260" s="4" t="s">
        <v>994</v>
      </c>
      <c r="C260" s="4" t="s">
        <v>14</v>
      </c>
      <c r="D260" s="4" t="s">
        <v>995</v>
      </c>
      <c r="E260" s="4" t="n">
        <f aca="false">+911726618000</f>
        <v>911726618000</v>
      </c>
      <c r="F260" s="4" t="s">
        <v>996</v>
      </c>
      <c r="G260" s="4" t="s">
        <v>12</v>
      </c>
    </row>
    <row r="261" customFormat="false" ht="15.75" hidden="false" customHeight="false" outlineLevel="0" collapsed="false">
      <c r="A261" s="3" t="n">
        <v>260</v>
      </c>
      <c r="B261" s="4" t="s">
        <v>997</v>
      </c>
      <c r="C261" s="4" t="s">
        <v>998</v>
      </c>
      <c r="D261" s="4" t="s">
        <v>999</v>
      </c>
      <c r="E261" s="4" t="n">
        <f aca="false">+919849416210</f>
        <v>919849416210</v>
      </c>
      <c r="F261" s="4" t="s">
        <v>1000</v>
      </c>
      <c r="G261" s="4" t="s">
        <v>12</v>
      </c>
    </row>
    <row r="262" customFormat="false" ht="15.75" hidden="false" customHeight="false" outlineLevel="0" collapsed="false">
      <c r="A262" s="3" t="n">
        <v>261</v>
      </c>
      <c r="B262" s="4" t="s">
        <v>1001</v>
      </c>
      <c r="C262" s="4" t="s">
        <v>1002</v>
      </c>
      <c r="D262" s="4" t="s">
        <v>1003</v>
      </c>
      <c r="E262" s="4" t="s">
        <v>10</v>
      </c>
      <c r="F262" s="4" t="s">
        <v>1004</v>
      </c>
      <c r="G262" s="4" t="s">
        <v>12</v>
      </c>
    </row>
    <row r="263" customFormat="false" ht="15.75" hidden="false" customHeight="false" outlineLevel="0" collapsed="false">
      <c r="A263" s="3" t="n">
        <v>262</v>
      </c>
      <c r="B263" s="4" t="s">
        <v>1005</v>
      </c>
      <c r="C263" s="4" t="s">
        <v>527</v>
      </c>
      <c r="D263" s="4" t="s">
        <v>1006</v>
      </c>
      <c r="E263" s="4" t="s">
        <v>1007</v>
      </c>
      <c r="F263" s="4" t="s">
        <v>1008</v>
      </c>
      <c r="G263" s="4" t="s">
        <v>12</v>
      </c>
    </row>
    <row r="264" customFormat="false" ht="15.75" hidden="false" customHeight="false" outlineLevel="0" collapsed="false">
      <c r="A264" s="3" t="n">
        <v>263</v>
      </c>
      <c r="B264" s="4" t="s">
        <v>1009</v>
      </c>
      <c r="C264" s="4" t="s">
        <v>1010</v>
      </c>
      <c r="D264" s="4" t="s">
        <v>1011</v>
      </c>
      <c r="E264" s="4" t="s">
        <v>10</v>
      </c>
      <c r="F264" s="4" t="s">
        <v>1012</v>
      </c>
      <c r="G264" s="4" t="s">
        <v>12</v>
      </c>
    </row>
    <row r="265" customFormat="false" ht="15.75" hidden="false" customHeight="false" outlineLevel="0" collapsed="false">
      <c r="A265" s="3" t="n">
        <v>264</v>
      </c>
      <c r="B265" s="4" t="s">
        <v>1013</v>
      </c>
      <c r="C265" s="4" t="s">
        <v>1014</v>
      </c>
      <c r="D265" s="4" t="s">
        <v>1015</v>
      </c>
      <c r="E265" s="4" t="s">
        <v>10</v>
      </c>
      <c r="F265" s="4" t="s">
        <v>10</v>
      </c>
      <c r="G265" s="7" t="s">
        <v>146</v>
      </c>
    </row>
    <row r="266" customFormat="false" ht="15.75" hidden="false" customHeight="false" outlineLevel="0" collapsed="false">
      <c r="A266" s="3" t="n">
        <v>265</v>
      </c>
      <c r="B266" s="4" t="s">
        <v>1016</v>
      </c>
      <c r="C266" s="4" t="s">
        <v>1017</v>
      </c>
      <c r="D266" s="4" t="s">
        <v>1018</v>
      </c>
      <c r="E266" s="4" t="n">
        <f aca="false">+918043303100</f>
        <v>918043303100</v>
      </c>
      <c r="F266" s="4" t="s">
        <v>1019</v>
      </c>
      <c r="G266" s="4" t="s">
        <v>12</v>
      </c>
    </row>
    <row r="267" customFormat="false" ht="15.75" hidden="false" customHeight="false" outlineLevel="0" collapsed="false">
      <c r="A267" s="3" t="n">
        <v>266</v>
      </c>
      <c r="B267" s="4" t="s">
        <v>1020</v>
      </c>
      <c r="C267" s="4" t="s">
        <v>1021</v>
      </c>
      <c r="D267" s="4" t="s">
        <v>1022</v>
      </c>
      <c r="E267" s="4" t="s">
        <v>10</v>
      </c>
      <c r="F267" s="4" t="s">
        <v>1023</v>
      </c>
      <c r="G267" s="4" t="s">
        <v>12</v>
      </c>
    </row>
    <row r="268" customFormat="false" ht="15.75" hidden="false" customHeight="false" outlineLevel="0" collapsed="false">
      <c r="A268" s="3" t="n">
        <v>267</v>
      </c>
      <c r="B268" s="4" t="s">
        <v>1024</v>
      </c>
      <c r="C268" s="4" t="s">
        <v>171</v>
      </c>
      <c r="D268" s="4" t="s">
        <v>1025</v>
      </c>
      <c r="E268" s="4" t="s">
        <v>1026</v>
      </c>
      <c r="F268" s="4" t="s">
        <v>1027</v>
      </c>
      <c r="G268" s="4" t="s">
        <v>12</v>
      </c>
    </row>
    <row r="269" customFormat="false" ht="15.75" hidden="false" customHeight="false" outlineLevel="0" collapsed="false">
      <c r="A269" s="3" t="n">
        <v>268</v>
      </c>
      <c r="B269" s="4" t="s">
        <v>1028</v>
      </c>
      <c r="C269" s="4" t="s">
        <v>1029</v>
      </c>
      <c r="D269" s="4" t="s">
        <v>1030</v>
      </c>
      <c r="E269" s="4" t="s">
        <v>10</v>
      </c>
      <c r="F269" s="4" t="s">
        <v>1031</v>
      </c>
      <c r="G269" s="4" t="s">
        <v>12</v>
      </c>
    </row>
    <row r="270" customFormat="false" ht="15.75" hidden="false" customHeight="false" outlineLevel="0" collapsed="false">
      <c r="A270" s="3" t="n">
        <v>269</v>
      </c>
      <c r="B270" s="4" t="s">
        <v>1032</v>
      </c>
      <c r="C270" s="4" t="s">
        <v>1033</v>
      </c>
      <c r="D270" s="4" t="s">
        <v>1034</v>
      </c>
      <c r="E270" s="4" t="s">
        <v>1035</v>
      </c>
      <c r="F270" s="4" t="s">
        <v>1036</v>
      </c>
      <c r="G270" s="4" t="s">
        <v>12</v>
      </c>
    </row>
    <row r="271" customFormat="false" ht="15.75" hidden="false" customHeight="false" outlineLevel="0" collapsed="false">
      <c r="A271" s="3" t="n">
        <v>270</v>
      </c>
      <c r="B271" s="4" t="s">
        <v>1037</v>
      </c>
      <c r="C271" s="4" t="s">
        <v>1038</v>
      </c>
      <c r="D271" s="4" t="s">
        <v>1039</v>
      </c>
      <c r="E271" s="4" t="s">
        <v>10</v>
      </c>
      <c r="F271" s="4" t="s">
        <v>1040</v>
      </c>
      <c r="G271" s="4" t="s">
        <v>12</v>
      </c>
    </row>
    <row r="272" customFormat="false" ht="15.75" hidden="false" customHeight="false" outlineLevel="0" collapsed="false">
      <c r="A272" s="3" t="n">
        <v>271</v>
      </c>
      <c r="B272" s="4" t="s">
        <v>1041</v>
      </c>
      <c r="C272" s="4" t="s">
        <v>109</v>
      </c>
      <c r="D272" s="6" t="s">
        <v>1042</v>
      </c>
      <c r="E272" s="4" t="s">
        <v>10</v>
      </c>
      <c r="F272" s="4" t="s">
        <v>1043</v>
      </c>
      <c r="G272" s="4" t="s">
        <v>12</v>
      </c>
    </row>
    <row r="273" customFormat="false" ht="15.75" hidden="false" customHeight="false" outlineLevel="0" collapsed="false">
      <c r="A273" s="3" t="n">
        <v>272</v>
      </c>
      <c r="B273" s="4" t="s">
        <v>1044</v>
      </c>
      <c r="C273" s="4" t="s">
        <v>14</v>
      </c>
      <c r="D273" s="4" t="s">
        <v>1045</v>
      </c>
      <c r="E273" s="4" t="s">
        <v>10</v>
      </c>
      <c r="F273" s="4" t="s">
        <v>1046</v>
      </c>
      <c r="G273" s="4" t="s">
        <v>12</v>
      </c>
    </row>
    <row r="274" customFormat="false" ht="15.75" hidden="false" customHeight="false" outlineLevel="0" collapsed="false">
      <c r="A274" s="3" t="n">
        <v>273</v>
      </c>
      <c r="B274" s="4" t="s">
        <v>1047</v>
      </c>
      <c r="C274" s="4" t="s">
        <v>1048</v>
      </c>
      <c r="D274" s="4" t="s">
        <v>1049</v>
      </c>
      <c r="E274" s="4" t="s">
        <v>10</v>
      </c>
      <c r="F274" s="4" t="s">
        <v>1050</v>
      </c>
      <c r="G274" s="4" t="s">
        <v>12</v>
      </c>
    </row>
    <row r="275" customFormat="false" ht="15.75" hidden="false" customHeight="false" outlineLevel="0" collapsed="false">
      <c r="A275" s="3" t="n">
        <v>274</v>
      </c>
      <c r="B275" s="4" t="s">
        <v>1051</v>
      </c>
      <c r="C275" s="4" t="s">
        <v>1052</v>
      </c>
      <c r="D275" s="4" t="s">
        <v>1053</v>
      </c>
      <c r="E275" s="4" t="s">
        <v>10</v>
      </c>
      <c r="F275" s="4" t="s">
        <v>1054</v>
      </c>
      <c r="G275" s="4" t="s">
        <v>12</v>
      </c>
    </row>
    <row r="276" customFormat="false" ht="15.75" hidden="false" customHeight="false" outlineLevel="0" collapsed="false">
      <c r="A276" s="3" t="n">
        <v>275</v>
      </c>
      <c r="B276" s="4" t="s">
        <v>1055</v>
      </c>
      <c r="C276" s="4" t="s">
        <v>1056</v>
      </c>
      <c r="D276" s="4" t="s">
        <v>1057</v>
      </c>
      <c r="E276" s="4" t="s">
        <v>10</v>
      </c>
      <c r="F276" s="4" t="s">
        <v>1058</v>
      </c>
      <c r="G276" s="4" t="s">
        <v>12</v>
      </c>
    </row>
    <row r="277" customFormat="false" ht="15.75" hidden="false" customHeight="false" outlineLevel="0" collapsed="false">
      <c r="A277" s="3" t="n">
        <v>276</v>
      </c>
      <c r="B277" s="4" t="s">
        <v>1059</v>
      </c>
      <c r="C277" s="4" t="s">
        <v>527</v>
      </c>
      <c r="D277" s="4" t="s">
        <v>1060</v>
      </c>
      <c r="E277" s="4" t="n">
        <f aca="false">+912242209000</f>
        <v>912242209000</v>
      </c>
      <c r="F277" s="4" t="s">
        <v>1061</v>
      </c>
      <c r="G277" s="4" t="s">
        <v>12</v>
      </c>
    </row>
    <row r="278" customFormat="false" ht="15.75" hidden="false" customHeight="false" outlineLevel="0" collapsed="false">
      <c r="A278" s="3" t="n">
        <v>277</v>
      </c>
      <c r="B278" s="4" t="s">
        <v>1062</v>
      </c>
      <c r="C278" s="4" t="s">
        <v>1063</v>
      </c>
      <c r="D278" s="4" t="s">
        <v>1064</v>
      </c>
      <c r="E278" s="4" t="s">
        <v>10</v>
      </c>
      <c r="F278" s="4" t="s">
        <v>1065</v>
      </c>
      <c r="G278" s="4" t="s">
        <v>12</v>
      </c>
    </row>
    <row r="279" customFormat="false" ht="15.75" hidden="false" customHeight="false" outlineLevel="0" collapsed="false">
      <c r="A279" s="3" t="n">
        <v>278</v>
      </c>
      <c r="B279" s="4" t="s">
        <v>1066</v>
      </c>
      <c r="C279" s="4" t="s">
        <v>1067</v>
      </c>
      <c r="D279" s="6" t="s">
        <v>1068</v>
      </c>
      <c r="E279" s="4" t="s">
        <v>10</v>
      </c>
      <c r="F279" s="4" t="s">
        <v>1069</v>
      </c>
      <c r="G279" s="4" t="s">
        <v>12</v>
      </c>
    </row>
    <row r="280" customFormat="false" ht="15.75" hidden="false" customHeight="false" outlineLevel="0" collapsed="false">
      <c r="A280" s="3" t="n">
        <v>279</v>
      </c>
      <c r="B280" s="4" t="s">
        <v>1070</v>
      </c>
      <c r="C280" s="4" t="s">
        <v>1071</v>
      </c>
      <c r="D280" s="4" t="s">
        <v>1072</v>
      </c>
      <c r="E280" s="4" t="n">
        <f aca="false">+914039111776</f>
        <v>914039111776</v>
      </c>
      <c r="F280" s="4" t="s">
        <v>1073</v>
      </c>
      <c r="G280" s="4" t="s">
        <v>12</v>
      </c>
    </row>
    <row r="281" customFormat="false" ht="15.75" hidden="false" customHeight="false" outlineLevel="0" collapsed="false">
      <c r="A281" s="3" t="n">
        <v>280</v>
      </c>
      <c r="B281" s="4" t="s">
        <v>1074</v>
      </c>
      <c r="C281" s="4" t="s">
        <v>1075</v>
      </c>
      <c r="D281" s="4" t="s">
        <v>1076</v>
      </c>
      <c r="E281" s="4" t="s">
        <v>10</v>
      </c>
      <c r="F281" s="4" t="s">
        <v>1077</v>
      </c>
      <c r="G281" s="4" t="s">
        <v>12</v>
      </c>
    </row>
    <row r="282" customFormat="false" ht="15.75" hidden="false" customHeight="false" outlineLevel="0" collapsed="false">
      <c r="A282" s="3" t="n">
        <v>281</v>
      </c>
      <c r="B282" s="4" t="s">
        <v>1078</v>
      </c>
      <c r="C282" s="4" t="s">
        <v>1079</v>
      </c>
      <c r="D282" s="4" t="s">
        <v>1080</v>
      </c>
      <c r="E282" s="4" t="s">
        <v>1081</v>
      </c>
      <c r="F282" s="4" t="s">
        <v>1082</v>
      </c>
      <c r="G282" s="4" t="s">
        <v>12</v>
      </c>
    </row>
    <row r="283" customFormat="false" ht="15.75" hidden="false" customHeight="false" outlineLevel="0" collapsed="false">
      <c r="A283" s="3" t="n">
        <v>282</v>
      </c>
      <c r="B283" s="4" t="s">
        <v>1083</v>
      </c>
      <c r="C283" s="4" t="s">
        <v>1084</v>
      </c>
      <c r="D283" s="4" t="s">
        <v>1085</v>
      </c>
      <c r="E283" s="4" t="s">
        <v>10</v>
      </c>
      <c r="F283" s="4" t="s">
        <v>1086</v>
      </c>
      <c r="G283" s="4" t="s">
        <v>12</v>
      </c>
    </row>
    <row r="284" customFormat="false" ht="15.75" hidden="false" customHeight="false" outlineLevel="0" collapsed="false">
      <c r="A284" s="3" t="n">
        <v>283</v>
      </c>
      <c r="B284" s="4" t="s">
        <v>1087</v>
      </c>
      <c r="C284" s="4" t="s">
        <v>31</v>
      </c>
      <c r="D284" s="4" t="s">
        <v>1088</v>
      </c>
      <c r="E284" s="4" t="s">
        <v>1089</v>
      </c>
      <c r="F284" s="4" t="s">
        <v>1090</v>
      </c>
      <c r="G284" s="4" t="s">
        <v>12</v>
      </c>
    </row>
    <row r="285" customFormat="false" ht="15.75" hidden="false" customHeight="false" outlineLevel="0" collapsed="false">
      <c r="A285" s="3" t="n">
        <v>284</v>
      </c>
      <c r="B285" s="4" t="s">
        <v>1091</v>
      </c>
      <c r="C285" s="4" t="s">
        <v>14</v>
      </c>
      <c r="D285" s="4" t="s">
        <v>1092</v>
      </c>
      <c r="E285" s="4" t="s">
        <v>10</v>
      </c>
      <c r="F285" s="4" t="s">
        <v>1093</v>
      </c>
      <c r="G285" s="4" t="s">
        <v>12</v>
      </c>
    </row>
    <row r="286" customFormat="false" ht="15.75" hidden="false" customHeight="false" outlineLevel="0" collapsed="false">
      <c r="A286" s="3" t="n">
        <v>285</v>
      </c>
      <c r="B286" s="4" t="s">
        <v>1094</v>
      </c>
      <c r="C286" s="4" t="s">
        <v>1095</v>
      </c>
      <c r="D286" s="4" t="s">
        <v>1096</v>
      </c>
      <c r="E286" s="4" t="s">
        <v>10</v>
      </c>
      <c r="F286" s="4" t="s">
        <v>1097</v>
      </c>
      <c r="G286" s="4" t="s">
        <v>12</v>
      </c>
    </row>
    <row r="287" customFormat="false" ht="15.75" hidden="false" customHeight="false" outlineLevel="0" collapsed="false">
      <c r="A287" s="3" t="n">
        <v>286</v>
      </c>
      <c r="B287" s="4" t="s">
        <v>1098</v>
      </c>
      <c r="C287" s="4" t="s">
        <v>1099</v>
      </c>
      <c r="D287" s="4" t="s">
        <v>1100</v>
      </c>
      <c r="E287" s="4" t="n">
        <f aca="false">+918041114999</f>
        <v>918041114999</v>
      </c>
      <c r="F287" s="4" t="s">
        <v>1101</v>
      </c>
      <c r="G287" s="4" t="s">
        <v>12</v>
      </c>
    </row>
    <row r="288" customFormat="false" ht="15.75" hidden="false" customHeight="false" outlineLevel="0" collapsed="false">
      <c r="A288" s="3" t="n">
        <v>287</v>
      </c>
      <c r="B288" s="4" t="s">
        <v>1102</v>
      </c>
      <c r="C288" s="4" t="s">
        <v>1103</v>
      </c>
      <c r="D288" s="6" t="s">
        <v>1104</v>
      </c>
      <c r="E288" s="4" t="s">
        <v>1105</v>
      </c>
      <c r="F288" s="4" t="s">
        <v>1106</v>
      </c>
      <c r="G288" s="4" t="s">
        <v>12</v>
      </c>
    </row>
    <row r="289" customFormat="false" ht="15.75" hidden="false" customHeight="false" outlineLevel="0" collapsed="false">
      <c r="A289" s="3" t="n">
        <v>288</v>
      </c>
      <c r="B289" s="4" t="s">
        <v>1107</v>
      </c>
      <c r="C289" s="4" t="s">
        <v>1108</v>
      </c>
      <c r="D289" s="4" t="s">
        <v>1109</v>
      </c>
      <c r="E289" s="4" t="s">
        <v>10</v>
      </c>
      <c r="F289" s="4" t="s">
        <v>1110</v>
      </c>
      <c r="G289" s="4" t="s">
        <v>12</v>
      </c>
    </row>
    <row r="290" customFormat="false" ht="15.75" hidden="false" customHeight="false" outlineLevel="0" collapsed="false">
      <c r="A290" s="3" t="n">
        <v>289</v>
      </c>
      <c r="B290" s="4" t="s">
        <v>1111</v>
      </c>
      <c r="C290" s="4" t="s">
        <v>1112</v>
      </c>
      <c r="D290" s="4" t="s">
        <v>1113</v>
      </c>
      <c r="E290" s="4" t="s">
        <v>1114</v>
      </c>
      <c r="F290" s="4" t="s">
        <v>1115</v>
      </c>
      <c r="G290" s="4" t="s">
        <v>12</v>
      </c>
    </row>
    <row r="291" customFormat="false" ht="15.75" hidden="false" customHeight="false" outlineLevel="0" collapsed="false">
      <c r="A291" s="3" t="n">
        <v>290</v>
      </c>
      <c r="B291" s="4" t="s">
        <v>1116</v>
      </c>
      <c r="C291" s="4" t="s">
        <v>1117</v>
      </c>
      <c r="D291" s="4" t="s">
        <v>1118</v>
      </c>
      <c r="E291" s="4" t="n">
        <f aca="false">+919820037866</f>
        <v>919820037866</v>
      </c>
      <c r="F291" s="4" t="s">
        <v>1119</v>
      </c>
      <c r="G291" s="4" t="s">
        <v>12</v>
      </c>
    </row>
    <row r="292" customFormat="false" ht="15.75" hidden="false" customHeight="false" outlineLevel="0" collapsed="false">
      <c r="A292" s="3" t="n">
        <v>291</v>
      </c>
      <c r="B292" s="4" t="s">
        <v>1120</v>
      </c>
      <c r="C292" s="4" t="s">
        <v>1121</v>
      </c>
      <c r="D292" s="4" t="s">
        <v>1122</v>
      </c>
      <c r="E292" s="4" t="s">
        <v>10</v>
      </c>
      <c r="F292" s="4" t="s">
        <v>1123</v>
      </c>
      <c r="G292" s="4" t="s">
        <v>12</v>
      </c>
    </row>
    <row r="293" customFormat="false" ht="15.75" hidden="false" customHeight="false" outlineLevel="0" collapsed="false">
      <c r="A293" s="3" t="n">
        <v>292</v>
      </c>
      <c r="B293" s="4" t="s">
        <v>1124</v>
      </c>
      <c r="C293" s="4" t="s">
        <v>1125</v>
      </c>
      <c r="D293" s="4" t="s">
        <v>1126</v>
      </c>
      <c r="E293" s="4" t="s">
        <v>10</v>
      </c>
      <c r="F293" s="4" t="s">
        <v>1127</v>
      </c>
      <c r="G293" s="4" t="s">
        <v>12</v>
      </c>
    </row>
    <row r="294" customFormat="false" ht="15.75" hidden="false" customHeight="false" outlineLevel="0" collapsed="false">
      <c r="A294" s="3" t="n">
        <v>293</v>
      </c>
      <c r="B294" s="4" t="s">
        <v>1128</v>
      </c>
      <c r="C294" s="4" t="s">
        <v>1129</v>
      </c>
      <c r="D294" s="6" t="s">
        <v>1130</v>
      </c>
      <c r="E294" s="4" t="s">
        <v>1131</v>
      </c>
      <c r="F294" s="4" t="s">
        <v>1132</v>
      </c>
      <c r="G294" s="4" t="s">
        <v>12</v>
      </c>
    </row>
    <row r="295" customFormat="false" ht="15.75" hidden="false" customHeight="false" outlineLevel="0" collapsed="false">
      <c r="A295" s="3" t="n">
        <v>294</v>
      </c>
      <c r="B295" s="4" t="s">
        <v>1133</v>
      </c>
      <c r="C295" s="4" t="s">
        <v>1134</v>
      </c>
      <c r="D295" s="4" t="s">
        <v>1135</v>
      </c>
      <c r="E295" s="4" t="s">
        <v>10</v>
      </c>
      <c r="F295" s="4" t="s">
        <v>1136</v>
      </c>
      <c r="G295" s="4" t="s">
        <v>12</v>
      </c>
    </row>
    <row r="296" customFormat="false" ht="15.75" hidden="false" customHeight="false" outlineLevel="0" collapsed="false">
      <c r="A296" s="3" t="n">
        <v>295</v>
      </c>
      <c r="B296" s="4" t="s">
        <v>1137</v>
      </c>
      <c r="C296" s="4" t="s">
        <v>1138</v>
      </c>
      <c r="D296" s="4" t="s">
        <v>1139</v>
      </c>
      <c r="E296" s="4" t="s">
        <v>1140</v>
      </c>
      <c r="F296" s="4" t="s">
        <v>1141</v>
      </c>
      <c r="G296" s="4" t="s">
        <v>12</v>
      </c>
    </row>
    <row r="297" customFormat="false" ht="15.75" hidden="false" customHeight="false" outlineLevel="0" collapsed="false">
      <c r="A297" s="3" t="n">
        <v>296</v>
      </c>
      <c r="B297" s="4" t="s">
        <v>1142</v>
      </c>
      <c r="C297" s="4" t="s">
        <v>1143</v>
      </c>
      <c r="D297" s="4" t="s">
        <v>1144</v>
      </c>
      <c r="E297" s="4" t="s">
        <v>10</v>
      </c>
      <c r="F297" s="4" t="s">
        <v>1145</v>
      </c>
      <c r="G297" s="4" t="s">
        <v>12</v>
      </c>
    </row>
    <row r="298" customFormat="false" ht="15.75" hidden="false" customHeight="false" outlineLevel="0" collapsed="false">
      <c r="A298" s="3" t="n">
        <v>297</v>
      </c>
      <c r="B298" s="4" t="s">
        <v>1146</v>
      </c>
      <c r="C298" s="4" t="s">
        <v>1147</v>
      </c>
      <c r="D298" s="4" t="s">
        <v>1148</v>
      </c>
      <c r="E298" s="4" t="n">
        <f aca="false">+914442256666</f>
        <v>914442256666</v>
      </c>
      <c r="F298" s="4" t="s">
        <v>1149</v>
      </c>
      <c r="G298" s="4" t="s">
        <v>12</v>
      </c>
    </row>
    <row r="299" customFormat="false" ht="15.75" hidden="false" customHeight="false" outlineLevel="0" collapsed="false">
      <c r="A299" s="3" t="n">
        <v>298</v>
      </c>
      <c r="B299" s="4" t="s">
        <v>1150</v>
      </c>
      <c r="C299" s="4" t="s">
        <v>1151</v>
      </c>
      <c r="D299" s="4" t="s">
        <v>1152</v>
      </c>
      <c r="E299" s="4" t="s">
        <v>10</v>
      </c>
      <c r="F299" s="4" t="s">
        <v>1153</v>
      </c>
      <c r="G299" s="4" t="s">
        <v>12</v>
      </c>
    </row>
    <row r="300" customFormat="false" ht="15.75" hidden="false" customHeight="false" outlineLevel="0" collapsed="false">
      <c r="A300" s="3" t="n">
        <v>299</v>
      </c>
      <c r="B300" s="4" t="s">
        <v>1154</v>
      </c>
      <c r="C300" s="4" t="s">
        <v>1155</v>
      </c>
      <c r="D300" s="4" t="s">
        <v>1156</v>
      </c>
      <c r="E300" s="4" t="s">
        <v>1157</v>
      </c>
      <c r="F300" s="4" t="s">
        <v>1158</v>
      </c>
      <c r="G300" s="4" t="s">
        <v>12</v>
      </c>
    </row>
    <row r="301" customFormat="false" ht="15.75" hidden="false" customHeight="false" outlineLevel="0" collapsed="false">
      <c r="A301" s="3" t="n">
        <v>300</v>
      </c>
      <c r="B301" s="4" t="s">
        <v>1159</v>
      </c>
      <c r="C301" s="4" t="s">
        <v>1160</v>
      </c>
      <c r="D301" s="4" t="s">
        <v>1161</v>
      </c>
      <c r="E301" s="4" t="s">
        <v>10</v>
      </c>
      <c r="F301" s="4" t="s">
        <v>1162</v>
      </c>
      <c r="G301" s="4" t="s">
        <v>12</v>
      </c>
    </row>
    <row r="302" customFormat="false" ht="15.75" hidden="false" customHeight="false" outlineLevel="0" collapsed="false">
      <c r="A302" s="3" t="n">
        <v>301</v>
      </c>
      <c r="B302" s="4" t="s">
        <v>1163</v>
      </c>
      <c r="C302" s="4" t="s">
        <v>1164</v>
      </c>
      <c r="D302" s="4" t="s">
        <v>1165</v>
      </c>
      <c r="E302" s="4" t="n">
        <f aca="false">+912067010001</f>
        <v>912067010001</v>
      </c>
      <c r="F302" s="4" t="s">
        <v>1166</v>
      </c>
      <c r="G302" s="4" t="s">
        <v>12</v>
      </c>
    </row>
    <row r="303" customFormat="false" ht="15.75" hidden="false" customHeight="false" outlineLevel="0" collapsed="false">
      <c r="A303" s="3" t="n">
        <v>302</v>
      </c>
      <c r="B303" s="4" t="s">
        <v>1167</v>
      </c>
      <c r="C303" s="4" t="s">
        <v>51</v>
      </c>
      <c r="D303" s="4" t="s">
        <v>1168</v>
      </c>
      <c r="E303" s="4" t="s">
        <v>10</v>
      </c>
      <c r="F303" s="4" t="s">
        <v>1169</v>
      </c>
      <c r="G303" s="4" t="s">
        <v>12</v>
      </c>
    </row>
    <row r="304" customFormat="false" ht="15.75" hidden="false" customHeight="false" outlineLevel="0" collapsed="false">
      <c r="A304" s="3" t="n">
        <v>303</v>
      </c>
      <c r="B304" s="4" t="s">
        <v>1170</v>
      </c>
      <c r="C304" s="4" t="s">
        <v>31</v>
      </c>
      <c r="D304" s="4" t="s">
        <v>1171</v>
      </c>
      <c r="E304" s="4" t="s">
        <v>10</v>
      </c>
      <c r="F304" s="4" t="s">
        <v>1172</v>
      </c>
      <c r="G304" s="4" t="s">
        <v>12</v>
      </c>
    </row>
    <row r="305" customFormat="false" ht="15.75" hidden="false" customHeight="false" outlineLevel="0" collapsed="false">
      <c r="A305" s="3" t="n">
        <v>304</v>
      </c>
      <c r="B305" s="4" t="s">
        <v>1173</v>
      </c>
      <c r="C305" s="4" t="s">
        <v>290</v>
      </c>
      <c r="D305" s="4" t="s">
        <v>1174</v>
      </c>
      <c r="E305" s="4" t="s">
        <v>1175</v>
      </c>
      <c r="F305" s="4" t="s">
        <v>1176</v>
      </c>
      <c r="G305" s="4" t="s">
        <v>12</v>
      </c>
    </row>
    <row r="306" customFormat="false" ht="15.75" hidden="false" customHeight="false" outlineLevel="0" collapsed="false">
      <c r="A306" s="3" t="n">
        <v>305</v>
      </c>
      <c r="B306" s="4" t="s">
        <v>1177</v>
      </c>
      <c r="C306" s="4" t="s">
        <v>14</v>
      </c>
      <c r="D306" s="4" t="s">
        <v>1178</v>
      </c>
      <c r="E306" s="4" t="s">
        <v>10</v>
      </c>
      <c r="F306" s="4" t="s">
        <v>10</v>
      </c>
      <c r="G306" s="4" t="s">
        <v>12</v>
      </c>
    </row>
    <row r="307" customFormat="false" ht="15.75" hidden="false" customHeight="false" outlineLevel="0" collapsed="false">
      <c r="A307" s="3" t="n">
        <v>306</v>
      </c>
      <c r="B307" s="4" t="s">
        <v>1179</v>
      </c>
      <c r="C307" s="4" t="s">
        <v>1180</v>
      </c>
      <c r="D307" s="6" t="s">
        <v>1181</v>
      </c>
      <c r="E307" s="4" t="s">
        <v>10</v>
      </c>
      <c r="F307" s="4" t="s">
        <v>1182</v>
      </c>
      <c r="G307" s="4" t="s">
        <v>12</v>
      </c>
    </row>
    <row r="308" customFormat="false" ht="15.75" hidden="false" customHeight="false" outlineLevel="0" collapsed="false">
      <c r="A308" s="3" t="n">
        <v>307</v>
      </c>
      <c r="B308" s="4" t="s">
        <v>1183</v>
      </c>
      <c r="C308" s="4" t="s">
        <v>1184</v>
      </c>
      <c r="D308" s="4" t="s">
        <v>1185</v>
      </c>
      <c r="E308" s="4" t="n">
        <f aca="false">+911244343948</f>
        <v>911244343948</v>
      </c>
      <c r="F308" s="4" t="s">
        <v>1186</v>
      </c>
      <c r="G308" s="4" t="s">
        <v>1187</v>
      </c>
    </row>
    <row r="309" customFormat="false" ht="15.75" hidden="false" customHeight="false" outlineLevel="0" collapsed="false">
      <c r="A309" s="3" t="n">
        <v>308</v>
      </c>
      <c r="B309" s="4" t="s">
        <v>1188</v>
      </c>
      <c r="C309" s="4" t="s">
        <v>1189</v>
      </c>
      <c r="D309" s="4" t="s">
        <v>1190</v>
      </c>
      <c r="E309" s="4" t="s">
        <v>10</v>
      </c>
      <c r="F309" s="4" t="s">
        <v>1191</v>
      </c>
      <c r="G309" s="4" t="s">
        <v>12</v>
      </c>
    </row>
    <row r="310" customFormat="false" ht="15.75" hidden="false" customHeight="false" outlineLevel="0" collapsed="false">
      <c r="A310" s="3" t="n">
        <v>309</v>
      </c>
      <c r="B310" s="4" t="s">
        <v>1192</v>
      </c>
      <c r="C310" s="4" t="s">
        <v>1193</v>
      </c>
      <c r="D310" s="4" t="s">
        <v>1194</v>
      </c>
      <c r="E310" s="4" t="s">
        <v>10</v>
      </c>
      <c r="F310" s="4" t="s">
        <v>1195</v>
      </c>
      <c r="G310" s="4" t="s">
        <v>12</v>
      </c>
    </row>
    <row r="311" customFormat="false" ht="15.75" hidden="false" customHeight="false" outlineLevel="0" collapsed="false">
      <c r="A311" s="3" t="n">
        <v>310</v>
      </c>
      <c r="B311" s="4" t="s">
        <v>1196</v>
      </c>
      <c r="C311" s="4" t="s">
        <v>31</v>
      </c>
      <c r="D311" s="4" t="s">
        <v>1197</v>
      </c>
      <c r="E311" s="4" t="s">
        <v>1198</v>
      </c>
      <c r="F311" s="4" t="s">
        <v>1199</v>
      </c>
      <c r="G311" s="4" t="s">
        <v>12</v>
      </c>
    </row>
    <row r="312" customFormat="false" ht="15.75" hidden="false" customHeight="false" outlineLevel="0" collapsed="false">
      <c r="A312" s="3" t="n">
        <v>311</v>
      </c>
      <c r="B312" s="4" t="s">
        <v>1200</v>
      </c>
      <c r="C312" s="4" t="s">
        <v>527</v>
      </c>
      <c r="D312" s="6" t="s">
        <v>1201</v>
      </c>
      <c r="E312" s="4" t="s">
        <v>1202</v>
      </c>
      <c r="F312" s="4" t="s">
        <v>1203</v>
      </c>
      <c r="G312" s="4" t="s">
        <v>12</v>
      </c>
    </row>
    <row r="313" customFormat="false" ht="15.75" hidden="false" customHeight="false" outlineLevel="0" collapsed="false">
      <c r="A313" s="3" t="n">
        <v>312</v>
      </c>
      <c r="B313" s="4" t="s">
        <v>1204</v>
      </c>
      <c r="C313" s="4" t="s">
        <v>31</v>
      </c>
      <c r="D313" s="4" t="s">
        <v>1205</v>
      </c>
      <c r="E313" s="4" t="s">
        <v>10</v>
      </c>
      <c r="F313" s="4" t="s">
        <v>1206</v>
      </c>
      <c r="G313" s="4" t="s">
        <v>12</v>
      </c>
    </row>
    <row r="314" customFormat="false" ht="15.75" hidden="false" customHeight="false" outlineLevel="0" collapsed="false">
      <c r="A314" s="3" t="n">
        <v>313</v>
      </c>
      <c r="B314" s="4" t="s">
        <v>1207</v>
      </c>
      <c r="C314" s="4" t="s">
        <v>109</v>
      </c>
      <c r="D314" s="4" t="s">
        <v>1208</v>
      </c>
      <c r="E314" s="4" t="s">
        <v>10</v>
      </c>
      <c r="F314" s="4" t="s">
        <v>1209</v>
      </c>
      <c r="G314" s="4" t="s">
        <v>12</v>
      </c>
    </row>
    <row r="315" customFormat="false" ht="15.75" hidden="false" customHeight="false" outlineLevel="0" collapsed="false">
      <c r="A315" s="3" t="n">
        <v>314</v>
      </c>
      <c r="B315" s="4" t="s">
        <v>1210</v>
      </c>
      <c r="C315" s="4" t="s">
        <v>14</v>
      </c>
      <c r="D315" s="4" t="s">
        <v>1211</v>
      </c>
      <c r="E315" s="4" t="s">
        <v>10</v>
      </c>
      <c r="F315" s="4" t="s">
        <v>1212</v>
      </c>
      <c r="G315" s="4" t="s">
        <v>12</v>
      </c>
    </row>
    <row r="316" customFormat="false" ht="15.75" hidden="false" customHeight="false" outlineLevel="0" collapsed="false">
      <c r="A316" s="3" t="n">
        <v>315</v>
      </c>
      <c r="B316" s="4" t="s">
        <v>1213</v>
      </c>
      <c r="C316" s="4" t="s">
        <v>1214</v>
      </c>
      <c r="D316" s="4" t="s">
        <v>1215</v>
      </c>
      <c r="E316" s="4" t="s">
        <v>10</v>
      </c>
      <c r="F316" s="4" t="s">
        <v>1216</v>
      </c>
      <c r="G316" s="4" t="s">
        <v>12</v>
      </c>
    </row>
    <row r="317" customFormat="false" ht="15.75" hidden="false" customHeight="false" outlineLevel="0" collapsed="false">
      <c r="A317" s="3" t="n">
        <v>316</v>
      </c>
      <c r="B317" s="4" t="s">
        <v>1217</v>
      </c>
      <c r="C317" s="4" t="s">
        <v>1218</v>
      </c>
      <c r="D317" s="4" t="s">
        <v>1219</v>
      </c>
      <c r="E317" s="4" t="s">
        <v>10</v>
      </c>
      <c r="F317" s="4" t="s">
        <v>1220</v>
      </c>
      <c r="G317" s="4" t="s">
        <v>12</v>
      </c>
    </row>
    <row r="318" customFormat="false" ht="15.75" hidden="false" customHeight="false" outlineLevel="0" collapsed="false">
      <c r="A318" s="3" t="n">
        <v>317</v>
      </c>
      <c r="B318" s="4" t="s">
        <v>1221</v>
      </c>
      <c r="C318" s="4" t="s">
        <v>1222</v>
      </c>
      <c r="D318" s="4" t="s">
        <v>1223</v>
      </c>
      <c r="E318" s="4" t="n">
        <f aca="false">+918041900526</f>
        <v>918041900526</v>
      </c>
      <c r="F318" s="4" t="s">
        <v>1224</v>
      </c>
      <c r="G318" s="4" t="s">
        <v>12</v>
      </c>
    </row>
    <row r="319" customFormat="false" ht="15.75" hidden="false" customHeight="false" outlineLevel="0" collapsed="false">
      <c r="A319" s="3" t="n">
        <v>318</v>
      </c>
      <c r="B319" s="4" t="s">
        <v>1225</v>
      </c>
      <c r="C319" s="4" t="s">
        <v>1226</v>
      </c>
      <c r="D319" s="4" t="s">
        <v>1227</v>
      </c>
      <c r="E319" s="4" t="s">
        <v>1228</v>
      </c>
      <c r="F319" s="4" t="s">
        <v>1229</v>
      </c>
      <c r="G319" s="4" t="s">
        <v>12</v>
      </c>
    </row>
    <row r="320" customFormat="false" ht="15.75" hidden="false" customHeight="false" outlineLevel="0" collapsed="false">
      <c r="A320" s="3" t="n">
        <v>319</v>
      </c>
      <c r="B320" s="4" t="s">
        <v>1230</v>
      </c>
      <c r="C320" s="4" t="s">
        <v>31</v>
      </c>
      <c r="D320" s="4" t="s">
        <v>1231</v>
      </c>
      <c r="E320" s="4" t="s">
        <v>10</v>
      </c>
      <c r="F320" s="4" t="s">
        <v>1232</v>
      </c>
      <c r="G320" s="4" t="s">
        <v>12</v>
      </c>
    </row>
    <row r="321" customFormat="false" ht="15.75" hidden="false" customHeight="false" outlineLevel="0" collapsed="false">
      <c r="A321" s="3" t="n">
        <v>320</v>
      </c>
      <c r="B321" s="4" t="s">
        <v>1233</v>
      </c>
      <c r="C321" s="4" t="s">
        <v>1234</v>
      </c>
      <c r="D321" s="4" t="s">
        <v>1235</v>
      </c>
      <c r="E321" s="4" t="s">
        <v>10</v>
      </c>
      <c r="F321" s="4" t="s">
        <v>1236</v>
      </c>
      <c r="G321" s="4" t="s">
        <v>12</v>
      </c>
    </row>
    <row r="322" customFormat="false" ht="15.75" hidden="false" customHeight="false" outlineLevel="0" collapsed="false">
      <c r="A322" s="3" t="n">
        <v>321</v>
      </c>
      <c r="B322" s="4" t="s">
        <v>1237</v>
      </c>
      <c r="C322" s="4" t="s">
        <v>1238</v>
      </c>
      <c r="D322" s="4" t="s">
        <v>1239</v>
      </c>
      <c r="E322" s="4" t="n">
        <f aca="false">+919535999079</f>
        <v>919535999079</v>
      </c>
      <c r="F322" s="4" t="s">
        <v>1240</v>
      </c>
      <c r="G322" s="4" t="s">
        <v>12</v>
      </c>
    </row>
    <row r="323" customFormat="false" ht="15.75" hidden="false" customHeight="false" outlineLevel="0" collapsed="false">
      <c r="A323" s="3" t="n">
        <v>322</v>
      </c>
      <c r="B323" s="4" t="s">
        <v>1241</v>
      </c>
      <c r="C323" s="4" t="s">
        <v>1242</v>
      </c>
      <c r="D323" s="4" t="s">
        <v>1243</v>
      </c>
      <c r="E323" s="4" t="s">
        <v>1244</v>
      </c>
      <c r="F323" s="4" t="s">
        <v>1245</v>
      </c>
      <c r="G323" s="4" t="s">
        <v>12</v>
      </c>
    </row>
    <row r="324" customFormat="false" ht="15.75" hidden="false" customHeight="false" outlineLevel="0" collapsed="false">
      <c r="A324" s="3" t="n">
        <v>323</v>
      </c>
      <c r="B324" s="4" t="s">
        <v>1246</v>
      </c>
      <c r="C324" s="4" t="s">
        <v>1247</v>
      </c>
      <c r="D324" s="4" t="s">
        <v>1248</v>
      </c>
      <c r="E324" s="4" t="n">
        <f aca="false">+919886499222</f>
        <v>919886499222</v>
      </c>
      <c r="F324" s="4" t="s">
        <v>1249</v>
      </c>
      <c r="G324" s="4" t="s">
        <v>12</v>
      </c>
    </row>
    <row r="325" customFormat="false" ht="15.75" hidden="false" customHeight="false" outlineLevel="0" collapsed="false">
      <c r="A325" s="3" t="n">
        <v>324</v>
      </c>
      <c r="B325" s="4" t="s">
        <v>1250</v>
      </c>
      <c r="C325" s="4" t="s">
        <v>1251</v>
      </c>
      <c r="D325" s="4" t="s">
        <v>1252</v>
      </c>
      <c r="E325" s="4" t="n">
        <f aca="false">+911242348041</f>
        <v>911242348041</v>
      </c>
      <c r="F325" s="4" t="s">
        <v>1253</v>
      </c>
      <c r="G325" s="4" t="s">
        <v>12</v>
      </c>
    </row>
    <row r="326" customFormat="false" ht="15.75" hidden="false" customHeight="false" outlineLevel="0" collapsed="false">
      <c r="A326" s="3" t="n">
        <v>325</v>
      </c>
      <c r="B326" s="4" t="s">
        <v>1254</v>
      </c>
      <c r="C326" s="4" t="s">
        <v>1255</v>
      </c>
      <c r="D326" s="4" t="s">
        <v>1256</v>
      </c>
      <c r="E326" s="4" t="n">
        <f aca="false">+918041204810</f>
        <v>918041204810</v>
      </c>
      <c r="F326" s="4" t="s">
        <v>1257</v>
      </c>
      <c r="G326" s="4" t="s">
        <v>12</v>
      </c>
    </row>
    <row r="327" customFormat="false" ht="15.75" hidden="false" customHeight="false" outlineLevel="0" collapsed="false">
      <c r="A327" s="3" t="n">
        <v>326</v>
      </c>
      <c r="B327" s="4" t="s">
        <v>1258</v>
      </c>
      <c r="C327" s="4" t="s">
        <v>1259</v>
      </c>
      <c r="D327" s="4" t="s">
        <v>1260</v>
      </c>
      <c r="E327" s="4" t="s">
        <v>10</v>
      </c>
      <c r="F327" s="4" t="s">
        <v>1261</v>
      </c>
      <c r="G327" s="4" t="s">
        <v>12</v>
      </c>
    </row>
    <row r="328" customFormat="false" ht="15.75" hidden="false" customHeight="false" outlineLevel="0" collapsed="false">
      <c r="A328" s="3" t="n">
        <v>327</v>
      </c>
      <c r="B328" s="4" t="s">
        <v>1262</v>
      </c>
      <c r="C328" s="4" t="s">
        <v>1263</v>
      </c>
      <c r="D328" s="4" t="s">
        <v>1264</v>
      </c>
      <c r="E328" s="4" t="s">
        <v>1265</v>
      </c>
      <c r="F328" s="4" t="s">
        <v>1266</v>
      </c>
      <c r="G328" s="4" t="s">
        <v>12</v>
      </c>
    </row>
    <row r="329" customFormat="false" ht="15.75" hidden="false" customHeight="false" outlineLevel="0" collapsed="false">
      <c r="A329" s="3" t="n">
        <v>328</v>
      </c>
      <c r="B329" s="4" t="s">
        <v>1267</v>
      </c>
      <c r="C329" s="4" t="s">
        <v>14</v>
      </c>
      <c r="D329" s="4" t="s">
        <v>1268</v>
      </c>
      <c r="E329" s="4" t="s">
        <v>10</v>
      </c>
      <c r="F329" s="4" t="s">
        <v>1269</v>
      </c>
      <c r="G329" s="4" t="s">
        <v>12</v>
      </c>
    </row>
    <row r="330" customFormat="false" ht="15.75" hidden="false" customHeight="false" outlineLevel="0" collapsed="false">
      <c r="A330" s="3" t="n">
        <v>329</v>
      </c>
      <c r="B330" s="4" t="s">
        <v>1270</v>
      </c>
      <c r="C330" s="4" t="s">
        <v>1271</v>
      </c>
      <c r="D330" s="6" t="s">
        <v>1272</v>
      </c>
      <c r="E330" s="4" t="s">
        <v>10</v>
      </c>
      <c r="F330" s="4" t="s">
        <v>1273</v>
      </c>
      <c r="G330" s="4" t="s">
        <v>12</v>
      </c>
    </row>
    <row r="331" customFormat="false" ht="15.75" hidden="false" customHeight="false" outlineLevel="0" collapsed="false">
      <c r="A331" s="3" t="n">
        <v>330</v>
      </c>
      <c r="B331" s="4" t="s">
        <v>1274</v>
      </c>
      <c r="C331" s="4" t="s">
        <v>1275</v>
      </c>
      <c r="D331" s="4" t="s">
        <v>1276</v>
      </c>
      <c r="E331" s="4" t="s">
        <v>10</v>
      </c>
      <c r="F331" s="4" t="s">
        <v>1277</v>
      </c>
      <c r="G331" s="4" t="s">
        <v>12</v>
      </c>
    </row>
    <row r="332" customFormat="false" ht="15.75" hidden="false" customHeight="false" outlineLevel="0" collapsed="false">
      <c r="A332" s="3" t="n">
        <v>331</v>
      </c>
      <c r="B332" s="5" t="s">
        <v>1278</v>
      </c>
      <c r="C332" s="4" t="s">
        <v>1279</v>
      </c>
      <c r="D332" s="4" t="s">
        <v>1280</v>
      </c>
      <c r="E332" s="4" t="s">
        <v>10</v>
      </c>
      <c r="F332" s="4" t="s">
        <v>1281</v>
      </c>
      <c r="G332" s="4" t="s">
        <v>12</v>
      </c>
    </row>
    <row r="333" customFormat="false" ht="15.75" hidden="false" customHeight="false" outlineLevel="0" collapsed="false">
      <c r="A333" s="3" t="n">
        <v>332</v>
      </c>
      <c r="B333" s="4" t="s">
        <v>1282</v>
      </c>
      <c r="C333" s="4" t="s">
        <v>1283</v>
      </c>
      <c r="D333" s="4" t="s">
        <v>1284</v>
      </c>
      <c r="E333" s="4" t="n">
        <f aca="false">+918042503500</f>
        <v>918042503500</v>
      </c>
      <c r="F333" s="4" t="s">
        <v>1285</v>
      </c>
      <c r="G333" s="4" t="s">
        <v>12</v>
      </c>
    </row>
    <row r="334" customFormat="false" ht="15.75" hidden="false" customHeight="false" outlineLevel="0" collapsed="false">
      <c r="A334" s="3" t="n">
        <v>333</v>
      </c>
      <c r="B334" s="4" t="s">
        <v>1286</v>
      </c>
      <c r="C334" s="4" t="s">
        <v>31</v>
      </c>
      <c r="D334" s="4" t="s">
        <v>1287</v>
      </c>
      <c r="E334" s="4" t="s">
        <v>10</v>
      </c>
      <c r="F334" s="4" t="s">
        <v>1288</v>
      </c>
      <c r="G334" s="4" t="s">
        <v>12</v>
      </c>
    </row>
    <row r="335" customFormat="false" ht="15.75" hidden="false" customHeight="false" outlineLevel="0" collapsed="false">
      <c r="A335" s="3" t="n">
        <v>334</v>
      </c>
      <c r="B335" s="4" t="s">
        <v>1289</v>
      </c>
      <c r="C335" s="4" t="s">
        <v>1290</v>
      </c>
      <c r="D335" s="4" t="s">
        <v>1291</v>
      </c>
      <c r="E335" s="4" t="n">
        <f aca="false">+918033917171</f>
        <v>918033917171</v>
      </c>
      <c r="F335" s="4" t="s">
        <v>1292</v>
      </c>
      <c r="G335" s="4" t="s">
        <v>12</v>
      </c>
    </row>
    <row r="336" customFormat="false" ht="15.75" hidden="false" customHeight="false" outlineLevel="0" collapsed="false">
      <c r="A336" s="3" t="n">
        <v>335</v>
      </c>
      <c r="B336" s="4" t="s">
        <v>1293</v>
      </c>
      <c r="C336" s="4" t="s">
        <v>1294</v>
      </c>
      <c r="D336" s="4" t="s">
        <v>1295</v>
      </c>
      <c r="E336" s="4" t="n">
        <f aca="false">+914442359000</f>
        <v>914442359000</v>
      </c>
      <c r="F336" s="4" t="s">
        <v>1296</v>
      </c>
      <c r="G336" s="4" t="s">
        <v>12</v>
      </c>
    </row>
    <row r="337" customFormat="false" ht="15.75" hidden="false" customHeight="false" outlineLevel="0" collapsed="false">
      <c r="A337" s="3" t="n">
        <v>336</v>
      </c>
      <c r="B337" s="4" t="s">
        <v>1297</v>
      </c>
      <c r="C337" s="4" t="s">
        <v>51</v>
      </c>
      <c r="D337" s="4" t="s">
        <v>1298</v>
      </c>
      <c r="E337" s="4" t="s">
        <v>1299</v>
      </c>
      <c r="F337" s="4" t="s">
        <v>1300</v>
      </c>
      <c r="G337" s="4" t="s">
        <v>12</v>
      </c>
    </row>
    <row r="338" customFormat="false" ht="15.75" hidden="false" customHeight="false" outlineLevel="0" collapsed="false">
      <c r="A338" s="3" t="n">
        <v>337</v>
      </c>
      <c r="B338" s="4" t="s">
        <v>1301</v>
      </c>
      <c r="C338" s="4" t="s">
        <v>31</v>
      </c>
      <c r="D338" s="4" t="s">
        <v>1302</v>
      </c>
      <c r="E338" s="4" t="s">
        <v>10</v>
      </c>
      <c r="F338" s="4" t="s">
        <v>1303</v>
      </c>
      <c r="G338" s="4" t="s">
        <v>12</v>
      </c>
    </row>
    <row r="339" customFormat="false" ht="15.75" hidden="false" customHeight="false" outlineLevel="0" collapsed="false">
      <c r="A339" s="3" t="n">
        <v>338</v>
      </c>
      <c r="B339" s="4" t="s">
        <v>1304</v>
      </c>
      <c r="C339" s="4" t="s">
        <v>1305</v>
      </c>
      <c r="D339" s="4" t="s">
        <v>1306</v>
      </c>
      <c r="E339" s="4" t="n">
        <f aca="false">+9197143695700</f>
        <v>9197143695700</v>
      </c>
      <c r="F339" s="4" t="s">
        <v>1307</v>
      </c>
      <c r="G339" s="4" t="s">
        <v>12</v>
      </c>
    </row>
    <row r="340" customFormat="false" ht="15.75" hidden="false" customHeight="false" outlineLevel="0" collapsed="false">
      <c r="A340" s="3" t="n">
        <v>339</v>
      </c>
      <c r="B340" s="4" t="s">
        <v>1308</v>
      </c>
      <c r="C340" s="4" t="s">
        <v>1309</v>
      </c>
      <c r="D340" s="4" t="s">
        <v>1310</v>
      </c>
      <c r="E340" s="4" t="s">
        <v>10</v>
      </c>
      <c r="F340" s="4" t="s">
        <v>1311</v>
      </c>
      <c r="G340" s="4" t="s">
        <v>12</v>
      </c>
    </row>
    <row r="341" customFormat="false" ht="15.75" hidden="false" customHeight="false" outlineLevel="0" collapsed="false">
      <c r="A341" s="3" t="n">
        <v>340</v>
      </c>
      <c r="B341" s="4" t="s">
        <v>1312</v>
      </c>
      <c r="C341" s="4" t="s">
        <v>1313</v>
      </c>
      <c r="D341" s="6" t="s">
        <v>1314</v>
      </c>
      <c r="E341" s="4" t="s">
        <v>10</v>
      </c>
      <c r="F341" s="4" t="s">
        <v>1315</v>
      </c>
      <c r="G341" s="4" t="s">
        <v>12</v>
      </c>
    </row>
    <row r="342" customFormat="false" ht="15.75" hidden="false" customHeight="false" outlineLevel="0" collapsed="false">
      <c r="A342" s="3" t="n">
        <v>341</v>
      </c>
      <c r="B342" s="4" t="s">
        <v>1316</v>
      </c>
      <c r="C342" s="4" t="s">
        <v>14</v>
      </c>
      <c r="D342" s="4" t="s">
        <v>1317</v>
      </c>
      <c r="E342" s="4" t="s">
        <v>1318</v>
      </c>
      <c r="F342" s="4" t="s">
        <v>1319</v>
      </c>
      <c r="G342" s="4" t="s">
        <v>12</v>
      </c>
    </row>
    <row r="343" customFormat="false" ht="15.75" hidden="false" customHeight="false" outlineLevel="0" collapsed="false">
      <c r="A343" s="3" t="n">
        <v>342</v>
      </c>
      <c r="B343" s="4" t="s">
        <v>1320</v>
      </c>
      <c r="C343" s="4" t="s">
        <v>1321</v>
      </c>
      <c r="D343" s="4" t="s">
        <v>1322</v>
      </c>
      <c r="E343" s="4" t="s">
        <v>10</v>
      </c>
      <c r="F343" s="4" t="s">
        <v>1323</v>
      </c>
      <c r="G343" s="4" t="s">
        <v>12</v>
      </c>
    </row>
    <row r="344" customFormat="false" ht="15.75" hidden="false" customHeight="false" outlineLevel="0" collapsed="false">
      <c r="A344" s="3" t="n">
        <v>343</v>
      </c>
      <c r="B344" s="4" t="s">
        <v>1324</v>
      </c>
      <c r="C344" s="4" t="s">
        <v>1325</v>
      </c>
      <c r="D344" s="4" t="s">
        <v>1326</v>
      </c>
      <c r="E344" s="4" t="n">
        <f aca="false">+914068222333</f>
        <v>914068222333</v>
      </c>
      <c r="F344" s="4" t="s">
        <v>1327</v>
      </c>
      <c r="G344" s="4" t="s">
        <v>12</v>
      </c>
    </row>
    <row r="345" customFormat="false" ht="15.75" hidden="false" customHeight="false" outlineLevel="0" collapsed="false">
      <c r="A345" s="3" t="n">
        <v>344</v>
      </c>
      <c r="B345" s="4" t="s">
        <v>1328</v>
      </c>
      <c r="C345" s="4" t="s">
        <v>1329</v>
      </c>
      <c r="D345" s="4" t="s">
        <v>1330</v>
      </c>
      <c r="E345" s="4" t="s">
        <v>1331</v>
      </c>
      <c r="F345" s="4" t="s">
        <v>1332</v>
      </c>
      <c r="G345" s="4" t="s">
        <v>12</v>
      </c>
    </row>
    <row r="346" customFormat="false" ht="15.75" hidden="false" customHeight="false" outlineLevel="0" collapsed="false">
      <c r="A346" s="3" t="n">
        <v>345</v>
      </c>
      <c r="B346" s="4" t="s">
        <v>1333</v>
      </c>
      <c r="C346" s="4" t="s">
        <v>1334</v>
      </c>
      <c r="D346" s="4" t="s">
        <v>1335</v>
      </c>
      <c r="E346" s="4" t="s">
        <v>1336</v>
      </c>
      <c r="F346" s="4" t="s">
        <v>1337</v>
      </c>
      <c r="G346" s="4" t="s">
        <v>12</v>
      </c>
    </row>
    <row r="347" customFormat="false" ht="15.75" hidden="false" customHeight="false" outlineLevel="0" collapsed="false">
      <c r="A347" s="3" t="n">
        <v>346</v>
      </c>
      <c r="B347" s="4" t="s">
        <v>1338</v>
      </c>
      <c r="C347" s="4" t="s">
        <v>1339</v>
      </c>
      <c r="D347" s="4" t="s">
        <v>1340</v>
      </c>
      <c r="E347" s="4" t="s">
        <v>10</v>
      </c>
      <c r="F347" s="4" t="s">
        <v>1341</v>
      </c>
      <c r="G347" s="4" t="s">
        <v>12</v>
      </c>
    </row>
    <row r="348" customFormat="false" ht="15.75" hidden="false" customHeight="false" outlineLevel="0" collapsed="false">
      <c r="A348" s="3" t="n">
        <v>347</v>
      </c>
      <c r="B348" s="4" t="s">
        <v>1342</v>
      </c>
      <c r="C348" s="4" t="s">
        <v>1343</v>
      </c>
      <c r="D348" s="4" t="s">
        <v>1344</v>
      </c>
      <c r="E348" s="4" t="s">
        <v>10</v>
      </c>
      <c r="F348" s="4" t="s">
        <v>1345</v>
      </c>
      <c r="G348" s="4" t="s">
        <v>12</v>
      </c>
    </row>
    <row r="349" customFormat="false" ht="15.75" hidden="false" customHeight="false" outlineLevel="0" collapsed="false">
      <c r="A349" s="3" t="n">
        <v>348</v>
      </c>
      <c r="B349" s="4" t="s">
        <v>1346</v>
      </c>
      <c r="C349" s="4" t="s">
        <v>1347</v>
      </c>
      <c r="D349" s="4" t="s">
        <v>1348</v>
      </c>
      <c r="E349" s="4" t="s">
        <v>1349</v>
      </c>
      <c r="F349" s="4" t="s">
        <v>1350</v>
      </c>
      <c r="G349" s="4" t="s">
        <v>12</v>
      </c>
    </row>
    <row r="350" customFormat="false" ht="15.75" hidden="false" customHeight="false" outlineLevel="0" collapsed="false">
      <c r="A350" s="3" t="n">
        <v>349</v>
      </c>
      <c r="B350" s="4" t="s">
        <v>1351</v>
      </c>
      <c r="C350" s="4" t="s">
        <v>1352</v>
      </c>
      <c r="D350" s="4" t="s">
        <v>1353</v>
      </c>
      <c r="E350" s="4" t="s">
        <v>10</v>
      </c>
      <c r="F350" s="4" t="s">
        <v>10</v>
      </c>
      <c r="G350" s="7" t="s">
        <v>146</v>
      </c>
    </row>
    <row r="351" customFormat="false" ht="15.75" hidden="false" customHeight="false" outlineLevel="0" collapsed="false">
      <c r="A351" s="3" t="n">
        <v>350</v>
      </c>
      <c r="B351" s="4" t="s">
        <v>1354</v>
      </c>
      <c r="C351" s="4" t="s">
        <v>1355</v>
      </c>
      <c r="D351" s="4" t="s">
        <v>1356</v>
      </c>
      <c r="E351" s="4" t="s">
        <v>10</v>
      </c>
      <c r="F351" s="4" t="s">
        <v>1357</v>
      </c>
      <c r="G351" s="4" t="s">
        <v>12</v>
      </c>
    </row>
    <row r="352" customFormat="false" ht="15.75" hidden="false" customHeight="false" outlineLevel="0" collapsed="false">
      <c r="A352" s="3" t="n">
        <v>351</v>
      </c>
      <c r="B352" s="5" t="s">
        <v>1358</v>
      </c>
      <c r="C352" s="4" t="s">
        <v>31</v>
      </c>
      <c r="D352" s="4" t="s">
        <v>1359</v>
      </c>
      <c r="E352" s="4" t="s">
        <v>1360</v>
      </c>
      <c r="F352" s="4" t="s">
        <v>1361</v>
      </c>
      <c r="G352" s="4" t="s">
        <v>12</v>
      </c>
    </row>
    <row r="353" customFormat="false" ht="15.75" hidden="false" customHeight="false" outlineLevel="0" collapsed="false">
      <c r="A353" s="3" t="n">
        <v>352</v>
      </c>
      <c r="B353" s="4" t="s">
        <v>1362</v>
      </c>
      <c r="C353" s="4" t="s">
        <v>1363</v>
      </c>
      <c r="D353" s="4" t="s">
        <v>1364</v>
      </c>
      <c r="E353" s="4" t="n">
        <f aca="false">+918886008700</f>
        <v>918886008700</v>
      </c>
      <c r="F353" s="4" t="s">
        <v>1365</v>
      </c>
      <c r="G353" s="4" t="s">
        <v>12</v>
      </c>
    </row>
    <row r="354" customFormat="false" ht="15.75" hidden="false" customHeight="false" outlineLevel="0" collapsed="false">
      <c r="A354" s="3" t="n">
        <v>353</v>
      </c>
      <c r="B354" s="4" t="s">
        <v>1366</v>
      </c>
      <c r="C354" s="4" t="s">
        <v>1367</v>
      </c>
      <c r="D354" s="4" t="s">
        <v>1368</v>
      </c>
      <c r="E354" s="4" t="s">
        <v>1369</v>
      </c>
      <c r="F354" s="4" t="s">
        <v>1370</v>
      </c>
      <c r="G354" s="4" t="s">
        <v>12</v>
      </c>
    </row>
    <row r="355" customFormat="false" ht="15.75" hidden="false" customHeight="false" outlineLevel="0" collapsed="false">
      <c r="A355" s="3" t="n">
        <v>354</v>
      </c>
      <c r="B355" s="4" t="s">
        <v>1371</v>
      </c>
      <c r="C355" s="4" t="s">
        <v>109</v>
      </c>
      <c r="D355" s="6" t="s">
        <v>1372</v>
      </c>
      <c r="E355" s="4" t="s">
        <v>10</v>
      </c>
      <c r="F355" s="4" t="s">
        <v>1373</v>
      </c>
      <c r="G355" s="4" t="s">
        <v>12</v>
      </c>
    </row>
    <row r="356" customFormat="false" ht="15.75" hidden="false" customHeight="false" outlineLevel="0" collapsed="false">
      <c r="A356" s="3" t="n">
        <v>355</v>
      </c>
      <c r="B356" s="4" t="s">
        <v>1374</v>
      </c>
      <c r="C356" s="4" t="s">
        <v>1375</v>
      </c>
      <c r="D356" s="4" t="s">
        <v>1376</v>
      </c>
      <c r="E356" s="4" t="n">
        <f aca="false">+918143609025</f>
        <v>918143609025</v>
      </c>
      <c r="F356" s="4" t="s">
        <v>1377</v>
      </c>
      <c r="G356" s="4" t="s">
        <v>12</v>
      </c>
    </row>
    <row r="357" customFormat="false" ht="15.75" hidden="false" customHeight="false" outlineLevel="0" collapsed="false">
      <c r="A357" s="3" t="n">
        <v>356</v>
      </c>
      <c r="B357" s="4" t="s">
        <v>1378</v>
      </c>
      <c r="C357" s="4" t="s">
        <v>1379</v>
      </c>
      <c r="D357" s="4" t="s">
        <v>1380</v>
      </c>
      <c r="E357" s="4" t="n">
        <f aca="false">+919949520202</f>
        <v>919949520202</v>
      </c>
      <c r="F357" s="4" t="s">
        <v>1381</v>
      </c>
      <c r="G357" s="4" t="s">
        <v>12</v>
      </c>
    </row>
    <row r="358" customFormat="false" ht="15.75" hidden="false" customHeight="false" outlineLevel="0" collapsed="false">
      <c r="A358" s="3" t="n">
        <v>357</v>
      </c>
      <c r="B358" s="4" t="s">
        <v>1382</v>
      </c>
      <c r="C358" s="4" t="s">
        <v>1383</v>
      </c>
      <c r="D358" s="4" t="s">
        <v>1384</v>
      </c>
      <c r="E358" s="4" t="s">
        <v>10</v>
      </c>
      <c r="F358" s="4" t="s">
        <v>1385</v>
      </c>
      <c r="G358" s="4" t="s">
        <v>12</v>
      </c>
    </row>
    <row r="359" customFormat="false" ht="15.75" hidden="false" customHeight="false" outlineLevel="0" collapsed="false">
      <c r="A359" s="3" t="n">
        <v>358</v>
      </c>
      <c r="B359" s="4" t="s">
        <v>1386</v>
      </c>
      <c r="C359" s="4" t="s">
        <v>1387</v>
      </c>
      <c r="D359" s="4" t="s">
        <v>1388</v>
      </c>
      <c r="E359" s="4" t="s">
        <v>10</v>
      </c>
      <c r="F359" s="4" t="s">
        <v>1389</v>
      </c>
      <c r="G359" s="4" t="s">
        <v>12</v>
      </c>
    </row>
    <row r="360" customFormat="false" ht="15.75" hidden="false" customHeight="false" outlineLevel="0" collapsed="false">
      <c r="A360" s="3" t="n">
        <v>359</v>
      </c>
      <c r="B360" s="4" t="s">
        <v>1390</v>
      </c>
      <c r="C360" s="4" t="s">
        <v>1391</v>
      </c>
      <c r="D360" s="4" t="s">
        <v>1392</v>
      </c>
      <c r="E360" s="4" t="s">
        <v>10</v>
      </c>
      <c r="F360" s="4" t="s">
        <v>1393</v>
      </c>
      <c r="G360" s="4" t="s">
        <v>12</v>
      </c>
    </row>
    <row r="361" customFormat="false" ht="15.75" hidden="false" customHeight="false" outlineLevel="0" collapsed="false">
      <c r="A361" s="3" t="n">
        <v>360</v>
      </c>
      <c r="B361" s="4" t="s">
        <v>1394</v>
      </c>
      <c r="C361" s="4" t="s">
        <v>31</v>
      </c>
      <c r="D361" s="4" t="s">
        <v>1395</v>
      </c>
      <c r="E361" s="4" t="s">
        <v>10</v>
      </c>
      <c r="F361" s="4" t="s">
        <v>1396</v>
      </c>
      <c r="G361" s="4" t="s">
        <v>12</v>
      </c>
    </row>
    <row r="362" customFormat="false" ht="15.75" hidden="false" customHeight="false" outlineLevel="0" collapsed="false">
      <c r="A362" s="3" t="n">
        <v>361</v>
      </c>
      <c r="B362" s="4" t="s">
        <v>1397</v>
      </c>
      <c r="C362" s="4" t="s">
        <v>109</v>
      </c>
      <c r="D362" s="4" t="s">
        <v>1398</v>
      </c>
      <c r="E362" s="4" t="s">
        <v>10</v>
      </c>
      <c r="F362" s="10" t="s">
        <v>1399</v>
      </c>
      <c r="G362" s="4" t="s">
        <v>12</v>
      </c>
    </row>
    <row r="363" customFormat="false" ht="15.75" hidden="false" customHeight="false" outlineLevel="0" collapsed="false">
      <c r="A363" s="3" t="n">
        <v>362</v>
      </c>
      <c r="B363" s="4" t="s">
        <v>1400</v>
      </c>
      <c r="C363" s="4" t="s">
        <v>14</v>
      </c>
      <c r="D363" s="4" t="s">
        <v>1401</v>
      </c>
      <c r="E363" s="4" t="n">
        <f aca="false">+914069597666</f>
        <v>914069597666</v>
      </c>
      <c r="F363" s="4" t="s">
        <v>1402</v>
      </c>
      <c r="G363" s="4" t="s">
        <v>12</v>
      </c>
    </row>
    <row r="364" customFormat="false" ht="15.75" hidden="false" customHeight="false" outlineLevel="0" collapsed="false">
      <c r="A364" s="3" t="n">
        <v>363</v>
      </c>
      <c r="B364" s="4" t="s">
        <v>1403</v>
      </c>
      <c r="C364" s="4" t="s">
        <v>1404</v>
      </c>
      <c r="D364" s="4" t="s">
        <v>1405</v>
      </c>
      <c r="E364" s="4" t="s">
        <v>10</v>
      </c>
      <c r="F364" s="4" t="s">
        <v>1406</v>
      </c>
      <c r="G364" s="4" t="s">
        <v>12</v>
      </c>
    </row>
    <row r="365" customFormat="false" ht="15.75" hidden="false" customHeight="false" outlineLevel="0" collapsed="false">
      <c r="A365" s="3" t="n">
        <v>364</v>
      </c>
      <c r="B365" s="4" t="s">
        <v>1407</v>
      </c>
      <c r="C365" s="4" t="s">
        <v>51</v>
      </c>
      <c r="D365" s="4" t="s">
        <v>1408</v>
      </c>
      <c r="E365" s="4" t="n">
        <f aca="false">+91082424134</f>
        <v>91082424134</v>
      </c>
      <c r="F365" s="4" t="s">
        <v>1409</v>
      </c>
      <c r="G365" s="4" t="s">
        <v>12</v>
      </c>
    </row>
    <row r="366" customFormat="false" ht="15.75" hidden="false" customHeight="false" outlineLevel="0" collapsed="false">
      <c r="A366" s="3" t="n">
        <v>365</v>
      </c>
      <c r="B366" s="4" t="s">
        <v>1410</v>
      </c>
      <c r="C366" s="4" t="s">
        <v>1411</v>
      </c>
      <c r="D366" s="4" t="s">
        <v>1412</v>
      </c>
      <c r="E366" s="4" t="s">
        <v>1413</v>
      </c>
      <c r="F366" s="4" t="s">
        <v>1414</v>
      </c>
      <c r="G366" s="4" t="s">
        <v>12</v>
      </c>
    </row>
    <row r="367" customFormat="false" ht="15.75" hidden="false" customHeight="false" outlineLevel="0" collapsed="false">
      <c r="A367" s="3" t="n">
        <v>366</v>
      </c>
      <c r="B367" s="4" t="s">
        <v>1415</v>
      </c>
      <c r="C367" s="4" t="s">
        <v>1416</v>
      </c>
      <c r="D367" s="4" t="s">
        <v>1417</v>
      </c>
      <c r="E367" s="4" t="s">
        <v>10</v>
      </c>
      <c r="F367" s="4" t="s">
        <v>1418</v>
      </c>
      <c r="G367" s="4" t="s">
        <v>12</v>
      </c>
    </row>
    <row r="368" customFormat="false" ht="15.75" hidden="false" customHeight="false" outlineLevel="0" collapsed="false">
      <c r="A368" s="3" t="n">
        <v>367</v>
      </c>
      <c r="B368" s="4" t="s">
        <v>1419</v>
      </c>
      <c r="C368" s="4" t="s">
        <v>1420</v>
      </c>
      <c r="D368" s="4" t="s">
        <v>1421</v>
      </c>
      <c r="E368" s="4" t="s">
        <v>10</v>
      </c>
      <c r="F368" s="4" t="s">
        <v>1422</v>
      </c>
      <c r="G368" s="4" t="s">
        <v>12</v>
      </c>
    </row>
    <row r="369" customFormat="false" ht="15.75" hidden="false" customHeight="false" outlineLevel="0" collapsed="false">
      <c r="A369" s="3" t="n">
        <v>368</v>
      </c>
      <c r="B369" s="4" t="s">
        <v>1423</v>
      </c>
      <c r="C369" s="4" t="s">
        <v>1424</v>
      </c>
      <c r="D369" s="4" t="s">
        <v>1425</v>
      </c>
      <c r="E369" s="4" t="s">
        <v>10</v>
      </c>
      <c r="F369" s="4" t="s">
        <v>1426</v>
      </c>
      <c r="G369" s="4" t="s">
        <v>12</v>
      </c>
    </row>
    <row r="370" customFormat="false" ht="15.75" hidden="false" customHeight="false" outlineLevel="0" collapsed="false">
      <c r="A370" s="3" t="n">
        <v>369</v>
      </c>
      <c r="B370" s="4" t="s">
        <v>1427</v>
      </c>
      <c r="C370" s="4" t="s">
        <v>1428</v>
      </c>
      <c r="D370" s="4" t="s">
        <v>1429</v>
      </c>
      <c r="E370" s="4" t="s">
        <v>10</v>
      </c>
      <c r="F370" s="4" t="s">
        <v>1430</v>
      </c>
      <c r="G370" s="4" t="s">
        <v>12</v>
      </c>
    </row>
    <row r="371" customFormat="false" ht="15.75" hidden="false" customHeight="false" outlineLevel="0" collapsed="false">
      <c r="A371" s="3" t="n">
        <v>370</v>
      </c>
      <c r="B371" s="4" t="s">
        <v>1431</v>
      </c>
      <c r="C371" s="4" t="s">
        <v>1432</v>
      </c>
      <c r="D371" s="4" t="s">
        <v>1433</v>
      </c>
      <c r="E371" s="4" t="s">
        <v>10</v>
      </c>
      <c r="F371" s="4" t="s">
        <v>1434</v>
      </c>
      <c r="G371" s="4" t="s">
        <v>12</v>
      </c>
    </row>
    <row r="372" customFormat="false" ht="15.75" hidden="false" customHeight="false" outlineLevel="0" collapsed="false">
      <c r="A372" s="3" t="n">
        <v>371</v>
      </c>
      <c r="B372" s="4" t="s">
        <v>1435</v>
      </c>
      <c r="C372" s="4" t="s">
        <v>1436</v>
      </c>
      <c r="D372" s="4" t="s">
        <v>1437</v>
      </c>
      <c r="E372" s="4" t="s">
        <v>1438</v>
      </c>
      <c r="F372" s="4" t="s">
        <v>1439</v>
      </c>
      <c r="G372" s="4" t="s">
        <v>12</v>
      </c>
    </row>
    <row r="373" customFormat="false" ht="15.75" hidden="false" customHeight="false" outlineLevel="0" collapsed="false">
      <c r="A373" s="3" t="n">
        <v>372</v>
      </c>
      <c r="B373" s="4" t="s">
        <v>1440</v>
      </c>
      <c r="C373" s="4" t="s">
        <v>1441</v>
      </c>
      <c r="D373" s="4" t="s">
        <v>1442</v>
      </c>
      <c r="E373" s="4" t="n">
        <f aca="false">+919940669680</f>
        <v>919940669680</v>
      </c>
      <c r="F373" s="4" t="s">
        <v>1443</v>
      </c>
      <c r="G373" s="4" t="s">
        <v>12</v>
      </c>
    </row>
    <row r="374" customFormat="false" ht="15.75" hidden="false" customHeight="false" outlineLevel="0" collapsed="false">
      <c r="A374" s="3" t="n">
        <v>373</v>
      </c>
      <c r="B374" s="4" t="s">
        <v>1444</v>
      </c>
      <c r="C374" s="4" t="s">
        <v>1416</v>
      </c>
      <c r="D374" s="4" t="s">
        <v>1445</v>
      </c>
      <c r="E374" s="4" t="s">
        <v>10</v>
      </c>
      <c r="F374" s="4" t="s">
        <v>1446</v>
      </c>
      <c r="G374" s="4" t="s">
        <v>12</v>
      </c>
    </row>
    <row r="375" customFormat="false" ht="15.75" hidden="false" customHeight="false" outlineLevel="0" collapsed="false">
      <c r="A375" s="3" t="n">
        <v>374</v>
      </c>
      <c r="B375" s="4" t="s">
        <v>1447</v>
      </c>
      <c r="C375" s="4" t="s">
        <v>109</v>
      </c>
      <c r="D375" s="4" t="s">
        <v>1448</v>
      </c>
      <c r="E375" s="4" t="s">
        <v>10</v>
      </c>
      <c r="F375" s="4" t="s">
        <v>1449</v>
      </c>
      <c r="G375" s="4" t="s">
        <v>12</v>
      </c>
    </row>
    <row r="376" customFormat="false" ht="15.75" hidden="false" customHeight="false" outlineLevel="0" collapsed="false">
      <c r="A376" s="3" t="n">
        <v>375</v>
      </c>
      <c r="B376" s="4" t="s">
        <v>1450</v>
      </c>
      <c r="C376" s="4" t="s">
        <v>1451</v>
      </c>
      <c r="D376" s="4" t="s">
        <v>1452</v>
      </c>
      <c r="E376" s="4" t="n">
        <f aca="false">+911206526665</f>
        <v>911206526665</v>
      </c>
      <c r="F376" s="4" t="s">
        <v>1453</v>
      </c>
      <c r="G376" s="4" t="s">
        <v>12</v>
      </c>
    </row>
    <row r="377" customFormat="false" ht="15.75" hidden="false" customHeight="false" outlineLevel="0" collapsed="false">
      <c r="A377" s="3" t="n">
        <v>376</v>
      </c>
      <c r="B377" s="4" t="s">
        <v>1454</v>
      </c>
      <c r="C377" s="4" t="s">
        <v>1455</v>
      </c>
      <c r="D377" s="4" t="s">
        <v>1456</v>
      </c>
      <c r="E377" s="4" t="s">
        <v>10</v>
      </c>
      <c r="F377" s="4" t="s">
        <v>1457</v>
      </c>
      <c r="G377" s="4" t="s">
        <v>12</v>
      </c>
    </row>
    <row r="378" customFormat="false" ht="15.75" hidden="false" customHeight="false" outlineLevel="0" collapsed="false">
      <c r="A378" s="3" t="n">
        <v>377</v>
      </c>
      <c r="B378" s="4" t="s">
        <v>1458</v>
      </c>
      <c r="C378" s="4" t="s">
        <v>1459</v>
      </c>
      <c r="D378" s="4" t="s">
        <v>1460</v>
      </c>
      <c r="E378" s="4" t="s">
        <v>10</v>
      </c>
      <c r="F378" s="4" t="s">
        <v>1461</v>
      </c>
      <c r="G378" s="4" t="s">
        <v>12</v>
      </c>
    </row>
    <row r="379" customFormat="false" ht="15.75" hidden="false" customHeight="false" outlineLevel="0" collapsed="false">
      <c r="A379" s="3" t="n">
        <v>378</v>
      </c>
      <c r="B379" s="4" t="s">
        <v>1462</v>
      </c>
      <c r="C379" s="4" t="s">
        <v>1463</v>
      </c>
      <c r="D379" s="4" t="s">
        <v>1464</v>
      </c>
      <c r="E379" s="4" t="s">
        <v>10</v>
      </c>
      <c r="F379" s="4" t="s">
        <v>1465</v>
      </c>
      <c r="G379" s="4" t="s">
        <v>12</v>
      </c>
    </row>
    <row r="380" customFormat="false" ht="15.75" hidden="false" customHeight="false" outlineLevel="0" collapsed="false">
      <c r="A380" s="3" t="n">
        <v>379</v>
      </c>
      <c r="B380" s="4" t="s">
        <v>1466</v>
      </c>
      <c r="C380" s="4" t="s">
        <v>1467</v>
      </c>
      <c r="D380" s="4" t="s">
        <v>1468</v>
      </c>
      <c r="E380" s="4" t="s">
        <v>1469</v>
      </c>
      <c r="F380" s="4" t="s">
        <v>1470</v>
      </c>
      <c r="G380" s="4" t="s">
        <v>12</v>
      </c>
    </row>
    <row r="381" customFormat="false" ht="15.75" hidden="false" customHeight="false" outlineLevel="0" collapsed="false">
      <c r="A381" s="3" t="n">
        <v>380</v>
      </c>
      <c r="B381" s="4" t="s">
        <v>1471</v>
      </c>
      <c r="C381" s="4" t="s">
        <v>31</v>
      </c>
      <c r="D381" s="4" t="s">
        <v>1472</v>
      </c>
      <c r="E381" s="4" t="s">
        <v>10</v>
      </c>
      <c r="F381" s="4" t="s">
        <v>1473</v>
      </c>
      <c r="G381" s="4" t="s">
        <v>12</v>
      </c>
    </row>
    <row r="382" customFormat="false" ht="15.75" hidden="false" customHeight="false" outlineLevel="0" collapsed="false">
      <c r="A382" s="3" t="n">
        <v>381</v>
      </c>
      <c r="B382" s="4" t="s">
        <v>1474</v>
      </c>
      <c r="C382" s="4" t="s">
        <v>31</v>
      </c>
      <c r="D382" s="4" t="s">
        <v>1475</v>
      </c>
      <c r="E382" s="4" t="s">
        <v>10</v>
      </c>
      <c r="F382" s="4" t="s">
        <v>1476</v>
      </c>
      <c r="G382" s="4" t="s">
        <v>12</v>
      </c>
    </row>
    <row r="383" customFormat="false" ht="15.75" hidden="false" customHeight="false" outlineLevel="0" collapsed="false">
      <c r="A383" s="3" t="n">
        <v>382</v>
      </c>
      <c r="B383" s="4" t="s">
        <v>1477</v>
      </c>
      <c r="C383" s="4" t="s">
        <v>1478</v>
      </c>
      <c r="D383" s="4" t="s">
        <v>1479</v>
      </c>
      <c r="E383" s="4" t="n">
        <f aca="false">+9197143601111</f>
        <v>9197143601111</v>
      </c>
      <c r="F383" s="4" t="s">
        <v>1480</v>
      </c>
      <c r="G383" s="4" t="s">
        <v>12</v>
      </c>
    </row>
    <row r="384" customFormat="false" ht="15.75" hidden="false" customHeight="false" outlineLevel="0" collapsed="false">
      <c r="A384" s="3" t="n">
        <v>383</v>
      </c>
      <c r="B384" s="4" t="s">
        <v>1481</v>
      </c>
      <c r="C384" s="4" t="s">
        <v>1482</v>
      </c>
      <c r="D384" s="4" t="s">
        <v>1483</v>
      </c>
      <c r="E384" s="4" t="n">
        <f aca="false">+919908886969</f>
        <v>919908886969</v>
      </c>
      <c r="F384" s="4" t="s">
        <v>1484</v>
      </c>
      <c r="G384" s="4" t="s">
        <v>12</v>
      </c>
    </row>
    <row r="385" customFormat="false" ht="15.75" hidden="false" customHeight="false" outlineLevel="0" collapsed="false">
      <c r="A385" s="3" t="n">
        <v>384</v>
      </c>
      <c r="B385" s="4" t="s">
        <v>1485</v>
      </c>
      <c r="C385" s="4" t="s">
        <v>171</v>
      </c>
      <c r="D385" s="4" t="s">
        <v>1486</v>
      </c>
      <c r="E385" s="4" t="s">
        <v>10</v>
      </c>
      <c r="F385" s="4" t="s">
        <v>1487</v>
      </c>
      <c r="G385" s="4" t="s">
        <v>12</v>
      </c>
    </row>
    <row r="386" customFormat="false" ht="15.75" hidden="false" customHeight="false" outlineLevel="0" collapsed="false">
      <c r="A386" s="3" t="n">
        <v>385</v>
      </c>
      <c r="B386" s="4" t="s">
        <v>1488</v>
      </c>
      <c r="C386" s="4" t="s">
        <v>1489</v>
      </c>
      <c r="D386" s="4" t="s">
        <v>1490</v>
      </c>
      <c r="E386" s="4" t="s">
        <v>10</v>
      </c>
      <c r="F386" s="4" t="s">
        <v>1491</v>
      </c>
      <c r="G386" s="4" t="s">
        <v>12</v>
      </c>
    </row>
    <row r="387" customFormat="false" ht="15.75" hidden="false" customHeight="false" outlineLevel="0" collapsed="false">
      <c r="A387" s="3" t="n">
        <v>386</v>
      </c>
      <c r="B387" s="4" t="s">
        <v>1492</v>
      </c>
      <c r="C387" s="4" t="s">
        <v>1493</v>
      </c>
      <c r="D387" s="4" t="s">
        <v>1494</v>
      </c>
      <c r="E387" s="4" t="s">
        <v>1495</v>
      </c>
      <c r="F387" s="4" t="s">
        <v>1496</v>
      </c>
      <c r="G387" s="4" t="s">
        <v>12</v>
      </c>
    </row>
    <row r="388" customFormat="false" ht="15.75" hidden="false" customHeight="false" outlineLevel="0" collapsed="false">
      <c r="A388" s="3" t="n">
        <v>387</v>
      </c>
      <c r="B388" s="4" t="s">
        <v>1497</v>
      </c>
      <c r="C388" s="4" t="s">
        <v>31</v>
      </c>
      <c r="D388" s="4" t="s">
        <v>1498</v>
      </c>
      <c r="E388" s="4" t="s">
        <v>10</v>
      </c>
      <c r="F388" s="4" t="s">
        <v>1499</v>
      </c>
      <c r="G388" s="4" t="s">
        <v>12</v>
      </c>
    </row>
    <row r="389" customFormat="false" ht="15.75" hidden="false" customHeight="false" outlineLevel="0" collapsed="false">
      <c r="A389" s="3" t="n">
        <v>388</v>
      </c>
      <c r="B389" s="4" t="s">
        <v>1500</v>
      </c>
      <c r="C389" s="4" t="s">
        <v>1501</v>
      </c>
      <c r="D389" s="4" t="s">
        <v>1502</v>
      </c>
      <c r="E389" s="4" t="s">
        <v>10</v>
      </c>
      <c r="F389" s="4" t="s">
        <v>1503</v>
      </c>
      <c r="G389" s="4" t="s">
        <v>12</v>
      </c>
    </row>
    <row r="390" customFormat="false" ht="15.75" hidden="false" customHeight="false" outlineLevel="0" collapsed="false">
      <c r="A390" s="3" t="n">
        <v>389</v>
      </c>
      <c r="B390" s="4" t="s">
        <v>1504</v>
      </c>
      <c r="C390" s="4" t="s">
        <v>14</v>
      </c>
      <c r="D390" s="4" t="s">
        <v>1505</v>
      </c>
      <c r="E390" s="4" t="s">
        <v>10</v>
      </c>
      <c r="F390" s="4" t="s">
        <v>1506</v>
      </c>
      <c r="G390" s="4" t="s">
        <v>12</v>
      </c>
    </row>
    <row r="391" customFormat="false" ht="15.75" hidden="false" customHeight="false" outlineLevel="0" collapsed="false">
      <c r="A391" s="3" t="n">
        <v>390</v>
      </c>
      <c r="B391" s="4" t="s">
        <v>1507</v>
      </c>
      <c r="C391" s="4" t="s">
        <v>1508</v>
      </c>
      <c r="D391" s="4" t="s">
        <v>1509</v>
      </c>
      <c r="E391" s="4" t="s">
        <v>1510</v>
      </c>
      <c r="F391" s="4" t="s">
        <v>1511</v>
      </c>
      <c r="G391" s="4" t="s">
        <v>12</v>
      </c>
    </row>
    <row r="392" customFormat="false" ht="15.75" hidden="false" customHeight="false" outlineLevel="0" collapsed="false">
      <c r="A392" s="3" t="n">
        <v>391</v>
      </c>
      <c r="B392" s="4" t="s">
        <v>1512</v>
      </c>
      <c r="C392" s="4" t="s">
        <v>1513</v>
      </c>
      <c r="D392" s="4" t="s">
        <v>1514</v>
      </c>
      <c r="E392" s="4" t="s">
        <v>10</v>
      </c>
      <c r="F392" s="4" t="s">
        <v>1515</v>
      </c>
      <c r="G392" s="4" t="s">
        <v>12</v>
      </c>
    </row>
    <row r="393" customFormat="false" ht="15.75" hidden="false" customHeight="false" outlineLevel="0" collapsed="false">
      <c r="A393" s="3" t="n">
        <v>392</v>
      </c>
      <c r="B393" s="4" t="s">
        <v>1516</v>
      </c>
      <c r="C393" s="4" t="s">
        <v>1517</v>
      </c>
      <c r="D393" s="4" t="s">
        <v>1518</v>
      </c>
      <c r="E393" s="4" t="n">
        <v>4445032150</v>
      </c>
      <c r="F393" s="4" t="s">
        <v>1519</v>
      </c>
      <c r="G393" s="4" t="s">
        <v>12</v>
      </c>
    </row>
    <row r="394" customFormat="false" ht="15.75" hidden="false" customHeight="false" outlineLevel="0" collapsed="false">
      <c r="A394" s="3" t="n">
        <v>393</v>
      </c>
      <c r="B394" s="4" t="s">
        <v>1520</v>
      </c>
      <c r="C394" s="4" t="s">
        <v>1521</v>
      </c>
      <c r="D394" s="4" t="s">
        <v>1522</v>
      </c>
      <c r="E394" s="4" t="s">
        <v>10</v>
      </c>
      <c r="F394" s="4" t="s">
        <v>1523</v>
      </c>
      <c r="G394" s="4" t="s">
        <v>12</v>
      </c>
    </row>
    <row r="395" customFormat="false" ht="15.75" hidden="false" customHeight="false" outlineLevel="0" collapsed="false">
      <c r="A395" s="3" t="n">
        <v>394</v>
      </c>
      <c r="B395" s="4" t="s">
        <v>1524</v>
      </c>
      <c r="C395" s="4" t="s">
        <v>1525</v>
      </c>
      <c r="D395" s="4" t="s">
        <v>1526</v>
      </c>
      <c r="E395" s="4" t="n">
        <v>99717.93625</v>
      </c>
      <c r="F395" s="4" t="s">
        <v>1527</v>
      </c>
      <c r="G395" s="4" t="s">
        <v>12</v>
      </c>
    </row>
    <row r="396" customFormat="false" ht="15.75" hidden="false" customHeight="false" outlineLevel="0" collapsed="false">
      <c r="A396" s="3" t="n">
        <v>395</v>
      </c>
      <c r="B396" s="4" t="s">
        <v>1528</v>
      </c>
      <c r="C396" s="4" t="s">
        <v>14</v>
      </c>
      <c r="D396" s="4" t="s">
        <v>1529</v>
      </c>
      <c r="E396" s="4" t="s">
        <v>10</v>
      </c>
      <c r="F396" s="4" t="s">
        <v>1530</v>
      </c>
      <c r="G396" s="4" t="s">
        <v>12</v>
      </c>
    </row>
    <row r="397" customFormat="false" ht="15.75" hidden="false" customHeight="false" outlineLevel="0" collapsed="false">
      <c r="A397" s="3" t="n">
        <v>396</v>
      </c>
      <c r="B397" s="4" t="s">
        <v>1531</v>
      </c>
      <c r="C397" s="4" t="s">
        <v>1532</v>
      </c>
      <c r="D397" s="4" t="s">
        <v>1533</v>
      </c>
      <c r="E397" s="4" t="n">
        <f aca="false">+914449156666</f>
        <v>914449156666</v>
      </c>
      <c r="F397" s="4" t="s">
        <v>1534</v>
      </c>
      <c r="G397" s="4" t="s">
        <v>12</v>
      </c>
    </row>
    <row r="398" customFormat="false" ht="15.75" hidden="false" customHeight="false" outlineLevel="0" collapsed="false">
      <c r="A398" s="3" t="n">
        <v>397</v>
      </c>
      <c r="B398" s="4" t="s">
        <v>1535</v>
      </c>
      <c r="C398" s="4" t="s">
        <v>171</v>
      </c>
      <c r="D398" s="4" t="s">
        <v>1536</v>
      </c>
      <c r="E398" s="4" t="s">
        <v>10</v>
      </c>
      <c r="F398" s="4" t="s">
        <v>1537</v>
      </c>
      <c r="G398" s="4" t="s">
        <v>12</v>
      </c>
    </row>
    <row r="399" customFormat="false" ht="15.75" hidden="false" customHeight="false" outlineLevel="0" collapsed="false">
      <c r="A399" s="3" t="n">
        <v>398</v>
      </c>
      <c r="B399" s="4" t="s">
        <v>1538</v>
      </c>
      <c r="C399" s="4" t="s">
        <v>1539</v>
      </c>
      <c r="D399" s="6" t="s">
        <v>1540</v>
      </c>
      <c r="E399" s="4" t="s">
        <v>10</v>
      </c>
      <c r="F399" s="4" t="s">
        <v>1541</v>
      </c>
      <c r="G399" s="4" t="s">
        <v>12</v>
      </c>
    </row>
    <row r="400" customFormat="false" ht="15.75" hidden="false" customHeight="false" outlineLevel="0" collapsed="false">
      <c r="A400" s="3" t="n">
        <v>399</v>
      </c>
      <c r="B400" s="4" t="s">
        <v>1542</v>
      </c>
      <c r="C400" s="4" t="s">
        <v>500</v>
      </c>
      <c r="D400" s="4" t="s">
        <v>1543</v>
      </c>
      <c r="E400" s="4" t="s">
        <v>1544</v>
      </c>
      <c r="F400" s="4" t="s">
        <v>1545</v>
      </c>
      <c r="G400" s="4" t="s">
        <v>12</v>
      </c>
    </row>
    <row r="401" customFormat="false" ht="15.75" hidden="false" customHeight="false" outlineLevel="0" collapsed="false">
      <c r="A401" s="3" t="n">
        <v>400</v>
      </c>
      <c r="B401" s="4" t="s">
        <v>1546</v>
      </c>
      <c r="C401" s="4" t="s">
        <v>1547</v>
      </c>
      <c r="D401" s="4" t="s">
        <v>1548</v>
      </c>
      <c r="E401" s="4" t="s">
        <v>10</v>
      </c>
      <c r="F401" s="4" t="s">
        <v>1549</v>
      </c>
      <c r="G401" s="4" t="s">
        <v>12</v>
      </c>
    </row>
    <row r="402" customFormat="false" ht="15.75" hidden="false" customHeight="false" outlineLevel="0" collapsed="false">
      <c r="A402" s="3" t="n">
        <v>401</v>
      </c>
      <c r="B402" s="4" t="s">
        <v>1550</v>
      </c>
      <c r="C402" s="4" t="s">
        <v>1551</v>
      </c>
      <c r="D402" s="4" t="s">
        <v>1552</v>
      </c>
      <c r="E402" s="4" t="s">
        <v>10</v>
      </c>
      <c r="F402" s="4" t="s">
        <v>1553</v>
      </c>
      <c r="G402" s="4" t="s">
        <v>12</v>
      </c>
    </row>
    <row r="403" customFormat="false" ht="15.75" hidden="false" customHeight="false" outlineLevel="0" collapsed="false">
      <c r="A403" s="3" t="n">
        <v>402</v>
      </c>
      <c r="B403" s="4" t="s">
        <v>1554</v>
      </c>
      <c r="C403" s="4" t="s">
        <v>1555</v>
      </c>
      <c r="D403" s="4" t="s">
        <v>1556</v>
      </c>
      <c r="E403" s="4" t="s">
        <v>1557</v>
      </c>
      <c r="F403" s="4" t="s">
        <v>1558</v>
      </c>
      <c r="G403" s="4" t="s">
        <v>12</v>
      </c>
    </row>
    <row r="404" customFormat="false" ht="15.75" hidden="false" customHeight="false" outlineLevel="0" collapsed="false">
      <c r="A404" s="3" t="n">
        <v>403</v>
      </c>
      <c r="B404" s="4" t="s">
        <v>1559</v>
      </c>
      <c r="C404" s="4" t="s">
        <v>1560</v>
      </c>
      <c r="D404" s="4" t="s">
        <v>1561</v>
      </c>
      <c r="E404" s="4" t="n">
        <f aca="false">+917966179865</f>
        <v>917966179865</v>
      </c>
      <c r="F404" s="4" t="s">
        <v>1562</v>
      </c>
      <c r="G404" s="4" t="s">
        <v>12</v>
      </c>
    </row>
    <row r="405" customFormat="false" ht="15.75" hidden="false" customHeight="false" outlineLevel="0" collapsed="false">
      <c r="A405" s="3" t="n">
        <v>404</v>
      </c>
      <c r="B405" s="4" t="s">
        <v>1563</v>
      </c>
      <c r="C405" s="4" t="s">
        <v>1564</v>
      </c>
      <c r="D405" s="4" t="s">
        <v>1565</v>
      </c>
      <c r="E405" s="4" t="n">
        <f aca="false">+912240595744</f>
        <v>912240595744</v>
      </c>
      <c r="F405" s="4" t="s">
        <v>1566</v>
      </c>
      <c r="G405" s="4" t="s">
        <v>12</v>
      </c>
    </row>
    <row r="406" customFormat="false" ht="15.75" hidden="false" customHeight="false" outlineLevel="0" collapsed="false">
      <c r="A406" s="3" t="n">
        <v>405</v>
      </c>
      <c r="B406" s="4" t="s">
        <v>1567</v>
      </c>
      <c r="C406" s="4" t="s">
        <v>31</v>
      </c>
      <c r="D406" s="4" t="s">
        <v>1568</v>
      </c>
      <c r="E406" s="4" t="n">
        <f aca="false">+918025801212</f>
        <v>918025801212</v>
      </c>
      <c r="F406" s="4" t="s">
        <v>1569</v>
      </c>
      <c r="G406" s="4" t="s">
        <v>12</v>
      </c>
    </row>
    <row r="407" customFormat="false" ht="15.75" hidden="false" customHeight="false" outlineLevel="0" collapsed="false">
      <c r="A407" s="3" t="n">
        <v>406</v>
      </c>
      <c r="B407" s="4" t="s">
        <v>1570</v>
      </c>
      <c r="C407" s="4" t="s">
        <v>1571</v>
      </c>
      <c r="D407" s="4" t="s">
        <v>1572</v>
      </c>
      <c r="E407" s="4" t="n">
        <f aca="false">+918586971618</f>
        <v>918586971618</v>
      </c>
      <c r="F407" s="4" t="s">
        <v>1573</v>
      </c>
      <c r="G407" s="4" t="s">
        <v>12</v>
      </c>
    </row>
    <row r="408" customFormat="false" ht="15.75" hidden="false" customHeight="false" outlineLevel="0" collapsed="false">
      <c r="A408" s="3" t="n">
        <v>407</v>
      </c>
      <c r="B408" s="4" t="s">
        <v>1574</v>
      </c>
      <c r="C408" s="4" t="s">
        <v>1575</v>
      </c>
      <c r="D408" s="4" t="s">
        <v>1576</v>
      </c>
      <c r="E408" s="4" t="s">
        <v>10</v>
      </c>
      <c r="F408" s="4" t="s">
        <v>1577</v>
      </c>
      <c r="G408" s="4" t="s">
        <v>12</v>
      </c>
    </row>
    <row r="409" customFormat="false" ht="15.75" hidden="false" customHeight="false" outlineLevel="0" collapsed="false">
      <c r="A409" s="3" t="n">
        <v>408</v>
      </c>
      <c r="B409" s="4" t="s">
        <v>1578</v>
      </c>
      <c r="C409" s="4" t="s">
        <v>1579</v>
      </c>
      <c r="D409" s="4" t="s">
        <v>1580</v>
      </c>
      <c r="E409" s="4" t="s">
        <v>1581</v>
      </c>
      <c r="F409" s="4" t="s">
        <v>1582</v>
      </c>
      <c r="G409" s="4" t="s">
        <v>12</v>
      </c>
    </row>
    <row r="410" customFormat="false" ht="15.75" hidden="false" customHeight="false" outlineLevel="0" collapsed="false">
      <c r="A410" s="3" t="n">
        <v>409</v>
      </c>
      <c r="B410" s="4" t="s">
        <v>1583</v>
      </c>
      <c r="C410" s="4" t="s">
        <v>1584</v>
      </c>
      <c r="D410" s="4" t="s">
        <v>1585</v>
      </c>
      <c r="E410" s="4" t="n">
        <f aca="false">+912225295331</f>
        <v>912225295331</v>
      </c>
      <c r="F410" s="4" t="s">
        <v>1586</v>
      </c>
      <c r="G410" s="4" t="s">
        <v>12</v>
      </c>
    </row>
    <row r="411" customFormat="false" ht="15.75" hidden="false" customHeight="false" outlineLevel="0" collapsed="false">
      <c r="A411" s="3" t="n">
        <v>410</v>
      </c>
      <c r="B411" s="4" t="s">
        <v>1587</v>
      </c>
      <c r="C411" s="4" t="s">
        <v>1588</v>
      </c>
      <c r="D411" s="4" t="s">
        <v>1589</v>
      </c>
      <c r="E411" s="4" t="s">
        <v>10</v>
      </c>
      <c r="F411" s="4" t="s">
        <v>1590</v>
      </c>
      <c r="G411" s="4" t="s">
        <v>12</v>
      </c>
    </row>
    <row r="412" customFormat="false" ht="15.75" hidden="false" customHeight="false" outlineLevel="0" collapsed="false">
      <c r="A412" s="3" t="n">
        <v>411</v>
      </c>
      <c r="B412" s="4" t="s">
        <v>1591</v>
      </c>
      <c r="C412" s="4" t="s">
        <v>1592</v>
      </c>
      <c r="D412" s="4" t="s">
        <v>1593</v>
      </c>
      <c r="E412" s="4" t="n">
        <f aca="false">+914424781035</f>
        <v>914424781035</v>
      </c>
      <c r="F412" s="4" t="s">
        <v>1594</v>
      </c>
      <c r="G412" s="4" t="s">
        <v>12</v>
      </c>
    </row>
    <row r="413" customFormat="false" ht="15.75" hidden="false" customHeight="false" outlineLevel="0" collapsed="false">
      <c r="A413" s="3" t="n">
        <v>412</v>
      </c>
      <c r="B413" s="4" t="s">
        <v>1595</v>
      </c>
      <c r="C413" s="4" t="s">
        <v>1596</v>
      </c>
      <c r="D413" s="4" t="s">
        <v>1597</v>
      </c>
      <c r="E413" s="4" t="s">
        <v>10</v>
      </c>
      <c r="F413" s="4" t="s">
        <v>1598</v>
      </c>
      <c r="G413" s="4" t="s">
        <v>12</v>
      </c>
    </row>
    <row r="414" customFormat="false" ht="15.75" hidden="false" customHeight="false" outlineLevel="0" collapsed="false">
      <c r="A414" s="3" t="n">
        <v>413</v>
      </c>
      <c r="B414" s="4" t="s">
        <v>1599</v>
      </c>
      <c r="C414" s="4" t="s">
        <v>1600</v>
      </c>
      <c r="D414" s="4" t="s">
        <v>1601</v>
      </c>
      <c r="E414" s="4" t="s">
        <v>1602</v>
      </c>
      <c r="F414" s="4" t="s">
        <v>1603</v>
      </c>
      <c r="G414" s="4" t="s">
        <v>12</v>
      </c>
    </row>
    <row r="415" customFormat="false" ht="15.75" hidden="false" customHeight="false" outlineLevel="0" collapsed="false">
      <c r="A415" s="3" t="n">
        <v>414</v>
      </c>
      <c r="B415" s="4" t="s">
        <v>1604</v>
      </c>
      <c r="C415" s="4" t="s">
        <v>1605</v>
      </c>
      <c r="D415" s="4" t="s">
        <v>1606</v>
      </c>
      <c r="E415" s="4" t="s">
        <v>10</v>
      </c>
      <c r="F415" s="4" t="s">
        <v>1607</v>
      </c>
      <c r="G415" s="4" t="s">
        <v>12</v>
      </c>
    </row>
    <row r="416" customFormat="false" ht="15.75" hidden="false" customHeight="false" outlineLevel="0" collapsed="false">
      <c r="A416" s="3" t="n">
        <v>415</v>
      </c>
      <c r="B416" s="4" t="s">
        <v>1608</v>
      </c>
      <c r="C416" s="4" t="s">
        <v>31</v>
      </c>
      <c r="D416" s="10" t="s">
        <v>1609</v>
      </c>
      <c r="E416" s="4" t="s">
        <v>10</v>
      </c>
      <c r="F416" s="4" t="s">
        <v>1610</v>
      </c>
      <c r="G416" s="4" t="s">
        <v>12</v>
      </c>
    </row>
    <row r="417" customFormat="false" ht="15.75" hidden="false" customHeight="false" outlineLevel="0" collapsed="false">
      <c r="A417" s="3" t="n">
        <v>416</v>
      </c>
      <c r="B417" s="4" t="s">
        <v>1611</v>
      </c>
      <c r="C417" s="4" t="s">
        <v>14</v>
      </c>
      <c r="D417" s="4" t="s">
        <v>1612</v>
      </c>
      <c r="E417" s="4" t="n">
        <f aca="false">+919884487551</f>
        <v>919884487551</v>
      </c>
      <c r="F417" s="4" t="s">
        <v>1613</v>
      </c>
      <c r="G417" s="4" t="s">
        <v>12</v>
      </c>
    </row>
    <row r="418" customFormat="false" ht="15.75" hidden="false" customHeight="false" outlineLevel="0" collapsed="false">
      <c r="A418" s="3" t="n">
        <v>417</v>
      </c>
      <c r="B418" s="4" t="s">
        <v>1614</v>
      </c>
      <c r="C418" s="4" t="s">
        <v>1615</v>
      </c>
      <c r="D418" s="4" t="s">
        <v>1616</v>
      </c>
      <c r="E418" s="4" t="s">
        <v>10</v>
      </c>
      <c r="F418" s="4" t="s">
        <v>1617</v>
      </c>
      <c r="G418" s="4" t="s">
        <v>12</v>
      </c>
    </row>
    <row r="419" customFormat="false" ht="15.75" hidden="false" customHeight="false" outlineLevel="0" collapsed="false">
      <c r="A419" s="3" t="n">
        <v>418</v>
      </c>
      <c r="B419" s="4" t="s">
        <v>1618</v>
      </c>
      <c r="C419" s="4" t="s">
        <v>1619</v>
      </c>
      <c r="D419" s="4" t="s">
        <v>1620</v>
      </c>
      <c r="E419" s="4" t="n">
        <f aca="false">+917666949596</f>
        <v>917666949596</v>
      </c>
      <c r="F419" s="4" t="s">
        <v>1621</v>
      </c>
      <c r="G419" s="4" t="s">
        <v>12</v>
      </c>
    </row>
    <row r="420" customFormat="false" ht="15.75" hidden="false" customHeight="false" outlineLevel="0" collapsed="false">
      <c r="A420" s="3" t="n">
        <v>419</v>
      </c>
      <c r="B420" s="4" t="s">
        <v>1622</v>
      </c>
      <c r="C420" s="4" t="s">
        <v>1623</v>
      </c>
      <c r="D420" s="4" t="s">
        <v>1624</v>
      </c>
      <c r="E420" s="4" t="s">
        <v>1625</v>
      </c>
      <c r="F420" s="4" t="s">
        <v>1626</v>
      </c>
      <c r="G420" s="4" t="s">
        <v>12</v>
      </c>
    </row>
    <row r="421" customFormat="false" ht="15.75" hidden="false" customHeight="false" outlineLevel="0" collapsed="false">
      <c r="A421" s="3" t="n">
        <v>420</v>
      </c>
      <c r="B421" s="4" t="s">
        <v>1627</v>
      </c>
      <c r="C421" s="4" t="s">
        <v>1411</v>
      </c>
      <c r="D421" s="4" t="s">
        <v>1628</v>
      </c>
      <c r="E421" s="4" t="s">
        <v>1629</v>
      </c>
      <c r="F421" s="4" t="s">
        <v>1630</v>
      </c>
      <c r="G421" s="4" t="s">
        <v>12</v>
      </c>
    </row>
    <row r="422" customFormat="false" ht="15.75" hidden="false" customHeight="false" outlineLevel="0" collapsed="false">
      <c r="A422" s="3" t="n">
        <v>421</v>
      </c>
      <c r="B422" s="4" t="s">
        <v>1631</v>
      </c>
      <c r="C422" s="4" t="s">
        <v>31</v>
      </c>
      <c r="D422" s="4" t="s">
        <v>1632</v>
      </c>
      <c r="E422" s="4" t="s">
        <v>10</v>
      </c>
      <c r="F422" s="4" t="s">
        <v>1633</v>
      </c>
      <c r="G422" s="4" t="s">
        <v>12</v>
      </c>
    </row>
    <row r="423" customFormat="false" ht="15.75" hidden="false" customHeight="false" outlineLevel="0" collapsed="false">
      <c r="A423" s="3" t="n">
        <v>422</v>
      </c>
      <c r="B423" s="4" t="s">
        <v>1634</v>
      </c>
      <c r="C423" s="4" t="s">
        <v>1635</v>
      </c>
      <c r="D423" s="4" t="s">
        <v>1636</v>
      </c>
      <c r="E423" s="4" t="s">
        <v>1637</v>
      </c>
      <c r="F423" s="4" t="s">
        <v>1638</v>
      </c>
      <c r="G423" s="4" t="s">
        <v>12</v>
      </c>
    </row>
    <row r="424" customFormat="false" ht="15.75" hidden="false" customHeight="false" outlineLevel="0" collapsed="false">
      <c r="A424" s="3" t="n">
        <v>423</v>
      </c>
      <c r="B424" s="4" t="s">
        <v>1639</v>
      </c>
      <c r="C424" s="4" t="s">
        <v>1640</v>
      </c>
      <c r="D424" s="4" t="s">
        <v>1641</v>
      </c>
      <c r="E424" s="4" t="s">
        <v>10</v>
      </c>
      <c r="F424" s="4" t="s">
        <v>1642</v>
      </c>
      <c r="G424" s="4" t="s">
        <v>12</v>
      </c>
    </row>
    <row r="425" customFormat="false" ht="15.75" hidden="false" customHeight="false" outlineLevel="0" collapsed="false">
      <c r="A425" s="3" t="n">
        <v>424</v>
      </c>
      <c r="B425" s="4" t="s">
        <v>1643</v>
      </c>
      <c r="C425" s="4" t="s">
        <v>1644</v>
      </c>
      <c r="D425" s="4" t="s">
        <v>1645</v>
      </c>
      <c r="E425" s="4" t="n">
        <f aca="false">+919850844496</f>
        <v>919850844496</v>
      </c>
      <c r="F425" s="4" t="s">
        <v>1646</v>
      </c>
      <c r="G425" s="4" t="s">
        <v>12</v>
      </c>
    </row>
    <row r="426" customFormat="false" ht="15.75" hidden="false" customHeight="false" outlineLevel="0" collapsed="false">
      <c r="A426" s="3" t="n">
        <v>425</v>
      </c>
      <c r="B426" s="4" t="s">
        <v>1647</v>
      </c>
      <c r="C426" s="4" t="s">
        <v>1648</v>
      </c>
      <c r="D426" s="4" t="s">
        <v>1649</v>
      </c>
      <c r="E426" s="4" t="s">
        <v>10</v>
      </c>
      <c r="F426" s="10" t="s">
        <v>1650</v>
      </c>
      <c r="G426" s="4" t="s">
        <v>12</v>
      </c>
    </row>
    <row r="427" customFormat="false" ht="15.75" hidden="false" customHeight="false" outlineLevel="0" collapsed="false">
      <c r="A427" s="3" t="n">
        <v>426</v>
      </c>
      <c r="B427" s="4" t="s">
        <v>1651</v>
      </c>
      <c r="C427" s="4" t="s">
        <v>1652</v>
      </c>
      <c r="D427" s="4" t="s">
        <v>1653</v>
      </c>
      <c r="E427" s="4" t="s">
        <v>10</v>
      </c>
      <c r="F427" s="4" t="s">
        <v>1654</v>
      </c>
      <c r="G427" s="4" t="s">
        <v>12</v>
      </c>
    </row>
    <row r="428" customFormat="false" ht="15.75" hidden="false" customHeight="false" outlineLevel="0" collapsed="false">
      <c r="A428" s="3" t="n">
        <v>427</v>
      </c>
      <c r="B428" s="4" t="s">
        <v>1655</v>
      </c>
      <c r="C428" s="4" t="s">
        <v>1656</v>
      </c>
      <c r="D428" s="4" t="s">
        <v>1657</v>
      </c>
      <c r="E428" s="4" t="s">
        <v>1658</v>
      </c>
      <c r="F428" s="4" t="s">
        <v>1659</v>
      </c>
      <c r="G428" s="4" t="s">
        <v>12</v>
      </c>
    </row>
    <row r="429" customFormat="false" ht="15.75" hidden="false" customHeight="false" outlineLevel="0" collapsed="false">
      <c r="A429" s="3" t="n">
        <v>428</v>
      </c>
      <c r="B429" s="4" t="s">
        <v>1660</v>
      </c>
      <c r="C429" s="4" t="s">
        <v>1661</v>
      </c>
      <c r="D429" s="6" t="s">
        <v>1662</v>
      </c>
      <c r="E429" s="4" t="s">
        <v>10</v>
      </c>
      <c r="F429" s="4" t="s">
        <v>1663</v>
      </c>
      <c r="G429" s="4" t="s">
        <v>12</v>
      </c>
    </row>
    <row r="430" customFormat="false" ht="15.75" hidden="false" customHeight="false" outlineLevel="0" collapsed="false">
      <c r="A430" s="3" t="n">
        <v>429</v>
      </c>
      <c r="B430" s="4" t="s">
        <v>1664</v>
      </c>
      <c r="C430" s="4" t="s">
        <v>1665</v>
      </c>
      <c r="D430" s="4" t="s">
        <v>1666</v>
      </c>
      <c r="E430" s="4" t="s">
        <v>10</v>
      </c>
      <c r="F430" s="4" t="s">
        <v>1667</v>
      </c>
      <c r="G430" s="4" t="s">
        <v>12</v>
      </c>
    </row>
    <row r="431" customFormat="false" ht="15.75" hidden="false" customHeight="false" outlineLevel="0" collapsed="false">
      <c r="A431" s="3" t="n">
        <v>430</v>
      </c>
      <c r="B431" s="4" t="s">
        <v>1668</v>
      </c>
      <c r="C431" s="4" t="s">
        <v>14</v>
      </c>
      <c r="D431" s="4" t="s">
        <v>1669</v>
      </c>
      <c r="E431" s="4" t="n">
        <v>9594994952</v>
      </c>
      <c r="F431" s="4" t="s">
        <v>1670</v>
      </c>
      <c r="G431" s="4" t="s">
        <v>12</v>
      </c>
    </row>
    <row r="432" customFormat="false" ht="15.75" hidden="false" customHeight="false" outlineLevel="0" collapsed="false">
      <c r="A432" s="3" t="n">
        <v>431</v>
      </c>
      <c r="B432" s="4" t="s">
        <v>1671</v>
      </c>
      <c r="C432" s="4" t="s">
        <v>171</v>
      </c>
      <c r="D432" s="4" t="s">
        <v>1672</v>
      </c>
      <c r="E432" s="4" t="s">
        <v>10</v>
      </c>
      <c r="F432" s="4" t="s">
        <v>1673</v>
      </c>
      <c r="G432" s="4" t="s">
        <v>12</v>
      </c>
    </row>
    <row r="433" customFormat="false" ht="15.75" hidden="false" customHeight="false" outlineLevel="0" collapsed="false">
      <c r="A433" s="3" t="n">
        <v>432</v>
      </c>
      <c r="B433" s="4" t="s">
        <v>1674</v>
      </c>
      <c r="C433" s="4" t="s">
        <v>171</v>
      </c>
      <c r="D433" s="4" t="s">
        <v>1675</v>
      </c>
      <c r="E433" s="4" t="s">
        <v>10</v>
      </c>
      <c r="F433" s="4" t="s">
        <v>1676</v>
      </c>
      <c r="G433" s="4" t="s">
        <v>12</v>
      </c>
    </row>
    <row r="434" customFormat="false" ht="15.75" hidden="false" customHeight="false" outlineLevel="0" collapsed="false">
      <c r="A434" s="3" t="n">
        <v>433</v>
      </c>
      <c r="B434" s="4" t="s">
        <v>1677</v>
      </c>
      <c r="C434" s="4" t="s">
        <v>1678</v>
      </c>
      <c r="D434" s="4" t="s">
        <v>1679</v>
      </c>
      <c r="E434" s="4" t="s">
        <v>10</v>
      </c>
      <c r="F434" s="4" t="s">
        <v>1680</v>
      </c>
      <c r="G434" s="4" t="s">
        <v>12</v>
      </c>
    </row>
    <row r="435" customFormat="false" ht="15.75" hidden="false" customHeight="false" outlineLevel="0" collapsed="false">
      <c r="A435" s="3" t="n">
        <v>434</v>
      </c>
      <c r="B435" s="4" t="s">
        <v>1681</v>
      </c>
      <c r="C435" s="4" t="s">
        <v>1682</v>
      </c>
      <c r="D435" s="4" t="s">
        <v>1683</v>
      </c>
      <c r="E435" s="4" t="n">
        <f aca="false">+919770097333</f>
        <v>919770097333</v>
      </c>
      <c r="F435" s="4" t="s">
        <v>1684</v>
      </c>
      <c r="G435" s="4" t="s">
        <v>12</v>
      </c>
    </row>
    <row r="436" customFormat="false" ht="15.75" hidden="false" customHeight="false" outlineLevel="0" collapsed="false">
      <c r="A436" s="3" t="n">
        <v>435</v>
      </c>
      <c r="B436" s="4" t="s">
        <v>1685</v>
      </c>
      <c r="C436" s="4" t="s">
        <v>1686</v>
      </c>
      <c r="D436" s="4" t="s">
        <v>1687</v>
      </c>
      <c r="E436" s="4" t="s">
        <v>10</v>
      </c>
      <c r="F436" s="4" t="s">
        <v>1688</v>
      </c>
      <c r="G436" s="4" t="s">
        <v>12</v>
      </c>
    </row>
    <row r="437" customFormat="false" ht="15.75" hidden="false" customHeight="false" outlineLevel="0" collapsed="false">
      <c r="A437" s="3" t="n">
        <v>436</v>
      </c>
      <c r="B437" s="4" t="s">
        <v>1689</v>
      </c>
      <c r="C437" s="4" t="s">
        <v>1690</v>
      </c>
      <c r="D437" s="4" t="s">
        <v>1691</v>
      </c>
      <c r="E437" s="4" t="s">
        <v>10</v>
      </c>
      <c r="F437" s="4" t="s">
        <v>1692</v>
      </c>
      <c r="G437" s="4" t="s">
        <v>12</v>
      </c>
    </row>
    <row r="438" customFormat="false" ht="15.75" hidden="false" customHeight="false" outlineLevel="0" collapsed="false">
      <c r="A438" s="3" t="n">
        <v>437</v>
      </c>
      <c r="B438" s="4" t="s">
        <v>1693</v>
      </c>
      <c r="C438" s="4" t="s">
        <v>14</v>
      </c>
      <c r="D438" s="4" t="s">
        <v>1694</v>
      </c>
      <c r="E438" s="4" t="s">
        <v>10</v>
      </c>
      <c r="F438" s="4" t="s">
        <v>1695</v>
      </c>
      <c r="G438" s="4" t="s">
        <v>12</v>
      </c>
    </row>
    <row r="439" customFormat="false" ht="15.75" hidden="false" customHeight="false" outlineLevel="0" collapsed="false">
      <c r="A439" s="3" t="n">
        <v>438</v>
      </c>
      <c r="B439" s="4" t="s">
        <v>1696</v>
      </c>
      <c r="C439" s="4" t="s">
        <v>1697</v>
      </c>
      <c r="D439" s="4" t="s">
        <v>1698</v>
      </c>
      <c r="E439" s="4" t="s">
        <v>10</v>
      </c>
      <c r="F439" s="4" t="s">
        <v>1699</v>
      </c>
      <c r="G439" s="4" t="s">
        <v>12</v>
      </c>
    </row>
    <row r="440" customFormat="false" ht="15.75" hidden="false" customHeight="false" outlineLevel="0" collapsed="false">
      <c r="A440" s="3" t="n">
        <v>439</v>
      </c>
      <c r="B440" s="4" t="s">
        <v>1700</v>
      </c>
      <c r="C440" s="4" t="s">
        <v>1701</v>
      </c>
      <c r="D440" s="4" t="s">
        <v>1702</v>
      </c>
      <c r="E440" s="4" t="s">
        <v>10</v>
      </c>
      <c r="F440" s="4" t="s">
        <v>1703</v>
      </c>
      <c r="G440" s="4" t="s">
        <v>12</v>
      </c>
    </row>
    <row r="441" customFormat="false" ht="15.75" hidden="false" customHeight="false" outlineLevel="0" collapsed="false">
      <c r="A441" s="3" t="n">
        <v>440</v>
      </c>
      <c r="B441" s="4" t="s">
        <v>1704</v>
      </c>
      <c r="C441" s="4" t="s">
        <v>31</v>
      </c>
      <c r="D441" s="4" t="s">
        <v>1705</v>
      </c>
      <c r="E441" s="4" t="s">
        <v>10</v>
      </c>
      <c r="F441" s="4" t="s">
        <v>1706</v>
      </c>
      <c r="G441" s="4" t="s">
        <v>12</v>
      </c>
    </row>
    <row r="442" customFormat="false" ht="15.75" hidden="false" customHeight="false" outlineLevel="0" collapsed="false">
      <c r="A442" s="3" t="n">
        <v>441</v>
      </c>
      <c r="B442" s="4" t="s">
        <v>1707</v>
      </c>
      <c r="C442" s="4" t="s">
        <v>1708</v>
      </c>
      <c r="D442" s="4" t="s">
        <v>1709</v>
      </c>
      <c r="E442" s="4" t="s">
        <v>1710</v>
      </c>
      <c r="F442" s="4" t="s">
        <v>1711</v>
      </c>
      <c r="G442" s="4" t="s">
        <v>12</v>
      </c>
    </row>
    <row r="443" customFormat="false" ht="15.75" hidden="false" customHeight="false" outlineLevel="0" collapsed="false">
      <c r="A443" s="3" t="n">
        <v>442</v>
      </c>
      <c r="B443" s="4" t="s">
        <v>1712</v>
      </c>
      <c r="C443" s="4" t="s">
        <v>1713</v>
      </c>
      <c r="D443" s="6" t="s">
        <v>1714</v>
      </c>
      <c r="E443" s="4" t="s">
        <v>10</v>
      </c>
      <c r="F443" s="4" t="s">
        <v>1715</v>
      </c>
      <c r="G443" s="4" t="s">
        <v>12</v>
      </c>
    </row>
    <row r="444" customFormat="false" ht="15.75" hidden="false" customHeight="false" outlineLevel="0" collapsed="false">
      <c r="A444" s="3" t="n">
        <v>443</v>
      </c>
      <c r="B444" s="5" t="s">
        <v>1716</v>
      </c>
      <c r="C444" s="4" t="s">
        <v>1717</v>
      </c>
      <c r="D444" s="4" t="s">
        <v>1718</v>
      </c>
      <c r="E444" s="4" t="s">
        <v>10</v>
      </c>
      <c r="F444" s="4" t="s">
        <v>1719</v>
      </c>
      <c r="G444" s="4" t="s">
        <v>12</v>
      </c>
    </row>
    <row r="445" customFormat="false" ht="15.75" hidden="false" customHeight="false" outlineLevel="0" collapsed="false">
      <c r="A445" s="3" t="n">
        <v>444</v>
      </c>
      <c r="B445" s="4" t="s">
        <v>1720</v>
      </c>
      <c r="C445" s="4" t="s">
        <v>1721</v>
      </c>
      <c r="D445" s="4" t="s">
        <v>1722</v>
      </c>
      <c r="E445" s="4" t="n">
        <f aca="false">+918418201608</f>
        <v>918418201608</v>
      </c>
      <c r="F445" s="4" t="s">
        <v>1723</v>
      </c>
      <c r="G445" s="4" t="s">
        <v>12</v>
      </c>
    </row>
    <row r="446" customFormat="false" ht="15.75" hidden="false" customHeight="false" outlineLevel="0" collapsed="false">
      <c r="A446" s="3" t="n">
        <v>445</v>
      </c>
      <c r="B446" s="4" t="s">
        <v>1724</v>
      </c>
      <c r="C446" s="4" t="s">
        <v>1725</v>
      </c>
      <c r="D446" s="4" t="s">
        <v>1726</v>
      </c>
      <c r="E446" s="4" t="s">
        <v>10</v>
      </c>
      <c r="F446" s="4" t="s">
        <v>1727</v>
      </c>
      <c r="G446" s="4" t="s">
        <v>12</v>
      </c>
    </row>
    <row r="447" customFormat="false" ht="15.75" hidden="false" customHeight="false" outlineLevel="0" collapsed="false">
      <c r="A447" s="3" t="n">
        <v>446</v>
      </c>
      <c r="B447" s="4" t="s">
        <v>1728</v>
      </c>
      <c r="C447" s="4" t="s">
        <v>1729</v>
      </c>
      <c r="D447" s="4" t="s">
        <v>1730</v>
      </c>
      <c r="E447" s="4" t="s">
        <v>10</v>
      </c>
      <c r="F447" s="4" t="s">
        <v>1731</v>
      </c>
      <c r="G447" s="4" t="s">
        <v>12</v>
      </c>
    </row>
    <row r="448" customFormat="false" ht="15.75" hidden="false" customHeight="false" outlineLevel="0" collapsed="false">
      <c r="A448" s="3" t="n">
        <v>447</v>
      </c>
      <c r="B448" s="4" t="s">
        <v>1732</v>
      </c>
      <c r="C448" s="4" t="s">
        <v>31</v>
      </c>
      <c r="D448" s="4" t="s">
        <v>1733</v>
      </c>
      <c r="E448" s="4" t="s">
        <v>10</v>
      </c>
      <c r="F448" s="4" t="s">
        <v>1734</v>
      </c>
      <c r="G448" s="4" t="s">
        <v>12</v>
      </c>
    </row>
    <row r="449" customFormat="false" ht="15.75" hidden="false" customHeight="false" outlineLevel="0" collapsed="false">
      <c r="A449" s="3" t="n">
        <v>448</v>
      </c>
      <c r="B449" s="4" t="s">
        <v>1735</v>
      </c>
      <c r="C449" s="4" t="s">
        <v>1736</v>
      </c>
      <c r="D449" s="4" t="s">
        <v>1737</v>
      </c>
      <c r="E449" s="4" t="s">
        <v>1738</v>
      </c>
      <c r="F449" s="4" t="s">
        <v>1739</v>
      </c>
      <c r="G449" s="4" t="s">
        <v>12</v>
      </c>
    </row>
    <row r="450" customFormat="false" ht="15.75" hidden="false" customHeight="false" outlineLevel="0" collapsed="false">
      <c r="A450" s="3" t="n">
        <v>449</v>
      </c>
      <c r="B450" s="4" t="s">
        <v>1740</v>
      </c>
      <c r="C450" s="4" t="s">
        <v>1741</v>
      </c>
      <c r="D450" s="4" t="s">
        <v>1742</v>
      </c>
      <c r="E450" s="4" t="s">
        <v>10</v>
      </c>
      <c r="F450" s="4" t="s">
        <v>1743</v>
      </c>
      <c r="G450" s="4" t="s">
        <v>12</v>
      </c>
    </row>
    <row r="451" customFormat="false" ht="15.75" hidden="false" customHeight="false" outlineLevel="0" collapsed="false">
      <c r="A451" s="3" t="n">
        <v>450</v>
      </c>
      <c r="B451" s="4" t="s">
        <v>1744</v>
      </c>
      <c r="C451" s="4" t="s">
        <v>1745</v>
      </c>
      <c r="D451" s="4" t="s">
        <v>1746</v>
      </c>
      <c r="E451" s="4" t="s">
        <v>10</v>
      </c>
      <c r="F451" s="4" t="s">
        <v>1747</v>
      </c>
      <c r="G451" s="4" t="s">
        <v>12</v>
      </c>
    </row>
    <row r="452" customFormat="false" ht="15.75" hidden="false" customHeight="false" outlineLevel="0" collapsed="false">
      <c r="A452" s="3" t="n">
        <v>451</v>
      </c>
      <c r="B452" s="4" t="s">
        <v>1748</v>
      </c>
      <c r="C452" s="4" t="s">
        <v>1749</v>
      </c>
      <c r="D452" s="4" t="s">
        <v>1750</v>
      </c>
      <c r="E452" s="4" t="s">
        <v>1751</v>
      </c>
      <c r="F452" s="4" t="s">
        <v>1752</v>
      </c>
      <c r="G452" s="4" t="s">
        <v>12</v>
      </c>
    </row>
    <row r="453" customFormat="false" ht="15.75" hidden="false" customHeight="false" outlineLevel="0" collapsed="false">
      <c r="A453" s="3" t="n">
        <v>452</v>
      </c>
      <c r="B453" s="4" t="s">
        <v>1753</v>
      </c>
      <c r="C453" s="4" t="s">
        <v>1754</v>
      </c>
      <c r="D453" s="4" t="s">
        <v>1755</v>
      </c>
      <c r="E453" s="4" t="n">
        <f aca="false">+912240082700</f>
        <v>912240082700</v>
      </c>
      <c r="F453" s="4" t="s">
        <v>1756</v>
      </c>
      <c r="G453" s="4" t="s">
        <v>12</v>
      </c>
    </row>
    <row r="454" customFormat="false" ht="15.75" hidden="false" customHeight="false" outlineLevel="0" collapsed="false">
      <c r="A454" s="3" t="n">
        <v>453</v>
      </c>
      <c r="B454" s="4" t="s">
        <v>1757</v>
      </c>
      <c r="C454" s="4" t="s">
        <v>1758</v>
      </c>
      <c r="D454" s="4" t="s">
        <v>1759</v>
      </c>
      <c r="E454" s="4" t="n">
        <f aca="false">+914433511200</f>
        <v>914433511200</v>
      </c>
      <c r="F454" s="4" t="s">
        <v>1760</v>
      </c>
      <c r="G454" s="4" t="s">
        <v>12</v>
      </c>
    </row>
    <row r="455" customFormat="false" ht="15.75" hidden="false" customHeight="false" outlineLevel="0" collapsed="false">
      <c r="A455" s="3" t="n">
        <v>454</v>
      </c>
      <c r="B455" s="4" t="s">
        <v>1761</v>
      </c>
      <c r="C455" s="4" t="s">
        <v>1762</v>
      </c>
      <c r="D455" s="4" t="s">
        <v>1763</v>
      </c>
      <c r="E455" s="4" t="s">
        <v>10</v>
      </c>
      <c r="F455" s="4" t="s">
        <v>1764</v>
      </c>
      <c r="G455" s="4" t="s">
        <v>12</v>
      </c>
    </row>
    <row r="456" customFormat="false" ht="15.75" hidden="false" customHeight="false" outlineLevel="0" collapsed="false">
      <c r="A456" s="3" t="n">
        <v>455</v>
      </c>
      <c r="B456" s="4" t="s">
        <v>1765</v>
      </c>
      <c r="C456" s="4" t="s">
        <v>1766</v>
      </c>
      <c r="D456" s="4" t="s">
        <v>1767</v>
      </c>
      <c r="E456" s="4" t="n">
        <v>2242330000</v>
      </c>
      <c r="F456" s="4" t="s">
        <v>1768</v>
      </c>
      <c r="G456" s="4" t="s">
        <v>12</v>
      </c>
    </row>
    <row r="457" customFormat="false" ht="15.75" hidden="false" customHeight="false" outlineLevel="0" collapsed="false">
      <c r="A457" s="3" t="n">
        <v>456</v>
      </c>
      <c r="B457" s="4" t="s">
        <v>1769</v>
      </c>
      <c r="C457" s="4" t="s">
        <v>1770</v>
      </c>
      <c r="D457" s="4" t="s">
        <v>1771</v>
      </c>
      <c r="E457" s="4" t="s">
        <v>10</v>
      </c>
      <c r="F457" s="4" t="s">
        <v>1772</v>
      </c>
      <c r="G457" s="4" t="s">
        <v>12</v>
      </c>
    </row>
    <row r="458" customFormat="false" ht="15.75" hidden="false" customHeight="false" outlineLevel="0" collapsed="false">
      <c r="A458" s="3" t="n">
        <v>457</v>
      </c>
      <c r="B458" s="4" t="s">
        <v>1773</v>
      </c>
      <c r="C458" s="4" t="s">
        <v>1774</v>
      </c>
      <c r="D458" s="4" t="s">
        <v>1775</v>
      </c>
      <c r="E458" s="4" t="s">
        <v>10</v>
      </c>
      <c r="F458" s="4" t="s">
        <v>1776</v>
      </c>
      <c r="G458" s="4" t="s">
        <v>12</v>
      </c>
    </row>
    <row r="459" customFormat="false" ht="15.75" hidden="false" customHeight="false" outlineLevel="0" collapsed="false">
      <c r="A459" s="3" t="n">
        <v>458</v>
      </c>
      <c r="B459" s="4" t="s">
        <v>1777</v>
      </c>
      <c r="C459" s="4" t="s">
        <v>1778</v>
      </c>
      <c r="D459" s="4" t="s">
        <v>1779</v>
      </c>
      <c r="E459" s="4" t="s">
        <v>10</v>
      </c>
      <c r="F459" s="4" t="s">
        <v>1780</v>
      </c>
      <c r="G459" s="4" t="s">
        <v>12</v>
      </c>
    </row>
    <row r="460" customFormat="false" ht="15.75" hidden="false" customHeight="false" outlineLevel="0" collapsed="false">
      <c r="A460" s="3" t="n">
        <v>459</v>
      </c>
      <c r="B460" s="4" t="s">
        <v>1781</v>
      </c>
      <c r="C460" s="4" t="s">
        <v>171</v>
      </c>
      <c r="D460" s="4" t="s">
        <v>1782</v>
      </c>
      <c r="E460" s="4" t="n">
        <f aca="false">+912266766100</f>
        <v>912266766100</v>
      </c>
      <c r="F460" s="4" t="s">
        <v>1783</v>
      </c>
      <c r="G460" s="4" t="s">
        <v>12</v>
      </c>
    </row>
    <row r="461" customFormat="false" ht="15.75" hidden="false" customHeight="false" outlineLevel="0" collapsed="false">
      <c r="A461" s="3" t="n">
        <v>460</v>
      </c>
      <c r="B461" s="4" t="s">
        <v>1784</v>
      </c>
      <c r="C461" s="4" t="s">
        <v>1785</v>
      </c>
      <c r="D461" s="4" t="s">
        <v>1786</v>
      </c>
      <c r="E461" s="4" t="s">
        <v>10</v>
      </c>
      <c r="F461" s="4" t="s">
        <v>1787</v>
      </c>
      <c r="G461" s="4" t="s">
        <v>12</v>
      </c>
    </row>
    <row r="462" customFormat="false" ht="15.75" hidden="false" customHeight="false" outlineLevel="0" collapsed="false">
      <c r="A462" s="3" t="n">
        <v>461</v>
      </c>
      <c r="B462" s="4" t="s">
        <v>1788</v>
      </c>
      <c r="C462" s="4" t="s">
        <v>1789</v>
      </c>
      <c r="D462" s="4" t="s">
        <v>1790</v>
      </c>
      <c r="E462" s="4" t="n">
        <f aca="false">+911244975400</f>
        <v>911244975400</v>
      </c>
      <c r="F462" s="4" t="s">
        <v>1791</v>
      </c>
      <c r="G462" s="4" t="s">
        <v>12</v>
      </c>
    </row>
    <row r="463" customFormat="false" ht="15.75" hidden="false" customHeight="false" outlineLevel="0" collapsed="false">
      <c r="A463" s="3" t="n">
        <v>462</v>
      </c>
      <c r="B463" s="4" t="s">
        <v>1792</v>
      </c>
      <c r="C463" s="4" t="s">
        <v>1793</v>
      </c>
      <c r="D463" s="4" t="s">
        <v>1794</v>
      </c>
      <c r="E463" s="4" t="s">
        <v>1795</v>
      </c>
      <c r="F463" s="10" t="s">
        <v>1796</v>
      </c>
      <c r="G463" s="4" t="s">
        <v>12</v>
      </c>
    </row>
    <row r="464" customFormat="false" ht="15.75" hidden="false" customHeight="false" outlineLevel="0" collapsed="false">
      <c r="A464" s="3" t="n">
        <v>463</v>
      </c>
      <c r="B464" s="4" t="s">
        <v>1797</v>
      </c>
      <c r="C464" s="4" t="s">
        <v>1798</v>
      </c>
      <c r="D464" s="4" t="s">
        <v>1799</v>
      </c>
      <c r="E464" s="4" t="s">
        <v>10</v>
      </c>
      <c r="F464" s="4" t="s">
        <v>1800</v>
      </c>
      <c r="G464" s="4" t="s">
        <v>12</v>
      </c>
    </row>
    <row r="465" customFormat="false" ht="15.75" hidden="false" customHeight="false" outlineLevel="0" collapsed="false">
      <c r="A465" s="3" t="n">
        <v>464</v>
      </c>
      <c r="B465" s="4" t="s">
        <v>1801</v>
      </c>
      <c r="C465" s="4" t="s">
        <v>1129</v>
      </c>
      <c r="D465" s="4" t="s">
        <v>1802</v>
      </c>
      <c r="E465" s="4" t="s">
        <v>10</v>
      </c>
      <c r="F465" s="4" t="s">
        <v>1803</v>
      </c>
      <c r="G465" s="4" t="s">
        <v>12</v>
      </c>
    </row>
    <row r="466" customFormat="false" ht="15.75" hidden="false" customHeight="false" outlineLevel="0" collapsed="false">
      <c r="A466" s="3" t="n">
        <v>465</v>
      </c>
      <c r="B466" s="4" t="s">
        <v>1804</v>
      </c>
      <c r="C466" s="4" t="s">
        <v>1805</v>
      </c>
      <c r="D466" s="4" t="s">
        <v>1806</v>
      </c>
      <c r="E466" s="4" t="s">
        <v>10</v>
      </c>
      <c r="F466" s="4" t="s">
        <v>1807</v>
      </c>
      <c r="G466" s="4" t="s">
        <v>12</v>
      </c>
    </row>
    <row r="467" customFormat="false" ht="15.75" hidden="false" customHeight="false" outlineLevel="0" collapsed="false">
      <c r="A467" s="3" t="n">
        <v>466</v>
      </c>
      <c r="B467" s="4" t="s">
        <v>1808</v>
      </c>
      <c r="C467" s="4" t="s">
        <v>1809</v>
      </c>
      <c r="D467" s="4" t="s">
        <v>1810</v>
      </c>
      <c r="E467" s="4" t="n">
        <f aca="false">+919769441696</f>
        <v>919769441696</v>
      </c>
      <c r="F467" s="4" t="s">
        <v>1811</v>
      </c>
      <c r="G467" s="4" t="s">
        <v>12</v>
      </c>
    </row>
    <row r="468" customFormat="false" ht="15.75" hidden="false" customHeight="false" outlineLevel="0" collapsed="false">
      <c r="A468" s="3" t="n">
        <v>467</v>
      </c>
      <c r="B468" s="4" t="s">
        <v>1812</v>
      </c>
      <c r="C468" s="4" t="s">
        <v>1813</v>
      </c>
      <c r="D468" s="4" t="s">
        <v>1814</v>
      </c>
      <c r="E468" s="4" t="s">
        <v>1815</v>
      </c>
      <c r="F468" s="4" t="s">
        <v>1816</v>
      </c>
      <c r="G468" s="4" t="s">
        <v>12</v>
      </c>
    </row>
    <row r="469" customFormat="false" ht="15.75" hidden="false" customHeight="false" outlineLevel="0" collapsed="false">
      <c r="A469" s="3" t="n">
        <v>468</v>
      </c>
      <c r="B469" s="4" t="s">
        <v>1817</v>
      </c>
      <c r="C469" s="4" t="s">
        <v>31</v>
      </c>
      <c r="D469" s="4" t="s">
        <v>1818</v>
      </c>
      <c r="E469" s="4" t="s">
        <v>10</v>
      </c>
      <c r="F469" s="4" t="s">
        <v>1819</v>
      </c>
      <c r="G469" s="4" t="s">
        <v>12</v>
      </c>
    </row>
    <row r="470" customFormat="false" ht="15.75" hidden="false" customHeight="false" outlineLevel="0" collapsed="false">
      <c r="A470" s="3" t="n">
        <v>469</v>
      </c>
      <c r="B470" s="4" t="s">
        <v>1820</v>
      </c>
      <c r="C470" s="4" t="s">
        <v>1821</v>
      </c>
      <c r="D470" s="4" t="s">
        <v>1822</v>
      </c>
      <c r="E470" s="4" t="e">
        <f aca="false">+91</f>
        <v>#N/A</v>
      </c>
      <c r="F470" s="4" t="s">
        <v>1823</v>
      </c>
      <c r="G470" s="4" t="s">
        <v>12</v>
      </c>
    </row>
    <row r="471" customFormat="false" ht="15.75" hidden="false" customHeight="false" outlineLevel="0" collapsed="false">
      <c r="A471" s="3" t="n">
        <v>470</v>
      </c>
      <c r="B471" s="4" t="s">
        <v>1824</v>
      </c>
      <c r="C471" s="4" t="s">
        <v>1825</v>
      </c>
      <c r="D471" s="4" t="s">
        <v>1826</v>
      </c>
      <c r="E471" s="4" t="s">
        <v>1827</v>
      </c>
      <c r="F471" s="4" t="s">
        <v>1828</v>
      </c>
      <c r="G471" s="4" t="s">
        <v>12</v>
      </c>
    </row>
    <row r="472" customFormat="false" ht="15.75" hidden="false" customHeight="false" outlineLevel="0" collapsed="false">
      <c r="A472" s="3" t="n">
        <v>471</v>
      </c>
      <c r="B472" s="4" t="s">
        <v>1829</v>
      </c>
      <c r="C472" s="4" t="s">
        <v>1830</v>
      </c>
      <c r="D472" s="10" t="s">
        <v>1831</v>
      </c>
      <c r="E472" s="4" t="n">
        <f aca="false">+919845343779</f>
        <v>919845343779</v>
      </c>
      <c r="F472" s="4" t="s">
        <v>1832</v>
      </c>
      <c r="G472" s="4" t="s">
        <v>12</v>
      </c>
    </row>
    <row r="473" customFormat="false" ht="15.75" hidden="false" customHeight="false" outlineLevel="0" collapsed="false">
      <c r="A473" s="3" t="n">
        <v>472</v>
      </c>
      <c r="B473" s="4" t="s">
        <v>1833</v>
      </c>
      <c r="C473" s="4" t="s">
        <v>1834</v>
      </c>
      <c r="D473" s="4" t="s">
        <v>1835</v>
      </c>
      <c r="E473" s="4" t="n">
        <f aca="false">+918030435621</f>
        <v>918030435621</v>
      </c>
      <c r="F473" s="4" t="s">
        <v>1836</v>
      </c>
      <c r="G473" s="4" t="s">
        <v>12</v>
      </c>
    </row>
    <row r="474" customFormat="false" ht="15.75" hidden="false" customHeight="false" outlineLevel="0" collapsed="false">
      <c r="A474" s="3" t="n">
        <v>473</v>
      </c>
      <c r="B474" s="4" t="s">
        <v>1837</v>
      </c>
      <c r="C474" s="4" t="s">
        <v>1838</v>
      </c>
      <c r="D474" s="4" t="s">
        <v>1839</v>
      </c>
      <c r="E474" s="4" t="s">
        <v>10</v>
      </c>
      <c r="F474" s="4" t="s">
        <v>1840</v>
      </c>
      <c r="G474" s="4" t="s">
        <v>12</v>
      </c>
    </row>
    <row r="475" customFormat="false" ht="15.75" hidden="false" customHeight="false" outlineLevel="0" collapsed="false">
      <c r="A475" s="3" t="n">
        <v>474</v>
      </c>
      <c r="B475" s="4" t="s">
        <v>1841</v>
      </c>
      <c r="C475" s="4" t="s">
        <v>1842</v>
      </c>
      <c r="D475" s="6" t="s">
        <v>1843</v>
      </c>
      <c r="E475" s="4" t="s">
        <v>1844</v>
      </c>
      <c r="F475" s="4" t="s">
        <v>1845</v>
      </c>
      <c r="G475" s="4" t="s">
        <v>12</v>
      </c>
    </row>
    <row r="476" customFormat="false" ht="15.75" hidden="false" customHeight="false" outlineLevel="0" collapsed="false">
      <c r="A476" s="3" t="n">
        <v>475</v>
      </c>
      <c r="B476" s="4" t="s">
        <v>1846</v>
      </c>
      <c r="C476" s="4" t="s">
        <v>1847</v>
      </c>
      <c r="D476" s="4" t="s">
        <v>1848</v>
      </c>
      <c r="E476" s="4" t="n">
        <f aca="false">+914443108619</f>
        <v>914443108619</v>
      </c>
      <c r="F476" s="4" t="s">
        <v>1849</v>
      </c>
      <c r="G476" s="4" t="s">
        <v>12</v>
      </c>
    </row>
    <row r="477" customFormat="false" ht="15.75" hidden="false" customHeight="false" outlineLevel="0" collapsed="false">
      <c r="A477" s="3" t="n">
        <v>476</v>
      </c>
      <c r="B477" s="4" t="s">
        <v>1850</v>
      </c>
      <c r="C477" s="4" t="s">
        <v>1851</v>
      </c>
      <c r="D477" s="6" t="s">
        <v>1852</v>
      </c>
      <c r="E477" s="4" t="s">
        <v>10</v>
      </c>
      <c r="F477" s="4" t="s">
        <v>1853</v>
      </c>
      <c r="G477" s="4" t="s">
        <v>12</v>
      </c>
    </row>
    <row r="478" customFormat="false" ht="15.75" hidden="false" customHeight="false" outlineLevel="0" collapsed="false">
      <c r="A478" s="3" t="n">
        <v>477</v>
      </c>
      <c r="B478" s="4" t="s">
        <v>1854</v>
      </c>
      <c r="C478" s="4" t="s">
        <v>1855</v>
      </c>
      <c r="D478" s="4" t="s">
        <v>1856</v>
      </c>
      <c r="E478" s="4" t="n">
        <f aca="false">+91796613052</f>
        <v>91796613052</v>
      </c>
      <c r="F478" s="4" t="s">
        <v>1857</v>
      </c>
      <c r="G478" s="4" t="s">
        <v>12</v>
      </c>
    </row>
    <row r="479" customFormat="false" ht="15.75" hidden="false" customHeight="false" outlineLevel="0" collapsed="false">
      <c r="A479" s="3" t="n">
        <v>478</v>
      </c>
      <c r="B479" s="4" t="s">
        <v>1858</v>
      </c>
      <c r="C479" s="4" t="s">
        <v>1859</v>
      </c>
      <c r="D479" s="4" t="s">
        <v>1860</v>
      </c>
      <c r="E479" s="4" t="n">
        <f aca="false">+911244318650</f>
        <v>911244318650</v>
      </c>
      <c r="F479" s="4" t="s">
        <v>1861</v>
      </c>
      <c r="G479" s="4" t="s">
        <v>12</v>
      </c>
    </row>
    <row r="480" customFormat="false" ht="15.75" hidden="false" customHeight="false" outlineLevel="0" collapsed="false">
      <c r="A480" s="3" t="n">
        <v>479</v>
      </c>
      <c r="B480" s="5" t="s">
        <v>1862</v>
      </c>
      <c r="C480" s="4" t="s">
        <v>1863</v>
      </c>
      <c r="D480" s="4" t="s">
        <v>1864</v>
      </c>
      <c r="E480" s="4" t="s">
        <v>10</v>
      </c>
      <c r="F480" s="4" t="s">
        <v>1865</v>
      </c>
      <c r="G480" s="4" t="s">
        <v>12</v>
      </c>
    </row>
    <row r="481" customFormat="false" ht="15.75" hidden="false" customHeight="false" outlineLevel="0" collapsed="false">
      <c r="A481" s="3" t="n">
        <v>480</v>
      </c>
      <c r="B481" s="4" t="s">
        <v>1866</v>
      </c>
      <c r="C481" s="4" t="s">
        <v>1867</v>
      </c>
      <c r="D481" s="4" t="s">
        <v>1868</v>
      </c>
      <c r="E481" s="4" t="s">
        <v>10</v>
      </c>
      <c r="F481" s="4" t="s">
        <v>1869</v>
      </c>
      <c r="G481" s="4" t="s">
        <v>12</v>
      </c>
    </row>
    <row r="482" customFormat="false" ht="15.75" hidden="false" customHeight="false" outlineLevel="0" collapsed="false">
      <c r="A482" s="3" t="n">
        <v>481</v>
      </c>
      <c r="B482" s="4" t="s">
        <v>1870</v>
      </c>
      <c r="C482" s="4" t="s">
        <v>527</v>
      </c>
      <c r="D482" s="4" t="s">
        <v>1871</v>
      </c>
      <c r="E482" s="4" t="s">
        <v>1872</v>
      </c>
      <c r="F482" s="4" t="s">
        <v>1873</v>
      </c>
      <c r="G482" s="4" t="s">
        <v>12</v>
      </c>
    </row>
    <row r="483" customFormat="false" ht="15.75" hidden="false" customHeight="false" outlineLevel="0" collapsed="false">
      <c r="A483" s="3" t="n">
        <v>482</v>
      </c>
      <c r="B483" s="4" t="s">
        <v>1874</v>
      </c>
      <c r="C483" s="4" t="s">
        <v>1875</v>
      </c>
      <c r="D483" s="4" t="s">
        <v>1876</v>
      </c>
      <c r="E483" s="4" t="s">
        <v>10</v>
      </c>
      <c r="F483" s="4" t="s">
        <v>1877</v>
      </c>
      <c r="G483" s="4" t="s">
        <v>12</v>
      </c>
    </row>
    <row r="484" customFormat="false" ht="15.75" hidden="false" customHeight="false" outlineLevel="0" collapsed="false">
      <c r="A484" s="3" t="n">
        <v>483</v>
      </c>
      <c r="B484" s="4" t="s">
        <v>1878</v>
      </c>
      <c r="C484" s="4" t="s">
        <v>1879</v>
      </c>
      <c r="D484" s="4" t="s">
        <v>1880</v>
      </c>
      <c r="E484" s="4" t="s">
        <v>10</v>
      </c>
      <c r="F484" s="4" t="s">
        <v>1881</v>
      </c>
      <c r="G484" s="4" t="s">
        <v>12</v>
      </c>
    </row>
    <row r="485" customFormat="false" ht="15.75" hidden="false" customHeight="false" outlineLevel="0" collapsed="false">
      <c r="A485" s="3" t="n">
        <v>484</v>
      </c>
      <c r="B485" s="4" t="s">
        <v>1882</v>
      </c>
      <c r="C485" s="4" t="s">
        <v>1883</v>
      </c>
      <c r="D485" s="4" t="s">
        <v>1884</v>
      </c>
      <c r="E485" s="4" t="n">
        <f aca="false">+911204790000</f>
        <v>911204790000</v>
      </c>
      <c r="F485" s="4" t="s">
        <v>1885</v>
      </c>
      <c r="G485" s="4" t="s">
        <v>12</v>
      </c>
    </row>
    <row r="486" customFormat="false" ht="15.75" hidden="false" customHeight="false" outlineLevel="0" collapsed="false">
      <c r="A486" s="3" t="n">
        <v>485</v>
      </c>
      <c r="B486" s="4" t="s">
        <v>1886</v>
      </c>
      <c r="C486" s="4" t="s">
        <v>1887</v>
      </c>
      <c r="D486" s="4" t="s">
        <v>1888</v>
      </c>
      <c r="E486" s="4" t="n">
        <f aca="false">+914442278797</f>
        <v>914442278797</v>
      </c>
      <c r="F486" s="4" t="s">
        <v>1889</v>
      </c>
      <c r="G486" s="4" t="s">
        <v>12</v>
      </c>
    </row>
    <row r="487" customFormat="false" ht="15.75" hidden="false" customHeight="false" outlineLevel="0" collapsed="false">
      <c r="A487" s="3" t="n">
        <v>486</v>
      </c>
      <c r="B487" s="4" t="s">
        <v>1890</v>
      </c>
      <c r="C487" s="4" t="s">
        <v>51</v>
      </c>
      <c r="D487" s="4" t="s">
        <v>1891</v>
      </c>
      <c r="E487" s="4" t="n">
        <f aca="false">+919786000439</f>
        <v>919786000439</v>
      </c>
      <c r="F487" s="4" t="s">
        <v>1892</v>
      </c>
      <c r="G487" s="4" t="s">
        <v>12</v>
      </c>
    </row>
    <row r="488" customFormat="false" ht="15.75" hidden="false" customHeight="false" outlineLevel="0" collapsed="false">
      <c r="A488" s="3" t="n">
        <v>487</v>
      </c>
      <c r="B488" s="4" t="s">
        <v>1893</v>
      </c>
      <c r="C488" s="4" t="s">
        <v>1894</v>
      </c>
      <c r="D488" s="4" t="s">
        <v>1895</v>
      </c>
      <c r="E488" s="4" t="s">
        <v>10</v>
      </c>
      <c r="F488" s="4" t="s">
        <v>1896</v>
      </c>
      <c r="G488" s="4" t="s">
        <v>12</v>
      </c>
    </row>
    <row r="489" customFormat="false" ht="15.75" hidden="false" customHeight="false" outlineLevel="0" collapsed="false">
      <c r="A489" s="3" t="n">
        <v>488</v>
      </c>
      <c r="B489" s="4" t="s">
        <v>1897</v>
      </c>
      <c r="C489" s="4" t="s">
        <v>1898</v>
      </c>
      <c r="D489" s="4" t="s">
        <v>1899</v>
      </c>
      <c r="E489" s="4" t="n">
        <f aca="false">+97143910786</f>
        <v>97143910786</v>
      </c>
      <c r="F489" s="4" t="s">
        <v>1900</v>
      </c>
      <c r="G489" s="4" t="s">
        <v>12</v>
      </c>
    </row>
    <row r="490" customFormat="false" ht="15.75" hidden="false" customHeight="false" outlineLevel="0" collapsed="false">
      <c r="A490" s="3" t="n">
        <v>489</v>
      </c>
      <c r="B490" s="4" t="s">
        <v>1901</v>
      </c>
      <c r="C490" s="4" t="s">
        <v>1902</v>
      </c>
      <c r="D490" s="4" t="s">
        <v>1903</v>
      </c>
      <c r="E490" s="4" t="s">
        <v>10</v>
      </c>
      <c r="F490" s="4" t="s">
        <v>1904</v>
      </c>
      <c r="G490" s="4" t="s">
        <v>12</v>
      </c>
    </row>
    <row r="491" customFormat="false" ht="15.75" hidden="false" customHeight="false" outlineLevel="0" collapsed="false">
      <c r="A491" s="3" t="n">
        <v>490</v>
      </c>
      <c r="B491" s="4" t="s">
        <v>1905</v>
      </c>
      <c r="C491" s="4" t="s">
        <v>400</v>
      </c>
      <c r="D491" s="4" t="s">
        <v>1906</v>
      </c>
      <c r="E491" s="4" t="s">
        <v>10</v>
      </c>
      <c r="F491" s="4" t="s">
        <v>1907</v>
      </c>
      <c r="G491" s="4" t="s">
        <v>12</v>
      </c>
    </row>
    <row r="492" customFormat="false" ht="15.75" hidden="false" customHeight="false" outlineLevel="0" collapsed="false">
      <c r="A492" s="3" t="n">
        <v>491</v>
      </c>
      <c r="B492" s="4" t="s">
        <v>1908</v>
      </c>
      <c r="C492" s="4" t="s">
        <v>1909</v>
      </c>
      <c r="D492" s="4" t="s">
        <v>1910</v>
      </c>
      <c r="E492" s="4" t="s">
        <v>10</v>
      </c>
      <c r="F492" s="4" t="s">
        <v>1911</v>
      </c>
      <c r="G492" s="4" t="s">
        <v>12</v>
      </c>
    </row>
    <row r="493" customFormat="false" ht="15.75" hidden="false" customHeight="false" outlineLevel="0" collapsed="false">
      <c r="A493" s="3" t="n">
        <v>492</v>
      </c>
      <c r="B493" s="4" t="s">
        <v>1912</v>
      </c>
      <c r="C493" s="4" t="s">
        <v>1913</v>
      </c>
      <c r="D493" s="4" t="s">
        <v>1914</v>
      </c>
      <c r="E493" s="4" t="s">
        <v>10</v>
      </c>
      <c r="F493" s="4" t="s">
        <v>1915</v>
      </c>
      <c r="G493" s="4" t="s">
        <v>12</v>
      </c>
    </row>
    <row r="494" customFormat="false" ht="15.75" hidden="false" customHeight="false" outlineLevel="0" collapsed="false">
      <c r="A494" s="3" t="n">
        <v>493</v>
      </c>
      <c r="B494" s="4" t="s">
        <v>1916</v>
      </c>
      <c r="C494" s="4" t="s">
        <v>1917</v>
      </c>
      <c r="D494" s="4" t="s">
        <v>1918</v>
      </c>
      <c r="E494" s="4" t="s">
        <v>1919</v>
      </c>
      <c r="F494" s="4" t="s">
        <v>1920</v>
      </c>
      <c r="G494" s="4" t="s">
        <v>12</v>
      </c>
    </row>
    <row r="495" customFormat="false" ht="15.75" hidden="false" customHeight="false" outlineLevel="0" collapsed="false">
      <c r="A495" s="3" t="n">
        <v>494</v>
      </c>
      <c r="B495" s="4" t="s">
        <v>1921</v>
      </c>
      <c r="C495" s="4" t="s">
        <v>1855</v>
      </c>
      <c r="D495" s="4" t="s">
        <v>1922</v>
      </c>
      <c r="E495" s="4" t="s">
        <v>1923</v>
      </c>
      <c r="F495" s="4" t="s">
        <v>1924</v>
      </c>
      <c r="G495" s="4" t="s">
        <v>12</v>
      </c>
    </row>
    <row r="496" customFormat="false" ht="15.75" hidden="false" customHeight="false" outlineLevel="0" collapsed="false">
      <c r="A496" s="3" t="n">
        <v>495</v>
      </c>
      <c r="B496" s="4" t="s">
        <v>1925</v>
      </c>
      <c r="C496" s="4" t="s">
        <v>31</v>
      </c>
      <c r="D496" s="4" t="s">
        <v>1926</v>
      </c>
      <c r="E496" s="4" t="n">
        <f aca="false">+918030795000</f>
        <v>918030795000</v>
      </c>
      <c r="F496" s="4" t="s">
        <v>1927</v>
      </c>
      <c r="G496" s="4" t="s">
        <v>12</v>
      </c>
    </row>
    <row r="497" customFormat="false" ht="15.75" hidden="false" customHeight="false" outlineLevel="0" collapsed="false">
      <c r="A497" s="3" t="n">
        <v>496</v>
      </c>
      <c r="B497" s="4" t="s">
        <v>1928</v>
      </c>
      <c r="C497" s="4" t="s">
        <v>31</v>
      </c>
      <c r="D497" s="4" t="s">
        <v>1929</v>
      </c>
      <c r="E497" s="4" t="s">
        <v>10</v>
      </c>
      <c r="F497" s="4" t="s">
        <v>1930</v>
      </c>
      <c r="G497" s="4" t="s">
        <v>12</v>
      </c>
    </row>
    <row r="498" customFormat="false" ht="15.75" hidden="false" customHeight="false" outlineLevel="0" collapsed="false">
      <c r="A498" s="3" t="n">
        <v>497</v>
      </c>
      <c r="B498" s="4" t="s">
        <v>1931</v>
      </c>
      <c r="C498" s="4" t="s">
        <v>163</v>
      </c>
      <c r="D498" s="4" t="s">
        <v>1932</v>
      </c>
      <c r="E498" s="4" t="s">
        <v>10</v>
      </c>
      <c r="F498" s="4" t="s">
        <v>1933</v>
      </c>
      <c r="G498" s="4" t="s">
        <v>12</v>
      </c>
    </row>
    <row r="499" customFormat="false" ht="15.75" hidden="false" customHeight="false" outlineLevel="0" collapsed="false">
      <c r="A499" s="3" t="n">
        <v>498</v>
      </c>
      <c r="B499" s="4" t="s">
        <v>1934</v>
      </c>
      <c r="C499" s="4" t="s">
        <v>1935</v>
      </c>
      <c r="D499" s="4" t="s">
        <v>1936</v>
      </c>
      <c r="E499" s="4" t="s">
        <v>10</v>
      </c>
      <c r="F499" s="4" t="s">
        <v>1937</v>
      </c>
      <c r="G499" s="4" t="s">
        <v>12</v>
      </c>
    </row>
    <row r="500" customFormat="false" ht="15.75" hidden="false" customHeight="false" outlineLevel="0" collapsed="false">
      <c r="A500" s="3" t="n">
        <v>499</v>
      </c>
      <c r="B500" s="4" t="s">
        <v>1938</v>
      </c>
      <c r="C500" s="4" t="s">
        <v>1939</v>
      </c>
      <c r="D500" s="4" t="s">
        <v>1940</v>
      </c>
      <c r="E500" s="4" t="n">
        <f aca="false">+911203147542</f>
        <v>911203147542</v>
      </c>
      <c r="F500" s="4" t="s">
        <v>1941</v>
      </c>
      <c r="G500" s="4" t="s">
        <v>12</v>
      </c>
    </row>
    <row r="501" customFormat="false" ht="15.75" hidden="false" customHeight="false" outlineLevel="0" collapsed="false">
      <c r="A501" s="3" t="n">
        <v>500</v>
      </c>
      <c r="B501" s="4" t="s">
        <v>1942</v>
      </c>
      <c r="C501" s="4" t="s">
        <v>1943</v>
      </c>
      <c r="D501" s="4" t="s">
        <v>1944</v>
      </c>
      <c r="E501" s="4" t="n">
        <f aca="false">+911244720100</f>
        <v>911244720100</v>
      </c>
      <c r="F501" s="4" t="s">
        <v>10</v>
      </c>
      <c r="G501" s="7" t="s">
        <v>146</v>
      </c>
    </row>
    <row r="502" customFormat="false" ht="15.75" hidden="false" customHeight="false" outlineLevel="0" collapsed="false">
      <c r="A502" s="3" t="n">
        <v>501</v>
      </c>
      <c r="B502" s="4" t="s">
        <v>1945</v>
      </c>
      <c r="C502" s="4" t="s">
        <v>1946</v>
      </c>
      <c r="D502" s="4" t="s">
        <v>1947</v>
      </c>
      <c r="E502" s="4" t="s">
        <v>10</v>
      </c>
      <c r="F502" s="4" t="s">
        <v>1948</v>
      </c>
      <c r="G502" s="4" t="s">
        <v>12</v>
      </c>
    </row>
    <row r="503" customFormat="false" ht="15.75" hidden="false" customHeight="false" outlineLevel="0" collapsed="false">
      <c r="A503" s="3" t="n">
        <v>502</v>
      </c>
      <c r="B503" s="4" t="s">
        <v>1949</v>
      </c>
      <c r="C503" s="4" t="s">
        <v>1950</v>
      </c>
      <c r="D503" s="4" t="s">
        <v>1951</v>
      </c>
      <c r="E503" s="4" t="n">
        <v>27051939</v>
      </c>
      <c r="F503" s="4" t="s">
        <v>1952</v>
      </c>
      <c r="G503" s="4" t="s">
        <v>12</v>
      </c>
    </row>
    <row r="504" customFormat="false" ht="15.75" hidden="false" customHeight="false" outlineLevel="0" collapsed="false">
      <c r="A504" s="3" t="n">
        <v>503</v>
      </c>
      <c r="B504" s="4" t="s">
        <v>1953</v>
      </c>
      <c r="C504" s="4" t="s">
        <v>1954</v>
      </c>
      <c r="D504" s="4" t="s">
        <v>1955</v>
      </c>
      <c r="E504" s="4" t="s">
        <v>10</v>
      </c>
      <c r="F504" s="4" t="s">
        <v>1956</v>
      </c>
      <c r="G504" s="4" t="s">
        <v>12</v>
      </c>
    </row>
    <row r="505" customFormat="false" ht="15.75" hidden="false" customHeight="false" outlineLevel="0" collapsed="false">
      <c r="A505" s="3" t="n">
        <v>504</v>
      </c>
      <c r="B505" s="4" t="s">
        <v>1957</v>
      </c>
      <c r="C505" s="4" t="s">
        <v>1958</v>
      </c>
      <c r="D505" s="4" t="s">
        <v>1959</v>
      </c>
      <c r="E505" s="4" t="s">
        <v>10</v>
      </c>
      <c r="F505" s="4" t="s">
        <v>1960</v>
      </c>
      <c r="G505" s="4" t="s">
        <v>12</v>
      </c>
    </row>
    <row r="506" customFormat="false" ht="15.75" hidden="false" customHeight="false" outlineLevel="0" collapsed="false">
      <c r="A506" s="3" t="n">
        <v>505</v>
      </c>
      <c r="B506" s="4" t="s">
        <v>1961</v>
      </c>
      <c r="C506" s="4" t="s">
        <v>1962</v>
      </c>
      <c r="D506" s="4" t="s">
        <v>1963</v>
      </c>
      <c r="E506" s="4" t="n">
        <f aca="false">+918066294500</f>
        <v>918066294500</v>
      </c>
      <c r="F506" s="4" t="s">
        <v>1964</v>
      </c>
      <c r="G506" s="4" t="s">
        <v>12</v>
      </c>
    </row>
    <row r="507" customFormat="false" ht="15.75" hidden="false" customHeight="false" outlineLevel="0" collapsed="false">
      <c r="A507" s="3" t="n">
        <v>506</v>
      </c>
      <c r="B507" s="4" t="s">
        <v>1965</v>
      </c>
      <c r="C507" s="4" t="s">
        <v>1966</v>
      </c>
      <c r="D507" s="4" t="s">
        <v>1967</v>
      </c>
      <c r="E507" s="4" t="s">
        <v>10</v>
      </c>
      <c r="F507" s="4" t="s">
        <v>1968</v>
      </c>
      <c r="G507" s="4" t="s">
        <v>12</v>
      </c>
    </row>
    <row r="508" customFormat="false" ht="15.75" hidden="false" customHeight="false" outlineLevel="0" collapsed="false">
      <c r="A508" s="3" t="n">
        <v>507</v>
      </c>
      <c r="B508" s="4" t="s">
        <v>1969</v>
      </c>
      <c r="C508" s="4" t="s">
        <v>1970</v>
      </c>
      <c r="D508" s="4" t="s">
        <v>1971</v>
      </c>
      <c r="E508" s="4" t="s">
        <v>10</v>
      </c>
      <c r="F508" s="4" t="s">
        <v>1972</v>
      </c>
      <c r="G508" s="4" t="s">
        <v>12</v>
      </c>
    </row>
    <row r="509" customFormat="false" ht="15.75" hidden="false" customHeight="false" outlineLevel="0" collapsed="false">
      <c r="A509" s="3" t="n">
        <v>508</v>
      </c>
      <c r="B509" s="4" t="s">
        <v>1973</v>
      </c>
      <c r="C509" s="4" t="s">
        <v>1974</v>
      </c>
      <c r="D509" s="4" t="s">
        <v>1975</v>
      </c>
      <c r="E509" s="4" t="n">
        <f aca="false">+919891463198</f>
        <v>919891463198</v>
      </c>
      <c r="F509" s="4" t="s">
        <v>1976</v>
      </c>
      <c r="G509" s="4" t="s">
        <v>12</v>
      </c>
    </row>
    <row r="510" customFormat="false" ht="15.75" hidden="false" customHeight="false" outlineLevel="0" collapsed="false">
      <c r="A510" s="3" t="n">
        <v>509</v>
      </c>
      <c r="B510" s="4" t="s">
        <v>1977</v>
      </c>
      <c r="C510" s="4" t="s">
        <v>1978</v>
      </c>
      <c r="D510" s="4" t="s">
        <v>1979</v>
      </c>
      <c r="E510" s="4" t="s">
        <v>1980</v>
      </c>
      <c r="F510" s="4" t="s">
        <v>1981</v>
      </c>
      <c r="G510" s="4" t="s">
        <v>12</v>
      </c>
    </row>
    <row r="511" customFormat="false" ht="15.75" hidden="false" customHeight="false" outlineLevel="0" collapsed="false">
      <c r="A511" s="3" t="n">
        <v>510</v>
      </c>
      <c r="B511" s="4" t="s">
        <v>1982</v>
      </c>
      <c r="C511" s="4" t="s">
        <v>1983</v>
      </c>
      <c r="D511" s="4" t="s">
        <v>1984</v>
      </c>
      <c r="E511" s="4" t="s">
        <v>10</v>
      </c>
      <c r="F511" s="4" t="s">
        <v>1985</v>
      </c>
      <c r="G511" s="4" t="s">
        <v>12</v>
      </c>
    </row>
    <row r="512" customFormat="false" ht="15.75" hidden="false" customHeight="false" outlineLevel="0" collapsed="false">
      <c r="A512" s="3" t="n">
        <v>511</v>
      </c>
      <c r="B512" s="4" t="s">
        <v>1986</v>
      </c>
      <c r="C512" s="4" t="s">
        <v>1987</v>
      </c>
      <c r="D512" s="4" t="s">
        <v>1988</v>
      </c>
      <c r="E512" s="4" t="s">
        <v>10</v>
      </c>
      <c r="F512" s="4" t="s">
        <v>1989</v>
      </c>
      <c r="G512" s="4" t="s">
        <v>12</v>
      </c>
    </row>
    <row r="513" customFormat="false" ht="15.75" hidden="false" customHeight="false" outlineLevel="0" collapsed="false">
      <c r="A513" s="3" t="n">
        <v>512</v>
      </c>
      <c r="B513" s="4" t="s">
        <v>1990</v>
      </c>
      <c r="C513" s="4" t="s">
        <v>14</v>
      </c>
      <c r="D513" s="4" t="s">
        <v>1991</v>
      </c>
      <c r="E513" s="4" t="n">
        <f aca="false">+918027834483</f>
        <v>918027834483</v>
      </c>
      <c r="F513" s="4" t="s">
        <v>1992</v>
      </c>
      <c r="G513" s="4" t="s">
        <v>12</v>
      </c>
    </row>
    <row r="514" customFormat="false" ht="15.75" hidden="false" customHeight="false" outlineLevel="0" collapsed="false">
      <c r="A514" s="3" t="n">
        <v>513</v>
      </c>
      <c r="B514" s="4" t="s">
        <v>1993</v>
      </c>
      <c r="C514" s="4" t="s">
        <v>1994</v>
      </c>
      <c r="D514" s="4" t="s">
        <v>1995</v>
      </c>
      <c r="E514" s="4" t="s">
        <v>1996</v>
      </c>
      <c r="F514" s="4" t="s">
        <v>1997</v>
      </c>
      <c r="G514" s="4" t="s">
        <v>12</v>
      </c>
    </row>
    <row r="515" customFormat="false" ht="15.75" hidden="false" customHeight="false" outlineLevel="0" collapsed="false">
      <c r="A515" s="3" t="n">
        <v>514</v>
      </c>
      <c r="B515" s="4" t="s">
        <v>1998</v>
      </c>
      <c r="C515" s="4" t="s">
        <v>1999</v>
      </c>
      <c r="D515" s="4" t="s">
        <v>2000</v>
      </c>
      <c r="E515" s="4" t="s">
        <v>2001</v>
      </c>
      <c r="F515" s="4" t="s">
        <v>2002</v>
      </c>
      <c r="G515" s="4" t="s">
        <v>12</v>
      </c>
    </row>
    <row r="516" customFormat="false" ht="15.75" hidden="false" customHeight="false" outlineLevel="0" collapsed="false">
      <c r="A516" s="3" t="n">
        <v>515</v>
      </c>
      <c r="B516" s="4" t="s">
        <v>2003</v>
      </c>
      <c r="C516" s="4" t="s">
        <v>2004</v>
      </c>
      <c r="D516" s="4" t="s">
        <v>2005</v>
      </c>
      <c r="E516" s="4" t="n">
        <v>9381055565</v>
      </c>
      <c r="F516" s="4" t="s">
        <v>2006</v>
      </c>
      <c r="G516" s="4" t="s">
        <v>12</v>
      </c>
    </row>
    <row r="517" customFormat="false" ht="15.75" hidden="false" customHeight="false" outlineLevel="0" collapsed="false">
      <c r="A517" s="3" t="n">
        <v>516</v>
      </c>
      <c r="B517" s="4" t="s">
        <v>2007</v>
      </c>
      <c r="C517" s="4" t="s">
        <v>2008</v>
      </c>
      <c r="D517" s="4" t="s">
        <v>2009</v>
      </c>
      <c r="E517" s="4" t="n">
        <f aca="false">+914044446000</f>
        <v>914044446000</v>
      </c>
      <c r="F517" s="4" t="s">
        <v>2010</v>
      </c>
      <c r="G517" s="4" t="s">
        <v>12</v>
      </c>
    </row>
    <row r="518" customFormat="false" ht="15.75" hidden="false" customHeight="false" outlineLevel="0" collapsed="false">
      <c r="A518" s="3" t="n">
        <v>517</v>
      </c>
      <c r="B518" s="4" t="s">
        <v>2011</v>
      </c>
      <c r="C518" s="4" t="s">
        <v>2012</v>
      </c>
      <c r="D518" s="6" t="s">
        <v>2013</v>
      </c>
      <c r="E518" s="4" t="s">
        <v>2014</v>
      </c>
      <c r="F518" s="4" t="s">
        <v>2015</v>
      </c>
      <c r="G518" s="4" t="s">
        <v>12</v>
      </c>
    </row>
    <row r="519" customFormat="false" ht="15.75" hidden="false" customHeight="false" outlineLevel="0" collapsed="false">
      <c r="A519" s="3" t="n">
        <v>518</v>
      </c>
      <c r="B519" s="4" t="s">
        <v>2016</v>
      </c>
      <c r="C519" s="4" t="s">
        <v>163</v>
      </c>
      <c r="D519" s="4" t="s">
        <v>2017</v>
      </c>
      <c r="E519" s="4" t="s">
        <v>10</v>
      </c>
      <c r="F519" s="4" t="s">
        <v>2018</v>
      </c>
      <c r="G519" s="4" t="s">
        <v>12</v>
      </c>
    </row>
    <row r="520" customFormat="false" ht="15.75" hidden="false" customHeight="false" outlineLevel="0" collapsed="false">
      <c r="A520" s="3" t="n">
        <v>519</v>
      </c>
      <c r="B520" s="4" t="s">
        <v>2019</v>
      </c>
      <c r="C520" s="4" t="s">
        <v>2020</v>
      </c>
      <c r="D520" s="4" t="s">
        <v>2021</v>
      </c>
      <c r="E520" s="4" t="s">
        <v>10</v>
      </c>
      <c r="F520" s="4" t="s">
        <v>2022</v>
      </c>
      <c r="G520" s="4" t="s">
        <v>12</v>
      </c>
    </row>
    <row r="521" customFormat="false" ht="15.75" hidden="false" customHeight="false" outlineLevel="0" collapsed="false">
      <c r="A521" s="3" t="n">
        <v>520</v>
      </c>
      <c r="B521" s="4" t="s">
        <v>2023</v>
      </c>
      <c r="C521" s="4" t="s">
        <v>2024</v>
      </c>
      <c r="D521" s="4" t="s">
        <v>2025</v>
      </c>
      <c r="E521" s="4" t="n">
        <f aca="false">+914442306660</f>
        <v>914442306660</v>
      </c>
      <c r="F521" s="4" t="s">
        <v>2026</v>
      </c>
      <c r="G521" s="4" t="s">
        <v>12</v>
      </c>
    </row>
    <row r="522" customFormat="false" ht="15.75" hidden="false" customHeight="false" outlineLevel="0" collapsed="false">
      <c r="A522" s="3" t="n">
        <v>521</v>
      </c>
      <c r="B522" s="4" t="s">
        <v>2027</v>
      </c>
      <c r="C522" s="4" t="s">
        <v>51</v>
      </c>
      <c r="D522" s="4" t="s">
        <v>2028</v>
      </c>
      <c r="E522" s="4" t="s">
        <v>10</v>
      </c>
      <c r="F522" s="4" t="s">
        <v>2029</v>
      </c>
      <c r="G522" s="4" t="s">
        <v>12</v>
      </c>
    </row>
    <row r="523" customFormat="false" ht="15.75" hidden="false" customHeight="false" outlineLevel="0" collapsed="false">
      <c r="A523" s="3" t="n">
        <v>522</v>
      </c>
      <c r="B523" s="4" t="s">
        <v>2030</v>
      </c>
      <c r="C523" s="4" t="s">
        <v>2031</v>
      </c>
      <c r="D523" s="4" t="s">
        <v>2032</v>
      </c>
      <c r="E523" s="4" t="s">
        <v>2033</v>
      </c>
      <c r="F523" s="4" t="s">
        <v>2034</v>
      </c>
      <c r="G523" s="4" t="s">
        <v>12</v>
      </c>
    </row>
    <row r="524" customFormat="false" ht="15.75" hidden="false" customHeight="false" outlineLevel="0" collapsed="false">
      <c r="A524" s="3" t="n">
        <v>523</v>
      </c>
      <c r="B524" s="4" t="s">
        <v>2035</v>
      </c>
      <c r="C524" s="4" t="s">
        <v>31</v>
      </c>
      <c r="D524" s="4" t="s">
        <v>2036</v>
      </c>
      <c r="E524" s="4" t="s">
        <v>2037</v>
      </c>
      <c r="F524" s="4" t="s">
        <v>2038</v>
      </c>
      <c r="G524" s="4" t="s">
        <v>12</v>
      </c>
    </row>
    <row r="525" customFormat="false" ht="15.75" hidden="false" customHeight="false" outlineLevel="0" collapsed="false">
      <c r="A525" s="3" t="n">
        <v>524</v>
      </c>
      <c r="B525" s="4" t="s">
        <v>2039</v>
      </c>
      <c r="C525" s="4" t="s">
        <v>14</v>
      </c>
      <c r="D525" s="4" t="s">
        <v>2040</v>
      </c>
      <c r="E525" s="4" t="s">
        <v>10</v>
      </c>
      <c r="F525" s="4" t="s">
        <v>2041</v>
      </c>
      <c r="G525" s="4" t="s">
        <v>12</v>
      </c>
    </row>
    <row r="526" customFormat="false" ht="15.75" hidden="false" customHeight="false" outlineLevel="0" collapsed="false">
      <c r="A526" s="3" t="n">
        <v>525</v>
      </c>
      <c r="B526" s="4" t="s">
        <v>2042</v>
      </c>
      <c r="C526" s="4" t="s">
        <v>2043</v>
      </c>
      <c r="D526" s="4" t="s">
        <v>2044</v>
      </c>
      <c r="E526" s="4" t="n">
        <f aca="false">+919840594286</f>
        <v>919840594286</v>
      </c>
      <c r="F526" s="4" t="s">
        <v>2045</v>
      </c>
      <c r="G526" s="4" t="s">
        <v>12</v>
      </c>
    </row>
    <row r="527" customFormat="false" ht="15.75" hidden="false" customHeight="false" outlineLevel="0" collapsed="false">
      <c r="A527" s="3" t="n">
        <v>526</v>
      </c>
      <c r="B527" s="4" t="s">
        <v>2046</v>
      </c>
      <c r="C527" s="4" t="s">
        <v>2047</v>
      </c>
      <c r="D527" s="4" t="s">
        <v>2048</v>
      </c>
      <c r="E527" s="4" t="n">
        <f aca="false">+912039852100</f>
        <v>912039852100</v>
      </c>
      <c r="F527" s="4" t="s">
        <v>2049</v>
      </c>
      <c r="G527" s="4" t="s">
        <v>12</v>
      </c>
    </row>
    <row r="528" customFormat="false" ht="15.75" hidden="false" customHeight="false" outlineLevel="0" collapsed="false">
      <c r="A528" s="3" t="n">
        <v>527</v>
      </c>
      <c r="B528" s="4" t="s">
        <v>2050</v>
      </c>
      <c r="C528" s="4" t="s">
        <v>2051</v>
      </c>
      <c r="D528" s="4" t="s">
        <v>2052</v>
      </c>
      <c r="E528" s="4" t="s">
        <v>10</v>
      </c>
      <c r="F528" s="4" t="s">
        <v>2053</v>
      </c>
      <c r="G528" s="4" t="s">
        <v>12</v>
      </c>
    </row>
    <row r="529" customFormat="false" ht="15.75" hidden="false" customHeight="false" outlineLevel="0" collapsed="false">
      <c r="A529" s="3" t="n">
        <v>528</v>
      </c>
      <c r="B529" s="4" t="s">
        <v>2054</v>
      </c>
      <c r="C529" s="4" t="s">
        <v>31</v>
      </c>
      <c r="D529" s="4" t="s">
        <v>2055</v>
      </c>
      <c r="E529" s="4" t="s">
        <v>10</v>
      </c>
      <c r="F529" s="4" t="s">
        <v>2056</v>
      </c>
      <c r="G529" s="4" t="s">
        <v>12</v>
      </c>
    </row>
    <row r="530" customFormat="false" ht="15.75" hidden="false" customHeight="false" outlineLevel="0" collapsed="false">
      <c r="A530" s="3" t="n">
        <v>529</v>
      </c>
      <c r="B530" s="4" t="s">
        <v>2057</v>
      </c>
      <c r="C530" s="4" t="s">
        <v>31</v>
      </c>
      <c r="D530" s="4" t="s">
        <v>2058</v>
      </c>
      <c r="E530" s="4" t="n">
        <v>9422810129</v>
      </c>
      <c r="F530" s="4" t="s">
        <v>2059</v>
      </c>
      <c r="G530" s="4" t="s">
        <v>12</v>
      </c>
    </row>
    <row r="531" customFormat="false" ht="15.75" hidden="false" customHeight="false" outlineLevel="0" collapsed="false">
      <c r="A531" s="3" t="n">
        <v>530</v>
      </c>
      <c r="B531" s="4" t="s">
        <v>2060</v>
      </c>
      <c r="C531" s="4" t="s">
        <v>14</v>
      </c>
      <c r="D531" s="4" t="s">
        <v>2061</v>
      </c>
      <c r="E531" s="4" t="s">
        <v>10</v>
      </c>
      <c r="F531" s="4" t="s">
        <v>2062</v>
      </c>
      <c r="G531" s="4" t="s">
        <v>12</v>
      </c>
    </row>
    <row r="532" customFormat="false" ht="15.75" hidden="false" customHeight="false" outlineLevel="0" collapsed="false">
      <c r="A532" s="3" t="n">
        <v>531</v>
      </c>
      <c r="B532" s="4" t="s">
        <v>2063</v>
      </c>
      <c r="C532" s="4" t="s">
        <v>2064</v>
      </c>
      <c r="D532" s="4" t="s">
        <v>2065</v>
      </c>
      <c r="E532" s="4" t="s">
        <v>10</v>
      </c>
      <c r="F532" s="4" t="s">
        <v>2066</v>
      </c>
      <c r="G532" s="4" t="s">
        <v>12</v>
      </c>
    </row>
    <row r="533" customFormat="false" ht="15.75" hidden="false" customHeight="false" outlineLevel="0" collapsed="false">
      <c r="A533" s="3" t="n">
        <v>532</v>
      </c>
      <c r="B533" s="4" t="s">
        <v>2067</v>
      </c>
      <c r="C533" s="4" t="s">
        <v>2068</v>
      </c>
      <c r="D533" s="4" t="s">
        <v>2069</v>
      </c>
      <c r="E533" s="4" t="s">
        <v>10</v>
      </c>
      <c r="F533" s="4" t="s">
        <v>2070</v>
      </c>
      <c r="G533" s="4" t="s">
        <v>12</v>
      </c>
    </row>
    <row r="534" customFormat="false" ht="15.75" hidden="false" customHeight="false" outlineLevel="0" collapsed="false">
      <c r="A534" s="3" t="n">
        <v>533</v>
      </c>
      <c r="B534" s="4" t="s">
        <v>2071</v>
      </c>
      <c r="C534" s="4" t="s">
        <v>2072</v>
      </c>
      <c r="D534" s="4" t="s">
        <v>2073</v>
      </c>
      <c r="E534" s="4" t="n">
        <f aca="false">+912266864010</f>
        <v>912266864010</v>
      </c>
      <c r="F534" s="4" t="s">
        <v>2074</v>
      </c>
      <c r="G534" s="4" t="s">
        <v>12</v>
      </c>
    </row>
    <row r="535" customFormat="false" ht="15.75" hidden="false" customHeight="false" outlineLevel="0" collapsed="false">
      <c r="A535" s="3" t="n">
        <v>534</v>
      </c>
      <c r="B535" s="4" t="s">
        <v>2075</v>
      </c>
      <c r="C535" s="4" t="s">
        <v>2076</v>
      </c>
      <c r="D535" s="4" t="s">
        <v>2077</v>
      </c>
      <c r="E535" s="4" t="s">
        <v>10</v>
      </c>
      <c r="F535" s="4" t="s">
        <v>2078</v>
      </c>
      <c r="G535" s="4" t="s">
        <v>12</v>
      </c>
    </row>
    <row r="536" customFormat="false" ht="15.75" hidden="false" customHeight="false" outlineLevel="0" collapsed="false">
      <c r="A536" s="3" t="n">
        <v>535</v>
      </c>
      <c r="B536" s="4" t="s">
        <v>2079</v>
      </c>
      <c r="C536" s="4" t="s">
        <v>31</v>
      </c>
      <c r="D536" s="4" t="s">
        <v>2080</v>
      </c>
      <c r="E536" s="4" t="s">
        <v>2081</v>
      </c>
      <c r="F536" s="4" t="s">
        <v>2082</v>
      </c>
      <c r="G536" s="4" t="s">
        <v>12</v>
      </c>
    </row>
    <row r="537" customFormat="false" ht="15.75" hidden="false" customHeight="false" outlineLevel="0" collapsed="false">
      <c r="A537" s="3" t="n">
        <v>536</v>
      </c>
      <c r="B537" s="4" t="s">
        <v>2083</v>
      </c>
      <c r="C537" s="4" t="s">
        <v>2084</v>
      </c>
      <c r="D537" s="4" t="s">
        <v>2085</v>
      </c>
      <c r="E537" s="4" t="n">
        <f aca="false">+911204510900</f>
        <v>911204510900</v>
      </c>
      <c r="F537" s="4" t="s">
        <v>2086</v>
      </c>
      <c r="G537" s="4" t="s">
        <v>12</v>
      </c>
    </row>
    <row r="538" customFormat="false" ht="15.75" hidden="false" customHeight="false" outlineLevel="0" collapsed="false">
      <c r="A538" s="3" t="n">
        <v>537</v>
      </c>
      <c r="B538" s="4" t="s">
        <v>2087</v>
      </c>
      <c r="C538" s="4" t="s">
        <v>2088</v>
      </c>
      <c r="D538" s="4" t="s">
        <v>2089</v>
      </c>
      <c r="E538" s="4" t="s">
        <v>10</v>
      </c>
      <c r="F538" s="4" t="s">
        <v>2090</v>
      </c>
      <c r="G538" s="4" t="s">
        <v>12</v>
      </c>
    </row>
    <row r="539" customFormat="false" ht="15.75" hidden="false" customHeight="false" outlineLevel="0" collapsed="false">
      <c r="A539" s="3" t="n">
        <v>538</v>
      </c>
      <c r="B539" s="4" t="s">
        <v>2091</v>
      </c>
      <c r="C539" s="4" t="s">
        <v>2092</v>
      </c>
      <c r="D539" s="4" t="s">
        <v>2093</v>
      </c>
      <c r="E539" s="4" t="s">
        <v>10</v>
      </c>
      <c r="F539" s="4" t="s">
        <v>2094</v>
      </c>
      <c r="G539" s="4" t="s">
        <v>12</v>
      </c>
    </row>
    <row r="540" customFormat="false" ht="15.75" hidden="false" customHeight="false" outlineLevel="0" collapsed="false">
      <c r="A540" s="3" t="n">
        <v>539</v>
      </c>
      <c r="B540" s="4" t="s">
        <v>2095</v>
      </c>
      <c r="C540" s="4" t="s">
        <v>2096</v>
      </c>
      <c r="D540" s="4" t="s">
        <v>2097</v>
      </c>
      <c r="E540" s="4" t="s">
        <v>10</v>
      </c>
      <c r="F540" s="4" t="s">
        <v>2098</v>
      </c>
      <c r="G540" s="4" t="s">
        <v>12</v>
      </c>
    </row>
    <row r="541" customFormat="false" ht="15.75" hidden="false" customHeight="false" outlineLevel="0" collapsed="false">
      <c r="A541" s="3" t="n">
        <v>540</v>
      </c>
      <c r="B541" s="4" t="s">
        <v>2099</v>
      </c>
      <c r="C541" s="4" t="s">
        <v>51</v>
      </c>
      <c r="D541" s="10" t="s">
        <v>2100</v>
      </c>
      <c r="E541" s="4" t="n">
        <f aca="false">+912267333631</f>
        <v>912267333631</v>
      </c>
      <c r="F541" s="4" t="s">
        <v>2101</v>
      </c>
      <c r="G541" s="4" t="s">
        <v>12</v>
      </c>
    </row>
    <row r="542" customFormat="false" ht="15.75" hidden="false" customHeight="false" outlineLevel="0" collapsed="false">
      <c r="A542" s="3" t="n">
        <v>541</v>
      </c>
      <c r="B542" s="4" t="s">
        <v>2102</v>
      </c>
      <c r="C542" s="4" t="s">
        <v>2103</v>
      </c>
      <c r="D542" s="4" t="s">
        <v>2104</v>
      </c>
      <c r="E542" s="4" t="s">
        <v>2105</v>
      </c>
      <c r="F542" s="4" t="s">
        <v>2106</v>
      </c>
      <c r="G542" s="4" t="s">
        <v>12</v>
      </c>
    </row>
    <row r="543" customFormat="false" ht="15.75" hidden="false" customHeight="false" outlineLevel="0" collapsed="false">
      <c r="A543" s="3" t="n">
        <v>542</v>
      </c>
      <c r="B543" s="4" t="s">
        <v>2107</v>
      </c>
      <c r="C543" s="4" t="s">
        <v>31</v>
      </c>
      <c r="D543" s="4" t="s">
        <v>2108</v>
      </c>
      <c r="E543" s="4" t="s">
        <v>10</v>
      </c>
      <c r="F543" s="4" t="s">
        <v>2109</v>
      </c>
      <c r="G543" s="4" t="s">
        <v>12</v>
      </c>
    </row>
    <row r="544" customFormat="false" ht="15.75" hidden="false" customHeight="false" outlineLevel="0" collapsed="false">
      <c r="A544" s="3" t="n">
        <v>543</v>
      </c>
      <c r="B544" s="4" t="s">
        <v>2110</v>
      </c>
      <c r="C544" s="4" t="s">
        <v>2111</v>
      </c>
      <c r="D544" s="4" t="s">
        <v>2112</v>
      </c>
      <c r="E544" s="4" t="n">
        <f aca="false">+911204613400</f>
        <v>911204613400</v>
      </c>
      <c r="F544" s="4" t="s">
        <v>2113</v>
      </c>
      <c r="G544" s="4" t="s">
        <v>12</v>
      </c>
    </row>
    <row r="545" customFormat="false" ht="15.75" hidden="false" customHeight="false" outlineLevel="0" collapsed="false">
      <c r="A545" s="3" t="n">
        <v>544</v>
      </c>
      <c r="B545" s="4" t="s">
        <v>2114</v>
      </c>
      <c r="C545" s="4" t="s">
        <v>31</v>
      </c>
      <c r="D545" s="4" t="s">
        <v>2115</v>
      </c>
      <c r="E545" s="4" t="s">
        <v>10</v>
      </c>
      <c r="F545" s="4" t="s">
        <v>2116</v>
      </c>
      <c r="G545" s="4" t="s">
        <v>12</v>
      </c>
    </row>
    <row r="546" customFormat="false" ht="15.75" hidden="false" customHeight="false" outlineLevel="0" collapsed="false">
      <c r="A546" s="3" t="n">
        <v>545</v>
      </c>
      <c r="B546" s="4" t="s">
        <v>2117</v>
      </c>
      <c r="C546" s="4" t="s">
        <v>1686</v>
      </c>
      <c r="D546" s="4" t="s">
        <v>2118</v>
      </c>
      <c r="E546" s="4" t="s">
        <v>10</v>
      </c>
      <c r="F546" s="4" t="s">
        <v>2119</v>
      </c>
      <c r="G546" s="4" t="s">
        <v>12</v>
      </c>
    </row>
    <row r="547" customFormat="false" ht="15.75" hidden="false" customHeight="false" outlineLevel="0" collapsed="false">
      <c r="A547" s="3" t="n">
        <v>546</v>
      </c>
      <c r="B547" s="4" t="s">
        <v>2120</v>
      </c>
      <c r="C547" s="4" t="s">
        <v>2121</v>
      </c>
      <c r="D547" s="4" t="s">
        <v>2122</v>
      </c>
      <c r="E547" s="4" t="s">
        <v>10</v>
      </c>
      <c r="F547" s="4" t="s">
        <v>2123</v>
      </c>
      <c r="G547" s="4" t="s">
        <v>12</v>
      </c>
    </row>
    <row r="548" customFormat="false" ht="15.75" hidden="false" customHeight="false" outlineLevel="0" collapsed="false">
      <c r="A548" s="3" t="n">
        <v>547</v>
      </c>
      <c r="B548" s="4" t="s">
        <v>2124</v>
      </c>
      <c r="C548" s="4" t="s">
        <v>2125</v>
      </c>
      <c r="D548" s="4" t="s">
        <v>2126</v>
      </c>
      <c r="E548" s="4" t="s">
        <v>10</v>
      </c>
      <c r="F548" s="4" t="s">
        <v>2127</v>
      </c>
      <c r="G548" s="4" t="s">
        <v>12</v>
      </c>
    </row>
    <row r="549" customFormat="false" ht="15.75" hidden="false" customHeight="false" outlineLevel="0" collapsed="false">
      <c r="A549" s="3" t="n">
        <v>548</v>
      </c>
      <c r="B549" s="4" t="s">
        <v>2128</v>
      </c>
      <c r="C549" s="4" t="s">
        <v>171</v>
      </c>
      <c r="D549" s="4" t="s">
        <v>2129</v>
      </c>
      <c r="E549" s="4" t="s">
        <v>10</v>
      </c>
      <c r="F549" s="4" t="s">
        <v>2130</v>
      </c>
      <c r="G549" s="4" t="s">
        <v>12</v>
      </c>
    </row>
    <row r="550" customFormat="false" ht="15.75" hidden="false" customHeight="false" outlineLevel="0" collapsed="false">
      <c r="A550" s="3" t="n">
        <v>549</v>
      </c>
      <c r="B550" s="4" t="s">
        <v>2131</v>
      </c>
      <c r="C550" s="4" t="s">
        <v>2132</v>
      </c>
      <c r="D550" s="4" t="s">
        <v>2133</v>
      </c>
      <c r="E550" s="4" t="s">
        <v>10</v>
      </c>
      <c r="F550" s="4" t="s">
        <v>2134</v>
      </c>
      <c r="G550" s="4" t="s">
        <v>12</v>
      </c>
    </row>
    <row r="551" customFormat="false" ht="15.75" hidden="false" customHeight="false" outlineLevel="0" collapsed="false">
      <c r="A551" s="3" t="n">
        <v>550</v>
      </c>
      <c r="B551" s="4" t="s">
        <v>2135</v>
      </c>
      <c r="C551" s="4" t="s">
        <v>527</v>
      </c>
      <c r="D551" s="4" t="s">
        <v>2136</v>
      </c>
      <c r="E551" s="4" t="s">
        <v>2137</v>
      </c>
      <c r="F551" s="4" t="s">
        <v>2138</v>
      </c>
      <c r="G551" s="4" t="s">
        <v>12</v>
      </c>
    </row>
    <row r="552" customFormat="false" ht="15.75" hidden="false" customHeight="false" outlineLevel="0" collapsed="false">
      <c r="A552" s="3" t="n">
        <v>551</v>
      </c>
      <c r="B552" s="4" t="s">
        <v>2139</v>
      </c>
      <c r="C552" s="4" t="s">
        <v>2140</v>
      </c>
      <c r="D552" s="4" t="s">
        <v>2141</v>
      </c>
      <c r="E552" s="4" t="s">
        <v>10</v>
      </c>
      <c r="F552" s="4" t="s">
        <v>2142</v>
      </c>
      <c r="G552" s="4" t="s">
        <v>12</v>
      </c>
    </row>
    <row r="553" customFormat="false" ht="15.75" hidden="false" customHeight="false" outlineLevel="0" collapsed="false">
      <c r="A553" s="3" t="n">
        <v>552</v>
      </c>
      <c r="B553" s="4" t="s">
        <v>2143</v>
      </c>
      <c r="C553" s="4" t="s">
        <v>2144</v>
      </c>
      <c r="D553" s="4" t="s">
        <v>2145</v>
      </c>
      <c r="E553" s="4" t="s">
        <v>10</v>
      </c>
      <c r="F553" s="4" t="s">
        <v>2146</v>
      </c>
      <c r="G553" s="4" t="s">
        <v>12</v>
      </c>
    </row>
    <row r="554" customFormat="false" ht="15.75" hidden="false" customHeight="false" outlineLevel="0" collapsed="false">
      <c r="A554" s="3" t="n">
        <v>553</v>
      </c>
      <c r="B554" s="4" t="s">
        <v>2147</v>
      </c>
      <c r="C554" s="4" t="s">
        <v>109</v>
      </c>
      <c r="D554" s="4" t="s">
        <v>2148</v>
      </c>
      <c r="E554" s="4" t="n">
        <v>9704818231</v>
      </c>
      <c r="F554" s="4" t="s">
        <v>2149</v>
      </c>
      <c r="G554" s="4" t="s">
        <v>12</v>
      </c>
    </row>
    <row r="555" customFormat="false" ht="15.75" hidden="false" customHeight="false" outlineLevel="0" collapsed="false">
      <c r="A555" s="3" t="n">
        <v>554</v>
      </c>
      <c r="B555" s="4" t="s">
        <v>2150</v>
      </c>
      <c r="C555" s="4" t="s">
        <v>2151</v>
      </c>
      <c r="D555" s="4" t="s">
        <v>2152</v>
      </c>
      <c r="E555" s="4" t="s">
        <v>2153</v>
      </c>
      <c r="F555" s="4" t="s">
        <v>2154</v>
      </c>
      <c r="G555" s="4" t="s">
        <v>12</v>
      </c>
    </row>
    <row r="556" customFormat="false" ht="15.75" hidden="false" customHeight="false" outlineLevel="0" collapsed="false">
      <c r="A556" s="3" t="n">
        <v>555</v>
      </c>
      <c r="B556" s="4" t="s">
        <v>2155</v>
      </c>
      <c r="C556" s="4" t="s">
        <v>171</v>
      </c>
      <c r="D556" s="4" t="s">
        <v>2156</v>
      </c>
      <c r="E556" s="4" t="s">
        <v>10</v>
      </c>
      <c r="F556" s="4" t="s">
        <v>2157</v>
      </c>
      <c r="G556" s="4" t="s">
        <v>12</v>
      </c>
    </row>
    <row r="557" customFormat="false" ht="15.75" hidden="false" customHeight="false" outlineLevel="0" collapsed="false">
      <c r="A557" s="3" t="n">
        <v>556</v>
      </c>
      <c r="B557" s="4" t="s">
        <v>2158</v>
      </c>
      <c r="C557" s="4" t="s">
        <v>2159</v>
      </c>
      <c r="D557" s="4" t="s">
        <v>2160</v>
      </c>
      <c r="E557" s="4" t="n">
        <f aca="false">+919959455565</f>
        <v>919959455565</v>
      </c>
      <c r="F557" s="4" t="s">
        <v>2161</v>
      </c>
      <c r="G557" s="4" t="s">
        <v>12</v>
      </c>
    </row>
    <row r="558" customFormat="false" ht="15.75" hidden="false" customHeight="false" outlineLevel="0" collapsed="false">
      <c r="A558" s="3" t="n">
        <v>557</v>
      </c>
      <c r="B558" s="4" t="s">
        <v>2162</v>
      </c>
      <c r="C558" s="4" t="s">
        <v>2163</v>
      </c>
      <c r="D558" s="4" t="s">
        <v>2164</v>
      </c>
      <c r="E558" s="4" t="n">
        <f aca="false">+912228853294</f>
        <v>912228853294</v>
      </c>
      <c r="F558" s="4" t="s">
        <v>2165</v>
      </c>
      <c r="G558" s="4" t="s">
        <v>12</v>
      </c>
    </row>
    <row r="559" customFormat="false" ht="15.75" hidden="false" customHeight="false" outlineLevel="0" collapsed="false">
      <c r="A559" s="3" t="n">
        <v>558</v>
      </c>
      <c r="B559" s="4" t="s">
        <v>2166</v>
      </c>
      <c r="C559" s="4" t="s">
        <v>2167</v>
      </c>
      <c r="D559" s="4" t="s">
        <v>2168</v>
      </c>
      <c r="E559" s="4" t="s">
        <v>10</v>
      </c>
      <c r="F559" s="4" t="s">
        <v>2169</v>
      </c>
      <c r="G559" s="4" t="s">
        <v>12</v>
      </c>
    </row>
    <row r="560" customFormat="false" ht="15.75" hidden="false" customHeight="false" outlineLevel="0" collapsed="false">
      <c r="A560" s="3" t="n">
        <v>559</v>
      </c>
      <c r="B560" s="4" t="s">
        <v>2170</v>
      </c>
      <c r="C560" s="4" t="s">
        <v>2171</v>
      </c>
      <c r="D560" s="4" t="s">
        <v>2172</v>
      </c>
      <c r="E560" s="4" t="s">
        <v>10</v>
      </c>
      <c r="F560" s="4" t="s">
        <v>2173</v>
      </c>
      <c r="G560" s="4" t="s">
        <v>12</v>
      </c>
    </row>
    <row r="561" customFormat="false" ht="15.75" hidden="false" customHeight="false" outlineLevel="0" collapsed="false">
      <c r="A561" s="3" t="n">
        <v>560</v>
      </c>
      <c r="B561" s="4" t="s">
        <v>2174</v>
      </c>
      <c r="C561" s="4" t="s">
        <v>2175</v>
      </c>
      <c r="D561" s="4" t="s">
        <v>2176</v>
      </c>
      <c r="E561" s="4" t="n">
        <f aca="false">+914033590008</f>
        <v>914033590008</v>
      </c>
      <c r="F561" s="4" t="s">
        <v>2177</v>
      </c>
      <c r="G561" s="4" t="s">
        <v>12</v>
      </c>
    </row>
    <row r="562" customFormat="false" ht="15.75" hidden="false" customHeight="false" outlineLevel="0" collapsed="false">
      <c r="A562" s="3" t="n">
        <v>561</v>
      </c>
      <c r="B562" s="4" t="s">
        <v>2178</v>
      </c>
      <c r="C562" s="4" t="s">
        <v>2179</v>
      </c>
      <c r="D562" s="4" t="s">
        <v>2180</v>
      </c>
      <c r="E562" s="4" t="n">
        <f aca="false">+919821246164</f>
        <v>919821246164</v>
      </c>
      <c r="F562" s="4" t="s">
        <v>2181</v>
      </c>
      <c r="G562" s="4" t="s">
        <v>12</v>
      </c>
    </row>
    <row r="563" customFormat="false" ht="15.75" hidden="false" customHeight="false" outlineLevel="0" collapsed="false">
      <c r="A563" s="3" t="n">
        <v>562</v>
      </c>
      <c r="B563" s="4" t="s">
        <v>2182</v>
      </c>
      <c r="C563" s="4" t="s">
        <v>2183</v>
      </c>
      <c r="D563" s="4" t="s">
        <v>2184</v>
      </c>
      <c r="E563" s="4" t="n">
        <f aca="false">+918485845059</f>
        <v>918485845059</v>
      </c>
      <c r="F563" s="4" t="s">
        <v>2185</v>
      </c>
      <c r="G563" s="4" t="s">
        <v>12</v>
      </c>
    </row>
    <row r="564" customFormat="false" ht="15.75" hidden="false" customHeight="false" outlineLevel="0" collapsed="false">
      <c r="A564" s="3" t="n">
        <v>563</v>
      </c>
      <c r="B564" s="4" t="s">
        <v>2186</v>
      </c>
      <c r="C564" s="4" t="s">
        <v>2187</v>
      </c>
      <c r="D564" s="4" t="s">
        <v>2188</v>
      </c>
      <c r="E564" s="4" t="s">
        <v>10</v>
      </c>
      <c r="F564" s="4" t="s">
        <v>2189</v>
      </c>
      <c r="G564" s="4" t="s">
        <v>12</v>
      </c>
    </row>
    <row r="565" customFormat="false" ht="15.75" hidden="false" customHeight="false" outlineLevel="0" collapsed="false">
      <c r="A565" s="3" t="n">
        <v>564</v>
      </c>
      <c r="B565" s="4" t="s">
        <v>2190</v>
      </c>
      <c r="C565" s="4" t="s">
        <v>2191</v>
      </c>
      <c r="D565" s="4" t="s">
        <v>2192</v>
      </c>
      <c r="E565" s="4" t="s">
        <v>2193</v>
      </c>
      <c r="F565" s="4" t="s">
        <v>2194</v>
      </c>
      <c r="G565" s="4" t="s">
        <v>12</v>
      </c>
    </row>
    <row r="566" customFormat="false" ht="15.75" hidden="false" customHeight="false" outlineLevel="0" collapsed="false">
      <c r="A566" s="3" t="n">
        <v>565</v>
      </c>
      <c r="B566" s="4" t="s">
        <v>2195</v>
      </c>
      <c r="C566" s="4" t="s">
        <v>31</v>
      </c>
      <c r="D566" s="4" t="s">
        <v>2196</v>
      </c>
      <c r="E566" s="4" t="s">
        <v>10</v>
      </c>
      <c r="F566" s="4" t="s">
        <v>2197</v>
      </c>
      <c r="G566" s="4" t="s">
        <v>12</v>
      </c>
    </row>
    <row r="567" customFormat="false" ht="15.75" hidden="false" customHeight="false" outlineLevel="0" collapsed="false">
      <c r="A567" s="3" t="n">
        <v>566</v>
      </c>
      <c r="B567" s="4" t="s">
        <v>2198</v>
      </c>
      <c r="C567" s="4" t="s">
        <v>2199</v>
      </c>
      <c r="D567" s="4" t="s">
        <v>2200</v>
      </c>
      <c r="E567" s="4" t="s">
        <v>10</v>
      </c>
      <c r="F567" s="4" t="s">
        <v>2201</v>
      </c>
      <c r="G567" s="4" t="s">
        <v>12</v>
      </c>
    </row>
    <row r="568" customFormat="false" ht="15.75" hidden="false" customHeight="false" outlineLevel="0" collapsed="false">
      <c r="A568" s="3" t="n">
        <v>567</v>
      </c>
      <c r="B568" s="4" t="s">
        <v>2202</v>
      </c>
      <c r="C568" s="4" t="s">
        <v>14</v>
      </c>
      <c r="D568" s="4" t="s">
        <v>2203</v>
      </c>
      <c r="E568" s="4" t="n">
        <f aca="false">+9196524848861</f>
        <v>9196524848861</v>
      </c>
      <c r="F568" s="4" t="s">
        <v>2204</v>
      </c>
      <c r="G568" s="4" t="s">
        <v>12</v>
      </c>
    </row>
    <row r="569" customFormat="false" ht="15.75" hidden="false" customHeight="false" outlineLevel="0" collapsed="false">
      <c r="A569" s="3" t="n">
        <v>568</v>
      </c>
      <c r="B569" s="4" t="s">
        <v>2205</v>
      </c>
      <c r="C569" s="4" t="s">
        <v>51</v>
      </c>
      <c r="D569" s="4" t="s">
        <v>2206</v>
      </c>
      <c r="E569" s="4" t="s">
        <v>10</v>
      </c>
      <c r="F569" s="4" t="s">
        <v>2207</v>
      </c>
      <c r="G569" s="4" t="s">
        <v>12</v>
      </c>
    </row>
    <row r="570" customFormat="false" ht="15.75" hidden="false" customHeight="false" outlineLevel="0" collapsed="false">
      <c r="A570" s="3" t="n">
        <v>569</v>
      </c>
      <c r="B570" s="4" t="s">
        <v>2208</v>
      </c>
      <c r="C570" s="4" t="s">
        <v>2209</v>
      </c>
      <c r="D570" s="4" t="s">
        <v>2210</v>
      </c>
      <c r="E570" s="4" t="n">
        <f aca="false">+917276505799</f>
        <v>917276505799</v>
      </c>
      <c r="F570" s="4" t="s">
        <v>2211</v>
      </c>
      <c r="G570" s="4" t="s">
        <v>12</v>
      </c>
    </row>
    <row r="571" customFormat="false" ht="15.75" hidden="false" customHeight="false" outlineLevel="0" collapsed="false">
      <c r="A571" s="3" t="n">
        <v>570</v>
      </c>
      <c r="B571" s="4" t="s">
        <v>2212</v>
      </c>
      <c r="C571" s="4" t="s">
        <v>31</v>
      </c>
      <c r="D571" s="6" t="s">
        <v>2213</v>
      </c>
      <c r="E571" s="4" t="n">
        <v>66784444</v>
      </c>
      <c r="F571" s="4" t="s">
        <v>2214</v>
      </c>
      <c r="G571" s="4" t="s">
        <v>12</v>
      </c>
    </row>
    <row r="572" customFormat="false" ht="15.75" hidden="false" customHeight="false" outlineLevel="0" collapsed="false">
      <c r="A572" s="3" t="n">
        <v>571</v>
      </c>
      <c r="B572" s="4" t="s">
        <v>2215</v>
      </c>
      <c r="C572" s="4" t="s">
        <v>2216</v>
      </c>
      <c r="D572" s="4" t="s">
        <v>2217</v>
      </c>
      <c r="E572" s="4" t="n">
        <f aca="false">+914043405904</f>
        <v>914043405904</v>
      </c>
      <c r="F572" s="4" t="s">
        <v>2218</v>
      </c>
      <c r="G572" s="4" t="s">
        <v>12</v>
      </c>
    </row>
    <row r="573" customFormat="false" ht="15.75" hidden="false" customHeight="false" outlineLevel="0" collapsed="false">
      <c r="A573" s="3" t="n">
        <v>572</v>
      </c>
      <c r="B573" s="4" t="s">
        <v>2219</v>
      </c>
      <c r="C573" s="4" t="s">
        <v>2220</v>
      </c>
      <c r="D573" s="4" t="s">
        <v>2221</v>
      </c>
      <c r="E573" s="4" t="s">
        <v>10</v>
      </c>
      <c r="F573" s="4" t="s">
        <v>2222</v>
      </c>
      <c r="G573" s="4" t="s">
        <v>12</v>
      </c>
    </row>
    <row r="574" customFormat="false" ht="15.75" hidden="false" customHeight="false" outlineLevel="0" collapsed="false">
      <c r="A574" s="3" t="n">
        <v>573</v>
      </c>
      <c r="B574" s="4" t="s">
        <v>2223</v>
      </c>
      <c r="C574" s="4" t="s">
        <v>109</v>
      </c>
      <c r="D574" s="4" t="s">
        <v>2224</v>
      </c>
      <c r="E574" s="4" t="s">
        <v>10</v>
      </c>
      <c r="F574" s="4" t="s">
        <v>2225</v>
      </c>
      <c r="G574" s="4" t="s">
        <v>12</v>
      </c>
    </row>
    <row r="575" customFormat="false" ht="15.75" hidden="false" customHeight="false" outlineLevel="0" collapsed="false">
      <c r="A575" s="3" t="n">
        <v>574</v>
      </c>
      <c r="B575" s="4" t="s">
        <v>2226</v>
      </c>
      <c r="C575" s="4" t="s">
        <v>2227</v>
      </c>
      <c r="D575" s="4" t="s">
        <v>2228</v>
      </c>
      <c r="E575" s="4" t="s">
        <v>10</v>
      </c>
      <c r="F575" s="4" t="s">
        <v>2229</v>
      </c>
      <c r="G575" s="4" t="s">
        <v>12</v>
      </c>
    </row>
    <row r="576" customFormat="false" ht="15.75" hidden="false" customHeight="false" outlineLevel="0" collapsed="false">
      <c r="A576" s="3" t="n">
        <v>575</v>
      </c>
      <c r="B576" s="4" t="s">
        <v>2230</v>
      </c>
      <c r="C576" s="4" t="s">
        <v>2231</v>
      </c>
      <c r="D576" s="4" t="s">
        <v>2232</v>
      </c>
      <c r="E576" s="4" t="s">
        <v>10</v>
      </c>
      <c r="F576" s="4" t="s">
        <v>2233</v>
      </c>
      <c r="G576" s="4" t="s">
        <v>12</v>
      </c>
    </row>
    <row r="577" customFormat="false" ht="15.75" hidden="false" customHeight="false" outlineLevel="0" collapsed="false">
      <c r="A577" s="3" t="n">
        <v>576</v>
      </c>
      <c r="B577" s="4" t="s">
        <v>2234</v>
      </c>
      <c r="C577" s="4" t="s">
        <v>51</v>
      </c>
      <c r="D577" s="4" t="s">
        <v>2235</v>
      </c>
      <c r="E577" s="4" t="s">
        <v>10</v>
      </c>
      <c r="F577" s="4" t="s">
        <v>2236</v>
      </c>
      <c r="G577" s="4" t="s">
        <v>12</v>
      </c>
    </row>
    <row r="578" customFormat="false" ht="15.75" hidden="false" customHeight="false" outlineLevel="0" collapsed="false">
      <c r="A578" s="3" t="n">
        <v>577</v>
      </c>
      <c r="B578" s="4" t="s">
        <v>2237</v>
      </c>
      <c r="C578" s="4" t="s">
        <v>31</v>
      </c>
      <c r="D578" s="4" t="s">
        <v>2238</v>
      </c>
      <c r="E578" s="4" t="s">
        <v>10</v>
      </c>
      <c r="F578" s="4" t="s">
        <v>2239</v>
      </c>
      <c r="G578" s="4" t="s">
        <v>12</v>
      </c>
    </row>
    <row r="579" customFormat="false" ht="15.75" hidden="false" customHeight="false" outlineLevel="0" collapsed="false">
      <c r="A579" s="3" t="n">
        <v>578</v>
      </c>
      <c r="B579" s="4" t="s">
        <v>2240</v>
      </c>
      <c r="C579" s="4" t="s">
        <v>2241</v>
      </c>
      <c r="D579" s="4" t="s">
        <v>2242</v>
      </c>
      <c r="E579" s="4" t="s">
        <v>2243</v>
      </c>
      <c r="F579" s="4" t="s">
        <v>2244</v>
      </c>
      <c r="G579" s="4" t="s">
        <v>12</v>
      </c>
    </row>
    <row r="580" customFormat="false" ht="15.75" hidden="false" customHeight="false" outlineLevel="0" collapsed="false">
      <c r="A580" s="3" t="n">
        <v>579</v>
      </c>
      <c r="B580" s="4" t="s">
        <v>2245</v>
      </c>
      <c r="C580" s="4" t="s">
        <v>2246</v>
      </c>
      <c r="D580" s="4" t="s">
        <v>2247</v>
      </c>
      <c r="E580" s="4" t="s">
        <v>10</v>
      </c>
      <c r="F580" s="4" t="s">
        <v>2248</v>
      </c>
      <c r="G580" s="4" t="s">
        <v>12</v>
      </c>
    </row>
    <row r="581" customFormat="false" ht="15.75" hidden="false" customHeight="false" outlineLevel="0" collapsed="false">
      <c r="A581" s="3" t="n">
        <v>580</v>
      </c>
      <c r="B581" s="4" t="s">
        <v>2249</v>
      </c>
      <c r="C581" s="4" t="s">
        <v>2250</v>
      </c>
      <c r="D581" s="4" t="s">
        <v>2251</v>
      </c>
      <c r="E581" s="4" t="s">
        <v>10</v>
      </c>
      <c r="F581" s="4" t="s">
        <v>2252</v>
      </c>
      <c r="G581" s="4" t="s">
        <v>12</v>
      </c>
    </row>
    <row r="582" customFormat="false" ht="15.75" hidden="false" customHeight="false" outlineLevel="0" collapsed="false">
      <c r="A582" s="3" t="n">
        <v>581</v>
      </c>
      <c r="B582" s="4" t="s">
        <v>2253</v>
      </c>
      <c r="C582" s="4" t="s">
        <v>14</v>
      </c>
      <c r="D582" s="4" t="s">
        <v>2254</v>
      </c>
      <c r="E582" s="4" t="s">
        <v>10</v>
      </c>
      <c r="F582" s="4" t="s">
        <v>2255</v>
      </c>
      <c r="G582" s="4" t="s">
        <v>12</v>
      </c>
    </row>
    <row r="583" customFormat="false" ht="15.75" hidden="false" customHeight="false" outlineLevel="0" collapsed="false">
      <c r="A583" s="3" t="n">
        <v>582</v>
      </c>
      <c r="B583" s="4" t="s">
        <v>2256</v>
      </c>
      <c r="C583" s="4" t="s">
        <v>51</v>
      </c>
      <c r="D583" s="4" t="s">
        <v>2257</v>
      </c>
      <c r="E583" s="4" t="s">
        <v>2258</v>
      </c>
      <c r="F583" s="4" t="s">
        <v>2259</v>
      </c>
      <c r="G583" s="4" t="s">
        <v>12</v>
      </c>
    </row>
    <row r="584" customFormat="false" ht="15.75" hidden="false" customHeight="false" outlineLevel="0" collapsed="false">
      <c r="A584" s="3" t="n">
        <v>583</v>
      </c>
      <c r="B584" s="4" t="s">
        <v>2260</v>
      </c>
      <c r="C584" s="4" t="s">
        <v>51</v>
      </c>
      <c r="D584" s="4" t="s">
        <v>2261</v>
      </c>
      <c r="E584" s="4" t="n">
        <f aca="false">+919895349416</f>
        <v>919895349416</v>
      </c>
      <c r="F584" s="4" t="s">
        <v>2262</v>
      </c>
      <c r="G584" s="4" t="s">
        <v>12</v>
      </c>
    </row>
    <row r="585" customFormat="false" ht="15.75" hidden="false" customHeight="false" outlineLevel="0" collapsed="false">
      <c r="A585" s="3" t="n">
        <v>584</v>
      </c>
      <c r="B585" s="4" t="s">
        <v>2263</v>
      </c>
      <c r="C585" s="4" t="s">
        <v>2264</v>
      </c>
      <c r="D585" s="4" t="s">
        <v>2265</v>
      </c>
      <c r="E585" s="4" t="s">
        <v>10</v>
      </c>
      <c r="F585" s="4" t="s">
        <v>2266</v>
      </c>
      <c r="G585" s="4" t="s">
        <v>12</v>
      </c>
    </row>
    <row r="586" customFormat="false" ht="15.75" hidden="false" customHeight="false" outlineLevel="0" collapsed="false">
      <c r="A586" s="3" t="n">
        <v>585</v>
      </c>
      <c r="B586" s="4" t="s">
        <v>2267</v>
      </c>
      <c r="C586" s="4" t="s">
        <v>527</v>
      </c>
      <c r="D586" s="4" t="s">
        <v>2268</v>
      </c>
      <c r="E586" s="4" t="s">
        <v>2269</v>
      </c>
      <c r="F586" s="4" t="s">
        <v>2270</v>
      </c>
      <c r="G586" s="4" t="s">
        <v>12</v>
      </c>
    </row>
    <row r="587" customFormat="false" ht="15.75" hidden="false" customHeight="false" outlineLevel="0" collapsed="false">
      <c r="A587" s="3" t="n">
        <v>586</v>
      </c>
      <c r="B587" s="4" t="s">
        <v>2271</v>
      </c>
      <c r="C587" s="4" t="s">
        <v>14</v>
      </c>
      <c r="D587" s="4" t="s">
        <v>2272</v>
      </c>
      <c r="E587" s="4" t="s">
        <v>10</v>
      </c>
      <c r="F587" s="4" t="s">
        <v>2273</v>
      </c>
      <c r="G587" s="4" t="s">
        <v>12</v>
      </c>
    </row>
    <row r="588" customFormat="false" ht="15.75" hidden="false" customHeight="false" outlineLevel="0" collapsed="false">
      <c r="A588" s="3" t="n">
        <v>587</v>
      </c>
      <c r="B588" s="4" t="s">
        <v>2274</v>
      </c>
      <c r="C588" s="4" t="s">
        <v>109</v>
      </c>
      <c r="D588" s="4" t="s">
        <v>2275</v>
      </c>
      <c r="E588" s="4" t="s">
        <v>10</v>
      </c>
      <c r="F588" s="4" t="s">
        <v>2276</v>
      </c>
      <c r="G588" s="4" t="s">
        <v>12</v>
      </c>
    </row>
    <row r="589" customFormat="false" ht="15.75" hidden="false" customHeight="false" outlineLevel="0" collapsed="false">
      <c r="A589" s="3" t="n">
        <v>588</v>
      </c>
      <c r="B589" s="4" t="s">
        <v>2277</v>
      </c>
      <c r="C589" s="4" t="s">
        <v>2278</v>
      </c>
      <c r="D589" s="4" t="s">
        <v>2279</v>
      </c>
      <c r="E589" s="4" t="n">
        <f aca="false">+918608774400</f>
        <v>918608774400</v>
      </c>
      <c r="F589" s="4" t="s">
        <v>2280</v>
      </c>
      <c r="G589" s="4" t="s">
        <v>12</v>
      </c>
    </row>
    <row r="590" customFormat="false" ht="15.75" hidden="false" customHeight="false" outlineLevel="0" collapsed="false">
      <c r="A590" s="3" t="n">
        <v>589</v>
      </c>
      <c r="B590" s="4" t="s">
        <v>2281</v>
      </c>
      <c r="C590" s="4" t="s">
        <v>2282</v>
      </c>
      <c r="D590" s="4" t="s">
        <v>2283</v>
      </c>
      <c r="E590" s="4" t="n">
        <f aca="false">+912827666000</f>
        <v>912827666000</v>
      </c>
      <c r="F590" s="4" t="s">
        <v>2284</v>
      </c>
      <c r="G590" s="4" t="s">
        <v>12</v>
      </c>
    </row>
    <row r="591" customFormat="false" ht="15.75" hidden="false" customHeight="false" outlineLevel="0" collapsed="false">
      <c r="A591" s="3" t="n">
        <v>590</v>
      </c>
      <c r="B591" s="5" t="s">
        <v>2285</v>
      </c>
      <c r="C591" s="4" t="s">
        <v>2286</v>
      </c>
      <c r="D591" s="4" t="s">
        <v>2287</v>
      </c>
      <c r="E591" s="4" t="s">
        <v>10</v>
      </c>
      <c r="F591" s="4" t="s">
        <v>2288</v>
      </c>
      <c r="G591" s="4" t="s">
        <v>12</v>
      </c>
    </row>
    <row r="592" customFormat="false" ht="15.75" hidden="false" customHeight="false" outlineLevel="0" collapsed="false">
      <c r="A592" s="3" t="n">
        <v>591</v>
      </c>
      <c r="B592" s="4" t="s">
        <v>2289</v>
      </c>
      <c r="C592" s="4" t="s">
        <v>2290</v>
      </c>
      <c r="D592" s="4" t="s">
        <v>2291</v>
      </c>
      <c r="E592" s="4" t="s">
        <v>2292</v>
      </c>
      <c r="F592" s="4" t="s">
        <v>2293</v>
      </c>
      <c r="G592" s="4" t="s">
        <v>12</v>
      </c>
    </row>
    <row r="593" customFormat="false" ht="15.75" hidden="false" customHeight="false" outlineLevel="0" collapsed="false">
      <c r="A593" s="3" t="n">
        <v>592</v>
      </c>
      <c r="B593" s="4" t="s">
        <v>2294</v>
      </c>
      <c r="C593" s="4" t="s">
        <v>709</v>
      </c>
      <c r="D593" s="4" t="s">
        <v>2295</v>
      </c>
      <c r="E593" s="4" t="n">
        <f aca="false">+914424917981</f>
        <v>914424917981</v>
      </c>
      <c r="F593" s="4" t="s">
        <v>2296</v>
      </c>
      <c r="G593" s="4" t="s">
        <v>12</v>
      </c>
    </row>
    <row r="594" customFormat="false" ht="15.75" hidden="false" customHeight="false" outlineLevel="0" collapsed="false">
      <c r="A594" s="3" t="n">
        <v>593</v>
      </c>
      <c r="B594" s="4" t="s">
        <v>2297</v>
      </c>
      <c r="C594" s="4" t="s">
        <v>2298</v>
      </c>
      <c r="D594" s="4" t="s">
        <v>2299</v>
      </c>
      <c r="E594" s="4" t="s">
        <v>10</v>
      </c>
      <c r="F594" s="4" t="s">
        <v>2300</v>
      </c>
      <c r="G594" s="4" t="s">
        <v>12</v>
      </c>
    </row>
    <row r="595" customFormat="false" ht="15.75" hidden="false" customHeight="false" outlineLevel="0" collapsed="false">
      <c r="A595" s="3" t="n">
        <v>594</v>
      </c>
      <c r="B595" s="4" t="s">
        <v>2301</v>
      </c>
      <c r="C595" s="4" t="s">
        <v>2302</v>
      </c>
      <c r="D595" s="4" t="s">
        <v>2303</v>
      </c>
      <c r="E595" s="4" t="s">
        <v>10</v>
      </c>
      <c r="F595" s="4" t="s">
        <v>2304</v>
      </c>
      <c r="G595" s="4" t="s">
        <v>12</v>
      </c>
    </row>
    <row r="596" customFormat="false" ht="15.75" hidden="false" customHeight="false" outlineLevel="0" collapsed="false">
      <c r="A596" s="3" t="n">
        <v>595</v>
      </c>
      <c r="B596" s="4" t="s">
        <v>2305</v>
      </c>
      <c r="C596" s="4" t="s">
        <v>2306</v>
      </c>
      <c r="D596" s="4" t="s">
        <v>2307</v>
      </c>
      <c r="E596" s="4" t="s">
        <v>2308</v>
      </c>
      <c r="F596" s="4" t="s">
        <v>2309</v>
      </c>
      <c r="G596" s="4" t="s">
        <v>12</v>
      </c>
    </row>
    <row r="597" customFormat="false" ht="15.75" hidden="false" customHeight="false" outlineLevel="0" collapsed="false">
      <c r="A597" s="3" t="n">
        <v>596</v>
      </c>
      <c r="B597" s="4" t="s">
        <v>2310</v>
      </c>
      <c r="C597" s="4" t="s">
        <v>51</v>
      </c>
      <c r="D597" s="4" t="s">
        <v>2311</v>
      </c>
      <c r="E597" s="4" t="s">
        <v>10</v>
      </c>
      <c r="F597" s="4" t="s">
        <v>2312</v>
      </c>
      <c r="G597" s="4" t="s">
        <v>12</v>
      </c>
    </row>
    <row r="598" customFormat="false" ht="15.75" hidden="false" customHeight="false" outlineLevel="0" collapsed="false">
      <c r="A598" s="3" t="n">
        <v>597</v>
      </c>
      <c r="B598" s="4" t="s">
        <v>2313</v>
      </c>
      <c r="C598" s="4" t="s">
        <v>2314</v>
      </c>
      <c r="D598" s="4" t="s">
        <v>2315</v>
      </c>
      <c r="E598" s="4" t="s">
        <v>10</v>
      </c>
      <c r="F598" s="4" t="s">
        <v>2316</v>
      </c>
      <c r="G598" s="4" t="s">
        <v>12</v>
      </c>
    </row>
    <row r="599" customFormat="false" ht="15.75" hidden="false" customHeight="false" outlineLevel="0" collapsed="false">
      <c r="A599" s="3" t="n">
        <v>598</v>
      </c>
      <c r="B599" s="4" t="s">
        <v>2317</v>
      </c>
      <c r="C599" s="4" t="s">
        <v>2318</v>
      </c>
      <c r="D599" s="4" t="s">
        <v>2319</v>
      </c>
      <c r="E599" s="4" t="n">
        <v>9972740130</v>
      </c>
      <c r="F599" s="4" t="s">
        <v>2320</v>
      </c>
      <c r="G599" s="4" t="s">
        <v>12</v>
      </c>
    </row>
    <row r="600" customFormat="false" ht="15.75" hidden="false" customHeight="false" outlineLevel="0" collapsed="false">
      <c r="A600" s="3" t="n">
        <v>599</v>
      </c>
      <c r="B600" s="4" t="s">
        <v>2321</v>
      </c>
      <c r="C600" s="4" t="s">
        <v>31</v>
      </c>
      <c r="D600" s="4" t="s">
        <v>2322</v>
      </c>
      <c r="E600" s="4" t="s">
        <v>2323</v>
      </c>
      <c r="F600" s="4" t="s">
        <v>2324</v>
      </c>
      <c r="G600" s="4" t="s">
        <v>12</v>
      </c>
    </row>
    <row r="601" customFormat="false" ht="15.75" hidden="false" customHeight="false" outlineLevel="0" collapsed="false">
      <c r="A601" s="3" t="n">
        <v>600</v>
      </c>
      <c r="B601" s="5" t="s">
        <v>2325</v>
      </c>
      <c r="C601" s="4" t="s">
        <v>2326</v>
      </c>
      <c r="D601" s="4" t="s">
        <v>2327</v>
      </c>
      <c r="E601" s="4" t="s">
        <v>10</v>
      </c>
      <c r="F601" s="4" t="s">
        <v>2328</v>
      </c>
      <c r="G601" s="4" t="s">
        <v>12</v>
      </c>
    </row>
    <row r="602" customFormat="false" ht="15.75" hidden="false" customHeight="false" outlineLevel="0" collapsed="false">
      <c r="A602" s="3" t="n">
        <v>601</v>
      </c>
      <c r="B602" s="4" t="s">
        <v>2329</v>
      </c>
      <c r="C602" s="4" t="s">
        <v>109</v>
      </c>
      <c r="D602" s="6" t="s">
        <v>2330</v>
      </c>
      <c r="E602" s="4" t="s">
        <v>10</v>
      </c>
      <c r="F602" s="4" t="s">
        <v>2331</v>
      </c>
      <c r="G602" s="4" t="s">
        <v>12</v>
      </c>
    </row>
    <row r="603" customFormat="false" ht="15.75" hidden="false" customHeight="false" outlineLevel="0" collapsed="false">
      <c r="A603" s="3" t="n">
        <v>602</v>
      </c>
      <c r="B603" s="4" t="s">
        <v>2332</v>
      </c>
      <c r="C603" s="4" t="s">
        <v>2333</v>
      </c>
      <c r="D603" s="4" t="s">
        <v>2334</v>
      </c>
      <c r="E603" s="4" t="n">
        <f aca="false">+918046634404</f>
        <v>918046634404</v>
      </c>
      <c r="F603" s="4" t="s">
        <v>2335</v>
      </c>
      <c r="G603" s="4" t="s">
        <v>12</v>
      </c>
    </row>
    <row r="604" customFormat="false" ht="15.75" hidden="false" customHeight="false" outlineLevel="0" collapsed="false">
      <c r="A604" s="3" t="n">
        <v>603</v>
      </c>
      <c r="B604" s="4" t="s">
        <v>2336</v>
      </c>
      <c r="C604" s="4" t="s">
        <v>2337</v>
      </c>
      <c r="D604" s="6" t="s">
        <v>2338</v>
      </c>
      <c r="E604" s="4" t="s">
        <v>2339</v>
      </c>
      <c r="F604" s="4" t="s">
        <v>2340</v>
      </c>
      <c r="G604" s="4" t="s">
        <v>12</v>
      </c>
    </row>
    <row r="605" customFormat="false" ht="15.75" hidden="false" customHeight="false" outlineLevel="0" collapsed="false">
      <c r="A605" s="3" t="n">
        <v>604</v>
      </c>
      <c r="B605" s="4" t="s">
        <v>2341</v>
      </c>
      <c r="C605" s="4" t="s">
        <v>171</v>
      </c>
      <c r="D605" s="4" t="s">
        <v>2342</v>
      </c>
      <c r="E605" s="4" t="n">
        <f aca="false">+919866739499</f>
        <v>919866739499</v>
      </c>
      <c r="F605" s="4" t="s">
        <v>2343</v>
      </c>
      <c r="G605" s="4" t="s">
        <v>12</v>
      </c>
    </row>
    <row r="606" customFormat="false" ht="15.75" hidden="false" customHeight="false" outlineLevel="0" collapsed="false">
      <c r="A606" s="3" t="n">
        <v>605</v>
      </c>
      <c r="B606" s="4" t="s">
        <v>2344</v>
      </c>
      <c r="C606" s="4" t="s">
        <v>2345</v>
      </c>
      <c r="D606" s="4" t="s">
        <v>2346</v>
      </c>
      <c r="E606" s="4" t="s">
        <v>10</v>
      </c>
      <c r="F606" s="4" t="s">
        <v>2347</v>
      </c>
      <c r="G606" s="4" t="s">
        <v>12</v>
      </c>
    </row>
    <row r="607" customFormat="false" ht="15.75" hidden="false" customHeight="false" outlineLevel="0" collapsed="false">
      <c r="A607" s="3" t="n">
        <v>606</v>
      </c>
      <c r="B607" s="4" t="s">
        <v>2348</v>
      </c>
      <c r="C607" s="4" t="s">
        <v>527</v>
      </c>
      <c r="D607" s="4" t="s">
        <v>2349</v>
      </c>
      <c r="E607" s="4" t="s">
        <v>2350</v>
      </c>
      <c r="F607" s="4" t="s">
        <v>2351</v>
      </c>
      <c r="G607" s="4" t="s">
        <v>12</v>
      </c>
    </row>
    <row r="608" customFormat="false" ht="15.75" hidden="false" customHeight="false" outlineLevel="0" collapsed="false">
      <c r="A608" s="3" t="n">
        <v>607</v>
      </c>
      <c r="B608" s="4" t="s">
        <v>2352</v>
      </c>
      <c r="C608" s="4" t="s">
        <v>2353</v>
      </c>
      <c r="D608" s="4" t="s">
        <v>2354</v>
      </c>
      <c r="E608" s="4" t="s">
        <v>10</v>
      </c>
      <c r="F608" s="4" t="s">
        <v>2355</v>
      </c>
      <c r="G608" s="4" t="s">
        <v>12</v>
      </c>
    </row>
    <row r="609" customFormat="false" ht="15.75" hidden="false" customHeight="false" outlineLevel="0" collapsed="false">
      <c r="A609" s="3" t="n">
        <v>608</v>
      </c>
      <c r="B609" s="4" t="s">
        <v>2356</v>
      </c>
      <c r="C609" s="4" t="s">
        <v>109</v>
      </c>
      <c r="D609" s="4" t="s">
        <v>2357</v>
      </c>
      <c r="E609" s="4" t="s">
        <v>10</v>
      </c>
      <c r="F609" s="4" t="s">
        <v>2358</v>
      </c>
      <c r="G609" s="4" t="s">
        <v>12</v>
      </c>
    </row>
    <row r="610" customFormat="false" ht="15.75" hidden="false" customHeight="false" outlineLevel="0" collapsed="false">
      <c r="A610" s="3" t="n">
        <v>609</v>
      </c>
      <c r="B610" s="4" t="s">
        <v>2359</v>
      </c>
      <c r="C610" s="4" t="s">
        <v>14</v>
      </c>
      <c r="D610" s="4" t="s">
        <v>2360</v>
      </c>
      <c r="E610" s="4" t="n">
        <f aca="false">+911204539600</f>
        <v>911204539600</v>
      </c>
      <c r="F610" s="4" t="s">
        <v>2361</v>
      </c>
      <c r="G610" s="4" t="s">
        <v>12</v>
      </c>
    </row>
    <row r="611" customFormat="false" ht="15.75" hidden="false" customHeight="false" outlineLevel="0" collapsed="false">
      <c r="A611" s="3" t="n">
        <v>610</v>
      </c>
      <c r="B611" s="4" t="s">
        <v>2362</v>
      </c>
      <c r="C611" s="4" t="s">
        <v>2363</v>
      </c>
      <c r="D611" s="4" t="s">
        <v>2364</v>
      </c>
      <c r="E611" s="4" t="s">
        <v>10</v>
      </c>
      <c r="F611" s="4" t="s">
        <v>2365</v>
      </c>
      <c r="G611" s="4" t="s">
        <v>12</v>
      </c>
    </row>
    <row r="612" customFormat="false" ht="15.75" hidden="false" customHeight="false" outlineLevel="0" collapsed="false">
      <c r="A612" s="3" t="n">
        <v>611</v>
      </c>
      <c r="B612" s="4" t="s">
        <v>2366</v>
      </c>
      <c r="C612" s="4" t="s">
        <v>51</v>
      </c>
      <c r="D612" s="4" t="s">
        <v>2367</v>
      </c>
      <c r="E612" s="4" t="s">
        <v>10</v>
      </c>
      <c r="F612" s="4" t="s">
        <v>2368</v>
      </c>
      <c r="G612" s="4" t="s">
        <v>12</v>
      </c>
    </row>
    <row r="613" customFormat="false" ht="15.75" hidden="false" customHeight="false" outlineLevel="0" collapsed="false">
      <c r="A613" s="3" t="n">
        <v>612</v>
      </c>
      <c r="B613" s="4" t="s">
        <v>2369</v>
      </c>
      <c r="C613" s="4" t="s">
        <v>1411</v>
      </c>
      <c r="D613" s="4" t="s">
        <v>2370</v>
      </c>
      <c r="E613" s="4" t="n">
        <f aca="false">+919573787990</f>
        <v>919573787990</v>
      </c>
      <c r="F613" s="4" t="s">
        <v>2371</v>
      </c>
      <c r="G613" s="4" t="s">
        <v>12</v>
      </c>
    </row>
    <row r="614" customFormat="false" ht="15.75" hidden="false" customHeight="false" outlineLevel="0" collapsed="false">
      <c r="A614" s="3" t="n">
        <v>613</v>
      </c>
      <c r="B614" s="4" t="s">
        <v>2372</v>
      </c>
      <c r="C614" s="4" t="s">
        <v>2373</v>
      </c>
      <c r="D614" s="4" t="s">
        <v>2374</v>
      </c>
      <c r="E614" s="4" t="s">
        <v>10</v>
      </c>
      <c r="F614" s="4" t="s">
        <v>2375</v>
      </c>
      <c r="G614" s="4" t="s">
        <v>12</v>
      </c>
    </row>
    <row r="615" customFormat="false" ht="15.75" hidden="false" customHeight="false" outlineLevel="0" collapsed="false">
      <c r="A615" s="3" t="n">
        <v>614</v>
      </c>
      <c r="B615" s="4" t="s">
        <v>2376</v>
      </c>
      <c r="C615" s="4" t="s">
        <v>2377</v>
      </c>
      <c r="D615" s="4" t="s">
        <v>2378</v>
      </c>
      <c r="E615" s="4" t="s">
        <v>10</v>
      </c>
      <c r="F615" s="4" t="s">
        <v>2379</v>
      </c>
      <c r="G615" s="4" t="s">
        <v>12</v>
      </c>
    </row>
    <row r="616" customFormat="false" ht="15.75" hidden="false" customHeight="false" outlineLevel="0" collapsed="false">
      <c r="A616" s="3" t="n">
        <v>615</v>
      </c>
      <c r="B616" s="4" t="s">
        <v>2380</v>
      </c>
      <c r="C616" s="4" t="s">
        <v>14</v>
      </c>
      <c r="D616" s="4" t="s">
        <v>2381</v>
      </c>
      <c r="E616" s="4" t="s">
        <v>10</v>
      </c>
      <c r="F616" s="4" t="s">
        <v>2382</v>
      </c>
      <c r="G616" s="4" t="s">
        <v>12</v>
      </c>
    </row>
    <row r="617" customFormat="false" ht="15.75" hidden="false" customHeight="false" outlineLevel="0" collapsed="false">
      <c r="A617" s="3" t="n">
        <v>616</v>
      </c>
      <c r="B617" s="4" t="s">
        <v>2383</v>
      </c>
      <c r="C617" s="4" t="s">
        <v>2384</v>
      </c>
      <c r="D617" s="4" t="s">
        <v>2385</v>
      </c>
      <c r="E617" s="4" t="n">
        <f aca="false">+919001111588</f>
        <v>919001111588</v>
      </c>
      <c r="F617" s="4" t="s">
        <v>2386</v>
      </c>
      <c r="G617" s="4" t="s">
        <v>12</v>
      </c>
    </row>
    <row r="618" customFormat="false" ht="15.75" hidden="false" customHeight="false" outlineLevel="0" collapsed="false">
      <c r="A618" s="3" t="n">
        <v>617</v>
      </c>
      <c r="B618" s="4" t="s">
        <v>2387</v>
      </c>
      <c r="C618" s="4" t="s">
        <v>171</v>
      </c>
      <c r="D618" s="4" t="s">
        <v>2388</v>
      </c>
      <c r="E618" s="4" t="n">
        <f aca="false">+912226174484</f>
        <v>912226174484</v>
      </c>
      <c r="F618" s="4" t="s">
        <v>2389</v>
      </c>
      <c r="G618" s="4" t="s">
        <v>12</v>
      </c>
    </row>
    <row r="619" customFormat="false" ht="15.75" hidden="false" customHeight="false" outlineLevel="0" collapsed="false">
      <c r="A619" s="3" t="n">
        <v>618</v>
      </c>
      <c r="B619" s="4" t="s">
        <v>2390</v>
      </c>
      <c r="C619" s="4" t="s">
        <v>2391</v>
      </c>
      <c r="D619" s="4" t="s">
        <v>2392</v>
      </c>
      <c r="E619" s="4" t="s">
        <v>2393</v>
      </c>
      <c r="F619" s="4" t="s">
        <v>2394</v>
      </c>
      <c r="G619" s="4" t="s">
        <v>12</v>
      </c>
    </row>
    <row r="620" customFormat="false" ht="15.75" hidden="false" customHeight="false" outlineLevel="0" collapsed="false">
      <c r="A620" s="3" t="n">
        <v>619</v>
      </c>
      <c r="B620" s="4" t="s">
        <v>2395</v>
      </c>
      <c r="C620" s="4" t="s">
        <v>31</v>
      </c>
      <c r="D620" s="4" t="s">
        <v>2396</v>
      </c>
      <c r="E620" s="4" t="n">
        <f aca="false">+912612402012</f>
        <v>912612402012</v>
      </c>
      <c r="F620" s="4" t="s">
        <v>2397</v>
      </c>
      <c r="G620" s="4" t="s">
        <v>12</v>
      </c>
    </row>
    <row r="621" customFormat="false" ht="15.75" hidden="false" customHeight="false" outlineLevel="0" collapsed="false">
      <c r="A621" s="3" t="n">
        <v>620</v>
      </c>
      <c r="B621" s="4" t="s">
        <v>2398</v>
      </c>
      <c r="C621" s="4" t="s">
        <v>2399</v>
      </c>
      <c r="D621" s="4" t="s">
        <v>2400</v>
      </c>
      <c r="E621" s="4" t="s">
        <v>2401</v>
      </c>
      <c r="F621" s="4" t="s">
        <v>2402</v>
      </c>
      <c r="G621" s="4" t="s">
        <v>12</v>
      </c>
    </row>
    <row r="622" customFormat="false" ht="15.75" hidden="false" customHeight="false" outlineLevel="0" collapsed="false">
      <c r="A622" s="3" t="n">
        <v>621</v>
      </c>
      <c r="B622" s="4" t="s">
        <v>2403</v>
      </c>
      <c r="C622" s="4" t="s">
        <v>2404</v>
      </c>
      <c r="D622" s="4" t="s">
        <v>2405</v>
      </c>
      <c r="E622" s="4" t="s">
        <v>10</v>
      </c>
      <c r="F622" s="4" t="s">
        <v>2406</v>
      </c>
      <c r="G622" s="4" t="s">
        <v>12</v>
      </c>
    </row>
    <row r="623" customFormat="false" ht="15.75" hidden="false" customHeight="false" outlineLevel="0" collapsed="false">
      <c r="A623" s="3" t="n">
        <v>622</v>
      </c>
      <c r="B623" s="4" t="s">
        <v>2407</v>
      </c>
      <c r="C623" s="4" t="s">
        <v>2408</v>
      </c>
      <c r="D623" s="4" t="s">
        <v>2409</v>
      </c>
      <c r="E623" s="4" t="n">
        <f aca="false">+911414110060</f>
        <v>911414110060</v>
      </c>
      <c r="F623" s="4" t="s">
        <v>2410</v>
      </c>
      <c r="G623" s="4" t="s">
        <v>12</v>
      </c>
    </row>
    <row r="624" customFormat="false" ht="15.75" hidden="false" customHeight="false" outlineLevel="0" collapsed="false">
      <c r="A624" s="3" t="n">
        <v>623</v>
      </c>
      <c r="B624" s="4" t="s">
        <v>2411</v>
      </c>
      <c r="C624" s="4" t="s">
        <v>2412</v>
      </c>
      <c r="D624" s="4" t="s">
        <v>2413</v>
      </c>
      <c r="E624" s="4" t="s">
        <v>2414</v>
      </c>
      <c r="F624" s="4" t="s">
        <v>2415</v>
      </c>
      <c r="G624" s="4" t="s">
        <v>12</v>
      </c>
    </row>
    <row r="625" customFormat="false" ht="15.75" hidden="false" customHeight="false" outlineLevel="0" collapsed="false">
      <c r="A625" s="3" t="n">
        <v>624</v>
      </c>
      <c r="B625" s="4" t="s">
        <v>2416</v>
      </c>
      <c r="C625" s="4" t="s">
        <v>2417</v>
      </c>
      <c r="D625" s="4" t="s">
        <v>2418</v>
      </c>
      <c r="E625" s="4" t="n">
        <f aca="false">+918040012565</f>
        <v>918040012565</v>
      </c>
      <c r="F625" s="4" t="s">
        <v>2419</v>
      </c>
      <c r="G625" s="4" t="s">
        <v>12</v>
      </c>
    </row>
    <row r="626" customFormat="false" ht="15.75" hidden="false" customHeight="false" outlineLevel="0" collapsed="false">
      <c r="A626" s="3" t="n">
        <v>625</v>
      </c>
      <c r="B626" s="4" t="s">
        <v>2420</v>
      </c>
      <c r="C626" s="4" t="s">
        <v>171</v>
      </c>
      <c r="D626" s="4" t="s">
        <v>2421</v>
      </c>
      <c r="E626" s="4" t="s">
        <v>10</v>
      </c>
      <c r="F626" s="4" t="s">
        <v>2422</v>
      </c>
      <c r="G626" s="4" t="s">
        <v>12</v>
      </c>
    </row>
    <row r="627" customFormat="false" ht="15.75" hidden="false" customHeight="false" outlineLevel="0" collapsed="false">
      <c r="A627" s="3" t="n">
        <v>626</v>
      </c>
      <c r="B627" s="4" t="s">
        <v>2423</v>
      </c>
      <c r="C627" s="4" t="s">
        <v>2424</v>
      </c>
      <c r="D627" s="4" t="s">
        <v>2425</v>
      </c>
      <c r="E627" s="8" t="n">
        <v>918066000000</v>
      </c>
      <c r="F627" s="4" t="s">
        <v>2426</v>
      </c>
      <c r="G627" s="4" t="s">
        <v>12</v>
      </c>
    </row>
    <row r="628" customFormat="false" ht="15.75" hidden="false" customHeight="false" outlineLevel="0" collapsed="false">
      <c r="A628" s="3" t="n">
        <v>627</v>
      </c>
      <c r="B628" s="4" t="s">
        <v>2427</v>
      </c>
      <c r="C628" s="4" t="s">
        <v>2428</v>
      </c>
      <c r="D628" s="4" t="s">
        <v>2429</v>
      </c>
      <c r="E628" s="4" t="s">
        <v>10</v>
      </c>
      <c r="F628" s="4" t="s">
        <v>2430</v>
      </c>
      <c r="G628" s="4" t="s">
        <v>12</v>
      </c>
    </row>
    <row r="629" customFormat="false" ht="15.75" hidden="false" customHeight="false" outlineLevel="0" collapsed="false">
      <c r="A629" s="3" t="n">
        <v>628</v>
      </c>
      <c r="B629" s="4" t="s">
        <v>2431</v>
      </c>
      <c r="C629" s="4" t="s">
        <v>2432</v>
      </c>
      <c r="D629" s="4" t="s">
        <v>2433</v>
      </c>
      <c r="E629" s="4" t="s">
        <v>10</v>
      </c>
      <c r="F629" s="4" t="s">
        <v>2434</v>
      </c>
      <c r="G629" s="4" t="s">
        <v>12</v>
      </c>
    </row>
    <row r="630" customFormat="false" ht="15.75" hidden="false" customHeight="false" outlineLevel="0" collapsed="false">
      <c r="A630" s="3" t="n">
        <v>629</v>
      </c>
      <c r="B630" s="4" t="s">
        <v>2435</v>
      </c>
      <c r="C630" s="4" t="s">
        <v>2436</v>
      </c>
      <c r="D630" s="4" t="s">
        <v>2437</v>
      </c>
      <c r="E630" s="4" t="n">
        <f aca="false">+914422542900</f>
        <v>914422542900</v>
      </c>
      <c r="F630" s="4" t="s">
        <v>2438</v>
      </c>
      <c r="G630" s="4" t="s">
        <v>12</v>
      </c>
    </row>
    <row r="631" customFormat="false" ht="15.75" hidden="false" customHeight="false" outlineLevel="0" collapsed="false">
      <c r="A631" s="3" t="n">
        <v>630</v>
      </c>
      <c r="B631" s="4" t="s">
        <v>2439</v>
      </c>
      <c r="C631" s="4" t="s">
        <v>171</v>
      </c>
      <c r="D631" s="4" t="s">
        <v>2440</v>
      </c>
      <c r="E631" s="4" t="s">
        <v>2441</v>
      </c>
      <c r="F631" s="4" t="s">
        <v>2442</v>
      </c>
      <c r="G631" s="4" t="s">
        <v>12</v>
      </c>
    </row>
    <row r="632" customFormat="false" ht="15.75" hidden="false" customHeight="false" outlineLevel="0" collapsed="false">
      <c r="A632" s="3" t="n">
        <v>631</v>
      </c>
      <c r="B632" s="4" t="s">
        <v>2443</v>
      </c>
      <c r="C632" s="4" t="s">
        <v>51</v>
      </c>
      <c r="D632" s="4" t="s">
        <v>2444</v>
      </c>
      <c r="E632" s="4" t="s">
        <v>10</v>
      </c>
      <c r="F632" s="4" t="s">
        <v>2445</v>
      </c>
      <c r="G632" s="4" t="s">
        <v>12</v>
      </c>
    </row>
    <row r="633" customFormat="false" ht="15.75" hidden="false" customHeight="false" outlineLevel="0" collapsed="false">
      <c r="A633" s="3" t="n">
        <v>632</v>
      </c>
      <c r="B633" s="4" t="s">
        <v>2446</v>
      </c>
      <c r="C633" s="4" t="s">
        <v>2447</v>
      </c>
      <c r="D633" s="6" t="s">
        <v>2448</v>
      </c>
      <c r="E633" s="4" t="s">
        <v>10</v>
      </c>
      <c r="F633" s="4" t="s">
        <v>2449</v>
      </c>
      <c r="G633" s="4" t="s">
        <v>12</v>
      </c>
    </row>
    <row r="634" customFormat="false" ht="15.75" hidden="false" customHeight="false" outlineLevel="0" collapsed="false">
      <c r="A634" s="3" t="n">
        <v>633</v>
      </c>
      <c r="B634" s="4" t="s">
        <v>2450</v>
      </c>
      <c r="C634" s="4" t="s">
        <v>31</v>
      </c>
      <c r="D634" s="4" t="s">
        <v>2451</v>
      </c>
      <c r="E634" s="4" t="s">
        <v>2452</v>
      </c>
      <c r="F634" s="4" t="s">
        <v>2453</v>
      </c>
      <c r="G634" s="4" t="s">
        <v>12</v>
      </c>
    </row>
    <row r="635" customFormat="false" ht="15.75" hidden="false" customHeight="false" outlineLevel="0" collapsed="false">
      <c r="A635" s="3" t="n">
        <v>634</v>
      </c>
      <c r="B635" s="5" t="s">
        <v>2454</v>
      </c>
      <c r="C635" s="4" t="s">
        <v>2455</v>
      </c>
      <c r="D635" s="4" t="s">
        <v>2456</v>
      </c>
      <c r="E635" s="4" t="s">
        <v>10</v>
      </c>
      <c r="F635" s="4" t="s">
        <v>2457</v>
      </c>
      <c r="G635" s="4" t="s">
        <v>12</v>
      </c>
    </row>
    <row r="636" customFormat="false" ht="15.75" hidden="false" customHeight="false" outlineLevel="0" collapsed="false">
      <c r="A636" s="3" t="n">
        <v>635</v>
      </c>
      <c r="B636" s="4" t="s">
        <v>2458</v>
      </c>
      <c r="C636" s="4" t="s">
        <v>2459</v>
      </c>
      <c r="D636" s="4" t="s">
        <v>2460</v>
      </c>
      <c r="E636" s="4" t="s">
        <v>10</v>
      </c>
      <c r="F636" s="4" t="s">
        <v>2461</v>
      </c>
      <c r="G636" s="4" t="s">
        <v>12</v>
      </c>
    </row>
    <row r="637" customFormat="false" ht="15.75" hidden="false" customHeight="false" outlineLevel="0" collapsed="false">
      <c r="A637" s="3" t="n">
        <v>636</v>
      </c>
      <c r="B637" s="4" t="s">
        <v>2462</v>
      </c>
      <c r="C637" s="4" t="s">
        <v>14</v>
      </c>
      <c r="D637" s="4" t="s">
        <v>2463</v>
      </c>
      <c r="E637" s="4" t="n">
        <f aca="false">+917930017500</f>
        <v>917930017500</v>
      </c>
      <c r="F637" s="4" t="s">
        <v>2464</v>
      </c>
      <c r="G637" s="4" t="s">
        <v>12</v>
      </c>
    </row>
    <row r="638" customFormat="false" ht="15.75" hidden="false" customHeight="false" outlineLevel="0" collapsed="false">
      <c r="A638" s="3" t="n">
        <v>637</v>
      </c>
      <c r="B638" s="4" t="s">
        <v>2465</v>
      </c>
      <c r="C638" s="4" t="s">
        <v>2466</v>
      </c>
      <c r="D638" s="4" t="s">
        <v>2467</v>
      </c>
      <c r="E638" s="4" t="n">
        <f aca="false">+911146007300</f>
        <v>911146007300</v>
      </c>
      <c r="F638" s="4" t="s">
        <v>2468</v>
      </c>
      <c r="G638" s="4" t="s">
        <v>12</v>
      </c>
    </row>
    <row r="639" customFormat="false" ht="15.75" hidden="false" customHeight="false" outlineLevel="0" collapsed="false">
      <c r="A639" s="3" t="n">
        <v>638</v>
      </c>
      <c r="B639" s="4" t="s">
        <v>2469</v>
      </c>
      <c r="C639" s="4" t="s">
        <v>171</v>
      </c>
      <c r="D639" s="4" t="s">
        <v>2470</v>
      </c>
      <c r="E639" s="4" t="s">
        <v>10</v>
      </c>
      <c r="F639" s="4" t="s">
        <v>2471</v>
      </c>
      <c r="G639" s="4" t="s">
        <v>12</v>
      </c>
    </row>
    <row r="640" customFormat="false" ht="15.75" hidden="false" customHeight="false" outlineLevel="0" collapsed="false">
      <c r="A640" s="3" t="n">
        <v>639</v>
      </c>
      <c r="B640" s="4" t="s">
        <v>2472</v>
      </c>
      <c r="C640" s="4" t="s">
        <v>31</v>
      </c>
      <c r="D640" s="4" t="s">
        <v>2473</v>
      </c>
      <c r="E640" s="4" t="s">
        <v>2474</v>
      </c>
      <c r="F640" s="4" t="s">
        <v>2475</v>
      </c>
      <c r="G640" s="4" t="s">
        <v>12</v>
      </c>
    </row>
    <row r="641" customFormat="false" ht="15.75" hidden="false" customHeight="false" outlineLevel="0" collapsed="false">
      <c r="A641" s="3" t="n">
        <v>640</v>
      </c>
      <c r="B641" s="4" t="s">
        <v>2476</v>
      </c>
      <c r="C641" s="4" t="s">
        <v>2477</v>
      </c>
      <c r="D641" s="4" t="s">
        <v>2478</v>
      </c>
      <c r="E641" s="4" t="s">
        <v>2479</v>
      </c>
      <c r="F641" s="4" t="s">
        <v>2480</v>
      </c>
      <c r="G641" s="4" t="s">
        <v>12</v>
      </c>
    </row>
    <row r="642" customFormat="false" ht="15.75" hidden="false" customHeight="false" outlineLevel="0" collapsed="false">
      <c r="A642" s="3" t="n">
        <v>641</v>
      </c>
      <c r="B642" s="4" t="s">
        <v>2481</v>
      </c>
      <c r="C642" s="4" t="s">
        <v>2482</v>
      </c>
      <c r="D642" s="4" t="s">
        <v>2483</v>
      </c>
      <c r="E642" s="4" t="s">
        <v>10</v>
      </c>
      <c r="F642" s="4" t="s">
        <v>2484</v>
      </c>
      <c r="G642" s="4" t="s">
        <v>12</v>
      </c>
    </row>
    <row r="643" customFormat="false" ht="15.75" hidden="false" customHeight="false" outlineLevel="0" collapsed="false">
      <c r="A643" s="3" t="n">
        <v>642</v>
      </c>
      <c r="B643" s="4" t="s">
        <v>2485</v>
      </c>
      <c r="C643" s="4" t="s">
        <v>2486</v>
      </c>
      <c r="D643" s="4" t="s">
        <v>2487</v>
      </c>
      <c r="E643" s="4" t="s">
        <v>10</v>
      </c>
      <c r="F643" s="4" t="s">
        <v>2488</v>
      </c>
      <c r="G643" s="4" t="s">
        <v>12</v>
      </c>
    </row>
    <row r="644" customFormat="false" ht="15.75" hidden="false" customHeight="false" outlineLevel="0" collapsed="false">
      <c r="A644" s="3" t="n">
        <v>643</v>
      </c>
      <c r="B644" s="4" t="s">
        <v>2489</v>
      </c>
      <c r="C644" s="4" t="s">
        <v>2490</v>
      </c>
      <c r="D644" s="4" t="s">
        <v>2491</v>
      </c>
      <c r="E644" s="4" t="s">
        <v>10</v>
      </c>
      <c r="F644" s="4" t="s">
        <v>2492</v>
      </c>
      <c r="G644" s="4" t="s">
        <v>12</v>
      </c>
    </row>
    <row r="645" customFormat="false" ht="15.75" hidden="false" customHeight="false" outlineLevel="0" collapsed="false">
      <c r="A645" s="3" t="n">
        <v>644</v>
      </c>
      <c r="B645" s="4" t="s">
        <v>2493</v>
      </c>
      <c r="C645" s="4" t="s">
        <v>171</v>
      </c>
      <c r="D645" s="4" t="s">
        <v>2494</v>
      </c>
      <c r="E645" s="4" t="s">
        <v>10</v>
      </c>
      <c r="F645" s="4" t="s">
        <v>2495</v>
      </c>
      <c r="G645" s="4" t="s">
        <v>12</v>
      </c>
    </row>
    <row r="646" customFormat="false" ht="15.75" hidden="false" customHeight="false" outlineLevel="0" collapsed="false">
      <c r="A646" s="3" t="n">
        <v>645</v>
      </c>
      <c r="B646" s="4" t="s">
        <v>2496</v>
      </c>
      <c r="C646" s="4" t="s">
        <v>2497</v>
      </c>
      <c r="D646" s="4" t="s">
        <v>2498</v>
      </c>
      <c r="E646" s="4" t="n">
        <f aca="false">+912223667666</f>
        <v>912223667666</v>
      </c>
      <c r="F646" s="4" t="s">
        <v>2499</v>
      </c>
      <c r="G646" s="4" t="s">
        <v>12</v>
      </c>
    </row>
    <row r="647" customFormat="false" ht="15.75" hidden="false" customHeight="false" outlineLevel="0" collapsed="false">
      <c r="A647" s="3" t="n">
        <v>646</v>
      </c>
      <c r="B647" s="4" t="s">
        <v>2500</v>
      </c>
      <c r="C647" s="4" t="s">
        <v>31</v>
      </c>
      <c r="D647" s="4" t="s">
        <v>2501</v>
      </c>
      <c r="E647" s="4" t="n">
        <v>9503538348</v>
      </c>
      <c r="F647" s="4" t="s">
        <v>2502</v>
      </c>
      <c r="G647" s="4" t="s">
        <v>12</v>
      </c>
    </row>
    <row r="648" customFormat="false" ht="15.75" hidden="false" customHeight="false" outlineLevel="0" collapsed="false">
      <c r="A648" s="3" t="n">
        <v>647</v>
      </c>
      <c r="B648" s="4" t="s">
        <v>2503</v>
      </c>
      <c r="C648" s="4" t="s">
        <v>2084</v>
      </c>
      <c r="D648" s="4" t="s">
        <v>2504</v>
      </c>
      <c r="E648" s="4" t="s">
        <v>2505</v>
      </c>
      <c r="F648" s="4" t="s">
        <v>2506</v>
      </c>
      <c r="G648" s="4" t="s">
        <v>12</v>
      </c>
    </row>
    <row r="649" customFormat="false" ht="15.75" hidden="false" customHeight="false" outlineLevel="0" collapsed="false">
      <c r="A649" s="3" t="n">
        <v>648</v>
      </c>
      <c r="B649" s="4" t="s">
        <v>2507</v>
      </c>
      <c r="C649" s="4" t="s">
        <v>14</v>
      </c>
      <c r="D649" s="4" t="s">
        <v>2508</v>
      </c>
      <c r="E649" s="4" t="s">
        <v>2509</v>
      </c>
      <c r="F649" s="4" t="s">
        <v>2510</v>
      </c>
      <c r="G649" s="4" t="s">
        <v>12</v>
      </c>
    </row>
    <row r="650" customFormat="false" ht="15.75" hidden="false" customHeight="false" outlineLevel="0" collapsed="false">
      <c r="A650" s="3" t="n">
        <v>649</v>
      </c>
      <c r="B650" s="4" t="s">
        <v>2511</v>
      </c>
      <c r="C650" s="4" t="s">
        <v>2512</v>
      </c>
      <c r="D650" s="6" t="s">
        <v>2513</v>
      </c>
      <c r="E650" s="4" t="s">
        <v>10</v>
      </c>
      <c r="F650" s="4" t="s">
        <v>2514</v>
      </c>
      <c r="G650" s="4" t="s">
        <v>12</v>
      </c>
    </row>
    <row r="651" customFormat="false" ht="15.75" hidden="false" customHeight="false" outlineLevel="0" collapsed="false">
      <c r="A651" s="3" t="n">
        <v>650</v>
      </c>
      <c r="B651" s="4" t="s">
        <v>2515</v>
      </c>
      <c r="C651" s="4" t="s">
        <v>14</v>
      </c>
      <c r="D651" s="4" t="s">
        <v>2516</v>
      </c>
      <c r="E651" s="4" t="n">
        <f aca="false">+919560578686</f>
        <v>919560578686</v>
      </c>
      <c r="F651" s="4" t="s">
        <v>2517</v>
      </c>
      <c r="G651" s="4" t="s">
        <v>12</v>
      </c>
    </row>
    <row r="652" customFormat="false" ht="15.75" hidden="false" customHeight="false" outlineLevel="0" collapsed="false">
      <c r="A652" s="3" t="n">
        <v>651</v>
      </c>
      <c r="B652" s="4" t="s">
        <v>2518</v>
      </c>
      <c r="C652" s="4" t="s">
        <v>171</v>
      </c>
      <c r="D652" s="4" t="s">
        <v>2519</v>
      </c>
      <c r="E652" s="4" t="n">
        <f aca="false">+912240508200</f>
        <v>912240508200</v>
      </c>
      <c r="F652" s="4" t="s">
        <v>2520</v>
      </c>
      <c r="G652" s="4" t="s">
        <v>12</v>
      </c>
    </row>
    <row r="653" customFormat="false" ht="15.75" hidden="false" customHeight="false" outlineLevel="0" collapsed="false">
      <c r="A653" s="3" t="n">
        <v>652</v>
      </c>
      <c r="B653" s="4" t="s">
        <v>2521</v>
      </c>
      <c r="C653" s="4" t="s">
        <v>51</v>
      </c>
      <c r="D653" s="4" t="s">
        <v>2522</v>
      </c>
      <c r="E653" s="4" t="s">
        <v>10</v>
      </c>
      <c r="F653" s="4" t="s">
        <v>2523</v>
      </c>
      <c r="G653" s="4" t="s">
        <v>12</v>
      </c>
    </row>
    <row r="654" customFormat="false" ht="15.75" hidden="false" customHeight="false" outlineLevel="0" collapsed="false">
      <c r="A654" s="3" t="n">
        <v>653</v>
      </c>
      <c r="B654" s="4" t="s">
        <v>2524</v>
      </c>
      <c r="C654" s="4" t="s">
        <v>2525</v>
      </c>
      <c r="D654" s="4" t="s">
        <v>2526</v>
      </c>
      <c r="E654" s="4" t="n">
        <f aca="false">+919940087365</f>
        <v>919940087365</v>
      </c>
      <c r="F654" s="4" t="s">
        <v>2527</v>
      </c>
      <c r="G654" s="4" t="s">
        <v>12</v>
      </c>
    </row>
    <row r="655" customFormat="false" ht="15.75" hidden="false" customHeight="false" outlineLevel="0" collapsed="false">
      <c r="A655" s="3" t="n">
        <v>654</v>
      </c>
      <c r="B655" s="4" t="s">
        <v>2528</v>
      </c>
      <c r="C655" s="4" t="s">
        <v>2529</v>
      </c>
      <c r="D655" s="4" t="s">
        <v>2530</v>
      </c>
      <c r="E655" s="4" t="n">
        <v>18002100088</v>
      </c>
      <c r="F655" s="4" t="s">
        <v>2531</v>
      </c>
      <c r="G655" s="4" t="s">
        <v>12</v>
      </c>
    </row>
    <row r="656" customFormat="false" ht="15.75" hidden="false" customHeight="false" outlineLevel="0" collapsed="false">
      <c r="A656" s="3" t="n">
        <v>655</v>
      </c>
      <c r="B656" s="4" t="s">
        <v>2532</v>
      </c>
      <c r="C656" s="4" t="s">
        <v>2533</v>
      </c>
      <c r="D656" s="4" t="s">
        <v>2534</v>
      </c>
      <c r="E656" s="4" t="s">
        <v>10</v>
      </c>
      <c r="F656" s="4" t="s">
        <v>2535</v>
      </c>
      <c r="G656" s="4" t="s">
        <v>12</v>
      </c>
    </row>
    <row r="657" customFormat="false" ht="15.75" hidden="false" customHeight="false" outlineLevel="0" collapsed="false">
      <c r="A657" s="3" t="n">
        <v>656</v>
      </c>
      <c r="B657" s="4" t="s">
        <v>2536</v>
      </c>
      <c r="C657" s="4" t="s">
        <v>109</v>
      </c>
      <c r="D657" s="4" t="s">
        <v>2537</v>
      </c>
      <c r="E657" s="4" t="s">
        <v>10</v>
      </c>
      <c r="F657" s="4" t="s">
        <v>2538</v>
      </c>
      <c r="G657" s="4" t="s">
        <v>12</v>
      </c>
    </row>
    <row r="658" customFormat="false" ht="15.75" hidden="false" customHeight="false" outlineLevel="0" collapsed="false">
      <c r="A658" s="3" t="n">
        <v>657</v>
      </c>
      <c r="B658" s="4" t="s">
        <v>2539</v>
      </c>
      <c r="C658" s="4" t="s">
        <v>2540</v>
      </c>
      <c r="D658" s="4" t="s">
        <v>2541</v>
      </c>
      <c r="E658" s="4" t="s">
        <v>10</v>
      </c>
      <c r="F658" s="4" t="s">
        <v>2542</v>
      </c>
      <c r="G658" s="4" t="s">
        <v>12</v>
      </c>
    </row>
    <row r="659" customFormat="false" ht="15.75" hidden="false" customHeight="false" outlineLevel="0" collapsed="false">
      <c r="A659" s="3" t="n">
        <v>658</v>
      </c>
      <c r="B659" s="4" t="s">
        <v>2543</v>
      </c>
      <c r="C659" s="4" t="s">
        <v>2544</v>
      </c>
      <c r="D659" s="4" t="s">
        <v>2545</v>
      </c>
      <c r="E659" s="4" t="n">
        <f aca="false">+918042483100</f>
        <v>918042483100</v>
      </c>
      <c r="F659" s="4" t="s">
        <v>2546</v>
      </c>
      <c r="G659" s="4" t="s">
        <v>12</v>
      </c>
    </row>
    <row r="660" customFormat="false" ht="15.75" hidden="false" customHeight="false" outlineLevel="0" collapsed="false">
      <c r="A660" s="3" t="n">
        <v>659</v>
      </c>
      <c r="B660" s="4" t="s">
        <v>2547</v>
      </c>
      <c r="C660" s="4" t="s">
        <v>2548</v>
      </c>
      <c r="D660" s="4" t="s">
        <v>2549</v>
      </c>
      <c r="E660" s="4" t="n">
        <f aca="false">+914449275555</f>
        <v>914449275555</v>
      </c>
      <c r="F660" s="4" t="s">
        <v>2550</v>
      </c>
      <c r="G660" s="4" t="s">
        <v>12</v>
      </c>
    </row>
    <row r="661" customFormat="false" ht="15.75" hidden="false" customHeight="false" outlineLevel="0" collapsed="false">
      <c r="A661" s="3" t="n">
        <v>660</v>
      </c>
      <c r="B661" s="4" t="s">
        <v>2551</v>
      </c>
      <c r="C661" s="4" t="s">
        <v>31</v>
      </c>
      <c r="D661" s="4" t="s">
        <v>2552</v>
      </c>
      <c r="E661" s="4" t="s">
        <v>10</v>
      </c>
      <c r="F661" s="4" t="s">
        <v>2553</v>
      </c>
      <c r="G661" s="4" t="s">
        <v>12</v>
      </c>
    </row>
    <row r="662" customFormat="false" ht="15.75" hidden="false" customHeight="false" outlineLevel="0" collapsed="false">
      <c r="A662" s="3" t="n">
        <v>661</v>
      </c>
      <c r="B662" s="4" t="s">
        <v>2554</v>
      </c>
      <c r="C662" s="4" t="s">
        <v>2555</v>
      </c>
      <c r="D662" s="4" t="s">
        <v>2556</v>
      </c>
      <c r="E662" s="4" t="n">
        <f aca="false">+914224235819</f>
        <v>914224235819</v>
      </c>
      <c r="F662" s="4" t="s">
        <v>2557</v>
      </c>
      <c r="G662" s="4" t="s">
        <v>12</v>
      </c>
    </row>
    <row r="663" customFormat="false" ht="15.75" hidden="false" customHeight="false" outlineLevel="0" collapsed="false">
      <c r="A663" s="3" t="n">
        <v>662</v>
      </c>
      <c r="B663" s="4" t="s">
        <v>2558</v>
      </c>
      <c r="C663" s="4" t="s">
        <v>2559</v>
      </c>
      <c r="D663" s="4" t="s">
        <v>2560</v>
      </c>
      <c r="E663" s="4" t="s">
        <v>2561</v>
      </c>
      <c r="F663" s="4" t="s">
        <v>2562</v>
      </c>
      <c r="G663" s="4" t="s">
        <v>12</v>
      </c>
    </row>
    <row r="664" customFormat="false" ht="15.75" hidden="false" customHeight="false" outlineLevel="0" collapsed="false">
      <c r="A664" s="3" t="n">
        <v>663</v>
      </c>
      <c r="B664" s="4" t="s">
        <v>2563</v>
      </c>
      <c r="C664" s="4" t="s">
        <v>2564</v>
      </c>
      <c r="D664" s="4" t="s">
        <v>2565</v>
      </c>
      <c r="E664" s="4" t="s">
        <v>10</v>
      </c>
      <c r="F664" s="4" t="s">
        <v>2566</v>
      </c>
      <c r="G664" s="4" t="s">
        <v>12</v>
      </c>
    </row>
    <row r="665" customFormat="false" ht="15.75" hidden="false" customHeight="false" outlineLevel="0" collapsed="false">
      <c r="A665" s="3" t="n">
        <v>664</v>
      </c>
      <c r="B665" s="4" t="s">
        <v>2567</v>
      </c>
      <c r="C665" s="4" t="s">
        <v>2568</v>
      </c>
      <c r="D665" s="6" t="s">
        <v>2569</v>
      </c>
      <c r="E665" s="4" t="n">
        <f aca="false">+919443032959</f>
        <v>919443032959</v>
      </c>
      <c r="F665" s="4" t="s">
        <v>2570</v>
      </c>
      <c r="G665" s="4" t="s">
        <v>12</v>
      </c>
    </row>
    <row r="666" customFormat="false" ht="15.75" hidden="false" customHeight="false" outlineLevel="0" collapsed="false">
      <c r="A666" s="3" t="n">
        <v>665</v>
      </c>
      <c r="B666" s="4" t="s">
        <v>2571</v>
      </c>
      <c r="C666" s="4" t="s">
        <v>51</v>
      </c>
      <c r="D666" s="4" t="s">
        <v>2572</v>
      </c>
      <c r="E666" s="4" t="n">
        <f aca="false">+9195407311111</f>
        <v>9195407311111</v>
      </c>
      <c r="F666" s="4" t="s">
        <v>2573</v>
      </c>
      <c r="G666" s="4" t="s">
        <v>12</v>
      </c>
    </row>
    <row r="667" customFormat="false" ht="15.75" hidden="false" customHeight="false" outlineLevel="0" collapsed="false">
      <c r="A667" s="3" t="n">
        <v>666</v>
      </c>
      <c r="B667" s="4" t="s">
        <v>2574</v>
      </c>
      <c r="C667" s="4" t="s">
        <v>2575</v>
      </c>
      <c r="D667" s="4" t="s">
        <v>2576</v>
      </c>
      <c r="E667" s="4" t="n">
        <f aca="false">+919819296686</f>
        <v>919819296686</v>
      </c>
      <c r="F667" s="4" t="s">
        <v>2577</v>
      </c>
      <c r="G667" s="4" t="s">
        <v>12</v>
      </c>
    </row>
    <row r="668" customFormat="false" ht="15.75" hidden="false" customHeight="false" outlineLevel="0" collapsed="false">
      <c r="A668" s="3" t="n">
        <v>667</v>
      </c>
      <c r="B668" s="4" t="s">
        <v>2578</v>
      </c>
      <c r="C668" s="4" t="s">
        <v>2579</v>
      </c>
      <c r="D668" s="4" t="s">
        <v>2580</v>
      </c>
      <c r="E668" s="4" t="s">
        <v>2581</v>
      </c>
      <c r="F668" s="4" t="s">
        <v>2582</v>
      </c>
      <c r="G668" s="4" t="s">
        <v>12</v>
      </c>
    </row>
    <row r="669" customFormat="false" ht="15.75" hidden="false" customHeight="false" outlineLevel="0" collapsed="false">
      <c r="A669" s="3" t="n">
        <v>668</v>
      </c>
      <c r="B669" s="4" t="s">
        <v>2583</v>
      </c>
      <c r="C669" s="4" t="s">
        <v>2584</v>
      </c>
      <c r="D669" s="4" t="s">
        <v>2585</v>
      </c>
      <c r="E669" s="4" t="s">
        <v>2586</v>
      </c>
      <c r="F669" s="4" t="s">
        <v>2587</v>
      </c>
      <c r="G669" s="4" t="s">
        <v>12</v>
      </c>
    </row>
    <row r="670" customFormat="false" ht="15.75" hidden="false" customHeight="false" outlineLevel="0" collapsed="false">
      <c r="A670" s="3" t="n">
        <v>669</v>
      </c>
      <c r="B670" s="4" t="s">
        <v>2588</v>
      </c>
      <c r="C670" s="4" t="s">
        <v>2589</v>
      </c>
      <c r="D670" s="4" t="s">
        <v>2590</v>
      </c>
      <c r="E670" s="4" t="s">
        <v>2591</v>
      </c>
      <c r="F670" s="4" t="s">
        <v>2592</v>
      </c>
      <c r="G670" s="4" t="s">
        <v>12</v>
      </c>
    </row>
    <row r="671" customFormat="false" ht="15.75" hidden="false" customHeight="false" outlineLevel="0" collapsed="false">
      <c r="A671" s="3" t="n">
        <v>670</v>
      </c>
      <c r="B671" s="4" t="s">
        <v>2593</v>
      </c>
      <c r="C671" s="4" t="s">
        <v>2594</v>
      </c>
      <c r="D671" s="4" t="s">
        <v>2595</v>
      </c>
      <c r="E671" s="4" t="s">
        <v>10</v>
      </c>
      <c r="F671" s="4" t="s">
        <v>2596</v>
      </c>
      <c r="G671" s="4" t="s">
        <v>12</v>
      </c>
    </row>
    <row r="672" customFormat="false" ht="15.75" hidden="false" customHeight="false" outlineLevel="0" collapsed="false">
      <c r="A672" s="3" t="n">
        <v>671</v>
      </c>
      <c r="B672" s="4" t="s">
        <v>2597</v>
      </c>
      <c r="C672" s="4" t="s">
        <v>14</v>
      </c>
      <c r="D672" s="4" t="s">
        <v>2598</v>
      </c>
      <c r="E672" s="4" t="n">
        <f aca="false">+912261693048</f>
        <v>912261693048</v>
      </c>
      <c r="F672" s="4" t="s">
        <v>2599</v>
      </c>
      <c r="G672" s="4" t="s">
        <v>12</v>
      </c>
    </row>
    <row r="673" customFormat="false" ht="15.75" hidden="false" customHeight="false" outlineLevel="0" collapsed="false">
      <c r="A673" s="3" t="n">
        <v>672</v>
      </c>
      <c r="B673" s="4" t="s">
        <v>2600</v>
      </c>
      <c r="C673" s="4" t="s">
        <v>2601</v>
      </c>
      <c r="D673" s="4" t="s">
        <v>2602</v>
      </c>
      <c r="E673" s="4" t="s">
        <v>10</v>
      </c>
      <c r="F673" s="4" t="s">
        <v>2603</v>
      </c>
      <c r="G673" s="4" t="s">
        <v>12</v>
      </c>
    </row>
    <row r="674" customFormat="false" ht="15.75" hidden="false" customHeight="false" outlineLevel="0" collapsed="false">
      <c r="A674" s="3" t="n">
        <v>673</v>
      </c>
      <c r="B674" s="4" t="s">
        <v>2604</v>
      </c>
      <c r="C674" s="4" t="s">
        <v>2605</v>
      </c>
      <c r="D674" s="4" t="s">
        <v>2606</v>
      </c>
      <c r="E674" s="4" t="s">
        <v>10</v>
      </c>
      <c r="F674" s="4" t="s">
        <v>2607</v>
      </c>
      <c r="G674" s="4" t="s">
        <v>12</v>
      </c>
    </row>
    <row r="675" customFormat="false" ht="15.75" hidden="false" customHeight="false" outlineLevel="0" collapsed="false">
      <c r="A675" s="3" t="n">
        <v>674</v>
      </c>
      <c r="B675" s="4" t="s">
        <v>2608</v>
      </c>
      <c r="C675" s="4" t="s">
        <v>2609</v>
      </c>
      <c r="D675" s="4" t="s">
        <v>2610</v>
      </c>
      <c r="E675" s="4" t="s">
        <v>10</v>
      </c>
      <c r="F675" s="4" t="s">
        <v>2611</v>
      </c>
      <c r="G675" s="4" t="s">
        <v>12</v>
      </c>
    </row>
    <row r="676" customFormat="false" ht="15.75" hidden="false" customHeight="false" outlineLevel="0" collapsed="false">
      <c r="A676" s="3" t="n">
        <v>675</v>
      </c>
      <c r="B676" s="4" t="s">
        <v>2612</v>
      </c>
      <c r="C676" s="4" t="s">
        <v>2613</v>
      </c>
      <c r="D676" s="4" t="s">
        <v>2614</v>
      </c>
      <c r="E676" s="4" t="s">
        <v>2615</v>
      </c>
      <c r="F676" s="4" t="s">
        <v>2616</v>
      </c>
      <c r="G676" s="4" t="s">
        <v>12</v>
      </c>
    </row>
    <row r="677" customFormat="false" ht="15.75" hidden="false" customHeight="false" outlineLevel="0" collapsed="false">
      <c r="A677" s="3" t="n">
        <v>676</v>
      </c>
      <c r="B677" s="4" t="s">
        <v>2617</v>
      </c>
      <c r="C677" s="4" t="s">
        <v>2618</v>
      </c>
      <c r="D677" s="4" t="s">
        <v>2619</v>
      </c>
      <c r="E677" s="4" t="s">
        <v>10</v>
      </c>
      <c r="F677" s="4" t="s">
        <v>2620</v>
      </c>
      <c r="G677" s="4" t="s">
        <v>12</v>
      </c>
    </row>
    <row r="678" customFormat="false" ht="15.75" hidden="false" customHeight="false" outlineLevel="0" collapsed="false">
      <c r="A678" s="3" t="n">
        <v>677</v>
      </c>
      <c r="B678" s="5" t="s">
        <v>2621</v>
      </c>
      <c r="C678" s="4" t="s">
        <v>2622</v>
      </c>
      <c r="D678" s="10" t="s">
        <v>2623</v>
      </c>
      <c r="E678" s="4" t="s">
        <v>10</v>
      </c>
      <c r="F678" s="4" t="s">
        <v>2624</v>
      </c>
      <c r="G678" s="4" t="s">
        <v>12</v>
      </c>
    </row>
    <row r="679" customFormat="false" ht="15.75" hidden="false" customHeight="false" outlineLevel="0" collapsed="false">
      <c r="A679" s="3" t="n">
        <v>678</v>
      </c>
      <c r="B679" s="4" t="s">
        <v>2625</v>
      </c>
      <c r="C679" s="4" t="s">
        <v>1521</v>
      </c>
      <c r="D679" s="4" t="s">
        <v>2626</v>
      </c>
      <c r="E679" s="4" t="n">
        <f aca="false">+914442426696</f>
        <v>914442426696</v>
      </c>
      <c r="F679" s="4" t="s">
        <v>2627</v>
      </c>
      <c r="G679" s="4" t="s">
        <v>12</v>
      </c>
    </row>
    <row r="680" customFormat="false" ht="15.75" hidden="false" customHeight="false" outlineLevel="0" collapsed="false">
      <c r="A680" s="3" t="n">
        <v>679</v>
      </c>
      <c r="B680" s="4" t="s">
        <v>2628</v>
      </c>
      <c r="C680" s="4" t="s">
        <v>171</v>
      </c>
      <c r="D680" s="4" t="s">
        <v>2629</v>
      </c>
      <c r="E680" s="4" t="s">
        <v>10</v>
      </c>
      <c r="F680" s="4" t="s">
        <v>2630</v>
      </c>
      <c r="G680" s="4" t="s">
        <v>12</v>
      </c>
    </row>
    <row r="681" customFormat="false" ht="15.75" hidden="false" customHeight="false" outlineLevel="0" collapsed="false">
      <c r="A681" s="3" t="n">
        <v>680</v>
      </c>
      <c r="B681" s="4" t="s">
        <v>2631</v>
      </c>
      <c r="C681" s="4" t="s">
        <v>2632</v>
      </c>
      <c r="D681" s="4" t="s">
        <v>2633</v>
      </c>
      <c r="E681" s="4" t="s">
        <v>2634</v>
      </c>
      <c r="F681" s="4" t="s">
        <v>2635</v>
      </c>
      <c r="G681" s="4" t="s">
        <v>12</v>
      </c>
    </row>
    <row r="682" customFormat="false" ht="15.75" hidden="false" customHeight="false" outlineLevel="0" collapsed="false">
      <c r="A682" s="3" t="n">
        <v>681</v>
      </c>
      <c r="B682" s="4" t="s">
        <v>2636</v>
      </c>
      <c r="C682" s="4" t="s">
        <v>2637</v>
      </c>
      <c r="D682" s="4" t="s">
        <v>2638</v>
      </c>
      <c r="E682" s="4" t="s">
        <v>10</v>
      </c>
      <c r="F682" s="4" t="s">
        <v>2639</v>
      </c>
      <c r="G682" s="4" t="s">
        <v>12</v>
      </c>
    </row>
    <row r="683" customFormat="false" ht="15.75" hidden="false" customHeight="false" outlineLevel="0" collapsed="false">
      <c r="A683" s="3" t="n">
        <v>682</v>
      </c>
      <c r="B683" s="4" t="s">
        <v>2640</v>
      </c>
      <c r="C683" s="4" t="s">
        <v>2641</v>
      </c>
      <c r="D683" s="4" t="s">
        <v>2642</v>
      </c>
      <c r="E683" s="4" t="s">
        <v>2643</v>
      </c>
      <c r="F683" s="4" t="s">
        <v>2644</v>
      </c>
      <c r="G683" s="4" t="s">
        <v>12</v>
      </c>
    </row>
    <row r="684" customFormat="false" ht="15.75" hidden="false" customHeight="false" outlineLevel="0" collapsed="false">
      <c r="A684" s="3" t="n">
        <v>683</v>
      </c>
      <c r="B684" s="4" t="s">
        <v>2645</v>
      </c>
      <c r="C684" s="4" t="s">
        <v>31</v>
      </c>
      <c r="D684" s="4" t="s">
        <v>2646</v>
      </c>
      <c r="E684" s="4" t="s">
        <v>10</v>
      </c>
      <c r="F684" s="4" t="s">
        <v>2647</v>
      </c>
      <c r="G684" s="4" t="s">
        <v>12</v>
      </c>
    </row>
    <row r="685" customFormat="false" ht="15.75" hidden="false" customHeight="false" outlineLevel="0" collapsed="false">
      <c r="A685" s="3" t="n">
        <v>684</v>
      </c>
      <c r="B685" s="4" t="s">
        <v>2648</v>
      </c>
      <c r="C685" s="4" t="s">
        <v>2649</v>
      </c>
      <c r="D685" s="4" t="s">
        <v>2650</v>
      </c>
      <c r="E685" s="4" t="s">
        <v>10</v>
      </c>
      <c r="F685" s="4" t="s">
        <v>2651</v>
      </c>
      <c r="G685" s="4" t="s">
        <v>12</v>
      </c>
    </row>
    <row r="686" customFormat="false" ht="15.75" hidden="false" customHeight="false" outlineLevel="0" collapsed="false">
      <c r="A686" s="3" t="n">
        <v>685</v>
      </c>
      <c r="B686" s="4" t="s">
        <v>2652</v>
      </c>
      <c r="C686" s="4" t="s">
        <v>2653</v>
      </c>
      <c r="D686" s="4" t="s">
        <v>2654</v>
      </c>
      <c r="E686" s="4" t="s">
        <v>2655</v>
      </c>
      <c r="F686" s="4" t="s">
        <v>2656</v>
      </c>
      <c r="G686" s="4" t="s">
        <v>12</v>
      </c>
    </row>
    <row r="687" customFormat="false" ht="15.75" hidden="false" customHeight="false" outlineLevel="0" collapsed="false">
      <c r="A687" s="3" t="n">
        <v>686</v>
      </c>
      <c r="B687" s="4" t="s">
        <v>2657</v>
      </c>
      <c r="C687" s="4" t="s">
        <v>2658</v>
      </c>
      <c r="D687" s="4" t="s">
        <v>2659</v>
      </c>
      <c r="E687" s="4" t="n">
        <f aca="false">+912431329705</f>
        <v>912431329705</v>
      </c>
      <c r="F687" s="4" t="s">
        <v>2660</v>
      </c>
      <c r="G687" s="4" t="s">
        <v>12</v>
      </c>
    </row>
    <row r="688" customFormat="false" ht="15.75" hidden="false" customHeight="false" outlineLevel="0" collapsed="false">
      <c r="A688" s="3" t="n">
        <v>687</v>
      </c>
      <c r="B688" s="4" t="s">
        <v>2661</v>
      </c>
      <c r="C688" s="4" t="s">
        <v>2662</v>
      </c>
      <c r="D688" s="4" t="s">
        <v>2663</v>
      </c>
      <c r="E688" s="4" t="n">
        <f aca="false">+919010365777</f>
        <v>919010365777</v>
      </c>
      <c r="F688" s="4" t="s">
        <v>2664</v>
      </c>
      <c r="G688" s="4" t="s">
        <v>12</v>
      </c>
    </row>
    <row r="689" customFormat="false" ht="15.75" hidden="false" customHeight="false" outlineLevel="0" collapsed="false">
      <c r="A689" s="3" t="n">
        <v>688</v>
      </c>
      <c r="B689" s="4" t="s">
        <v>2665</v>
      </c>
      <c r="C689" s="4" t="s">
        <v>2666</v>
      </c>
      <c r="D689" s="4" t="s">
        <v>2667</v>
      </c>
      <c r="E689" s="4" t="s">
        <v>10</v>
      </c>
      <c r="F689" s="4" t="s">
        <v>2668</v>
      </c>
      <c r="G689" s="4" t="s">
        <v>12</v>
      </c>
    </row>
    <row r="690" customFormat="false" ht="15.75" hidden="false" customHeight="false" outlineLevel="0" collapsed="false">
      <c r="A690" s="3" t="n">
        <v>689</v>
      </c>
      <c r="B690" s="4" t="s">
        <v>2669</v>
      </c>
      <c r="C690" s="4" t="s">
        <v>527</v>
      </c>
      <c r="D690" s="4" t="s">
        <v>2670</v>
      </c>
      <c r="E690" s="4" t="s">
        <v>2671</v>
      </c>
      <c r="F690" s="4" t="s">
        <v>2672</v>
      </c>
      <c r="G690" s="4" t="s">
        <v>12</v>
      </c>
    </row>
    <row r="691" customFormat="false" ht="15.75" hidden="false" customHeight="false" outlineLevel="0" collapsed="false">
      <c r="A691" s="3" t="n">
        <v>690</v>
      </c>
      <c r="B691" s="4" t="s">
        <v>2673</v>
      </c>
      <c r="C691" s="4" t="s">
        <v>14</v>
      </c>
      <c r="D691" s="6" t="s">
        <v>2674</v>
      </c>
      <c r="E691" s="4" t="s">
        <v>10</v>
      </c>
      <c r="F691" s="4" t="s">
        <v>2675</v>
      </c>
      <c r="G691" s="4" t="s">
        <v>12</v>
      </c>
    </row>
    <row r="692" customFormat="false" ht="15.75" hidden="false" customHeight="false" outlineLevel="0" collapsed="false">
      <c r="A692" s="3" t="n">
        <v>691</v>
      </c>
      <c r="B692" s="4" t="s">
        <v>2676</v>
      </c>
      <c r="C692" s="4" t="s">
        <v>2677</v>
      </c>
      <c r="D692" s="4" t="s">
        <v>2678</v>
      </c>
      <c r="E692" s="4" t="s">
        <v>10</v>
      </c>
      <c r="F692" s="4" t="s">
        <v>2679</v>
      </c>
      <c r="G692" s="4" t="s">
        <v>12</v>
      </c>
    </row>
    <row r="693" customFormat="false" ht="15.75" hidden="false" customHeight="false" outlineLevel="0" collapsed="false">
      <c r="A693" s="3" t="n">
        <v>692</v>
      </c>
      <c r="B693" s="4" t="s">
        <v>2680</v>
      </c>
      <c r="C693" s="4" t="s">
        <v>14</v>
      </c>
      <c r="D693" s="4" t="s">
        <v>2681</v>
      </c>
      <c r="E693" s="4" t="s">
        <v>10</v>
      </c>
      <c r="F693" s="4" t="s">
        <v>2682</v>
      </c>
      <c r="G693" s="4" t="s">
        <v>12</v>
      </c>
    </row>
    <row r="694" customFormat="false" ht="15.75" hidden="false" customHeight="false" outlineLevel="0" collapsed="false">
      <c r="A694" s="3" t="n">
        <v>693</v>
      </c>
      <c r="B694" s="4" t="s">
        <v>2683</v>
      </c>
      <c r="C694" s="4" t="s">
        <v>2684</v>
      </c>
      <c r="D694" s="4" t="s">
        <v>2685</v>
      </c>
      <c r="E694" s="4" t="s">
        <v>2686</v>
      </c>
      <c r="F694" s="4" t="s">
        <v>2687</v>
      </c>
      <c r="G694" s="4" t="s">
        <v>12</v>
      </c>
    </row>
    <row r="695" customFormat="false" ht="15.75" hidden="false" customHeight="false" outlineLevel="0" collapsed="false">
      <c r="A695" s="3" t="n">
        <v>694</v>
      </c>
      <c r="B695" s="4" t="s">
        <v>2688</v>
      </c>
      <c r="C695" s="4" t="s">
        <v>2689</v>
      </c>
      <c r="D695" s="4" t="s">
        <v>2690</v>
      </c>
      <c r="E695" s="4" t="s">
        <v>10</v>
      </c>
      <c r="F695" s="4" t="s">
        <v>2691</v>
      </c>
      <c r="G695" s="4" t="s">
        <v>12</v>
      </c>
    </row>
    <row r="696" customFormat="false" ht="15.75" hidden="false" customHeight="false" outlineLevel="0" collapsed="false">
      <c r="A696" s="3" t="n">
        <v>695</v>
      </c>
      <c r="B696" s="4" t="s">
        <v>2692</v>
      </c>
      <c r="C696" s="4" t="s">
        <v>2693</v>
      </c>
      <c r="D696" s="4" t="s">
        <v>2694</v>
      </c>
      <c r="E696" s="4" t="s">
        <v>2695</v>
      </c>
      <c r="F696" s="4" t="s">
        <v>2696</v>
      </c>
      <c r="G696" s="4" t="s">
        <v>12</v>
      </c>
    </row>
    <row r="697" customFormat="false" ht="15.75" hidden="false" customHeight="false" outlineLevel="0" collapsed="false">
      <c r="A697" s="3" t="n">
        <v>696</v>
      </c>
      <c r="B697" s="4" t="s">
        <v>2697</v>
      </c>
      <c r="C697" s="4" t="s">
        <v>2477</v>
      </c>
      <c r="D697" s="4" t="s">
        <v>2698</v>
      </c>
      <c r="E697" s="4" t="n">
        <f aca="false">+919701687007</f>
        <v>919701687007</v>
      </c>
      <c r="F697" s="4" t="s">
        <v>2699</v>
      </c>
      <c r="G697" s="4" t="s">
        <v>12</v>
      </c>
    </row>
    <row r="698" customFormat="false" ht="15.75" hidden="false" customHeight="false" outlineLevel="0" collapsed="false">
      <c r="A698" s="3" t="n">
        <v>697</v>
      </c>
      <c r="B698" s="4" t="s">
        <v>2700</v>
      </c>
      <c r="C698" s="4" t="s">
        <v>31</v>
      </c>
      <c r="D698" s="6" t="s">
        <v>2701</v>
      </c>
      <c r="E698" s="4" t="s">
        <v>10</v>
      </c>
      <c r="F698" s="4" t="s">
        <v>2702</v>
      </c>
      <c r="G698" s="4" t="s">
        <v>12</v>
      </c>
    </row>
    <row r="699" customFormat="false" ht="15.75" hidden="false" customHeight="false" outlineLevel="0" collapsed="false">
      <c r="A699" s="3" t="n">
        <v>698</v>
      </c>
      <c r="B699" s="4" t="s">
        <v>2703</v>
      </c>
      <c r="C699" s="4" t="s">
        <v>2704</v>
      </c>
      <c r="D699" s="4" t="s">
        <v>2705</v>
      </c>
      <c r="E699" s="4" t="s">
        <v>10</v>
      </c>
      <c r="F699" s="4" t="s">
        <v>2706</v>
      </c>
      <c r="G699" s="4" t="s">
        <v>12</v>
      </c>
    </row>
    <row r="700" customFormat="false" ht="15.75" hidden="false" customHeight="false" outlineLevel="0" collapsed="false">
      <c r="A700" s="3" t="n">
        <v>699</v>
      </c>
      <c r="B700" s="4" t="s">
        <v>2707</v>
      </c>
      <c r="C700" s="4" t="s">
        <v>2708</v>
      </c>
      <c r="D700" s="4" t="s">
        <v>2709</v>
      </c>
      <c r="E700" s="4" t="s">
        <v>2710</v>
      </c>
      <c r="F700" s="4" t="s">
        <v>2711</v>
      </c>
      <c r="G700" s="4" t="s">
        <v>12</v>
      </c>
    </row>
    <row r="701" customFormat="false" ht="15.75" hidden="false" customHeight="false" outlineLevel="0" collapsed="false">
      <c r="A701" s="3" t="n">
        <v>700</v>
      </c>
      <c r="B701" s="4" t="s">
        <v>2712</v>
      </c>
      <c r="C701" s="4" t="s">
        <v>2713</v>
      </c>
      <c r="D701" s="4" t="s">
        <v>2714</v>
      </c>
      <c r="E701" s="4" t="n">
        <f aca="false">+919352244441</f>
        <v>919352244441</v>
      </c>
      <c r="F701" s="4" t="s">
        <v>2715</v>
      </c>
      <c r="G701" s="4" t="s">
        <v>12</v>
      </c>
    </row>
    <row r="702" customFormat="false" ht="15.75" hidden="false" customHeight="false" outlineLevel="0" collapsed="false">
      <c r="A702" s="3" t="n">
        <v>701</v>
      </c>
      <c r="B702" s="4" t="s">
        <v>2716</v>
      </c>
      <c r="C702" s="4" t="s">
        <v>171</v>
      </c>
      <c r="D702" s="4" t="s">
        <v>2717</v>
      </c>
      <c r="E702" s="4" t="s">
        <v>10</v>
      </c>
      <c r="F702" s="4" t="s">
        <v>2718</v>
      </c>
      <c r="G702" s="4" t="s">
        <v>12</v>
      </c>
    </row>
    <row r="703" customFormat="false" ht="15.75" hidden="false" customHeight="false" outlineLevel="0" collapsed="false">
      <c r="A703" s="3" t="n">
        <v>702</v>
      </c>
      <c r="B703" s="4" t="s">
        <v>2719</v>
      </c>
      <c r="C703" s="4" t="s">
        <v>2720</v>
      </c>
      <c r="D703" s="4" t="s">
        <v>2721</v>
      </c>
      <c r="E703" s="4" t="s">
        <v>2722</v>
      </c>
      <c r="F703" s="4" t="s">
        <v>2723</v>
      </c>
      <c r="G703" s="4" t="s">
        <v>12</v>
      </c>
    </row>
    <row r="704" customFormat="false" ht="15.75" hidden="false" customHeight="false" outlineLevel="0" collapsed="false">
      <c r="A704" s="3" t="n">
        <v>703</v>
      </c>
      <c r="B704" s="4" t="s">
        <v>2724</v>
      </c>
      <c r="C704" s="4" t="s">
        <v>527</v>
      </c>
      <c r="D704" s="4" t="s">
        <v>2725</v>
      </c>
      <c r="E704" s="4" t="s">
        <v>2726</v>
      </c>
      <c r="F704" s="4" t="s">
        <v>2727</v>
      </c>
      <c r="G704" s="4" t="s">
        <v>12</v>
      </c>
    </row>
    <row r="705" customFormat="false" ht="15.75" hidden="false" customHeight="false" outlineLevel="0" collapsed="false">
      <c r="A705" s="3" t="n">
        <v>704</v>
      </c>
      <c r="B705" s="4" t="s">
        <v>2728</v>
      </c>
      <c r="C705" s="4" t="s">
        <v>2729</v>
      </c>
      <c r="D705" s="4" t="s">
        <v>2730</v>
      </c>
      <c r="E705" s="4" t="s">
        <v>10</v>
      </c>
      <c r="F705" s="4" t="s">
        <v>2731</v>
      </c>
      <c r="G705" s="4" t="s">
        <v>12</v>
      </c>
    </row>
    <row r="706" customFormat="false" ht="15.75" hidden="false" customHeight="false" outlineLevel="0" collapsed="false">
      <c r="A706" s="3" t="n">
        <v>705</v>
      </c>
      <c r="B706" s="4" t="s">
        <v>2732</v>
      </c>
      <c r="C706" s="4" t="s">
        <v>14</v>
      </c>
      <c r="D706" s="4" t="s">
        <v>2733</v>
      </c>
      <c r="E706" s="4" t="s">
        <v>10</v>
      </c>
      <c r="F706" s="10" t="s">
        <v>2734</v>
      </c>
      <c r="G706" s="4" t="s">
        <v>12</v>
      </c>
    </row>
    <row r="707" customFormat="false" ht="15.75" hidden="false" customHeight="false" outlineLevel="0" collapsed="false">
      <c r="A707" s="3" t="n">
        <v>706</v>
      </c>
      <c r="B707" s="4" t="s">
        <v>2735</v>
      </c>
      <c r="C707" s="4" t="s">
        <v>2736</v>
      </c>
      <c r="D707" s="4" t="s">
        <v>2737</v>
      </c>
      <c r="E707" s="4" t="s">
        <v>10</v>
      </c>
      <c r="F707" s="4" t="s">
        <v>2738</v>
      </c>
      <c r="G707" s="4" t="s">
        <v>12</v>
      </c>
    </row>
    <row r="708" customFormat="false" ht="15.75" hidden="false" customHeight="false" outlineLevel="0" collapsed="false">
      <c r="A708" s="3" t="n">
        <v>707</v>
      </c>
      <c r="B708" s="4" t="s">
        <v>2739</v>
      </c>
      <c r="C708" s="4" t="s">
        <v>2740</v>
      </c>
      <c r="D708" s="4" t="s">
        <v>2741</v>
      </c>
      <c r="E708" s="4" t="n">
        <f aca="false">+914044657777</f>
        <v>914044657777</v>
      </c>
      <c r="F708" s="4" t="s">
        <v>2742</v>
      </c>
      <c r="G708" s="4" t="s">
        <v>12</v>
      </c>
    </row>
    <row r="709" customFormat="false" ht="15.75" hidden="false" customHeight="false" outlineLevel="0" collapsed="false">
      <c r="A709" s="3" t="n">
        <v>708</v>
      </c>
      <c r="B709" s="4" t="s">
        <v>2743</v>
      </c>
      <c r="C709" s="4" t="s">
        <v>171</v>
      </c>
      <c r="D709" s="4" t="s">
        <v>2744</v>
      </c>
      <c r="E709" s="4" t="n">
        <f aca="false">+918866005952</f>
        <v>918866005952</v>
      </c>
      <c r="F709" s="4" t="s">
        <v>2745</v>
      </c>
      <c r="G709" s="4" t="s">
        <v>12</v>
      </c>
    </row>
    <row r="710" customFormat="false" ht="15.75" hidden="false" customHeight="false" outlineLevel="0" collapsed="false">
      <c r="A710" s="3" t="n">
        <v>709</v>
      </c>
      <c r="B710" s="5" t="s">
        <v>2746</v>
      </c>
      <c r="C710" s="4" t="s">
        <v>2747</v>
      </c>
      <c r="D710" s="4" t="s">
        <v>2748</v>
      </c>
      <c r="E710" s="4" t="s">
        <v>10</v>
      </c>
      <c r="F710" s="4" t="s">
        <v>2749</v>
      </c>
      <c r="G710" s="4" t="s">
        <v>12</v>
      </c>
    </row>
    <row r="711" customFormat="false" ht="15.75" hidden="false" customHeight="false" outlineLevel="0" collapsed="false">
      <c r="A711" s="3" t="n">
        <v>710</v>
      </c>
      <c r="B711" s="4" t="s">
        <v>2750</v>
      </c>
      <c r="C711" s="4" t="s">
        <v>527</v>
      </c>
      <c r="D711" s="4" t="s">
        <v>2751</v>
      </c>
      <c r="E711" s="4" t="s">
        <v>2752</v>
      </c>
      <c r="F711" s="4" t="s">
        <v>2753</v>
      </c>
      <c r="G711" s="4" t="s">
        <v>12</v>
      </c>
    </row>
    <row r="712" customFormat="false" ht="15.75" hidden="false" customHeight="false" outlineLevel="0" collapsed="false">
      <c r="A712" s="3" t="n">
        <v>711</v>
      </c>
      <c r="B712" s="4" t="s">
        <v>2754</v>
      </c>
      <c r="C712" s="4" t="s">
        <v>2755</v>
      </c>
      <c r="D712" s="4" t="s">
        <v>2756</v>
      </c>
      <c r="E712" s="4" t="s">
        <v>10</v>
      </c>
      <c r="F712" s="4" t="s">
        <v>2757</v>
      </c>
      <c r="G712" s="4" t="s">
        <v>12</v>
      </c>
    </row>
    <row r="713" customFormat="false" ht="15.75" hidden="false" customHeight="false" outlineLevel="0" collapsed="false">
      <c r="A713" s="3" t="n">
        <v>712</v>
      </c>
      <c r="B713" s="4" t="s">
        <v>2758</v>
      </c>
      <c r="C713" s="4" t="s">
        <v>2759</v>
      </c>
      <c r="D713" s="4" t="s">
        <v>2760</v>
      </c>
      <c r="E713" s="4" t="s">
        <v>10</v>
      </c>
      <c r="F713" s="4" t="s">
        <v>2761</v>
      </c>
      <c r="G713" s="4" t="s">
        <v>12</v>
      </c>
    </row>
    <row r="714" customFormat="false" ht="15.75" hidden="false" customHeight="false" outlineLevel="0" collapsed="false">
      <c r="A714" s="3" t="n">
        <v>713</v>
      </c>
      <c r="B714" s="4" t="s">
        <v>2762</v>
      </c>
      <c r="C714" s="4" t="s">
        <v>2763</v>
      </c>
      <c r="D714" s="4" t="s">
        <v>2764</v>
      </c>
      <c r="E714" s="4" t="n">
        <f aca="false">+917506665065</f>
        <v>917506665065</v>
      </c>
      <c r="F714" s="4" t="s">
        <v>2765</v>
      </c>
      <c r="G714" s="4" t="s">
        <v>12</v>
      </c>
    </row>
    <row r="715" customFormat="false" ht="15.75" hidden="false" customHeight="false" outlineLevel="0" collapsed="false">
      <c r="A715" s="3" t="n">
        <v>714</v>
      </c>
      <c r="B715" s="4" t="s">
        <v>2766</v>
      </c>
      <c r="C715" s="4" t="s">
        <v>2767</v>
      </c>
      <c r="D715" s="4" t="s">
        <v>2768</v>
      </c>
      <c r="E715" s="4" t="s">
        <v>10</v>
      </c>
      <c r="F715" s="4" t="s">
        <v>2769</v>
      </c>
      <c r="G715" s="4" t="s">
        <v>12</v>
      </c>
    </row>
    <row r="716" customFormat="false" ht="15.75" hidden="false" customHeight="false" outlineLevel="0" collapsed="false">
      <c r="A716" s="3" t="n">
        <v>715</v>
      </c>
      <c r="B716" s="4" t="s">
        <v>2770</v>
      </c>
      <c r="C716" s="4" t="s">
        <v>51</v>
      </c>
      <c r="D716" s="4" t="s">
        <v>2771</v>
      </c>
      <c r="E716" s="4" t="s">
        <v>10</v>
      </c>
      <c r="F716" s="4" t="s">
        <v>2772</v>
      </c>
      <c r="G716" s="4" t="s">
        <v>12</v>
      </c>
    </row>
    <row r="717" customFormat="false" ht="15.75" hidden="false" customHeight="false" outlineLevel="0" collapsed="false">
      <c r="A717" s="3" t="n">
        <v>716</v>
      </c>
      <c r="B717" s="4" t="s">
        <v>2773</v>
      </c>
      <c r="C717" s="4" t="s">
        <v>2774</v>
      </c>
      <c r="D717" s="4" t="s">
        <v>2775</v>
      </c>
      <c r="E717" s="4" t="s">
        <v>10</v>
      </c>
      <c r="F717" s="4" t="s">
        <v>2776</v>
      </c>
      <c r="G717" s="4" t="s">
        <v>12</v>
      </c>
    </row>
    <row r="718" customFormat="false" ht="15.75" hidden="false" customHeight="false" outlineLevel="0" collapsed="false">
      <c r="A718" s="3" t="n">
        <v>717</v>
      </c>
      <c r="B718" s="4" t="s">
        <v>2777</v>
      </c>
      <c r="C718" s="4" t="s">
        <v>500</v>
      </c>
      <c r="D718" s="4" t="s">
        <v>2778</v>
      </c>
      <c r="E718" s="4" t="n">
        <f aca="false">+911206520171</f>
        <v>911206520171</v>
      </c>
      <c r="F718" s="4" t="s">
        <v>2779</v>
      </c>
      <c r="G718" s="4" t="s">
        <v>12</v>
      </c>
    </row>
    <row r="719" customFormat="false" ht="15.75" hidden="false" customHeight="false" outlineLevel="0" collapsed="false">
      <c r="A719" s="3" t="n">
        <v>718</v>
      </c>
      <c r="B719" s="4" t="s">
        <v>2780</v>
      </c>
      <c r="C719" s="4" t="s">
        <v>31</v>
      </c>
      <c r="D719" s="4" t="s">
        <v>2781</v>
      </c>
      <c r="E719" s="4" t="s">
        <v>2782</v>
      </c>
      <c r="F719" s="4" t="s">
        <v>2783</v>
      </c>
      <c r="G719" s="4" t="s">
        <v>12</v>
      </c>
    </row>
    <row r="720" customFormat="false" ht="15.75" hidden="false" customHeight="false" outlineLevel="0" collapsed="false">
      <c r="A720" s="3" t="n">
        <v>719</v>
      </c>
      <c r="B720" s="4" t="s">
        <v>2784</v>
      </c>
      <c r="C720" s="4" t="s">
        <v>14</v>
      </c>
      <c r="D720" s="4" t="s">
        <v>2785</v>
      </c>
      <c r="E720" s="4" t="s">
        <v>10</v>
      </c>
      <c r="F720" s="4" t="s">
        <v>2786</v>
      </c>
      <c r="G720" s="4" t="s">
        <v>12</v>
      </c>
    </row>
    <row r="721" customFormat="false" ht="15.75" hidden="false" customHeight="false" outlineLevel="0" collapsed="false">
      <c r="A721" s="3" t="n">
        <v>720</v>
      </c>
      <c r="B721" s="4" t="s">
        <v>2787</v>
      </c>
      <c r="C721" s="4" t="s">
        <v>2788</v>
      </c>
      <c r="D721" s="4" t="s">
        <v>2789</v>
      </c>
      <c r="E721" s="4" t="n">
        <f aca="false">+914040615000  +919845021277</f>
        <v>1833885636277</v>
      </c>
      <c r="F721" s="4" t="s">
        <v>2790</v>
      </c>
      <c r="G721" s="4" t="s">
        <v>12</v>
      </c>
    </row>
    <row r="722" customFormat="false" ht="15.75" hidden="false" customHeight="false" outlineLevel="0" collapsed="false">
      <c r="A722" s="3" t="n">
        <v>721</v>
      </c>
      <c r="B722" s="4" t="s">
        <v>2791</v>
      </c>
      <c r="C722" s="4" t="s">
        <v>2792</v>
      </c>
      <c r="D722" s="4" t="s">
        <v>2793</v>
      </c>
      <c r="E722" s="4" t="s">
        <v>10</v>
      </c>
      <c r="F722" s="4" t="s">
        <v>2794</v>
      </c>
      <c r="G722" s="4" t="s">
        <v>12</v>
      </c>
    </row>
    <row r="723" customFormat="false" ht="15.75" hidden="false" customHeight="false" outlineLevel="0" collapsed="false">
      <c r="A723" s="3" t="n">
        <v>722</v>
      </c>
      <c r="B723" s="4" t="s">
        <v>2795</v>
      </c>
      <c r="C723" s="4" t="s">
        <v>171</v>
      </c>
      <c r="D723" s="4" t="s">
        <v>2796</v>
      </c>
      <c r="E723" s="4" t="s">
        <v>10</v>
      </c>
      <c r="F723" s="4" t="s">
        <v>2797</v>
      </c>
      <c r="G723" s="4" t="s">
        <v>12</v>
      </c>
    </row>
    <row r="724" customFormat="false" ht="15.75" hidden="false" customHeight="false" outlineLevel="0" collapsed="false">
      <c r="A724" s="3" t="n">
        <v>723</v>
      </c>
      <c r="B724" s="4" t="s">
        <v>2798</v>
      </c>
      <c r="C724" s="4" t="s">
        <v>2799</v>
      </c>
      <c r="D724" s="4" t="s">
        <v>2800</v>
      </c>
      <c r="E724" s="4" t="n">
        <v>97312964444</v>
      </c>
      <c r="F724" s="4" t="s">
        <v>2801</v>
      </c>
      <c r="G724" s="4" t="s">
        <v>12</v>
      </c>
    </row>
    <row r="725" customFormat="false" ht="15.75" hidden="false" customHeight="false" outlineLevel="0" collapsed="false">
      <c r="A725" s="3" t="n">
        <v>724</v>
      </c>
      <c r="B725" s="4" t="s">
        <v>2802</v>
      </c>
      <c r="C725" s="4" t="s">
        <v>2803</v>
      </c>
      <c r="D725" s="4" t="s">
        <v>2804</v>
      </c>
      <c r="E725" s="4" t="s">
        <v>2805</v>
      </c>
      <c r="F725" s="4" t="s">
        <v>2806</v>
      </c>
      <c r="G725" s="4" t="s">
        <v>12</v>
      </c>
    </row>
    <row r="726" customFormat="false" ht="15.75" hidden="false" customHeight="false" outlineLevel="0" collapsed="false">
      <c r="A726" s="3" t="n">
        <v>725</v>
      </c>
      <c r="B726" s="4" t="s">
        <v>2807</v>
      </c>
      <c r="C726" s="4" t="s">
        <v>31</v>
      </c>
      <c r="D726" s="4" t="s">
        <v>2808</v>
      </c>
      <c r="E726" s="4" t="s">
        <v>10</v>
      </c>
      <c r="F726" s="4" t="s">
        <v>2809</v>
      </c>
      <c r="G726" s="4" t="s">
        <v>12</v>
      </c>
    </row>
    <row r="727" customFormat="false" ht="15.75" hidden="false" customHeight="false" outlineLevel="0" collapsed="false">
      <c r="A727" s="3" t="n">
        <v>726</v>
      </c>
      <c r="B727" s="4" t="s">
        <v>2810</v>
      </c>
      <c r="C727" s="4" t="s">
        <v>2811</v>
      </c>
      <c r="D727" s="4" t="s">
        <v>2812</v>
      </c>
      <c r="E727" s="4" t="s">
        <v>10</v>
      </c>
      <c r="F727" s="4" t="s">
        <v>2813</v>
      </c>
      <c r="G727" s="4" t="s">
        <v>12</v>
      </c>
    </row>
    <row r="728" customFormat="false" ht="15.75" hidden="false" customHeight="false" outlineLevel="0" collapsed="false">
      <c r="A728" s="3" t="n">
        <v>727</v>
      </c>
      <c r="B728" s="4" t="s">
        <v>2814</v>
      </c>
      <c r="C728" s="4" t="s">
        <v>2815</v>
      </c>
      <c r="D728" s="4" t="s">
        <v>2816</v>
      </c>
      <c r="E728" s="4" t="s">
        <v>10</v>
      </c>
      <c r="F728" s="4" t="s">
        <v>2817</v>
      </c>
      <c r="G728" s="4" t="s">
        <v>12</v>
      </c>
    </row>
    <row r="729" customFormat="false" ht="15.75" hidden="false" customHeight="false" outlineLevel="0" collapsed="false">
      <c r="A729" s="3" t="n">
        <v>728</v>
      </c>
      <c r="B729" s="4" t="s">
        <v>2818</v>
      </c>
      <c r="C729" s="4" t="s">
        <v>171</v>
      </c>
      <c r="D729" s="4" t="s">
        <v>2819</v>
      </c>
      <c r="E729" s="4" t="s">
        <v>10</v>
      </c>
      <c r="F729" s="4" t="s">
        <v>2820</v>
      </c>
      <c r="G729" s="4" t="s">
        <v>12</v>
      </c>
    </row>
    <row r="730" customFormat="false" ht="15.75" hidden="false" customHeight="false" outlineLevel="0" collapsed="false">
      <c r="A730" s="3" t="n">
        <v>729</v>
      </c>
      <c r="B730" s="4" t="s">
        <v>2821</v>
      </c>
      <c r="C730" s="4" t="s">
        <v>2822</v>
      </c>
      <c r="D730" s="4" t="s">
        <v>2823</v>
      </c>
      <c r="E730" s="4" t="n">
        <f aca="false">+918040136455</f>
        <v>918040136455</v>
      </c>
      <c r="F730" s="4" t="s">
        <v>2824</v>
      </c>
      <c r="G730" s="4" t="s">
        <v>12</v>
      </c>
    </row>
    <row r="731" customFormat="false" ht="15.75" hidden="false" customHeight="false" outlineLevel="0" collapsed="false">
      <c r="A731" s="3" t="n">
        <v>730</v>
      </c>
      <c r="B731" s="4" t="s">
        <v>2825</v>
      </c>
      <c r="C731" s="4" t="s">
        <v>31</v>
      </c>
      <c r="D731" s="4" t="s">
        <v>2826</v>
      </c>
      <c r="E731" s="4" t="s">
        <v>10</v>
      </c>
      <c r="F731" s="4" t="s">
        <v>2827</v>
      </c>
      <c r="G731" s="4" t="s">
        <v>12</v>
      </c>
    </row>
    <row r="732" customFormat="false" ht="15.75" hidden="false" customHeight="false" outlineLevel="0" collapsed="false">
      <c r="A732" s="3" t="n">
        <v>731</v>
      </c>
      <c r="B732" s="4" t="s">
        <v>2828</v>
      </c>
      <c r="C732" s="4" t="s">
        <v>527</v>
      </c>
      <c r="D732" s="4" t="s">
        <v>2829</v>
      </c>
      <c r="E732" s="4" t="s">
        <v>2830</v>
      </c>
      <c r="F732" s="4" t="s">
        <v>2831</v>
      </c>
      <c r="G732" s="4" t="s">
        <v>12</v>
      </c>
    </row>
    <row r="733" customFormat="false" ht="15.75" hidden="false" customHeight="false" outlineLevel="0" collapsed="false">
      <c r="A733" s="3" t="n">
        <v>732</v>
      </c>
      <c r="B733" s="4" t="s">
        <v>2832</v>
      </c>
      <c r="C733" s="4" t="s">
        <v>14</v>
      </c>
      <c r="D733" s="6" t="s">
        <v>2833</v>
      </c>
      <c r="E733" s="4" t="s">
        <v>10</v>
      </c>
      <c r="F733" s="4" t="s">
        <v>2834</v>
      </c>
      <c r="G733" s="4" t="s">
        <v>12</v>
      </c>
    </row>
    <row r="734" customFormat="false" ht="15.75" hidden="false" customHeight="false" outlineLevel="0" collapsed="false">
      <c r="A734" s="3" t="n">
        <v>733</v>
      </c>
      <c r="B734" s="4" t="s">
        <v>2835</v>
      </c>
      <c r="C734" s="4" t="s">
        <v>2836</v>
      </c>
      <c r="D734" s="4" t="s">
        <v>2837</v>
      </c>
      <c r="E734" s="4" t="n">
        <v>26593806</v>
      </c>
      <c r="F734" s="4" t="s">
        <v>2838</v>
      </c>
      <c r="G734" s="4" t="s">
        <v>12</v>
      </c>
    </row>
    <row r="735" customFormat="false" ht="15.75" hidden="false" customHeight="false" outlineLevel="0" collapsed="false">
      <c r="A735" s="3" t="n">
        <v>734</v>
      </c>
      <c r="B735" s="4" t="s">
        <v>2839</v>
      </c>
      <c r="C735" s="4" t="s">
        <v>2840</v>
      </c>
      <c r="D735" s="4" t="s">
        <v>2841</v>
      </c>
      <c r="E735" s="4" t="n">
        <f aca="false">+912040153006  +914427152600  +912040153000</f>
        <v>2738507458606</v>
      </c>
      <c r="F735" s="4" t="s">
        <v>2842</v>
      </c>
      <c r="G735" s="4" t="s">
        <v>12</v>
      </c>
    </row>
    <row r="736" customFormat="false" ht="15.75" hidden="false" customHeight="false" outlineLevel="0" collapsed="false">
      <c r="A736" s="3" t="n">
        <v>735</v>
      </c>
      <c r="B736" s="4" t="s">
        <v>2843</v>
      </c>
      <c r="C736" s="4" t="s">
        <v>2844</v>
      </c>
      <c r="D736" s="4" t="s">
        <v>2845</v>
      </c>
      <c r="E736" s="4" t="n">
        <f aca="false">+918065836508</f>
        <v>918065836508</v>
      </c>
      <c r="F736" s="4" t="s">
        <v>2846</v>
      </c>
      <c r="G736" s="4" t="s">
        <v>12</v>
      </c>
    </row>
    <row r="737" customFormat="false" ht="15.75" hidden="false" customHeight="false" outlineLevel="0" collapsed="false">
      <c r="A737" s="3" t="n">
        <v>736</v>
      </c>
      <c r="B737" s="4" t="s">
        <v>2847</v>
      </c>
      <c r="C737" s="4" t="s">
        <v>2848</v>
      </c>
      <c r="D737" s="4" t="s">
        <v>2849</v>
      </c>
      <c r="E737" s="4" t="n">
        <f aca="false">+919004078268</f>
        <v>919004078268</v>
      </c>
      <c r="F737" s="4" t="s">
        <v>2850</v>
      </c>
      <c r="G737" s="4" t="s">
        <v>12</v>
      </c>
    </row>
    <row r="738" customFormat="false" ht="15.75" hidden="false" customHeight="false" outlineLevel="0" collapsed="false">
      <c r="A738" s="3" t="n">
        <v>737</v>
      </c>
      <c r="B738" s="4" t="s">
        <v>2851</v>
      </c>
      <c r="C738" s="4" t="s">
        <v>2852</v>
      </c>
      <c r="D738" s="4" t="s">
        <v>2853</v>
      </c>
      <c r="E738" s="4" t="s">
        <v>10</v>
      </c>
      <c r="F738" s="4" t="s">
        <v>2854</v>
      </c>
      <c r="G738" s="4" t="s">
        <v>12</v>
      </c>
    </row>
    <row r="739" customFormat="false" ht="15.75" hidden="false" customHeight="false" outlineLevel="0" collapsed="false">
      <c r="A739" s="3" t="n">
        <v>738</v>
      </c>
      <c r="B739" s="4" t="s">
        <v>2855</v>
      </c>
      <c r="C739" s="4" t="s">
        <v>2856</v>
      </c>
      <c r="D739" s="4" t="s">
        <v>2857</v>
      </c>
      <c r="E739" s="4" t="n">
        <f aca="false">+919717698082</f>
        <v>919717698082</v>
      </c>
      <c r="F739" s="4" t="s">
        <v>2858</v>
      </c>
      <c r="G739" s="4" t="s">
        <v>12</v>
      </c>
    </row>
    <row r="740" customFormat="false" ht="15.75" hidden="false" customHeight="false" outlineLevel="0" collapsed="false">
      <c r="A740" s="3" t="n">
        <v>739</v>
      </c>
      <c r="B740" s="4" t="s">
        <v>2859</v>
      </c>
      <c r="C740" s="4" t="s">
        <v>14</v>
      </c>
      <c r="D740" s="4" t="s">
        <v>2860</v>
      </c>
      <c r="E740" s="4" t="s">
        <v>10</v>
      </c>
      <c r="F740" s="4" t="s">
        <v>2861</v>
      </c>
      <c r="G740" s="4" t="s">
        <v>12</v>
      </c>
    </row>
    <row r="741" customFormat="false" ht="15.75" hidden="false" customHeight="false" outlineLevel="0" collapsed="false">
      <c r="A741" s="3" t="n">
        <v>740</v>
      </c>
      <c r="B741" s="4" t="s">
        <v>2862</v>
      </c>
      <c r="C741" s="4" t="s">
        <v>2863</v>
      </c>
      <c r="D741" s="4" t="s">
        <v>2864</v>
      </c>
      <c r="E741" s="4" t="s">
        <v>2865</v>
      </c>
      <c r="F741" s="4" t="s">
        <v>2866</v>
      </c>
      <c r="G741" s="4" t="s">
        <v>12</v>
      </c>
    </row>
    <row r="742" customFormat="false" ht="15.75" hidden="false" customHeight="false" outlineLevel="0" collapsed="false">
      <c r="A742" s="3" t="n">
        <v>741</v>
      </c>
      <c r="B742" s="4" t="s">
        <v>2867</v>
      </c>
      <c r="C742" s="4" t="s">
        <v>14</v>
      </c>
      <c r="D742" s="4" t="s">
        <v>2868</v>
      </c>
      <c r="E742" s="4" t="s">
        <v>10</v>
      </c>
      <c r="F742" s="4" t="s">
        <v>2869</v>
      </c>
      <c r="G742" s="4" t="s">
        <v>12</v>
      </c>
    </row>
    <row r="743" customFormat="false" ht="15.75" hidden="false" customHeight="false" outlineLevel="0" collapsed="false">
      <c r="A743" s="3" t="n">
        <v>742</v>
      </c>
      <c r="B743" s="4" t="s">
        <v>2870</v>
      </c>
      <c r="C743" s="4" t="s">
        <v>171</v>
      </c>
      <c r="D743" s="4" t="s">
        <v>2871</v>
      </c>
      <c r="E743" s="4" t="s">
        <v>10</v>
      </c>
      <c r="F743" s="4" t="s">
        <v>2872</v>
      </c>
      <c r="G743" s="4" t="s">
        <v>12</v>
      </c>
    </row>
    <row r="744" customFormat="false" ht="15.75" hidden="false" customHeight="false" outlineLevel="0" collapsed="false">
      <c r="A744" s="3" t="n">
        <v>743</v>
      </c>
      <c r="B744" s="4" t="s">
        <v>2873</v>
      </c>
      <c r="C744" s="4" t="s">
        <v>2874</v>
      </c>
      <c r="D744" s="4" t="s">
        <v>2875</v>
      </c>
      <c r="E744" s="4" t="s">
        <v>10</v>
      </c>
      <c r="F744" s="4" t="s">
        <v>2876</v>
      </c>
      <c r="G744" s="4" t="s">
        <v>12</v>
      </c>
    </row>
    <row r="745" customFormat="false" ht="15.75" hidden="false" customHeight="false" outlineLevel="0" collapsed="false">
      <c r="A745" s="3" t="n">
        <v>744</v>
      </c>
      <c r="B745" s="4" t="s">
        <v>2877</v>
      </c>
      <c r="C745" s="4" t="s">
        <v>2878</v>
      </c>
      <c r="D745" s="4" t="s">
        <v>2879</v>
      </c>
      <c r="E745" s="4" t="n">
        <v>9567734622</v>
      </c>
      <c r="F745" s="4" t="s">
        <v>2880</v>
      </c>
      <c r="G745" s="4" t="s">
        <v>12</v>
      </c>
    </row>
    <row r="746" customFormat="false" ht="15.75" hidden="false" customHeight="false" outlineLevel="0" collapsed="false">
      <c r="A746" s="3" t="n">
        <v>745</v>
      </c>
      <c r="B746" s="4" t="s">
        <v>2881</v>
      </c>
      <c r="C746" s="4" t="s">
        <v>527</v>
      </c>
      <c r="D746" s="6" t="s">
        <v>2882</v>
      </c>
      <c r="E746" s="4" t="s">
        <v>2883</v>
      </c>
      <c r="F746" s="4" t="s">
        <v>2884</v>
      </c>
      <c r="G746" s="4" t="s">
        <v>12</v>
      </c>
    </row>
    <row r="747" customFormat="false" ht="15.75" hidden="false" customHeight="false" outlineLevel="0" collapsed="false">
      <c r="A747" s="3" t="n">
        <v>746</v>
      </c>
      <c r="B747" s="4" t="s">
        <v>2885</v>
      </c>
      <c r="C747" s="4" t="s">
        <v>14</v>
      </c>
      <c r="D747" s="4" t="s">
        <v>2886</v>
      </c>
      <c r="E747" s="4" t="s">
        <v>10</v>
      </c>
      <c r="F747" s="4" t="s">
        <v>2887</v>
      </c>
      <c r="G747" s="4" t="s">
        <v>12</v>
      </c>
    </row>
    <row r="748" customFormat="false" ht="15.75" hidden="false" customHeight="false" outlineLevel="0" collapsed="false">
      <c r="A748" s="3" t="n">
        <v>747</v>
      </c>
      <c r="B748" s="4" t="s">
        <v>2888</v>
      </c>
      <c r="C748" s="4" t="s">
        <v>2889</v>
      </c>
      <c r="D748" s="4" t="s">
        <v>2890</v>
      </c>
      <c r="E748" s="4" t="s">
        <v>10</v>
      </c>
      <c r="F748" s="4" t="s">
        <v>2891</v>
      </c>
      <c r="G748" s="4" t="s">
        <v>12</v>
      </c>
    </row>
    <row r="749" customFormat="false" ht="15.75" hidden="false" customHeight="false" outlineLevel="0" collapsed="false">
      <c r="A749" s="3" t="n">
        <v>748</v>
      </c>
      <c r="B749" s="4" t="s">
        <v>2892</v>
      </c>
      <c r="C749" s="4" t="s">
        <v>2893</v>
      </c>
      <c r="D749" s="4" t="s">
        <v>2894</v>
      </c>
      <c r="E749" s="4" t="s">
        <v>10</v>
      </c>
      <c r="F749" s="4" t="s">
        <v>2895</v>
      </c>
      <c r="G749" s="4" t="s">
        <v>12</v>
      </c>
    </row>
    <row r="750" customFormat="false" ht="15.75" hidden="false" customHeight="false" outlineLevel="0" collapsed="false">
      <c r="A750" s="3" t="n">
        <v>749</v>
      </c>
      <c r="B750" s="4" t="s">
        <v>2896</v>
      </c>
      <c r="C750" s="4" t="s">
        <v>171</v>
      </c>
      <c r="D750" s="4" t="s">
        <v>2897</v>
      </c>
      <c r="E750" s="4" t="s">
        <v>10</v>
      </c>
      <c r="F750" s="4" t="s">
        <v>2898</v>
      </c>
      <c r="G750" s="4" t="s">
        <v>12</v>
      </c>
    </row>
    <row r="751" customFormat="false" ht="15.75" hidden="false" customHeight="false" outlineLevel="0" collapsed="false">
      <c r="A751" s="3" t="n">
        <v>750</v>
      </c>
      <c r="B751" s="4" t="s">
        <v>2899</v>
      </c>
      <c r="C751" s="4" t="s">
        <v>2900</v>
      </c>
      <c r="D751" s="4" t="s">
        <v>2901</v>
      </c>
      <c r="E751" s="4" t="s">
        <v>2902</v>
      </c>
      <c r="F751" s="4" t="s">
        <v>2903</v>
      </c>
      <c r="G751" s="4" t="s">
        <v>12</v>
      </c>
    </row>
    <row r="752" customFormat="false" ht="15.75" hidden="false" customHeight="false" outlineLevel="0" collapsed="false">
      <c r="A752" s="3" t="n">
        <v>751</v>
      </c>
      <c r="B752" s="4" t="s">
        <v>2904</v>
      </c>
      <c r="C752" s="4" t="s">
        <v>2905</v>
      </c>
      <c r="D752" s="4" t="s">
        <v>2906</v>
      </c>
      <c r="E752" s="4" t="s">
        <v>10</v>
      </c>
      <c r="F752" s="4" t="s">
        <v>2907</v>
      </c>
      <c r="G752" s="4" t="s">
        <v>12</v>
      </c>
    </row>
    <row r="753" customFormat="false" ht="15.75" hidden="false" customHeight="false" outlineLevel="0" collapsed="false">
      <c r="A753" s="3" t="n">
        <v>752</v>
      </c>
      <c r="B753" s="4" t="s">
        <v>2908</v>
      </c>
      <c r="C753" s="4" t="s">
        <v>2909</v>
      </c>
      <c r="D753" s="4" t="s">
        <v>2910</v>
      </c>
      <c r="E753" s="4" t="n">
        <f aca="false">+912242646668</f>
        <v>912242646668</v>
      </c>
      <c r="F753" s="4" t="s">
        <v>2911</v>
      </c>
      <c r="G753" s="4" t="s">
        <v>12</v>
      </c>
    </row>
    <row r="754" customFormat="false" ht="15.75" hidden="false" customHeight="false" outlineLevel="0" collapsed="false">
      <c r="A754" s="3" t="n">
        <v>753</v>
      </c>
      <c r="B754" s="4" t="s">
        <v>2912</v>
      </c>
      <c r="C754" s="4" t="s">
        <v>2729</v>
      </c>
      <c r="D754" s="4" t="s">
        <v>2913</v>
      </c>
      <c r="E754" s="4" t="s">
        <v>10</v>
      </c>
      <c r="F754" s="4" t="s">
        <v>2914</v>
      </c>
      <c r="G754" s="4" t="s">
        <v>12</v>
      </c>
    </row>
    <row r="755" customFormat="false" ht="15.75" hidden="false" customHeight="false" outlineLevel="0" collapsed="false">
      <c r="A755" s="3" t="n">
        <v>754</v>
      </c>
      <c r="B755" s="4" t="s">
        <v>2915</v>
      </c>
      <c r="C755" s="4" t="s">
        <v>2916</v>
      </c>
      <c r="D755" s="4" t="s">
        <v>2917</v>
      </c>
      <c r="E755" s="4" t="s">
        <v>10</v>
      </c>
      <c r="F755" s="4" t="s">
        <v>2918</v>
      </c>
      <c r="G755" s="4" t="s">
        <v>12</v>
      </c>
    </row>
    <row r="756" customFormat="false" ht="15.75" hidden="false" customHeight="false" outlineLevel="0" collapsed="false">
      <c r="A756" s="3" t="n">
        <v>755</v>
      </c>
      <c r="B756" s="4" t="s">
        <v>2919</v>
      </c>
      <c r="C756" s="4" t="s">
        <v>14</v>
      </c>
      <c r="D756" s="4" t="s">
        <v>2920</v>
      </c>
      <c r="E756" s="4" t="n">
        <f aca="false">+919840713052</f>
        <v>919840713052</v>
      </c>
      <c r="F756" s="4" t="s">
        <v>2921</v>
      </c>
      <c r="G756" s="4" t="s">
        <v>12</v>
      </c>
    </row>
    <row r="757" customFormat="false" ht="15.75" hidden="false" customHeight="false" outlineLevel="0" collapsed="false">
      <c r="A757" s="3" t="n">
        <v>756</v>
      </c>
      <c r="B757" s="4" t="s">
        <v>2922</v>
      </c>
      <c r="C757" s="4" t="s">
        <v>2923</v>
      </c>
      <c r="D757" s="4" t="s">
        <v>2924</v>
      </c>
      <c r="E757" s="4" t="s">
        <v>10</v>
      </c>
      <c r="F757" s="4" t="s">
        <v>2925</v>
      </c>
      <c r="G757" s="4" t="s">
        <v>12</v>
      </c>
    </row>
    <row r="758" customFormat="false" ht="15.75" hidden="false" customHeight="false" outlineLevel="0" collapsed="false">
      <c r="A758" s="3" t="n">
        <v>757</v>
      </c>
      <c r="B758" s="4" t="s">
        <v>2926</v>
      </c>
      <c r="C758" s="4" t="s">
        <v>2927</v>
      </c>
      <c r="D758" s="4" t="s">
        <v>2928</v>
      </c>
      <c r="E758" s="4" t="s">
        <v>10</v>
      </c>
      <c r="F758" s="4" t="s">
        <v>2929</v>
      </c>
      <c r="G758" s="4" t="s">
        <v>12</v>
      </c>
    </row>
    <row r="759" customFormat="false" ht="15.75" hidden="false" customHeight="false" outlineLevel="0" collapsed="false">
      <c r="A759" s="3" t="n">
        <v>758</v>
      </c>
      <c r="B759" s="4" t="s">
        <v>2930</v>
      </c>
      <c r="C759" s="4" t="s">
        <v>2931</v>
      </c>
      <c r="D759" s="4" t="s">
        <v>2932</v>
      </c>
      <c r="E759" s="4" t="s">
        <v>2933</v>
      </c>
      <c r="F759" s="4" t="s">
        <v>2934</v>
      </c>
      <c r="G759" s="4" t="s">
        <v>12</v>
      </c>
    </row>
    <row r="760" customFormat="false" ht="15.75" hidden="false" customHeight="false" outlineLevel="0" collapsed="false">
      <c r="A760" s="3" t="n">
        <v>759</v>
      </c>
      <c r="B760" s="4" t="s">
        <v>2935</v>
      </c>
      <c r="C760" s="4" t="s">
        <v>2936</v>
      </c>
      <c r="D760" s="4" t="s">
        <v>2937</v>
      </c>
      <c r="E760" s="4" t="s">
        <v>10</v>
      </c>
      <c r="F760" s="4" t="s">
        <v>2938</v>
      </c>
      <c r="G760" s="4" t="s">
        <v>12</v>
      </c>
    </row>
    <row r="761" customFormat="false" ht="15.75" hidden="false" customHeight="false" outlineLevel="0" collapsed="false">
      <c r="A761" s="3" t="n">
        <v>760</v>
      </c>
      <c r="B761" s="4" t="s">
        <v>2939</v>
      </c>
      <c r="C761" s="4" t="s">
        <v>2940</v>
      </c>
      <c r="D761" s="4" t="s">
        <v>2941</v>
      </c>
      <c r="E761" s="4" t="s">
        <v>10</v>
      </c>
      <c r="F761" s="4" t="s">
        <v>2942</v>
      </c>
      <c r="G761" s="4" t="s">
        <v>12</v>
      </c>
    </row>
    <row r="762" customFormat="false" ht="15.75" hidden="false" customHeight="false" outlineLevel="0" collapsed="false">
      <c r="A762" s="3" t="n">
        <v>761</v>
      </c>
      <c r="B762" s="4" t="s">
        <v>2943</v>
      </c>
      <c r="C762" s="4" t="s">
        <v>163</v>
      </c>
      <c r="D762" s="4" t="s">
        <v>2944</v>
      </c>
      <c r="E762" s="4" t="s">
        <v>10</v>
      </c>
      <c r="F762" s="4" t="s">
        <v>2945</v>
      </c>
      <c r="G762" s="4" t="s">
        <v>12</v>
      </c>
    </row>
    <row r="763" customFormat="false" ht="15.75" hidden="false" customHeight="false" outlineLevel="0" collapsed="false">
      <c r="A763" s="3" t="n">
        <v>762</v>
      </c>
      <c r="B763" s="4" t="s">
        <v>2946</v>
      </c>
      <c r="C763" s="4" t="s">
        <v>2947</v>
      </c>
      <c r="D763" s="4" t="s">
        <v>2948</v>
      </c>
      <c r="E763" s="4" t="s">
        <v>2949</v>
      </c>
      <c r="F763" s="4" t="s">
        <v>2950</v>
      </c>
      <c r="G763" s="4" t="s">
        <v>12</v>
      </c>
    </row>
    <row r="764" customFormat="false" ht="15.75" hidden="false" customHeight="false" outlineLevel="0" collapsed="false">
      <c r="A764" s="3" t="n">
        <v>763</v>
      </c>
      <c r="B764" s="4" t="s">
        <v>2951</v>
      </c>
      <c r="C764" s="4" t="s">
        <v>2952</v>
      </c>
      <c r="D764" s="4" t="s">
        <v>2953</v>
      </c>
      <c r="E764" s="4" t="n">
        <f aca="false">+918066928158</f>
        <v>918066928158</v>
      </c>
      <c r="F764" s="4" t="s">
        <v>2954</v>
      </c>
      <c r="G764" s="4" t="s">
        <v>12</v>
      </c>
    </row>
    <row r="765" customFormat="false" ht="15.75" hidden="false" customHeight="false" outlineLevel="0" collapsed="false">
      <c r="A765" s="3" t="n">
        <v>764</v>
      </c>
      <c r="B765" s="4" t="s">
        <v>2955</v>
      </c>
      <c r="C765" s="4" t="s">
        <v>31</v>
      </c>
      <c r="D765" s="4" t="s">
        <v>2956</v>
      </c>
      <c r="E765" s="4" t="s">
        <v>2957</v>
      </c>
      <c r="F765" s="4" t="s">
        <v>2958</v>
      </c>
      <c r="G765" s="4" t="s">
        <v>12</v>
      </c>
    </row>
    <row r="766" customFormat="false" ht="15.75" hidden="false" customHeight="false" outlineLevel="0" collapsed="false">
      <c r="A766" s="3" t="n">
        <v>765</v>
      </c>
      <c r="B766" s="4" t="s">
        <v>2959</v>
      </c>
      <c r="C766" s="4" t="s">
        <v>678</v>
      </c>
      <c r="D766" s="4" t="s">
        <v>2960</v>
      </c>
      <c r="E766" s="4" t="s">
        <v>2961</v>
      </c>
      <c r="F766" s="4" t="s">
        <v>2962</v>
      </c>
      <c r="G766" s="4" t="s">
        <v>12</v>
      </c>
    </row>
    <row r="767" customFormat="false" ht="15.75" hidden="false" customHeight="false" outlineLevel="0" collapsed="false">
      <c r="A767" s="3" t="n">
        <v>766</v>
      </c>
      <c r="B767" s="4" t="s">
        <v>2963</v>
      </c>
      <c r="C767" s="4" t="s">
        <v>2964</v>
      </c>
      <c r="D767" s="4" t="s">
        <v>2965</v>
      </c>
      <c r="E767" s="4" t="s">
        <v>10</v>
      </c>
      <c r="F767" s="4" t="s">
        <v>2966</v>
      </c>
      <c r="G767" s="4" t="s">
        <v>12</v>
      </c>
    </row>
    <row r="768" customFormat="false" ht="15.75" hidden="false" customHeight="false" outlineLevel="0" collapsed="false">
      <c r="A768" s="3" t="n">
        <v>767</v>
      </c>
      <c r="B768" s="5" t="s">
        <v>2967</v>
      </c>
      <c r="C768" s="4" t="s">
        <v>2968</v>
      </c>
      <c r="D768" s="4" t="s">
        <v>2969</v>
      </c>
      <c r="E768" s="4" t="s">
        <v>10</v>
      </c>
      <c r="F768" s="4" t="s">
        <v>2970</v>
      </c>
      <c r="G768" s="4" t="s">
        <v>12</v>
      </c>
    </row>
    <row r="769" customFormat="false" ht="15.75" hidden="false" customHeight="false" outlineLevel="0" collapsed="false">
      <c r="A769" s="3" t="n">
        <v>768</v>
      </c>
      <c r="B769" s="4" t="s">
        <v>2971</v>
      </c>
      <c r="C769" s="4" t="s">
        <v>2972</v>
      </c>
      <c r="D769" s="4" t="s">
        <v>2973</v>
      </c>
      <c r="E769" s="4" t="s">
        <v>10</v>
      </c>
      <c r="F769" s="4" t="s">
        <v>2974</v>
      </c>
      <c r="G769" s="4" t="s">
        <v>12</v>
      </c>
    </row>
    <row r="770" customFormat="false" ht="15.75" hidden="false" customHeight="false" outlineLevel="0" collapsed="false">
      <c r="A770" s="3" t="n">
        <v>769</v>
      </c>
      <c r="B770" s="4" t="s">
        <v>2975</v>
      </c>
      <c r="C770" s="4" t="s">
        <v>2976</v>
      </c>
      <c r="D770" s="4" t="s">
        <v>2977</v>
      </c>
      <c r="E770" s="4" t="n">
        <f aca="false">+912027655062</f>
        <v>912027655062</v>
      </c>
      <c r="F770" s="4" t="s">
        <v>2978</v>
      </c>
      <c r="G770" s="4" t="s">
        <v>12</v>
      </c>
    </row>
    <row r="771" customFormat="false" ht="15.75" hidden="false" customHeight="false" outlineLevel="0" collapsed="false">
      <c r="A771" s="3" t="n">
        <v>770</v>
      </c>
      <c r="B771" s="4" t="s">
        <v>2979</v>
      </c>
      <c r="C771" s="4" t="s">
        <v>2980</v>
      </c>
      <c r="D771" s="4" t="s">
        <v>2981</v>
      </c>
      <c r="E771" s="4" t="n">
        <f aca="false">+918030787347</f>
        <v>918030787347</v>
      </c>
      <c r="F771" s="4" t="s">
        <v>2982</v>
      </c>
      <c r="G771" s="4" t="s">
        <v>12</v>
      </c>
    </row>
    <row r="772" customFormat="false" ht="15.75" hidden="false" customHeight="false" outlineLevel="0" collapsed="false">
      <c r="A772" s="3" t="n">
        <v>771</v>
      </c>
      <c r="B772" s="4" t="s">
        <v>2983</v>
      </c>
      <c r="C772" s="4" t="s">
        <v>2984</v>
      </c>
      <c r="D772" s="4" t="s">
        <v>2985</v>
      </c>
      <c r="E772" s="4" t="s">
        <v>2986</v>
      </c>
      <c r="F772" s="4" t="s">
        <v>2987</v>
      </c>
      <c r="G772" s="4" t="s">
        <v>12</v>
      </c>
    </row>
    <row r="773" customFormat="false" ht="15.75" hidden="false" customHeight="false" outlineLevel="0" collapsed="false">
      <c r="A773" s="3" t="n">
        <v>772</v>
      </c>
      <c r="B773" s="4" t="s">
        <v>2988</v>
      </c>
      <c r="C773" s="4" t="s">
        <v>2989</v>
      </c>
      <c r="D773" s="4" t="s">
        <v>2990</v>
      </c>
      <c r="E773" s="4" t="s">
        <v>2991</v>
      </c>
      <c r="F773" s="4" t="s">
        <v>2992</v>
      </c>
      <c r="G773" s="4" t="s">
        <v>12</v>
      </c>
    </row>
    <row r="774" customFormat="false" ht="15.75" hidden="false" customHeight="false" outlineLevel="0" collapsed="false">
      <c r="A774" s="3" t="n">
        <v>773</v>
      </c>
      <c r="B774" s="4" t="s">
        <v>2993</v>
      </c>
      <c r="C774" s="4" t="s">
        <v>31</v>
      </c>
      <c r="D774" s="4" t="s">
        <v>2994</v>
      </c>
      <c r="E774" s="4" t="s">
        <v>10</v>
      </c>
      <c r="F774" s="4" t="s">
        <v>2995</v>
      </c>
      <c r="G774" s="4" t="s">
        <v>12</v>
      </c>
    </row>
    <row r="775" customFormat="false" ht="15.75" hidden="false" customHeight="false" outlineLevel="0" collapsed="false">
      <c r="A775" s="3" t="n">
        <v>774</v>
      </c>
      <c r="B775" s="4" t="s">
        <v>2996</v>
      </c>
      <c r="C775" s="4" t="s">
        <v>2997</v>
      </c>
      <c r="D775" s="4" t="s">
        <v>2998</v>
      </c>
      <c r="E775" s="4" t="s">
        <v>10</v>
      </c>
      <c r="F775" s="4" t="s">
        <v>2999</v>
      </c>
      <c r="G775" s="4" t="s">
        <v>12</v>
      </c>
    </row>
    <row r="776" customFormat="false" ht="15.75" hidden="false" customHeight="false" outlineLevel="0" collapsed="false">
      <c r="A776" s="3" t="n">
        <v>775</v>
      </c>
      <c r="B776" s="4" t="s">
        <v>3000</v>
      </c>
      <c r="C776" s="4" t="s">
        <v>3001</v>
      </c>
      <c r="D776" s="10" t="s">
        <v>3002</v>
      </c>
      <c r="E776" s="4" t="n">
        <f aca="false">+911126888854</f>
        <v>911126888854</v>
      </c>
      <c r="F776" s="4" t="s">
        <v>3003</v>
      </c>
      <c r="G776" s="4" t="s">
        <v>12</v>
      </c>
    </row>
    <row r="777" customFormat="false" ht="15.75" hidden="false" customHeight="false" outlineLevel="0" collapsed="false">
      <c r="A777" s="3" t="n">
        <v>776</v>
      </c>
      <c r="B777" s="4" t="s">
        <v>3004</v>
      </c>
      <c r="C777" s="4" t="s">
        <v>3005</v>
      </c>
      <c r="D777" s="4" t="s">
        <v>3006</v>
      </c>
      <c r="E777" s="4" t="s">
        <v>3007</v>
      </c>
      <c r="F777" s="4" t="s">
        <v>3008</v>
      </c>
      <c r="G777" s="4" t="s">
        <v>12</v>
      </c>
    </row>
    <row r="778" customFormat="false" ht="15.75" hidden="false" customHeight="false" outlineLevel="0" collapsed="false">
      <c r="A778" s="3" t="n">
        <v>777</v>
      </c>
      <c r="B778" s="4" t="s">
        <v>3009</v>
      </c>
      <c r="C778" s="4" t="s">
        <v>3010</v>
      </c>
      <c r="D778" s="4" t="s">
        <v>3011</v>
      </c>
      <c r="E778" s="4" t="s">
        <v>10</v>
      </c>
      <c r="F778" s="4" t="s">
        <v>3012</v>
      </c>
      <c r="G778" s="4" t="s">
        <v>12</v>
      </c>
    </row>
    <row r="779" customFormat="false" ht="15.75" hidden="false" customHeight="false" outlineLevel="0" collapsed="false">
      <c r="A779" s="3" t="n">
        <v>778</v>
      </c>
      <c r="B779" s="4" t="s">
        <v>3013</v>
      </c>
      <c r="C779" s="4" t="s">
        <v>31</v>
      </c>
      <c r="D779" s="6" t="s">
        <v>3014</v>
      </c>
      <c r="E779" s="4" t="s">
        <v>10</v>
      </c>
      <c r="F779" s="4" t="s">
        <v>3015</v>
      </c>
      <c r="G779" s="4" t="s">
        <v>12</v>
      </c>
    </row>
    <row r="780" customFormat="false" ht="15.75" hidden="false" customHeight="false" outlineLevel="0" collapsed="false">
      <c r="A780" s="3" t="n">
        <v>779</v>
      </c>
      <c r="B780" s="4" t="s">
        <v>3016</v>
      </c>
      <c r="C780" s="4" t="s">
        <v>3017</v>
      </c>
      <c r="D780" s="4" t="s">
        <v>3018</v>
      </c>
      <c r="E780" s="4" t="n">
        <f aca="false">+919652992255</f>
        <v>919652992255</v>
      </c>
      <c r="F780" s="4" t="s">
        <v>3019</v>
      </c>
      <c r="G780" s="4" t="s">
        <v>12</v>
      </c>
    </row>
    <row r="781" customFormat="false" ht="15.75" hidden="false" customHeight="false" outlineLevel="0" collapsed="false">
      <c r="A781" s="3" t="n">
        <v>780</v>
      </c>
      <c r="B781" s="4" t="s">
        <v>3020</v>
      </c>
      <c r="C781" s="4" t="s">
        <v>3021</v>
      </c>
      <c r="D781" s="4" t="s">
        <v>3022</v>
      </c>
      <c r="E781" s="4" t="s">
        <v>10</v>
      </c>
      <c r="F781" s="4" t="s">
        <v>3023</v>
      </c>
      <c r="G781" s="4" t="s">
        <v>12</v>
      </c>
    </row>
    <row r="782" customFormat="false" ht="15.75" hidden="false" customHeight="false" outlineLevel="0" collapsed="false">
      <c r="A782" s="3" t="n">
        <v>781</v>
      </c>
      <c r="B782" s="4" t="s">
        <v>3024</v>
      </c>
      <c r="C782" s="4" t="s">
        <v>3025</v>
      </c>
      <c r="D782" s="4" t="s">
        <v>3026</v>
      </c>
      <c r="E782" s="4" t="s">
        <v>3027</v>
      </c>
      <c r="F782" s="4" t="s">
        <v>3028</v>
      </c>
      <c r="G782" s="4" t="s">
        <v>12</v>
      </c>
    </row>
    <row r="783" customFormat="false" ht="15.75" hidden="false" customHeight="false" outlineLevel="0" collapsed="false">
      <c r="A783" s="3" t="n">
        <v>782</v>
      </c>
      <c r="B783" s="4" t="s">
        <v>3029</v>
      </c>
      <c r="C783" s="4" t="s">
        <v>3030</v>
      </c>
      <c r="D783" s="4" t="s">
        <v>3031</v>
      </c>
      <c r="E783" s="4" t="s">
        <v>10</v>
      </c>
      <c r="F783" s="4" t="s">
        <v>3032</v>
      </c>
      <c r="G783" s="4" t="s">
        <v>12</v>
      </c>
    </row>
    <row r="784" customFormat="false" ht="15.75" hidden="false" customHeight="false" outlineLevel="0" collapsed="false">
      <c r="A784" s="3" t="n">
        <v>783</v>
      </c>
      <c r="B784" s="4" t="s">
        <v>3033</v>
      </c>
      <c r="C784" s="4" t="s">
        <v>3034</v>
      </c>
      <c r="D784" s="4" t="s">
        <v>3035</v>
      </c>
      <c r="E784" s="4" t="s">
        <v>10</v>
      </c>
      <c r="F784" s="4" t="s">
        <v>3036</v>
      </c>
      <c r="G784" s="4" t="s">
        <v>12</v>
      </c>
    </row>
    <row r="785" customFormat="false" ht="15.75" hidden="false" customHeight="false" outlineLevel="0" collapsed="false">
      <c r="A785" s="3" t="n">
        <v>784</v>
      </c>
      <c r="B785" s="4" t="s">
        <v>3037</v>
      </c>
      <c r="C785" s="4" t="s">
        <v>3038</v>
      </c>
      <c r="D785" s="4" t="s">
        <v>3039</v>
      </c>
      <c r="E785" s="4" t="e">
        <f aca="false">+919899 278787</f>
        <v>#VALUE!</v>
      </c>
      <c r="F785" s="4" t="s">
        <v>3040</v>
      </c>
      <c r="G785" s="4" t="s">
        <v>12</v>
      </c>
    </row>
    <row r="786" customFormat="false" ht="15.75" hidden="false" customHeight="false" outlineLevel="0" collapsed="false">
      <c r="A786" s="3" t="n">
        <v>785</v>
      </c>
      <c r="B786" s="4" t="s">
        <v>3041</v>
      </c>
      <c r="C786" s="4" t="s">
        <v>3042</v>
      </c>
      <c r="D786" s="4" t="s">
        <v>3043</v>
      </c>
      <c r="E786" s="4" t="s">
        <v>10</v>
      </c>
      <c r="F786" s="4" t="s">
        <v>3044</v>
      </c>
      <c r="G786" s="4" t="s">
        <v>12</v>
      </c>
    </row>
    <row r="787" customFormat="false" ht="15.75" hidden="false" customHeight="false" outlineLevel="0" collapsed="false">
      <c r="A787" s="3" t="n">
        <v>786</v>
      </c>
      <c r="B787" s="4" t="s">
        <v>3045</v>
      </c>
      <c r="C787" s="4" t="s">
        <v>3046</v>
      </c>
      <c r="D787" s="4" t="s">
        <v>3047</v>
      </c>
      <c r="E787" s="4" t="s">
        <v>3048</v>
      </c>
      <c r="F787" s="4" t="s">
        <v>3049</v>
      </c>
      <c r="G787" s="4" t="s">
        <v>12</v>
      </c>
    </row>
    <row r="788" customFormat="false" ht="15.75" hidden="false" customHeight="false" outlineLevel="0" collapsed="false">
      <c r="A788" s="3" t="n">
        <v>787</v>
      </c>
      <c r="B788" s="4" t="s">
        <v>3050</v>
      </c>
      <c r="C788" s="4" t="s">
        <v>14</v>
      </c>
      <c r="D788" s="4" t="s">
        <v>3051</v>
      </c>
      <c r="E788" s="4" t="s">
        <v>10</v>
      </c>
      <c r="F788" s="4" t="s">
        <v>3052</v>
      </c>
      <c r="G788" s="4" t="s">
        <v>12</v>
      </c>
    </row>
    <row r="789" customFormat="false" ht="15.75" hidden="false" customHeight="false" outlineLevel="0" collapsed="false">
      <c r="A789" s="3" t="n">
        <v>788</v>
      </c>
      <c r="B789" s="4" t="s">
        <v>3053</v>
      </c>
      <c r="C789" s="4" t="s">
        <v>3054</v>
      </c>
      <c r="D789" s="6" t="s">
        <v>3055</v>
      </c>
      <c r="E789" s="4" t="s">
        <v>10</v>
      </c>
      <c r="F789" s="4" t="s">
        <v>3056</v>
      </c>
      <c r="G789" s="4" t="s">
        <v>12</v>
      </c>
    </row>
    <row r="790" customFormat="false" ht="15.75" hidden="false" customHeight="false" outlineLevel="0" collapsed="false">
      <c r="A790" s="3" t="n">
        <v>789</v>
      </c>
      <c r="B790" s="4" t="s">
        <v>3057</v>
      </c>
      <c r="C790" s="4" t="s">
        <v>3058</v>
      </c>
      <c r="D790" s="4" t="s">
        <v>3059</v>
      </c>
      <c r="E790" s="4" t="n">
        <f aca="false">+919723983350</f>
        <v>919723983350</v>
      </c>
      <c r="F790" s="4" t="s">
        <v>3060</v>
      </c>
      <c r="G790" s="4" t="s">
        <v>12</v>
      </c>
    </row>
    <row r="791" customFormat="false" ht="15.75" hidden="false" customHeight="false" outlineLevel="0" collapsed="false">
      <c r="A791" s="3" t="n">
        <v>790</v>
      </c>
      <c r="B791" s="4" t="s">
        <v>3061</v>
      </c>
      <c r="C791" s="4" t="s">
        <v>3062</v>
      </c>
      <c r="D791" s="4" t="s">
        <v>3063</v>
      </c>
      <c r="E791" s="4" t="n">
        <f aca="false">+911244609801</f>
        <v>911244609801</v>
      </c>
      <c r="F791" s="4" t="s">
        <v>3064</v>
      </c>
      <c r="G791" s="4" t="s">
        <v>12</v>
      </c>
    </row>
    <row r="792" customFormat="false" ht="15.75" hidden="false" customHeight="false" outlineLevel="0" collapsed="false">
      <c r="A792" s="3" t="n">
        <v>791</v>
      </c>
      <c r="B792" s="4" t="s">
        <v>3065</v>
      </c>
      <c r="C792" s="4" t="s">
        <v>3066</v>
      </c>
      <c r="D792" s="4" t="s">
        <v>3067</v>
      </c>
      <c r="E792" s="4" t="s">
        <v>10</v>
      </c>
      <c r="F792" s="4" t="s">
        <v>3068</v>
      </c>
      <c r="G792" s="4" t="s">
        <v>12</v>
      </c>
    </row>
    <row r="793" customFormat="false" ht="15.75" hidden="false" customHeight="false" outlineLevel="0" collapsed="false">
      <c r="A793" s="3" t="n">
        <v>792</v>
      </c>
      <c r="B793" s="4" t="s">
        <v>3069</v>
      </c>
      <c r="C793" s="4" t="s">
        <v>3070</v>
      </c>
      <c r="D793" s="4" t="s">
        <v>3071</v>
      </c>
      <c r="E793" s="4" t="s">
        <v>10</v>
      </c>
      <c r="F793" s="4" t="s">
        <v>3072</v>
      </c>
      <c r="G793" s="4" t="s">
        <v>12</v>
      </c>
    </row>
    <row r="794" customFormat="false" ht="15.75" hidden="false" customHeight="false" outlineLevel="0" collapsed="false">
      <c r="A794" s="3" t="n">
        <v>793</v>
      </c>
      <c r="B794" s="4" t="s">
        <v>3073</v>
      </c>
      <c r="C794" s="4" t="s">
        <v>3074</v>
      </c>
      <c r="D794" s="4" t="s">
        <v>3075</v>
      </c>
      <c r="E794" s="4" t="n">
        <f aca="false">+912267375000</f>
        <v>912267375000</v>
      </c>
      <c r="F794" s="4" t="s">
        <v>3076</v>
      </c>
      <c r="G794" s="4" t="s">
        <v>12</v>
      </c>
    </row>
    <row r="795" customFormat="false" ht="15.75" hidden="false" customHeight="false" outlineLevel="0" collapsed="false">
      <c r="A795" s="3" t="n">
        <v>794</v>
      </c>
      <c r="B795" s="4" t="s">
        <v>3077</v>
      </c>
      <c r="C795" s="4" t="s">
        <v>14</v>
      </c>
      <c r="D795" s="4" t="s">
        <v>3078</v>
      </c>
      <c r="E795" s="4" t="s">
        <v>10</v>
      </c>
      <c r="F795" s="4" t="s">
        <v>3079</v>
      </c>
      <c r="G795" s="4" t="s">
        <v>12</v>
      </c>
    </row>
    <row r="796" customFormat="false" ht="15.75" hidden="false" customHeight="false" outlineLevel="0" collapsed="false">
      <c r="A796" s="3" t="n">
        <v>795</v>
      </c>
      <c r="B796" s="4" t="s">
        <v>3080</v>
      </c>
      <c r="C796" s="4" t="s">
        <v>3081</v>
      </c>
      <c r="D796" s="4" t="s">
        <v>3082</v>
      </c>
      <c r="E796" s="4" t="n">
        <f aca="false">+911124602101</f>
        <v>911124602101</v>
      </c>
      <c r="F796" s="4" t="s">
        <v>3083</v>
      </c>
      <c r="G796" s="4" t="s">
        <v>12</v>
      </c>
    </row>
    <row r="797" customFormat="false" ht="15.75" hidden="false" customHeight="false" outlineLevel="0" collapsed="false">
      <c r="A797" s="3" t="n">
        <v>796</v>
      </c>
      <c r="B797" s="4" t="s">
        <v>3084</v>
      </c>
      <c r="C797" s="4" t="s">
        <v>2693</v>
      </c>
      <c r="D797" s="4" t="s">
        <v>3085</v>
      </c>
      <c r="E797" s="4" t="s">
        <v>3086</v>
      </c>
      <c r="F797" s="4" t="s">
        <v>3087</v>
      </c>
      <c r="G797" s="4" t="s">
        <v>12</v>
      </c>
    </row>
    <row r="798" customFormat="false" ht="15.75" hidden="false" customHeight="false" outlineLevel="0" collapsed="false">
      <c r="A798" s="3" t="n">
        <v>797</v>
      </c>
      <c r="B798" s="4" t="s">
        <v>3088</v>
      </c>
      <c r="C798" s="4" t="s">
        <v>3089</v>
      </c>
      <c r="D798" s="4" t="s">
        <v>3090</v>
      </c>
      <c r="E798" s="4" t="n">
        <f aca="false">+919000491175</f>
        <v>919000491175</v>
      </c>
      <c r="F798" s="4" t="s">
        <v>3091</v>
      </c>
      <c r="G798" s="4" t="s">
        <v>12</v>
      </c>
    </row>
    <row r="799" customFormat="false" ht="15.75" hidden="false" customHeight="false" outlineLevel="0" collapsed="false">
      <c r="A799" s="3" t="n">
        <v>798</v>
      </c>
      <c r="B799" s="4" t="s">
        <v>3092</v>
      </c>
      <c r="C799" s="4" t="s">
        <v>3093</v>
      </c>
      <c r="D799" s="4" t="s">
        <v>3094</v>
      </c>
      <c r="E799" s="4" t="s">
        <v>10</v>
      </c>
      <c r="F799" s="4" t="s">
        <v>3095</v>
      </c>
      <c r="G799" s="4" t="s">
        <v>12</v>
      </c>
    </row>
    <row r="800" customFormat="false" ht="15.75" hidden="false" customHeight="false" outlineLevel="0" collapsed="false">
      <c r="A800" s="3" t="n">
        <v>799</v>
      </c>
      <c r="B800" s="4" t="s">
        <v>3096</v>
      </c>
      <c r="C800" s="4" t="s">
        <v>3097</v>
      </c>
      <c r="D800" s="4" t="s">
        <v>3098</v>
      </c>
      <c r="E800" s="4" t="s">
        <v>10</v>
      </c>
      <c r="F800" s="4" t="s">
        <v>3099</v>
      </c>
      <c r="G800" s="4" t="s">
        <v>12</v>
      </c>
    </row>
    <row r="801" customFormat="false" ht="15.75" hidden="false" customHeight="false" outlineLevel="0" collapsed="false">
      <c r="A801" s="3" t="n">
        <v>800</v>
      </c>
      <c r="B801" s="4" t="s">
        <v>3100</v>
      </c>
      <c r="C801" s="4" t="s">
        <v>3101</v>
      </c>
      <c r="D801" s="4" t="s">
        <v>3102</v>
      </c>
      <c r="E801" s="4" t="s">
        <v>3103</v>
      </c>
      <c r="F801" s="4" t="s">
        <v>3104</v>
      </c>
      <c r="G801" s="4" t="s">
        <v>12</v>
      </c>
    </row>
    <row r="802" customFormat="false" ht="15.75" hidden="false" customHeight="false" outlineLevel="0" collapsed="false">
      <c r="A802" s="3" t="n">
        <v>801</v>
      </c>
      <c r="B802" s="4" t="s">
        <v>3105</v>
      </c>
      <c r="C802" s="4" t="s">
        <v>475</v>
      </c>
      <c r="D802" s="4" t="s">
        <v>3106</v>
      </c>
      <c r="E802" s="4" t="s">
        <v>10</v>
      </c>
      <c r="F802" s="4" t="s">
        <v>3107</v>
      </c>
      <c r="G802" s="4" t="s">
        <v>12</v>
      </c>
    </row>
    <row r="803" customFormat="false" ht="15.75" hidden="false" customHeight="false" outlineLevel="0" collapsed="false">
      <c r="A803" s="3" t="n">
        <v>802</v>
      </c>
      <c r="B803" s="4" t="s">
        <v>3108</v>
      </c>
      <c r="C803" s="4" t="s">
        <v>3109</v>
      </c>
      <c r="D803" s="4" t="s">
        <v>3110</v>
      </c>
      <c r="E803" s="4" t="s">
        <v>10</v>
      </c>
      <c r="F803" s="4" t="s">
        <v>3111</v>
      </c>
      <c r="G803" s="4" t="s">
        <v>12</v>
      </c>
    </row>
    <row r="804" customFormat="false" ht="15.75" hidden="false" customHeight="false" outlineLevel="0" collapsed="false">
      <c r="A804" s="3" t="n">
        <v>803</v>
      </c>
      <c r="B804" s="4" t="s">
        <v>3112</v>
      </c>
      <c r="C804" s="4" t="s">
        <v>14</v>
      </c>
      <c r="D804" s="4" t="s">
        <v>3113</v>
      </c>
      <c r="E804" s="4" t="n">
        <f aca="false">+912267528338</f>
        <v>912267528338</v>
      </c>
      <c r="F804" s="4" t="s">
        <v>3114</v>
      </c>
      <c r="G804" s="4" t="s">
        <v>12</v>
      </c>
    </row>
    <row r="805" customFormat="false" ht="15.75" hidden="false" customHeight="false" outlineLevel="0" collapsed="false">
      <c r="A805" s="3" t="n">
        <v>804</v>
      </c>
      <c r="B805" s="4" t="s">
        <v>3115</v>
      </c>
      <c r="C805" s="4" t="s">
        <v>3116</v>
      </c>
      <c r="D805" s="4" t="s">
        <v>3117</v>
      </c>
      <c r="E805" s="4" t="s">
        <v>10</v>
      </c>
      <c r="F805" s="4" t="s">
        <v>3118</v>
      </c>
      <c r="G805" s="4" t="s">
        <v>12</v>
      </c>
    </row>
    <row r="806" customFormat="false" ht="15.75" hidden="false" customHeight="false" outlineLevel="0" collapsed="false">
      <c r="A806" s="3" t="n">
        <v>805</v>
      </c>
      <c r="B806" s="4" t="s">
        <v>3119</v>
      </c>
      <c r="C806" s="4" t="s">
        <v>3120</v>
      </c>
      <c r="D806" s="4" t="s">
        <v>3121</v>
      </c>
      <c r="E806" s="4" t="n">
        <f aca="false">+911166664888</f>
        <v>911166664888</v>
      </c>
      <c r="F806" s="4" t="s">
        <v>3122</v>
      </c>
      <c r="G806" s="4" t="s">
        <v>12</v>
      </c>
    </row>
    <row r="807" customFormat="false" ht="15.75" hidden="false" customHeight="false" outlineLevel="0" collapsed="false">
      <c r="A807" s="3" t="n">
        <v>806</v>
      </c>
      <c r="B807" s="4" t="s">
        <v>3123</v>
      </c>
      <c r="C807" s="4" t="s">
        <v>31</v>
      </c>
      <c r="D807" s="4" t="s">
        <v>3124</v>
      </c>
      <c r="E807" s="4" t="s">
        <v>10</v>
      </c>
      <c r="F807" s="4" t="s">
        <v>3125</v>
      </c>
      <c r="G807" s="4" t="s">
        <v>12</v>
      </c>
    </row>
    <row r="808" customFormat="false" ht="15.75" hidden="false" customHeight="false" outlineLevel="0" collapsed="false">
      <c r="A808" s="3" t="n">
        <v>807</v>
      </c>
      <c r="B808" s="4" t="s">
        <v>3126</v>
      </c>
      <c r="C808" s="4" t="s">
        <v>3127</v>
      </c>
      <c r="D808" s="4" t="s">
        <v>3128</v>
      </c>
      <c r="E808" s="4" t="n">
        <f aca="false">+918064556777</f>
        <v>918064556777</v>
      </c>
      <c r="F808" s="4" t="s">
        <v>3129</v>
      </c>
      <c r="G808" s="4" t="s">
        <v>12</v>
      </c>
    </row>
    <row r="809" customFormat="false" ht="15.75" hidden="false" customHeight="false" outlineLevel="0" collapsed="false">
      <c r="A809" s="3" t="n">
        <v>808</v>
      </c>
      <c r="B809" s="4" t="s">
        <v>3130</v>
      </c>
      <c r="C809" s="4" t="s">
        <v>3131</v>
      </c>
      <c r="D809" s="6" t="s">
        <v>3132</v>
      </c>
      <c r="E809" s="4" t="s">
        <v>10</v>
      </c>
      <c r="F809" s="4" t="s">
        <v>3133</v>
      </c>
      <c r="G809" s="4" t="s">
        <v>12</v>
      </c>
    </row>
    <row r="810" customFormat="false" ht="15.75" hidden="false" customHeight="false" outlineLevel="0" collapsed="false">
      <c r="A810" s="3" t="n">
        <v>809</v>
      </c>
      <c r="B810" s="4" t="s">
        <v>3134</v>
      </c>
      <c r="C810" s="4" t="s">
        <v>3135</v>
      </c>
      <c r="D810" s="4" t="s">
        <v>3136</v>
      </c>
      <c r="E810" s="4" t="s">
        <v>10</v>
      </c>
      <c r="F810" s="4" t="s">
        <v>3137</v>
      </c>
      <c r="G810" s="4" t="s">
        <v>12</v>
      </c>
    </row>
    <row r="811" customFormat="false" ht="15.75" hidden="false" customHeight="false" outlineLevel="0" collapsed="false">
      <c r="A811" s="3" t="n">
        <v>810</v>
      </c>
      <c r="B811" s="4" t="s">
        <v>3138</v>
      </c>
      <c r="C811" s="4" t="s">
        <v>3139</v>
      </c>
      <c r="D811" s="4" t="s">
        <v>3140</v>
      </c>
      <c r="E811" s="4" t="s">
        <v>10</v>
      </c>
      <c r="F811" s="4" t="s">
        <v>3141</v>
      </c>
      <c r="G811" s="4" t="s">
        <v>12</v>
      </c>
    </row>
    <row r="812" customFormat="false" ht="15.75" hidden="false" customHeight="false" outlineLevel="0" collapsed="false">
      <c r="A812" s="3" t="n">
        <v>811</v>
      </c>
      <c r="B812" s="4" t="s">
        <v>3142</v>
      </c>
      <c r="C812" s="4" t="s">
        <v>3143</v>
      </c>
      <c r="D812" s="4" t="s">
        <v>3144</v>
      </c>
      <c r="E812" s="4" t="s">
        <v>10</v>
      </c>
      <c r="F812" s="4" t="s">
        <v>3145</v>
      </c>
      <c r="G812" s="4" t="s">
        <v>12</v>
      </c>
    </row>
    <row r="813" customFormat="false" ht="15.75" hidden="false" customHeight="false" outlineLevel="0" collapsed="false">
      <c r="A813" s="3" t="n">
        <v>812</v>
      </c>
      <c r="B813" s="4" t="s">
        <v>3146</v>
      </c>
      <c r="C813" s="4" t="s">
        <v>3147</v>
      </c>
      <c r="D813" s="4" t="s">
        <v>3148</v>
      </c>
      <c r="E813" s="4" t="n">
        <f aca="false">+918041484029</f>
        <v>918041484029</v>
      </c>
      <c r="F813" s="4" t="s">
        <v>3149</v>
      </c>
      <c r="G813" s="4" t="s">
        <v>12</v>
      </c>
    </row>
    <row r="814" customFormat="false" ht="15.75" hidden="false" customHeight="false" outlineLevel="0" collapsed="false">
      <c r="A814" s="3" t="n">
        <v>813</v>
      </c>
      <c r="B814" s="4" t="s">
        <v>3150</v>
      </c>
      <c r="C814" s="4" t="s">
        <v>3151</v>
      </c>
      <c r="D814" s="4" t="s">
        <v>3152</v>
      </c>
      <c r="E814" s="4" t="s">
        <v>10</v>
      </c>
      <c r="F814" s="4" t="s">
        <v>3153</v>
      </c>
      <c r="G814" s="4" t="s">
        <v>12</v>
      </c>
    </row>
    <row r="815" customFormat="false" ht="15.75" hidden="false" customHeight="false" outlineLevel="0" collapsed="false">
      <c r="A815" s="3" t="n">
        <v>814</v>
      </c>
      <c r="B815" s="4" t="s">
        <v>3154</v>
      </c>
      <c r="C815" s="4" t="s">
        <v>3155</v>
      </c>
      <c r="D815" s="4" t="s">
        <v>3156</v>
      </c>
      <c r="E815" s="4" t="n">
        <f aca="false">+919884646292</f>
        <v>919884646292</v>
      </c>
      <c r="F815" s="4" t="s">
        <v>3157</v>
      </c>
      <c r="G815" s="4" t="s">
        <v>12</v>
      </c>
    </row>
    <row r="816" customFormat="false" ht="15.75" hidden="false" customHeight="false" outlineLevel="0" collapsed="false">
      <c r="A816" s="3" t="n">
        <v>815</v>
      </c>
      <c r="B816" s="4" t="s">
        <v>3158</v>
      </c>
      <c r="C816" s="4" t="s">
        <v>14</v>
      </c>
      <c r="D816" s="6" t="s">
        <v>3159</v>
      </c>
      <c r="E816" s="4" t="s">
        <v>10</v>
      </c>
      <c r="F816" s="4" t="s">
        <v>10</v>
      </c>
      <c r="G816" s="4" t="s">
        <v>12</v>
      </c>
    </row>
    <row r="817" customFormat="false" ht="15.75" hidden="false" customHeight="false" outlineLevel="0" collapsed="false">
      <c r="A817" s="3" t="n">
        <v>816</v>
      </c>
      <c r="B817" s="4" t="s">
        <v>3160</v>
      </c>
      <c r="C817" s="4" t="s">
        <v>3161</v>
      </c>
      <c r="D817" s="6" t="s">
        <v>3162</v>
      </c>
      <c r="E817" s="4" t="s">
        <v>10</v>
      </c>
      <c r="F817" s="4" t="s">
        <v>3163</v>
      </c>
      <c r="G817" s="4" t="s">
        <v>12</v>
      </c>
    </row>
    <row r="818" customFormat="false" ht="15.75" hidden="false" customHeight="false" outlineLevel="0" collapsed="false">
      <c r="A818" s="3" t="n">
        <v>817</v>
      </c>
      <c r="B818" s="4" t="s">
        <v>3164</v>
      </c>
      <c r="C818" s="4" t="s">
        <v>14</v>
      </c>
      <c r="D818" s="4" t="s">
        <v>3165</v>
      </c>
      <c r="E818" s="4" t="n">
        <f aca="false">+919718246562</f>
        <v>919718246562</v>
      </c>
      <c r="F818" s="4" t="s">
        <v>3166</v>
      </c>
      <c r="G818" s="4" t="s">
        <v>12</v>
      </c>
    </row>
    <row r="819" customFormat="false" ht="15.75" hidden="false" customHeight="false" outlineLevel="0" collapsed="false">
      <c r="A819" s="3" t="n">
        <v>818</v>
      </c>
      <c r="B819" s="4" t="s">
        <v>3167</v>
      </c>
      <c r="C819" s="4" t="s">
        <v>171</v>
      </c>
      <c r="D819" s="4" t="s">
        <v>3168</v>
      </c>
      <c r="E819" s="4" t="n">
        <f aca="false">+914672208404</f>
        <v>914672208404</v>
      </c>
      <c r="F819" s="4" t="s">
        <v>3169</v>
      </c>
      <c r="G819" s="4" t="s">
        <v>12</v>
      </c>
    </row>
    <row r="820" customFormat="false" ht="15.75" hidden="false" customHeight="false" outlineLevel="0" collapsed="false">
      <c r="A820" s="3" t="n">
        <v>819</v>
      </c>
      <c r="B820" s="4" t="s">
        <v>3170</v>
      </c>
      <c r="C820" s="4" t="s">
        <v>3171</v>
      </c>
      <c r="D820" s="4" t="s">
        <v>3172</v>
      </c>
      <c r="E820" s="4" t="n">
        <f aca="false">+918025505348</f>
        <v>918025505348</v>
      </c>
      <c r="F820" s="4" t="s">
        <v>3173</v>
      </c>
      <c r="G820" s="4" t="s">
        <v>12</v>
      </c>
    </row>
    <row r="821" customFormat="false" ht="15.75" hidden="false" customHeight="false" outlineLevel="0" collapsed="false">
      <c r="A821" s="3" t="n">
        <v>820</v>
      </c>
      <c r="B821" s="4" t="s">
        <v>3174</v>
      </c>
      <c r="C821" s="4" t="s">
        <v>3175</v>
      </c>
      <c r="D821" s="4" t="s">
        <v>3176</v>
      </c>
      <c r="E821" s="4" t="s">
        <v>10</v>
      </c>
      <c r="F821" s="4" t="s">
        <v>3177</v>
      </c>
      <c r="G821" s="4" t="s">
        <v>12</v>
      </c>
    </row>
    <row r="822" customFormat="false" ht="15.75" hidden="false" customHeight="false" outlineLevel="0" collapsed="false">
      <c r="A822" s="3" t="n">
        <v>821</v>
      </c>
      <c r="B822" s="4" t="s">
        <v>3178</v>
      </c>
      <c r="C822" s="4" t="s">
        <v>527</v>
      </c>
      <c r="D822" s="4" t="s">
        <v>3179</v>
      </c>
      <c r="E822" s="4" t="s">
        <v>3180</v>
      </c>
      <c r="F822" s="4" t="s">
        <v>3181</v>
      </c>
      <c r="G822" s="4" t="s">
        <v>12</v>
      </c>
    </row>
    <row r="823" customFormat="false" ht="15.75" hidden="false" customHeight="false" outlineLevel="0" collapsed="false">
      <c r="A823" s="3" t="n">
        <v>822</v>
      </c>
      <c r="B823" s="4" t="s">
        <v>3182</v>
      </c>
      <c r="C823" s="4" t="s">
        <v>31</v>
      </c>
      <c r="D823" s="4" t="s">
        <v>3183</v>
      </c>
      <c r="E823" s="4" t="s">
        <v>10</v>
      </c>
      <c r="F823" s="4" t="s">
        <v>3184</v>
      </c>
      <c r="G823" s="4" t="s">
        <v>12</v>
      </c>
    </row>
    <row r="824" customFormat="false" ht="15.75" hidden="false" customHeight="false" outlineLevel="0" collapsed="false">
      <c r="A824" s="3" t="n">
        <v>823</v>
      </c>
      <c r="B824" s="4" t="s">
        <v>3185</v>
      </c>
      <c r="C824" s="4" t="s">
        <v>109</v>
      </c>
      <c r="D824" s="4" t="s">
        <v>3186</v>
      </c>
      <c r="E824" s="4" t="s">
        <v>10</v>
      </c>
      <c r="F824" s="4" t="s">
        <v>3187</v>
      </c>
      <c r="G824" s="4" t="s">
        <v>12</v>
      </c>
    </row>
    <row r="825" customFormat="false" ht="15.75" hidden="false" customHeight="false" outlineLevel="0" collapsed="false">
      <c r="A825" s="3" t="n">
        <v>824</v>
      </c>
      <c r="B825" s="4" t="s">
        <v>3188</v>
      </c>
      <c r="C825" s="4" t="s">
        <v>3189</v>
      </c>
      <c r="D825" s="4" t="s">
        <v>3190</v>
      </c>
      <c r="E825" s="4" t="n">
        <f aca="false">+918054478068</f>
        <v>918054478068</v>
      </c>
      <c r="F825" s="4" t="s">
        <v>3191</v>
      </c>
      <c r="G825" s="4" t="s">
        <v>12</v>
      </c>
    </row>
    <row r="826" customFormat="false" ht="15.75" hidden="false" customHeight="false" outlineLevel="0" collapsed="false">
      <c r="A826" s="3" t="n">
        <v>825</v>
      </c>
      <c r="B826" s="4" t="s">
        <v>3192</v>
      </c>
      <c r="C826" s="4" t="s">
        <v>3193</v>
      </c>
      <c r="D826" s="4" t="s">
        <v>3194</v>
      </c>
      <c r="E826" s="4" t="s">
        <v>10</v>
      </c>
      <c r="F826" s="4" t="s">
        <v>3195</v>
      </c>
      <c r="G826" s="4" t="s">
        <v>12</v>
      </c>
    </row>
    <row r="827" customFormat="false" ht="15.75" hidden="false" customHeight="false" outlineLevel="0" collapsed="false">
      <c r="A827" s="3" t="n">
        <v>826</v>
      </c>
      <c r="B827" s="4" t="s">
        <v>3196</v>
      </c>
      <c r="C827" s="4" t="s">
        <v>171</v>
      </c>
      <c r="D827" s="4" t="s">
        <v>3197</v>
      </c>
      <c r="E827" s="4" t="e">
        <f aca="false">+91 2536567777</f>
        <v>#VALUE!</v>
      </c>
      <c r="F827" s="4" t="s">
        <v>3198</v>
      </c>
      <c r="G827" s="4" t="s">
        <v>12</v>
      </c>
    </row>
    <row r="828" customFormat="false" ht="15.75" hidden="false" customHeight="false" outlineLevel="0" collapsed="false">
      <c r="A828" s="3" t="n">
        <v>827</v>
      </c>
      <c r="B828" s="4" t="s">
        <v>3199</v>
      </c>
      <c r="C828" s="4" t="s">
        <v>3200</v>
      </c>
      <c r="D828" s="4" t="s">
        <v>3201</v>
      </c>
      <c r="E828" s="4" t="s">
        <v>10</v>
      </c>
      <c r="F828" s="4" t="s">
        <v>3202</v>
      </c>
      <c r="G828" s="4" t="s">
        <v>12</v>
      </c>
    </row>
    <row r="829" customFormat="false" ht="15.75" hidden="false" customHeight="false" outlineLevel="0" collapsed="false">
      <c r="A829" s="3" t="n">
        <v>828</v>
      </c>
      <c r="B829" s="4" t="s">
        <v>3203</v>
      </c>
      <c r="C829" s="4" t="s">
        <v>31</v>
      </c>
      <c r="D829" s="4" t="s">
        <v>3204</v>
      </c>
      <c r="E829" s="4" t="s">
        <v>3205</v>
      </c>
      <c r="F829" s="4" t="s">
        <v>3206</v>
      </c>
      <c r="G829" s="4" t="s">
        <v>12</v>
      </c>
    </row>
    <row r="830" customFormat="false" ht="15.75" hidden="false" customHeight="false" outlineLevel="0" collapsed="false">
      <c r="A830" s="3" t="n">
        <v>829</v>
      </c>
      <c r="B830" s="4" t="s">
        <v>3207</v>
      </c>
      <c r="C830" s="4" t="s">
        <v>3208</v>
      </c>
      <c r="D830" s="4" t="s">
        <v>3209</v>
      </c>
      <c r="E830" s="4" t="s">
        <v>3210</v>
      </c>
      <c r="F830" s="4" t="s">
        <v>3211</v>
      </c>
      <c r="G830" s="4" t="s">
        <v>12</v>
      </c>
    </row>
    <row r="831" customFormat="false" ht="15.75" hidden="false" customHeight="false" outlineLevel="0" collapsed="false">
      <c r="A831" s="3" t="n">
        <v>830</v>
      </c>
      <c r="B831" s="4" t="s">
        <v>3212</v>
      </c>
      <c r="C831" s="4" t="s">
        <v>3213</v>
      </c>
      <c r="D831" s="4" t="s">
        <v>3214</v>
      </c>
      <c r="E831" s="4" t="s">
        <v>10</v>
      </c>
      <c r="F831" s="4" t="s">
        <v>3215</v>
      </c>
      <c r="G831" s="4" t="s">
        <v>12</v>
      </c>
    </row>
    <row r="832" customFormat="false" ht="15.75" hidden="false" customHeight="false" outlineLevel="0" collapsed="false">
      <c r="A832" s="3" t="n">
        <v>831</v>
      </c>
      <c r="B832" s="4" t="s">
        <v>3216</v>
      </c>
      <c r="C832" s="4" t="s">
        <v>3217</v>
      </c>
      <c r="D832" s="4" t="s">
        <v>3218</v>
      </c>
      <c r="E832" s="4" t="n">
        <f aca="false">+919819894951</f>
        <v>919819894951</v>
      </c>
      <c r="F832" s="4" t="s">
        <v>3219</v>
      </c>
      <c r="G832" s="4" t="s">
        <v>12</v>
      </c>
    </row>
    <row r="833" customFormat="false" ht="15.75" hidden="false" customHeight="false" outlineLevel="0" collapsed="false">
      <c r="A833" s="3" t="n">
        <v>832</v>
      </c>
      <c r="B833" s="4" t="s">
        <v>3220</v>
      </c>
      <c r="C833" s="4" t="s">
        <v>171</v>
      </c>
      <c r="D833" s="4" t="s">
        <v>3221</v>
      </c>
      <c r="E833" s="4" t="n">
        <f aca="false">+914042217087</f>
        <v>914042217087</v>
      </c>
      <c r="F833" s="4" t="s">
        <v>3222</v>
      </c>
      <c r="G833" s="4" t="s">
        <v>12</v>
      </c>
    </row>
    <row r="834" customFormat="false" ht="15.75" hidden="false" customHeight="false" outlineLevel="0" collapsed="false">
      <c r="A834" s="3" t="n">
        <v>833</v>
      </c>
      <c r="B834" s="4" t="s">
        <v>3223</v>
      </c>
      <c r="C834" s="4" t="s">
        <v>3224</v>
      </c>
      <c r="D834" s="4" t="s">
        <v>3225</v>
      </c>
      <c r="E834" s="4" t="n">
        <f aca="false">+912030437801</f>
        <v>912030437801</v>
      </c>
      <c r="F834" s="4" t="s">
        <v>3226</v>
      </c>
      <c r="G834" s="4" t="s">
        <v>12</v>
      </c>
    </row>
    <row r="835" customFormat="false" ht="15.75" hidden="false" customHeight="false" outlineLevel="0" collapsed="false">
      <c r="A835" s="3" t="n">
        <v>834</v>
      </c>
      <c r="B835" s="4" t="s">
        <v>3227</v>
      </c>
      <c r="C835" s="4" t="s">
        <v>31</v>
      </c>
      <c r="D835" s="4" t="s">
        <v>3228</v>
      </c>
      <c r="E835" s="4" t="s">
        <v>10</v>
      </c>
      <c r="F835" s="4" t="s">
        <v>3229</v>
      </c>
      <c r="G835" s="4" t="s">
        <v>12</v>
      </c>
    </row>
    <row r="836" customFormat="false" ht="15.75" hidden="false" customHeight="false" outlineLevel="0" collapsed="false">
      <c r="A836" s="3" t="n">
        <v>835</v>
      </c>
      <c r="B836" s="4" t="s">
        <v>3230</v>
      </c>
      <c r="C836" s="4" t="s">
        <v>527</v>
      </c>
      <c r="D836" s="4" t="s">
        <v>3231</v>
      </c>
      <c r="E836" s="4" t="s">
        <v>3232</v>
      </c>
      <c r="F836" s="4" t="s">
        <v>3233</v>
      </c>
      <c r="G836" s="4" t="s">
        <v>12</v>
      </c>
    </row>
    <row r="837" customFormat="false" ht="15.75" hidden="false" customHeight="false" outlineLevel="0" collapsed="false">
      <c r="A837" s="3" t="n">
        <v>836</v>
      </c>
      <c r="B837" s="4" t="s">
        <v>3234</v>
      </c>
      <c r="C837" s="4" t="s">
        <v>3235</v>
      </c>
      <c r="D837" s="4" t="s">
        <v>3236</v>
      </c>
      <c r="E837" s="4" t="s">
        <v>10</v>
      </c>
      <c r="F837" s="4" t="s">
        <v>3237</v>
      </c>
      <c r="G837" s="4" t="s">
        <v>12</v>
      </c>
    </row>
    <row r="838" customFormat="false" ht="15.75" hidden="false" customHeight="false" outlineLevel="0" collapsed="false">
      <c r="A838" s="3" t="n">
        <v>837</v>
      </c>
      <c r="B838" s="4" t="s">
        <v>3238</v>
      </c>
      <c r="C838" s="4" t="s">
        <v>3239</v>
      </c>
      <c r="D838" s="4" t="s">
        <v>3240</v>
      </c>
      <c r="E838" s="4" t="s">
        <v>10</v>
      </c>
      <c r="F838" s="4" t="s">
        <v>3241</v>
      </c>
      <c r="G838" s="4" t="s">
        <v>12</v>
      </c>
    </row>
    <row r="839" customFormat="false" ht="15.75" hidden="false" customHeight="false" outlineLevel="0" collapsed="false">
      <c r="A839" s="3" t="n">
        <v>838</v>
      </c>
      <c r="B839" s="4" t="s">
        <v>3242</v>
      </c>
      <c r="C839" s="4" t="s">
        <v>14</v>
      </c>
      <c r="D839" s="4" t="s">
        <v>3243</v>
      </c>
      <c r="E839" s="4" t="n">
        <f aca="false">+9104040176202</f>
        <v>9104040176202</v>
      </c>
      <c r="F839" s="4" t="s">
        <v>3244</v>
      </c>
      <c r="G839" s="4" t="s">
        <v>12</v>
      </c>
    </row>
    <row r="840" customFormat="false" ht="15.75" hidden="false" customHeight="false" outlineLevel="0" collapsed="false">
      <c r="A840" s="3" t="n">
        <v>839</v>
      </c>
      <c r="B840" s="4" t="s">
        <v>3245</v>
      </c>
      <c r="C840" s="4" t="s">
        <v>3246</v>
      </c>
      <c r="D840" s="4" t="s">
        <v>3247</v>
      </c>
      <c r="E840" s="4" t="s">
        <v>10</v>
      </c>
      <c r="F840" s="4" t="s">
        <v>3248</v>
      </c>
      <c r="G840" s="4" t="s">
        <v>12</v>
      </c>
    </row>
    <row r="841" customFormat="false" ht="15.75" hidden="false" customHeight="false" outlineLevel="0" collapsed="false">
      <c r="A841" s="3" t="n">
        <v>840</v>
      </c>
      <c r="B841" s="4" t="s">
        <v>3249</v>
      </c>
      <c r="C841" s="4" t="s">
        <v>3250</v>
      </c>
      <c r="D841" s="4" t="s">
        <v>3251</v>
      </c>
      <c r="E841" s="4" t="n">
        <f aca="false">+914067065959</f>
        <v>914067065959</v>
      </c>
      <c r="F841" s="4" t="s">
        <v>3252</v>
      </c>
      <c r="G841" s="4" t="s">
        <v>12</v>
      </c>
    </row>
    <row r="842" customFormat="false" ht="15.75" hidden="false" customHeight="false" outlineLevel="0" collapsed="false">
      <c r="A842" s="3" t="n">
        <v>841</v>
      </c>
      <c r="B842" s="4" t="s">
        <v>3253</v>
      </c>
      <c r="C842" s="4" t="s">
        <v>3254</v>
      </c>
      <c r="D842" s="4" t="s">
        <v>3255</v>
      </c>
      <c r="E842" s="4" t="s">
        <v>3256</v>
      </c>
      <c r="F842" s="4" t="s">
        <v>3257</v>
      </c>
      <c r="G842" s="4" t="s">
        <v>12</v>
      </c>
    </row>
    <row r="843" customFormat="false" ht="15.75" hidden="false" customHeight="false" outlineLevel="0" collapsed="false">
      <c r="A843" s="3" t="n">
        <v>842</v>
      </c>
      <c r="B843" s="4" t="s">
        <v>3258</v>
      </c>
      <c r="C843" s="4" t="s">
        <v>527</v>
      </c>
      <c r="D843" s="6" t="s">
        <v>3259</v>
      </c>
      <c r="E843" s="4" t="n">
        <f aca="false">+91-80-325-24-344</f>
        <v>-682</v>
      </c>
      <c r="F843" s="4" t="s">
        <v>3260</v>
      </c>
      <c r="G843" s="4" t="s">
        <v>12</v>
      </c>
    </row>
    <row r="844" customFormat="false" ht="15.75" hidden="false" customHeight="false" outlineLevel="0" collapsed="false">
      <c r="A844" s="3" t="n">
        <v>843</v>
      </c>
      <c r="B844" s="4" t="s">
        <v>3261</v>
      </c>
      <c r="C844" s="4" t="s">
        <v>3262</v>
      </c>
      <c r="D844" s="4" t="s">
        <v>3263</v>
      </c>
      <c r="E844" s="4" t="s">
        <v>10</v>
      </c>
      <c r="F844" s="4" t="s">
        <v>3264</v>
      </c>
      <c r="G844" s="4" t="s">
        <v>12</v>
      </c>
    </row>
    <row r="845" customFormat="false" ht="15.75" hidden="false" customHeight="false" outlineLevel="0" collapsed="false">
      <c r="A845" s="3" t="n">
        <v>844</v>
      </c>
      <c r="B845" s="4" t="s">
        <v>3265</v>
      </c>
      <c r="C845" s="4" t="s">
        <v>171</v>
      </c>
      <c r="D845" s="4" t="s">
        <v>3266</v>
      </c>
      <c r="E845" s="4" t="s">
        <v>3267</v>
      </c>
      <c r="F845" s="4" t="s">
        <v>3268</v>
      </c>
      <c r="G845" s="4" t="s">
        <v>12</v>
      </c>
    </row>
    <row r="846" customFormat="false" ht="15.75" hidden="false" customHeight="false" outlineLevel="0" collapsed="false">
      <c r="A846" s="3" t="n">
        <v>845</v>
      </c>
      <c r="B846" s="4" t="s">
        <v>3269</v>
      </c>
      <c r="C846" s="4" t="s">
        <v>14</v>
      </c>
      <c r="D846" s="4" t="s">
        <v>3270</v>
      </c>
      <c r="E846" s="4" t="s">
        <v>10</v>
      </c>
      <c r="F846" s="4" t="s">
        <v>3271</v>
      </c>
      <c r="G846" s="4" t="s">
        <v>12</v>
      </c>
    </row>
    <row r="847" customFormat="false" ht="15.75" hidden="false" customHeight="false" outlineLevel="0" collapsed="false">
      <c r="A847" s="3" t="n">
        <v>846</v>
      </c>
      <c r="B847" s="4" t="s">
        <v>3272</v>
      </c>
      <c r="C847" s="4" t="s">
        <v>51</v>
      </c>
      <c r="D847" s="4" t="s">
        <v>3273</v>
      </c>
      <c r="E847" s="4" t="n">
        <f aca="false">+918375054643</f>
        <v>918375054643</v>
      </c>
      <c r="F847" s="4" t="s">
        <v>3274</v>
      </c>
      <c r="G847" s="4" t="s">
        <v>12</v>
      </c>
    </row>
    <row r="848" customFormat="false" ht="15.75" hidden="false" customHeight="false" outlineLevel="0" collapsed="false">
      <c r="A848" s="3" t="n">
        <v>847</v>
      </c>
      <c r="B848" s="4" t="s">
        <v>3275</v>
      </c>
      <c r="C848" s="4" t="s">
        <v>171</v>
      </c>
      <c r="D848" s="4" t="s">
        <v>3276</v>
      </c>
      <c r="E848" s="4" t="s">
        <v>10</v>
      </c>
      <c r="F848" s="4" t="s">
        <v>3277</v>
      </c>
      <c r="G848" s="4" t="s">
        <v>12</v>
      </c>
    </row>
    <row r="849" customFormat="false" ht="15.75" hidden="false" customHeight="false" outlineLevel="0" collapsed="false">
      <c r="A849" s="3" t="n">
        <v>848</v>
      </c>
      <c r="B849" s="4" t="s">
        <v>3278</v>
      </c>
      <c r="C849" s="4" t="s">
        <v>3279</v>
      </c>
      <c r="D849" s="4" t="s">
        <v>3280</v>
      </c>
      <c r="E849" s="4" t="s">
        <v>3281</v>
      </c>
      <c r="F849" s="4" t="s">
        <v>3282</v>
      </c>
      <c r="G849" s="4" t="s">
        <v>12</v>
      </c>
    </row>
    <row r="850" customFormat="false" ht="15.75" hidden="false" customHeight="false" outlineLevel="0" collapsed="false">
      <c r="A850" s="3" t="n">
        <v>849</v>
      </c>
      <c r="B850" s="4" t="s">
        <v>3283</v>
      </c>
      <c r="C850" s="4" t="s">
        <v>31</v>
      </c>
      <c r="D850" s="4" t="s">
        <v>3284</v>
      </c>
      <c r="E850" s="4" t="s">
        <v>3285</v>
      </c>
      <c r="F850" s="4" t="s">
        <v>3286</v>
      </c>
      <c r="G850" s="4" t="s">
        <v>12</v>
      </c>
    </row>
    <row r="851" customFormat="false" ht="15.75" hidden="false" customHeight="false" outlineLevel="0" collapsed="false">
      <c r="A851" s="3" t="n">
        <v>850</v>
      </c>
      <c r="B851" s="4" t="s">
        <v>3287</v>
      </c>
      <c r="C851" s="4" t="s">
        <v>14</v>
      </c>
      <c r="D851" s="6" t="s">
        <v>3288</v>
      </c>
      <c r="E851" s="4" t="s">
        <v>10</v>
      </c>
      <c r="F851" s="4" t="s">
        <v>3289</v>
      </c>
      <c r="G851" s="4" t="s">
        <v>12</v>
      </c>
    </row>
    <row r="852" customFormat="false" ht="15.75" hidden="false" customHeight="false" outlineLevel="0" collapsed="false">
      <c r="A852" s="3" t="n">
        <v>851</v>
      </c>
      <c r="B852" s="4" t="s">
        <v>3290</v>
      </c>
      <c r="C852" s="4" t="s">
        <v>3291</v>
      </c>
      <c r="D852" s="4" t="s">
        <v>3292</v>
      </c>
      <c r="E852" s="4" t="s">
        <v>10</v>
      </c>
      <c r="F852" s="4" t="s">
        <v>3293</v>
      </c>
      <c r="G852" s="4" t="s">
        <v>12</v>
      </c>
    </row>
    <row r="853" customFormat="false" ht="15.75" hidden="false" customHeight="false" outlineLevel="0" collapsed="false">
      <c r="A853" s="3" t="n">
        <v>852</v>
      </c>
      <c r="B853" s="4" t="s">
        <v>3294</v>
      </c>
      <c r="C853" s="4" t="s">
        <v>3295</v>
      </c>
      <c r="D853" s="4" t="s">
        <v>3296</v>
      </c>
      <c r="E853" s="4" t="n">
        <f aca="false">+918040054900</f>
        <v>918040054900</v>
      </c>
      <c r="F853" s="4" t="s">
        <v>3297</v>
      </c>
      <c r="G853" s="4" t="s">
        <v>12</v>
      </c>
    </row>
    <row r="854" customFormat="false" ht="15.75" hidden="false" customHeight="false" outlineLevel="0" collapsed="false">
      <c r="A854" s="3" t="n">
        <v>853</v>
      </c>
      <c r="B854" s="4" t="s">
        <v>3298</v>
      </c>
      <c r="C854" s="4" t="s">
        <v>3299</v>
      </c>
      <c r="D854" s="4" t="s">
        <v>3300</v>
      </c>
      <c r="E854" s="4" t="n">
        <f aca="false">+914430253600</f>
        <v>914430253600</v>
      </c>
      <c r="F854" s="4" t="s">
        <v>3301</v>
      </c>
      <c r="G854" s="4" t="s">
        <v>12</v>
      </c>
    </row>
    <row r="855" customFormat="false" ht="15.75" hidden="false" customHeight="false" outlineLevel="0" collapsed="false">
      <c r="A855" s="3" t="n">
        <v>854</v>
      </c>
      <c r="B855" s="4" t="s">
        <v>3302</v>
      </c>
      <c r="C855" s="4" t="s">
        <v>171</v>
      </c>
      <c r="D855" s="4" t="s">
        <v>3303</v>
      </c>
      <c r="E855" s="4" t="n">
        <f aca="false">+918458806143</f>
        <v>918458806143</v>
      </c>
      <c r="F855" s="4" t="s">
        <v>3304</v>
      </c>
      <c r="G855" s="4" t="s">
        <v>12</v>
      </c>
    </row>
    <row r="856" customFormat="false" ht="15.75" hidden="false" customHeight="false" outlineLevel="0" collapsed="false">
      <c r="A856" s="3" t="n">
        <v>855</v>
      </c>
      <c r="B856" s="4" t="s">
        <v>3305</v>
      </c>
      <c r="C856" s="4" t="s">
        <v>3306</v>
      </c>
      <c r="D856" s="4" t="s">
        <v>3307</v>
      </c>
      <c r="E856" s="4" t="s">
        <v>3308</v>
      </c>
      <c r="F856" s="4" t="s">
        <v>3309</v>
      </c>
      <c r="G856" s="4" t="s">
        <v>12</v>
      </c>
    </row>
    <row r="857" customFormat="false" ht="15.75" hidden="false" customHeight="false" outlineLevel="0" collapsed="false">
      <c r="A857" s="3" t="n">
        <v>856</v>
      </c>
      <c r="B857" s="4" t="s">
        <v>3310</v>
      </c>
      <c r="C857" s="4" t="s">
        <v>3311</v>
      </c>
      <c r="D857" s="4" t="s">
        <v>3312</v>
      </c>
      <c r="E857" s="4" t="s">
        <v>3313</v>
      </c>
      <c r="F857" s="4" t="s">
        <v>3314</v>
      </c>
      <c r="G857" s="4" t="s">
        <v>12</v>
      </c>
    </row>
    <row r="858" customFormat="false" ht="15.75" hidden="false" customHeight="false" outlineLevel="0" collapsed="false">
      <c r="A858" s="3" t="n">
        <v>857</v>
      </c>
      <c r="B858" s="4" t="s">
        <v>3315</v>
      </c>
      <c r="C858" s="4" t="s">
        <v>3316</v>
      </c>
      <c r="D858" s="4" t="s">
        <v>3317</v>
      </c>
      <c r="E858" s="4" t="s">
        <v>10</v>
      </c>
      <c r="F858" s="4" t="s">
        <v>3318</v>
      </c>
      <c r="G858" s="4" t="s">
        <v>12</v>
      </c>
    </row>
    <row r="859" customFormat="false" ht="15.75" hidden="false" customHeight="false" outlineLevel="0" collapsed="false">
      <c r="A859" s="3" t="n">
        <v>858</v>
      </c>
      <c r="B859" s="4" t="s">
        <v>3319</v>
      </c>
      <c r="C859" s="4" t="s">
        <v>109</v>
      </c>
      <c r="D859" s="4" t="s">
        <v>3320</v>
      </c>
      <c r="E859" s="4" t="s">
        <v>10</v>
      </c>
      <c r="F859" s="4" t="s">
        <v>3321</v>
      </c>
      <c r="G859" s="4" t="s">
        <v>12</v>
      </c>
    </row>
    <row r="860" customFormat="false" ht="15.75" hidden="false" customHeight="false" outlineLevel="0" collapsed="false">
      <c r="A860" s="3" t="n">
        <v>859</v>
      </c>
      <c r="B860" s="4" t="s">
        <v>3322</v>
      </c>
      <c r="C860" s="4" t="s">
        <v>2856</v>
      </c>
      <c r="D860" s="4" t="s">
        <v>3323</v>
      </c>
      <c r="E860" s="4" t="n">
        <f aca="false">+919820177691</f>
        <v>919820177691</v>
      </c>
      <c r="F860" s="4" t="s">
        <v>3324</v>
      </c>
      <c r="G860" s="4" t="s">
        <v>12</v>
      </c>
    </row>
    <row r="861" customFormat="false" ht="15.75" hidden="false" customHeight="false" outlineLevel="0" collapsed="false">
      <c r="A861" s="3" t="n">
        <v>860</v>
      </c>
      <c r="B861" s="4" t="s">
        <v>3325</v>
      </c>
      <c r="C861" s="4" t="s">
        <v>51</v>
      </c>
      <c r="D861" s="4" t="s">
        <v>3326</v>
      </c>
      <c r="E861" s="4" t="s">
        <v>10</v>
      </c>
      <c r="F861" s="4" t="s">
        <v>3327</v>
      </c>
      <c r="G861" s="4" t="s">
        <v>12</v>
      </c>
    </row>
    <row r="862" customFormat="false" ht="15.75" hidden="false" customHeight="false" outlineLevel="0" collapsed="false">
      <c r="A862" s="3" t="n">
        <v>861</v>
      </c>
      <c r="B862" s="4" t="s">
        <v>3328</v>
      </c>
      <c r="C862" s="4" t="s">
        <v>171</v>
      </c>
      <c r="D862" s="4" t="s">
        <v>3329</v>
      </c>
      <c r="E862" s="4" t="n">
        <f aca="false">+918040472300</f>
        <v>918040472300</v>
      </c>
      <c r="F862" s="4" t="s">
        <v>3330</v>
      </c>
      <c r="G862" s="4" t="s">
        <v>12</v>
      </c>
    </row>
    <row r="863" customFormat="false" ht="15.75" hidden="false" customHeight="false" outlineLevel="0" collapsed="false">
      <c r="A863" s="3" t="n">
        <v>862</v>
      </c>
      <c r="B863" s="4" t="s">
        <v>3331</v>
      </c>
      <c r="C863" s="4" t="s">
        <v>31</v>
      </c>
      <c r="D863" s="4" t="s">
        <v>3332</v>
      </c>
      <c r="E863" s="4" t="s">
        <v>3333</v>
      </c>
      <c r="F863" s="4" t="s">
        <v>3334</v>
      </c>
      <c r="G863" s="4" t="s">
        <v>12</v>
      </c>
    </row>
    <row r="864" customFormat="false" ht="15.75" hidden="false" customHeight="false" outlineLevel="0" collapsed="false">
      <c r="A864" s="3" t="n">
        <v>863</v>
      </c>
      <c r="B864" s="4" t="s">
        <v>3335</v>
      </c>
      <c r="C864" s="4" t="s">
        <v>3336</v>
      </c>
      <c r="D864" s="4" t="s">
        <v>3337</v>
      </c>
      <c r="E864" s="4" t="n">
        <f aca="false">+912222044737</f>
        <v>912222044737</v>
      </c>
      <c r="F864" s="4" t="s">
        <v>3338</v>
      </c>
      <c r="G864" s="4" t="s">
        <v>12</v>
      </c>
    </row>
    <row r="865" customFormat="false" ht="15.75" hidden="false" customHeight="false" outlineLevel="0" collapsed="false">
      <c r="A865" s="3" t="n">
        <v>864</v>
      </c>
      <c r="B865" s="4" t="s">
        <v>3339</v>
      </c>
      <c r="C865" s="4" t="s">
        <v>14</v>
      </c>
      <c r="D865" s="4" t="s">
        <v>3340</v>
      </c>
      <c r="E865" s="4" t="s">
        <v>10</v>
      </c>
      <c r="F865" s="4" t="s">
        <v>3341</v>
      </c>
      <c r="G865" s="4" t="s">
        <v>12</v>
      </c>
    </row>
    <row r="866" customFormat="false" ht="15.75" hidden="false" customHeight="false" outlineLevel="0" collapsed="false">
      <c r="A866" s="3" t="n">
        <v>865</v>
      </c>
      <c r="B866" s="4" t="s">
        <v>3342</v>
      </c>
      <c r="C866" s="4" t="s">
        <v>3343</v>
      </c>
      <c r="D866" s="6" t="s">
        <v>3344</v>
      </c>
      <c r="E866" s="4" t="s">
        <v>10</v>
      </c>
      <c r="F866" s="10" t="s">
        <v>3345</v>
      </c>
      <c r="G866" s="4" t="s">
        <v>12</v>
      </c>
    </row>
    <row r="867" customFormat="false" ht="15.75" hidden="false" customHeight="false" outlineLevel="0" collapsed="false">
      <c r="A867" s="3" t="n">
        <v>866</v>
      </c>
      <c r="B867" s="4" t="s">
        <v>3346</v>
      </c>
      <c r="C867" s="4" t="s">
        <v>14</v>
      </c>
      <c r="D867" s="4" t="s">
        <v>3347</v>
      </c>
      <c r="E867" s="4" t="n">
        <f aca="false">+918033153100</f>
        <v>918033153100</v>
      </c>
      <c r="F867" s="4" t="s">
        <v>3348</v>
      </c>
      <c r="G867" s="4" t="s">
        <v>12</v>
      </c>
    </row>
    <row r="868" customFormat="false" ht="15.75" hidden="false" customHeight="false" outlineLevel="0" collapsed="false">
      <c r="A868" s="3" t="n">
        <v>867</v>
      </c>
      <c r="B868" s="4" t="s">
        <v>3349</v>
      </c>
      <c r="C868" s="4" t="s">
        <v>3350</v>
      </c>
      <c r="D868" s="4" t="s">
        <v>3351</v>
      </c>
      <c r="E868" s="4" t="n">
        <f aca="false">+911246462224</f>
        <v>911246462224</v>
      </c>
      <c r="F868" s="4" t="s">
        <v>3352</v>
      </c>
      <c r="G868" s="4" t="s">
        <v>12</v>
      </c>
    </row>
    <row r="869" customFormat="false" ht="15.75" hidden="false" customHeight="false" outlineLevel="0" collapsed="false">
      <c r="A869" s="3" t="n">
        <v>868</v>
      </c>
      <c r="B869" s="4" t="s">
        <v>3353</v>
      </c>
      <c r="C869" s="4" t="s">
        <v>171</v>
      </c>
      <c r="D869" s="4" t="s">
        <v>3354</v>
      </c>
      <c r="E869" s="4" t="n">
        <f aca="false">+912261554319</f>
        <v>912261554319</v>
      </c>
      <c r="F869" s="4" t="s">
        <v>3355</v>
      </c>
      <c r="G869" s="4" t="s">
        <v>12</v>
      </c>
    </row>
    <row r="870" customFormat="false" ht="15.75" hidden="false" customHeight="false" outlineLevel="0" collapsed="false">
      <c r="A870" s="3" t="n">
        <v>869</v>
      </c>
      <c r="B870" s="4" t="s">
        <v>3356</v>
      </c>
      <c r="C870" s="4" t="s">
        <v>3357</v>
      </c>
      <c r="D870" s="4" t="s">
        <v>3358</v>
      </c>
      <c r="E870" s="4" t="s">
        <v>3359</v>
      </c>
      <c r="F870" s="4" t="s">
        <v>3360</v>
      </c>
      <c r="G870" s="4" t="s">
        <v>12</v>
      </c>
    </row>
    <row r="871" customFormat="false" ht="15.75" hidden="false" customHeight="false" outlineLevel="0" collapsed="false">
      <c r="A871" s="3" t="n">
        <v>870</v>
      </c>
      <c r="B871" s="4" t="s">
        <v>3361</v>
      </c>
      <c r="C871" s="4" t="s">
        <v>1708</v>
      </c>
      <c r="D871" s="4" t="s">
        <v>3362</v>
      </c>
      <c r="E871" s="4" t="s">
        <v>3363</v>
      </c>
      <c r="F871" s="4" t="s">
        <v>3364</v>
      </c>
      <c r="G871" s="4" t="s">
        <v>12</v>
      </c>
    </row>
    <row r="872" customFormat="false" ht="15.75" hidden="false" customHeight="false" outlineLevel="0" collapsed="false">
      <c r="A872" s="3" t="n">
        <v>871</v>
      </c>
      <c r="B872" s="4" t="s">
        <v>3365</v>
      </c>
      <c r="C872" s="4" t="s">
        <v>3366</v>
      </c>
      <c r="D872" s="4" t="s">
        <v>3367</v>
      </c>
      <c r="E872" s="4" t="s">
        <v>10</v>
      </c>
      <c r="F872" s="4" t="s">
        <v>3368</v>
      </c>
      <c r="G872" s="4" t="s">
        <v>12</v>
      </c>
    </row>
    <row r="873" customFormat="false" ht="15.75" hidden="false" customHeight="false" outlineLevel="0" collapsed="false">
      <c r="A873" s="3" t="n">
        <v>872</v>
      </c>
      <c r="B873" s="4" t="s">
        <v>3369</v>
      </c>
      <c r="C873" s="4" t="s">
        <v>3370</v>
      </c>
      <c r="D873" s="4" t="s">
        <v>3371</v>
      </c>
      <c r="E873" s="4" t="s">
        <v>10</v>
      </c>
      <c r="F873" s="4" t="s">
        <v>3372</v>
      </c>
      <c r="G873" s="4" t="s">
        <v>12</v>
      </c>
    </row>
    <row r="874" customFormat="false" ht="15.75" hidden="false" customHeight="false" outlineLevel="0" collapsed="false">
      <c r="A874" s="3" t="n">
        <v>873</v>
      </c>
      <c r="B874" s="4" t="s">
        <v>3373</v>
      </c>
      <c r="C874" s="4" t="s">
        <v>3374</v>
      </c>
      <c r="D874" s="4" t="s">
        <v>3375</v>
      </c>
      <c r="E874" s="4" t="n">
        <f aca="false">+918040837601</f>
        <v>918040837601</v>
      </c>
      <c r="F874" s="4" t="s">
        <v>3376</v>
      </c>
      <c r="G874" s="4" t="s">
        <v>12</v>
      </c>
    </row>
    <row r="875" customFormat="false" ht="15.75" hidden="false" customHeight="false" outlineLevel="0" collapsed="false">
      <c r="A875" s="3" t="n">
        <v>874</v>
      </c>
      <c r="B875" s="4" t="s">
        <v>3377</v>
      </c>
      <c r="C875" s="4" t="s">
        <v>3378</v>
      </c>
      <c r="D875" s="4" t="s">
        <v>3379</v>
      </c>
      <c r="E875" s="4" t="s">
        <v>10</v>
      </c>
      <c r="F875" s="4" t="s">
        <v>3380</v>
      </c>
      <c r="G875" s="4" t="s">
        <v>12</v>
      </c>
    </row>
    <row r="876" customFormat="false" ht="15.75" hidden="false" customHeight="false" outlineLevel="0" collapsed="false">
      <c r="A876" s="3" t="n">
        <v>875</v>
      </c>
      <c r="B876" s="4" t="s">
        <v>3381</v>
      </c>
      <c r="C876" s="4" t="s">
        <v>51</v>
      </c>
      <c r="D876" s="4" t="s">
        <v>3382</v>
      </c>
      <c r="E876" s="4" t="s">
        <v>10</v>
      </c>
      <c r="F876" s="4" t="s">
        <v>3383</v>
      </c>
      <c r="G876" s="4" t="s">
        <v>12</v>
      </c>
    </row>
    <row r="877" customFormat="false" ht="15.75" hidden="false" customHeight="false" outlineLevel="0" collapsed="false">
      <c r="A877" s="3" t="n">
        <v>876</v>
      </c>
      <c r="B877" s="4" t="s">
        <v>3384</v>
      </c>
      <c r="C877" s="4" t="s">
        <v>3385</v>
      </c>
      <c r="D877" s="4" t="s">
        <v>3386</v>
      </c>
      <c r="E877" s="4" t="s">
        <v>10</v>
      </c>
      <c r="F877" s="4" t="s">
        <v>3387</v>
      </c>
      <c r="G877" s="4" t="s">
        <v>12</v>
      </c>
    </row>
    <row r="878" customFormat="false" ht="15.75" hidden="false" customHeight="false" outlineLevel="0" collapsed="false">
      <c r="A878" s="3" t="n">
        <v>877</v>
      </c>
      <c r="B878" s="4" t="s">
        <v>3388</v>
      </c>
      <c r="C878" s="4" t="s">
        <v>3389</v>
      </c>
      <c r="D878" s="4" t="s">
        <v>3390</v>
      </c>
      <c r="E878" s="4" t="s">
        <v>10</v>
      </c>
      <c r="F878" s="4" t="s">
        <v>3391</v>
      </c>
      <c r="G878" s="4" t="s">
        <v>12</v>
      </c>
    </row>
    <row r="879" customFormat="false" ht="15.75" hidden="false" customHeight="false" outlineLevel="0" collapsed="false">
      <c r="A879" s="3" t="n">
        <v>878</v>
      </c>
      <c r="B879" s="4" t="s">
        <v>3392</v>
      </c>
      <c r="C879" s="4" t="s">
        <v>171</v>
      </c>
      <c r="D879" s="4" t="s">
        <v>3393</v>
      </c>
      <c r="E879" s="4" t="s">
        <v>10</v>
      </c>
      <c r="F879" s="4" t="s">
        <v>3394</v>
      </c>
      <c r="G879" s="4" t="s">
        <v>12</v>
      </c>
    </row>
    <row r="880" customFormat="false" ht="15.75" hidden="false" customHeight="false" outlineLevel="0" collapsed="false">
      <c r="A880" s="3" t="n">
        <v>879</v>
      </c>
      <c r="B880" s="4" t="s">
        <v>3395</v>
      </c>
      <c r="C880" s="4" t="s">
        <v>14</v>
      </c>
      <c r="D880" s="4" t="s">
        <v>3396</v>
      </c>
      <c r="E880" s="4" t="s">
        <v>10</v>
      </c>
      <c r="F880" s="4" t="s">
        <v>3397</v>
      </c>
      <c r="G880" s="4" t="s">
        <v>12</v>
      </c>
    </row>
    <row r="881" customFormat="false" ht="15.75" hidden="false" customHeight="false" outlineLevel="0" collapsed="false">
      <c r="A881" s="3" t="n">
        <v>880</v>
      </c>
      <c r="B881" s="4" t="s">
        <v>3398</v>
      </c>
      <c r="C881" s="4" t="s">
        <v>3399</v>
      </c>
      <c r="D881" s="4" t="s">
        <v>3400</v>
      </c>
      <c r="E881" s="4" t="s">
        <v>10</v>
      </c>
      <c r="F881" s="4" t="s">
        <v>3401</v>
      </c>
      <c r="G881" s="4" t="s">
        <v>12</v>
      </c>
    </row>
    <row r="882" customFormat="false" ht="15.75" hidden="false" customHeight="false" outlineLevel="0" collapsed="false">
      <c r="A882" s="3" t="n">
        <v>881</v>
      </c>
      <c r="B882" s="4" t="s">
        <v>3402</v>
      </c>
      <c r="C882" s="4" t="s">
        <v>51</v>
      </c>
      <c r="D882" s="4" t="s">
        <v>3403</v>
      </c>
      <c r="E882" s="4" t="s">
        <v>10</v>
      </c>
      <c r="F882" s="4" t="s">
        <v>3404</v>
      </c>
      <c r="G882" s="4" t="s">
        <v>12</v>
      </c>
    </row>
    <row r="883" customFormat="false" ht="15.75" hidden="false" customHeight="false" outlineLevel="0" collapsed="false">
      <c r="A883" s="3" t="n">
        <v>882</v>
      </c>
      <c r="B883" s="4" t="s">
        <v>3405</v>
      </c>
      <c r="C883" s="4" t="s">
        <v>3406</v>
      </c>
      <c r="D883" s="4" t="s">
        <v>3407</v>
      </c>
      <c r="E883" s="4" t="s">
        <v>3408</v>
      </c>
      <c r="F883" s="4" t="s">
        <v>3409</v>
      </c>
      <c r="G883" s="4" t="s">
        <v>12</v>
      </c>
    </row>
    <row r="884" customFormat="false" ht="15.75" hidden="false" customHeight="false" outlineLevel="0" collapsed="false">
      <c r="A884" s="3" t="n">
        <v>883</v>
      </c>
      <c r="B884" s="4" t="s">
        <v>3410</v>
      </c>
      <c r="C884" s="4" t="s">
        <v>3411</v>
      </c>
      <c r="D884" s="4" t="s">
        <v>3412</v>
      </c>
      <c r="E884" s="4" t="s">
        <v>10</v>
      </c>
      <c r="F884" s="4" t="s">
        <v>3413</v>
      </c>
      <c r="G884" s="4" t="s">
        <v>12</v>
      </c>
    </row>
    <row r="885" customFormat="false" ht="15.75" hidden="false" customHeight="false" outlineLevel="0" collapsed="false">
      <c r="A885" s="3" t="n">
        <v>884</v>
      </c>
      <c r="B885" s="4" t="s">
        <v>3414</v>
      </c>
      <c r="C885" s="4" t="s">
        <v>3415</v>
      </c>
      <c r="D885" s="4" t="s">
        <v>3416</v>
      </c>
      <c r="E885" s="4" t="s">
        <v>10</v>
      </c>
      <c r="F885" s="4" t="s">
        <v>3417</v>
      </c>
      <c r="G885" s="4" t="s">
        <v>12</v>
      </c>
    </row>
    <row r="886" customFormat="false" ht="15.75" hidden="false" customHeight="false" outlineLevel="0" collapsed="false">
      <c r="A886" s="3" t="n">
        <v>885</v>
      </c>
      <c r="B886" s="4" t="s">
        <v>3418</v>
      </c>
      <c r="C886" s="4" t="s">
        <v>3419</v>
      </c>
      <c r="D886" s="4" t="s">
        <v>3420</v>
      </c>
      <c r="E886" s="4" t="n">
        <v>9970287963</v>
      </c>
      <c r="F886" s="4" t="s">
        <v>3421</v>
      </c>
      <c r="G886" s="4" t="s">
        <v>12</v>
      </c>
    </row>
    <row r="887" customFormat="false" ht="15.75" hidden="false" customHeight="false" outlineLevel="0" collapsed="false">
      <c r="A887" s="3" t="n">
        <v>886</v>
      </c>
      <c r="B887" s="4" t="s">
        <v>3422</v>
      </c>
      <c r="C887" s="4" t="s">
        <v>51</v>
      </c>
      <c r="D887" s="4" t="s">
        <v>3423</v>
      </c>
      <c r="E887" s="4" t="n">
        <f aca="false">+911143565565</f>
        <v>911143565565</v>
      </c>
      <c r="F887" s="4" t="s">
        <v>3424</v>
      </c>
      <c r="G887" s="4" t="s">
        <v>12</v>
      </c>
    </row>
    <row r="888" customFormat="false" ht="15.75" hidden="false" customHeight="false" outlineLevel="0" collapsed="false">
      <c r="A888" s="3" t="n">
        <v>887</v>
      </c>
      <c r="B888" s="4" t="s">
        <v>3425</v>
      </c>
      <c r="C888" s="4" t="s">
        <v>3426</v>
      </c>
      <c r="D888" s="6" t="s">
        <v>3427</v>
      </c>
      <c r="E888" s="4" t="n">
        <v>9108423998</v>
      </c>
      <c r="F888" s="4" t="s">
        <v>3428</v>
      </c>
      <c r="G888" s="4" t="s">
        <v>12</v>
      </c>
    </row>
    <row r="889" customFormat="false" ht="15.75" hidden="false" customHeight="false" outlineLevel="0" collapsed="false">
      <c r="A889" s="3" t="n">
        <v>888</v>
      </c>
      <c r="B889" s="4" t="s">
        <v>3429</v>
      </c>
      <c r="C889" s="4" t="s">
        <v>3430</v>
      </c>
      <c r="D889" s="4" t="s">
        <v>3431</v>
      </c>
      <c r="E889" s="4" t="s">
        <v>10</v>
      </c>
      <c r="F889" s="4" t="s">
        <v>3432</v>
      </c>
      <c r="G889" s="4" t="s">
        <v>12</v>
      </c>
    </row>
    <row r="890" customFormat="false" ht="15.75" hidden="false" customHeight="false" outlineLevel="0" collapsed="false">
      <c r="A890" s="3" t="n">
        <v>889</v>
      </c>
      <c r="B890" s="4" t="s">
        <v>3433</v>
      </c>
      <c r="C890" s="4" t="s">
        <v>3434</v>
      </c>
      <c r="D890" s="4" t="s">
        <v>3435</v>
      </c>
      <c r="E890" s="4" t="s">
        <v>10</v>
      </c>
      <c r="F890" s="4" t="s">
        <v>3436</v>
      </c>
      <c r="G890" s="4" t="s">
        <v>12</v>
      </c>
    </row>
    <row r="891" customFormat="false" ht="15.75" hidden="false" customHeight="false" outlineLevel="0" collapsed="false">
      <c r="A891" s="3" t="n">
        <v>890</v>
      </c>
      <c r="B891" s="4" t="s">
        <v>3437</v>
      </c>
      <c r="C891" s="4" t="s">
        <v>3438</v>
      </c>
      <c r="D891" s="4" t="s">
        <v>3439</v>
      </c>
      <c r="E891" s="4" t="s">
        <v>10</v>
      </c>
      <c r="F891" s="4" t="s">
        <v>3440</v>
      </c>
      <c r="G891" s="4" t="s">
        <v>12</v>
      </c>
    </row>
    <row r="892" customFormat="false" ht="15.75" hidden="false" customHeight="false" outlineLevel="0" collapsed="false">
      <c r="A892" s="3" t="n">
        <v>891</v>
      </c>
      <c r="B892" s="4" t="s">
        <v>3441</v>
      </c>
      <c r="C892" s="4" t="s">
        <v>3442</v>
      </c>
      <c r="D892" s="4" t="s">
        <v>3443</v>
      </c>
      <c r="E892" s="4" t="s">
        <v>3444</v>
      </c>
      <c r="F892" s="4" t="s">
        <v>3445</v>
      </c>
      <c r="G892" s="4" t="s">
        <v>12</v>
      </c>
    </row>
    <row r="893" customFormat="false" ht="15.75" hidden="false" customHeight="false" outlineLevel="0" collapsed="false">
      <c r="A893" s="3" t="n">
        <v>892</v>
      </c>
      <c r="B893" s="4" t="s">
        <v>3446</v>
      </c>
      <c r="C893" s="4" t="s">
        <v>3447</v>
      </c>
      <c r="D893" s="4" t="s">
        <v>3448</v>
      </c>
      <c r="E893" s="4" t="s">
        <v>10</v>
      </c>
      <c r="F893" s="4" t="s">
        <v>3449</v>
      </c>
      <c r="G893" s="4" t="s">
        <v>12</v>
      </c>
    </row>
    <row r="894" customFormat="false" ht="15.75" hidden="false" customHeight="false" outlineLevel="0" collapsed="false">
      <c r="A894" s="3" t="n">
        <v>893</v>
      </c>
      <c r="B894" s="4" t="s">
        <v>3450</v>
      </c>
      <c r="C894" s="4" t="s">
        <v>171</v>
      </c>
      <c r="D894" s="4" t="s">
        <v>3451</v>
      </c>
      <c r="E894" s="4" t="s">
        <v>10</v>
      </c>
      <c r="F894" s="4" t="s">
        <v>3452</v>
      </c>
      <c r="G894" s="4" t="s">
        <v>12</v>
      </c>
    </row>
    <row r="895" customFormat="false" ht="15.75" hidden="false" customHeight="false" outlineLevel="0" collapsed="false">
      <c r="A895" s="3" t="n">
        <v>894</v>
      </c>
      <c r="B895" s="4" t="s">
        <v>3453</v>
      </c>
      <c r="C895" s="4" t="s">
        <v>171</v>
      </c>
      <c r="D895" s="4" t="s">
        <v>3454</v>
      </c>
      <c r="E895" s="4" t="s">
        <v>10</v>
      </c>
      <c r="F895" s="4" t="s">
        <v>3455</v>
      </c>
      <c r="G895" s="4" t="s">
        <v>12</v>
      </c>
    </row>
    <row r="896" customFormat="false" ht="15.75" hidden="false" customHeight="false" outlineLevel="0" collapsed="false">
      <c r="A896" s="3" t="n">
        <v>895</v>
      </c>
      <c r="B896" s="4" t="s">
        <v>3456</v>
      </c>
      <c r="C896" s="4" t="s">
        <v>3457</v>
      </c>
      <c r="D896" s="4" t="s">
        <v>3458</v>
      </c>
      <c r="E896" s="4" t="s">
        <v>10</v>
      </c>
      <c r="F896" s="4" t="s">
        <v>3459</v>
      </c>
      <c r="G896" s="4" t="s">
        <v>12</v>
      </c>
    </row>
    <row r="897" customFormat="false" ht="15.75" hidden="false" customHeight="false" outlineLevel="0" collapsed="false">
      <c r="A897" s="3" t="n">
        <v>896</v>
      </c>
      <c r="B897" s="4" t="s">
        <v>3460</v>
      </c>
      <c r="C897" s="4" t="s">
        <v>527</v>
      </c>
      <c r="D897" s="4" t="s">
        <v>3461</v>
      </c>
      <c r="E897" s="4" t="s">
        <v>3462</v>
      </c>
      <c r="F897" s="4" t="s">
        <v>3463</v>
      </c>
      <c r="G897" s="4" t="s">
        <v>12</v>
      </c>
    </row>
    <row r="898" customFormat="false" ht="15.75" hidden="false" customHeight="false" outlineLevel="0" collapsed="false">
      <c r="A898" s="3" t="n">
        <v>897</v>
      </c>
      <c r="B898" s="4" t="s">
        <v>3464</v>
      </c>
      <c r="C898" s="4" t="s">
        <v>14</v>
      </c>
      <c r="D898" s="4" t="s">
        <v>3465</v>
      </c>
      <c r="E898" s="4" t="s">
        <v>10</v>
      </c>
      <c r="F898" s="4" t="s">
        <v>3466</v>
      </c>
      <c r="G898" s="4" t="s">
        <v>12</v>
      </c>
    </row>
    <row r="899" customFormat="false" ht="15.75" hidden="false" customHeight="false" outlineLevel="0" collapsed="false">
      <c r="A899" s="3" t="n">
        <v>898</v>
      </c>
      <c r="B899" s="4" t="s">
        <v>3467</v>
      </c>
      <c r="C899" s="4" t="s">
        <v>109</v>
      </c>
      <c r="D899" s="6" t="s">
        <v>3468</v>
      </c>
      <c r="E899" s="4" t="s">
        <v>10</v>
      </c>
      <c r="F899" s="4" t="s">
        <v>3469</v>
      </c>
      <c r="G899" s="4" t="s">
        <v>12</v>
      </c>
    </row>
    <row r="900" customFormat="false" ht="15.75" hidden="false" customHeight="false" outlineLevel="0" collapsed="false">
      <c r="A900" s="3" t="n">
        <v>899</v>
      </c>
      <c r="B900" s="4" t="s">
        <v>3470</v>
      </c>
      <c r="C900" s="4" t="s">
        <v>14</v>
      </c>
      <c r="D900" s="4" t="s">
        <v>3471</v>
      </c>
      <c r="E900" s="4" t="n">
        <f aca="false">+914762804409</f>
        <v>914762804409</v>
      </c>
      <c r="F900" s="4" t="s">
        <v>3472</v>
      </c>
      <c r="G900" s="4" t="s">
        <v>12</v>
      </c>
    </row>
    <row r="901" customFormat="false" ht="15.75" hidden="false" customHeight="false" outlineLevel="0" collapsed="false">
      <c r="A901" s="3" t="n">
        <v>900</v>
      </c>
      <c r="B901" s="4" t="s">
        <v>3473</v>
      </c>
      <c r="C901" s="4" t="s">
        <v>3474</v>
      </c>
      <c r="D901" s="4" t="s">
        <v>3475</v>
      </c>
      <c r="E901" s="4" t="s">
        <v>10</v>
      </c>
      <c r="F901" s="4" t="s">
        <v>3476</v>
      </c>
      <c r="G901" s="4" t="s">
        <v>12</v>
      </c>
    </row>
    <row r="902" customFormat="false" ht="15.75" hidden="false" customHeight="false" outlineLevel="0" collapsed="false">
      <c r="A902" s="3" t="n">
        <v>901</v>
      </c>
      <c r="B902" s="4" t="s">
        <v>3477</v>
      </c>
      <c r="C902" s="4" t="s">
        <v>3478</v>
      </c>
      <c r="D902" s="4" t="s">
        <v>3479</v>
      </c>
      <c r="E902" s="4" t="n">
        <f aca="false">+918040934162</f>
        <v>918040934162</v>
      </c>
      <c r="F902" s="4" t="s">
        <v>3480</v>
      </c>
      <c r="G902" s="4" t="s">
        <v>12</v>
      </c>
    </row>
    <row r="903" customFormat="false" ht="15.75" hidden="false" customHeight="false" outlineLevel="0" collapsed="false">
      <c r="A903" s="3" t="n">
        <v>902</v>
      </c>
      <c r="B903" s="4" t="s">
        <v>3481</v>
      </c>
      <c r="C903" s="4" t="s">
        <v>3482</v>
      </c>
      <c r="D903" s="4" t="s">
        <v>3483</v>
      </c>
      <c r="E903" s="4" t="s">
        <v>10</v>
      </c>
      <c r="F903" s="4" t="s">
        <v>3484</v>
      </c>
      <c r="G903" s="4" t="s">
        <v>12</v>
      </c>
    </row>
    <row r="904" customFormat="false" ht="15.75" hidden="false" customHeight="false" outlineLevel="0" collapsed="false">
      <c r="A904" s="3" t="n">
        <v>903</v>
      </c>
      <c r="B904" s="4" t="s">
        <v>3485</v>
      </c>
      <c r="C904" s="4" t="s">
        <v>3486</v>
      </c>
      <c r="D904" s="4" t="s">
        <v>3487</v>
      </c>
      <c r="E904" s="4" t="s">
        <v>3488</v>
      </c>
      <c r="F904" s="4" t="s">
        <v>3489</v>
      </c>
      <c r="G904" s="4" t="s">
        <v>12</v>
      </c>
    </row>
    <row r="905" customFormat="false" ht="15.75" hidden="false" customHeight="false" outlineLevel="0" collapsed="false">
      <c r="A905" s="3" t="n">
        <v>904</v>
      </c>
      <c r="B905" s="4" t="s">
        <v>3490</v>
      </c>
      <c r="C905" s="4" t="s">
        <v>3491</v>
      </c>
      <c r="D905" s="4" t="s">
        <v>3492</v>
      </c>
      <c r="E905" s="4" t="s">
        <v>10</v>
      </c>
      <c r="F905" s="4" t="s">
        <v>3493</v>
      </c>
      <c r="G905" s="4" t="s">
        <v>12</v>
      </c>
    </row>
    <row r="906" customFormat="false" ht="15.75" hidden="false" customHeight="false" outlineLevel="0" collapsed="false">
      <c r="A906" s="3" t="n">
        <v>905</v>
      </c>
      <c r="B906" s="4" t="s">
        <v>3494</v>
      </c>
      <c r="C906" s="4" t="s">
        <v>3495</v>
      </c>
      <c r="D906" s="4" t="s">
        <v>3496</v>
      </c>
      <c r="E906" s="4" t="s">
        <v>10</v>
      </c>
      <c r="F906" s="4" t="s">
        <v>3497</v>
      </c>
      <c r="G906" s="4" t="s">
        <v>12</v>
      </c>
    </row>
    <row r="907" customFormat="false" ht="15.75" hidden="false" customHeight="false" outlineLevel="0" collapsed="false">
      <c r="A907" s="3" t="n">
        <v>906</v>
      </c>
      <c r="B907" s="4" t="s">
        <v>3498</v>
      </c>
      <c r="C907" s="4" t="s">
        <v>3499</v>
      </c>
      <c r="D907" s="4" t="s">
        <v>3500</v>
      </c>
      <c r="E907" s="4" t="s">
        <v>10</v>
      </c>
      <c r="F907" s="4" t="s">
        <v>3501</v>
      </c>
      <c r="G907" s="4" t="s">
        <v>12</v>
      </c>
    </row>
    <row r="908" customFormat="false" ht="15.75" hidden="false" customHeight="false" outlineLevel="0" collapsed="false">
      <c r="A908" s="3" t="n">
        <v>907</v>
      </c>
      <c r="B908" s="4" t="s">
        <v>3502</v>
      </c>
      <c r="C908" s="4" t="s">
        <v>3503</v>
      </c>
      <c r="D908" s="6" t="s">
        <v>3504</v>
      </c>
      <c r="E908" s="4" t="s">
        <v>10</v>
      </c>
      <c r="F908" s="4" t="s">
        <v>3505</v>
      </c>
      <c r="G908" s="4" t="s">
        <v>12</v>
      </c>
    </row>
    <row r="909" customFormat="false" ht="15.75" hidden="false" customHeight="false" outlineLevel="0" collapsed="false">
      <c r="A909" s="3" t="n">
        <v>908</v>
      </c>
      <c r="B909" s="4" t="s">
        <v>3506</v>
      </c>
      <c r="C909" s="4" t="s">
        <v>3507</v>
      </c>
      <c r="D909" s="4" t="s">
        <v>3508</v>
      </c>
      <c r="E909" s="4" t="s">
        <v>10</v>
      </c>
      <c r="F909" s="4" t="s">
        <v>3509</v>
      </c>
      <c r="G909" s="4" t="s">
        <v>12</v>
      </c>
    </row>
    <row r="910" customFormat="false" ht="15.75" hidden="false" customHeight="false" outlineLevel="0" collapsed="false">
      <c r="A910" s="3" t="n">
        <v>909</v>
      </c>
      <c r="B910" s="4" t="s">
        <v>3510</v>
      </c>
      <c r="C910" s="4" t="s">
        <v>31</v>
      </c>
      <c r="D910" s="4" t="s">
        <v>3511</v>
      </c>
      <c r="E910" s="4" t="s">
        <v>10</v>
      </c>
      <c r="F910" s="4" t="s">
        <v>3512</v>
      </c>
      <c r="G910" s="4" t="s">
        <v>12</v>
      </c>
    </row>
    <row r="911" customFormat="false" ht="15.75" hidden="false" customHeight="false" outlineLevel="0" collapsed="false">
      <c r="A911" s="3" t="n">
        <v>910</v>
      </c>
      <c r="B911" s="4" t="s">
        <v>3513</v>
      </c>
      <c r="C911" s="4" t="s">
        <v>3514</v>
      </c>
      <c r="D911" s="4" t="s">
        <v>3515</v>
      </c>
      <c r="E911" s="4" t="s">
        <v>10</v>
      </c>
      <c r="F911" s="4" t="s">
        <v>3516</v>
      </c>
      <c r="G911" s="4" t="s">
        <v>12</v>
      </c>
    </row>
    <row r="912" customFormat="false" ht="15.75" hidden="false" customHeight="false" outlineLevel="0" collapsed="false">
      <c r="A912" s="3" t="n">
        <v>911</v>
      </c>
      <c r="B912" s="4" t="s">
        <v>3517</v>
      </c>
      <c r="C912" s="4" t="s">
        <v>2989</v>
      </c>
      <c r="D912" s="4" t="s">
        <v>3518</v>
      </c>
      <c r="E912" s="4" t="s">
        <v>10</v>
      </c>
      <c r="F912" s="4" t="s">
        <v>3519</v>
      </c>
      <c r="G912" s="4" t="s">
        <v>12</v>
      </c>
    </row>
    <row r="913" customFormat="false" ht="15.75" hidden="false" customHeight="false" outlineLevel="0" collapsed="false">
      <c r="A913" s="3" t="n">
        <v>912</v>
      </c>
      <c r="B913" s="4" t="s">
        <v>3520</v>
      </c>
      <c r="C913" s="4" t="s">
        <v>109</v>
      </c>
      <c r="D913" s="4" t="s">
        <v>3521</v>
      </c>
      <c r="E913" s="4" t="s">
        <v>10</v>
      </c>
      <c r="F913" s="4" t="s">
        <v>3522</v>
      </c>
      <c r="G913" s="4" t="s">
        <v>12</v>
      </c>
    </row>
    <row r="914" customFormat="false" ht="15.75" hidden="false" customHeight="false" outlineLevel="0" collapsed="false">
      <c r="A914" s="3" t="n">
        <v>913</v>
      </c>
      <c r="B914" s="4" t="s">
        <v>3523</v>
      </c>
      <c r="C914" s="4" t="s">
        <v>3524</v>
      </c>
      <c r="D914" s="4" t="s">
        <v>3525</v>
      </c>
      <c r="E914" s="4" t="n">
        <f aca="false">+918056164442</f>
        <v>918056164442</v>
      </c>
      <c r="F914" s="4" t="s">
        <v>3526</v>
      </c>
      <c r="G914" s="4" t="s">
        <v>12</v>
      </c>
    </row>
    <row r="915" customFormat="false" ht="15.75" hidden="false" customHeight="false" outlineLevel="0" collapsed="false">
      <c r="A915" s="3" t="n">
        <v>914</v>
      </c>
      <c r="B915" s="4" t="s">
        <v>3527</v>
      </c>
      <c r="C915" s="4" t="s">
        <v>3528</v>
      </c>
      <c r="D915" s="4" t="s">
        <v>3529</v>
      </c>
      <c r="E915" s="4" t="n">
        <f aca="false">+912025632053</f>
        <v>912025632053</v>
      </c>
      <c r="F915" s="4" t="s">
        <v>3530</v>
      </c>
      <c r="G915" s="4" t="s">
        <v>12</v>
      </c>
    </row>
    <row r="916" customFormat="false" ht="15.75" hidden="false" customHeight="false" outlineLevel="0" collapsed="false">
      <c r="A916" s="3" t="n">
        <v>915</v>
      </c>
      <c r="B916" s="4" t="s">
        <v>3531</v>
      </c>
      <c r="C916" s="4" t="s">
        <v>51</v>
      </c>
      <c r="D916" s="4" t="s">
        <v>3532</v>
      </c>
      <c r="E916" s="4" t="s">
        <v>3533</v>
      </c>
      <c r="F916" s="4" t="s">
        <v>3534</v>
      </c>
      <c r="G916" s="4" t="s">
        <v>12</v>
      </c>
    </row>
    <row r="917" customFormat="false" ht="15.75" hidden="false" customHeight="false" outlineLevel="0" collapsed="false">
      <c r="A917" s="3" t="n">
        <v>916</v>
      </c>
      <c r="B917" s="4" t="s">
        <v>3535</v>
      </c>
      <c r="C917" s="4" t="s">
        <v>3536</v>
      </c>
      <c r="D917" s="4" t="s">
        <v>3537</v>
      </c>
      <c r="E917" s="4" t="s">
        <v>3538</v>
      </c>
      <c r="F917" s="4" t="s">
        <v>3539</v>
      </c>
      <c r="G917" s="4" t="s">
        <v>12</v>
      </c>
    </row>
    <row r="918" customFormat="false" ht="15.75" hidden="false" customHeight="false" outlineLevel="0" collapsed="false">
      <c r="A918" s="3" t="n">
        <v>917</v>
      </c>
      <c r="B918" s="4" t="s">
        <v>3540</v>
      </c>
      <c r="C918" s="4" t="s">
        <v>3541</v>
      </c>
      <c r="D918" s="4" t="s">
        <v>3542</v>
      </c>
      <c r="E918" s="4" t="s">
        <v>10</v>
      </c>
      <c r="F918" s="4" t="s">
        <v>3543</v>
      </c>
      <c r="G918" s="4" t="s">
        <v>12</v>
      </c>
    </row>
    <row r="919" customFormat="false" ht="15.75" hidden="false" customHeight="false" outlineLevel="0" collapsed="false">
      <c r="A919" s="3" t="n">
        <v>918</v>
      </c>
      <c r="B919" s="4" t="s">
        <v>3544</v>
      </c>
      <c r="C919" s="4" t="s">
        <v>3545</v>
      </c>
      <c r="D919" s="10" t="s">
        <v>3546</v>
      </c>
      <c r="E919" s="4" t="s">
        <v>10</v>
      </c>
      <c r="F919" s="4" t="s">
        <v>3547</v>
      </c>
      <c r="G919" s="4" t="s">
        <v>12</v>
      </c>
    </row>
    <row r="920" customFormat="false" ht="15.75" hidden="false" customHeight="false" outlineLevel="0" collapsed="false">
      <c r="A920" s="3" t="n">
        <v>919</v>
      </c>
      <c r="B920" s="4" t="s">
        <v>3548</v>
      </c>
      <c r="C920" s="4" t="s">
        <v>3549</v>
      </c>
      <c r="D920" s="4" t="s">
        <v>3550</v>
      </c>
      <c r="E920" s="4" t="n">
        <f aca="false">+914443923219</f>
        <v>914443923219</v>
      </c>
      <c r="F920" s="4" t="s">
        <v>3551</v>
      </c>
      <c r="G920" s="4" t="s">
        <v>12</v>
      </c>
    </row>
    <row r="921" customFormat="false" ht="15.75" hidden="false" customHeight="false" outlineLevel="0" collapsed="false">
      <c r="A921" s="3" t="n">
        <v>920</v>
      </c>
      <c r="B921" s="4" t="s">
        <v>3552</v>
      </c>
      <c r="C921" s="4" t="s">
        <v>3553</v>
      </c>
      <c r="D921" s="4" t="s">
        <v>3554</v>
      </c>
      <c r="E921" s="4" t="s">
        <v>10</v>
      </c>
      <c r="F921" s="4" t="s">
        <v>3555</v>
      </c>
      <c r="G921" s="4" t="s">
        <v>12</v>
      </c>
    </row>
    <row r="922" customFormat="false" ht="15.75" hidden="false" customHeight="false" outlineLevel="0" collapsed="false">
      <c r="A922" s="3" t="n">
        <v>921</v>
      </c>
      <c r="B922" s="4" t="s">
        <v>3556</v>
      </c>
      <c r="C922" s="4" t="s">
        <v>3557</v>
      </c>
      <c r="D922" s="4" t="s">
        <v>3558</v>
      </c>
      <c r="E922" s="4" t="s">
        <v>10</v>
      </c>
      <c r="F922" s="4" t="s">
        <v>3559</v>
      </c>
      <c r="G922" s="4" t="s">
        <v>12</v>
      </c>
    </row>
    <row r="923" customFormat="false" ht="15.75" hidden="false" customHeight="false" outlineLevel="0" collapsed="false">
      <c r="A923" s="3" t="n">
        <v>922</v>
      </c>
      <c r="B923" s="4" t="s">
        <v>3560</v>
      </c>
      <c r="C923" s="4" t="s">
        <v>3561</v>
      </c>
      <c r="D923" s="4" t="s">
        <v>3562</v>
      </c>
      <c r="E923" s="4" t="s">
        <v>10</v>
      </c>
      <c r="F923" s="4" t="s">
        <v>3563</v>
      </c>
      <c r="G923" s="4" t="s">
        <v>12</v>
      </c>
    </row>
    <row r="924" customFormat="false" ht="15.75" hidden="false" customHeight="false" outlineLevel="0" collapsed="false">
      <c r="A924" s="3" t="n">
        <v>923</v>
      </c>
      <c r="B924" s="4" t="s">
        <v>3564</v>
      </c>
      <c r="C924" s="4" t="s">
        <v>527</v>
      </c>
      <c r="D924" s="4" t="s">
        <v>3565</v>
      </c>
      <c r="E924" s="4" t="s">
        <v>3566</v>
      </c>
      <c r="F924" s="4" t="s">
        <v>3567</v>
      </c>
      <c r="G924" s="4" t="s">
        <v>12</v>
      </c>
    </row>
    <row r="925" customFormat="false" ht="15.75" hidden="false" customHeight="false" outlineLevel="0" collapsed="false">
      <c r="A925" s="3" t="n">
        <v>924</v>
      </c>
      <c r="B925" s="4" t="s">
        <v>3568</v>
      </c>
      <c r="C925" s="4" t="s">
        <v>3569</v>
      </c>
      <c r="D925" s="4" t="s">
        <v>3570</v>
      </c>
      <c r="E925" s="4" t="s">
        <v>10</v>
      </c>
      <c r="F925" s="4" t="s">
        <v>3571</v>
      </c>
      <c r="G925" s="4" t="s">
        <v>12</v>
      </c>
    </row>
    <row r="926" customFormat="false" ht="15.75" hidden="false" customHeight="false" outlineLevel="0" collapsed="false">
      <c r="A926" s="3" t="n">
        <v>925</v>
      </c>
      <c r="B926" s="4" t="s">
        <v>3572</v>
      </c>
      <c r="C926" s="4" t="s">
        <v>3573</v>
      </c>
      <c r="D926" s="6" t="s">
        <v>3574</v>
      </c>
      <c r="E926" s="4" t="s">
        <v>10</v>
      </c>
      <c r="F926" s="4" t="s">
        <v>3575</v>
      </c>
      <c r="G926" s="4" t="s">
        <v>12</v>
      </c>
    </row>
    <row r="927" customFormat="false" ht="15.75" hidden="false" customHeight="false" outlineLevel="0" collapsed="false">
      <c r="A927" s="3" t="n">
        <v>926</v>
      </c>
      <c r="B927" s="4" t="s">
        <v>3576</v>
      </c>
      <c r="C927" s="4" t="s">
        <v>14</v>
      </c>
      <c r="D927" s="4" t="s">
        <v>3577</v>
      </c>
      <c r="E927" s="4" t="s">
        <v>10</v>
      </c>
      <c r="F927" s="4" t="s">
        <v>3578</v>
      </c>
      <c r="G927" s="4" t="s">
        <v>12</v>
      </c>
    </row>
    <row r="928" customFormat="false" ht="15.75" hidden="false" customHeight="false" outlineLevel="0" collapsed="false">
      <c r="A928" s="3" t="n">
        <v>927</v>
      </c>
      <c r="B928" s="4" t="s">
        <v>3579</v>
      </c>
      <c r="C928" s="4" t="s">
        <v>3580</v>
      </c>
      <c r="D928" s="4" t="s">
        <v>3581</v>
      </c>
      <c r="E928" s="4" t="n">
        <f aca="false">+914046525555</f>
        <v>914046525555</v>
      </c>
      <c r="F928" s="4" t="s">
        <v>3582</v>
      </c>
      <c r="G928" s="4" t="s">
        <v>12</v>
      </c>
    </row>
    <row r="929" customFormat="false" ht="15.75" hidden="false" customHeight="false" outlineLevel="0" collapsed="false">
      <c r="A929" s="3" t="n">
        <v>928</v>
      </c>
      <c r="B929" s="4" t="s">
        <v>3583</v>
      </c>
      <c r="C929" s="4" t="s">
        <v>51</v>
      </c>
      <c r="D929" s="4" t="s">
        <v>3584</v>
      </c>
      <c r="E929" s="4" t="s">
        <v>10</v>
      </c>
      <c r="F929" s="4" t="s">
        <v>3585</v>
      </c>
      <c r="G929" s="4" t="s">
        <v>12</v>
      </c>
    </row>
    <row r="930" customFormat="false" ht="15.75" hidden="false" customHeight="false" outlineLevel="0" collapsed="false">
      <c r="A930" s="3" t="n">
        <v>929</v>
      </c>
      <c r="B930" s="4" t="s">
        <v>3586</v>
      </c>
      <c r="C930" s="4" t="s">
        <v>31</v>
      </c>
      <c r="D930" s="4" t="s">
        <v>3587</v>
      </c>
      <c r="E930" s="4" t="s">
        <v>10</v>
      </c>
      <c r="F930" s="4" t="s">
        <v>3588</v>
      </c>
      <c r="G930" s="4" t="s">
        <v>12</v>
      </c>
    </row>
    <row r="931" customFormat="false" ht="15.75" hidden="false" customHeight="false" outlineLevel="0" collapsed="false">
      <c r="A931" s="3" t="n">
        <v>930</v>
      </c>
      <c r="B931" s="4" t="s">
        <v>3589</v>
      </c>
      <c r="C931" s="4" t="s">
        <v>3590</v>
      </c>
      <c r="D931" s="10" t="s">
        <v>3591</v>
      </c>
      <c r="E931" s="4" t="s">
        <v>10</v>
      </c>
      <c r="F931" s="4" t="s">
        <v>3592</v>
      </c>
      <c r="G931" s="4" t="s">
        <v>12</v>
      </c>
    </row>
    <row r="932" customFormat="false" ht="15.75" hidden="false" customHeight="false" outlineLevel="0" collapsed="false">
      <c r="A932" s="3" t="n">
        <v>931</v>
      </c>
      <c r="B932" s="4" t="s">
        <v>3593</v>
      </c>
      <c r="C932" s="4" t="s">
        <v>14</v>
      </c>
      <c r="D932" s="4" t="s">
        <v>3594</v>
      </c>
      <c r="E932" s="4" t="s">
        <v>3595</v>
      </c>
      <c r="F932" s="4" t="s">
        <v>3596</v>
      </c>
      <c r="G932" s="4" t="s">
        <v>12</v>
      </c>
    </row>
    <row r="933" customFormat="false" ht="15.75" hidden="false" customHeight="false" outlineLevel="0" collapsed="false">
      <c r="A933" s="3" t="n">
        <v>932</v>
      </c>
      <c r="B933" s="4" t="s">
        <v>3597</v>
      </c>
      <c r="C933" s="4" t="s">
        <v>14</v>
      </c>
      <c r="D933" s="4" t="s">
        <v>3598</v>
      </c>
      <c r="E933" s="4" t="s">
        <v>10</v>
      </c>
      <c r="F933" s="4" t="s">
        <v>3599</v>
      </c>
      <c r="G933" s="4" t="s">
        <v>12</v>
      </c>
    </row>
    <row r="934" customFormat="false" ht="15.75" hidden="false" customHeight="false" outlineLevel="0" collapsed="false">
      <c r="A934" s="3" t="n">
        <v>933</v>
      </c>
      <c r="B934" s="4" t="s">
        <v>3600</v>
      </c>
      <c r="C934" s="4" t="s">
        <v>51</v>
      </c>
      <c r="D934" s="4" t="s">
        <v>3601</v>
      </c>
      <c r="E934" s="4" t="n">
        <f aca="false">+912030711102</f>
        <v>912030711102</v>
      </c>
      <c r="F934" s="4" t="s">
        <v>3602</v>
      </c>
      <c r="G934" s="4" t="s">
        <v>12</v>
      </c>
    </row>
    <row r="935" customFormat="false" ht="15.75" hidden="false" customHeight="false" outlineLevel="0" collapsed="false">
      <c r="A935" s="3" t="n">
        <v>934</v>
      </c>
      <c r="B935" s="4" t="s">
        <v>3603</v>
      </c>
      <c r="C935" s="4" t="s">
        <v>3604</v>
      </c>
      <c r="D935" s="4" t="s">
        <v>3605</v>
      </c>
      <c r="E935" s="4" t="s">
        <v>10</v>
      </c>
      <c r="F935" s="4" t="s">
        <v>3606</v>
      </c>
      <c r="G935" s="4" t="s">
        <v>12</v>
      </c>
    </row>
    <row r="936" customFormat="false" ht="15.75" hidden="false" customHeight="false" outlineLevel="0" collapsed="false">
      <c r="A936" s="3" t="n">
        <v>935</v>
      </c>
      <c r="B936" s="4" t="s">
        <v>3607</v>
      </c>
      <c r="C936" s="4" t="s">
        <v>3608</v>
      </c>
      <c r="D936" s="4" t="s">
        <v>3609</v>
      </c>
      <c r="E936" s="4" t="s">
        <v>10</v>
      </c>
      <c r="F936" s="4" t="s">
        <v>3610</v>
      </c>
      <c r="G936" s="4" t="s">
        <v>12</v>
      </c>
    </row>
    <row r="937" customFormat="false" ht="15.75" hidden="false" customHeight="false" outlineLevel="0" collapsed="false">
      <c r="A937" s="3" t="n">
        <v>936</v>
      </c>
      <c r="B937" s="4" t="s">
        <v>3611</v>
      </c>
      <c r="C937" s="4" t="s">
        <v>3612</v>
      </c>
      <c r="D937" s="4" t="s">
        <v>3613</v>
      </c>
      <c r="E937" s="4" t="s">
        <v>10</v>
      </c>
      <c r="F937" s="4" t="s">
        <v>10</v>
      </c>
      <c r="G937" s="7" t="s">
        <v>146</v>
      </c>
    </row>
    <row r="938" customFormat="false" ht="15.75" hidden="false" customHeight="false" outlineLevel="0" collapsed="false">
      <c r="A938" s="3" t="n">
        <v>937</v>
      </c>
      <c r="B938" s="4" t="s">
        <v>3614</v>
      </c>
      <c r="C938" s="4" t="s">
        <v>3615</v>
      </c>
      <c r="D938" s="4" t="s">
        <v>3616</v>
      </c>
      <c r="E938" s="4" t="s">
        <v>10</v>
      </c>
      <c r="F938" s="4" t="s">
        <v>3617</v>
      </c>
      <c r="G938" s="4" t="s">
        <v>12</v>
      </c>
    </row>
    <row r="939" customFormat="false" ht="15.75" hidden="false" customHeight="false" outlineLevel="0" collapsed="false">
      <c r="A939" s="3" t="n">
        <v>938</v>
      </c>
      <c r="B939" s="4" t="s">
        <v>3618</v>
      </c>
      <c r="C939" s="4" t="s">
        <v>3619</v>
      </c>
      <c r="D939" s="4" t="s">
        <v>3620</v>
      </c>
      <c r="E939" s="4" t="s">
        <v>10</v>
      </c>
      <c r="F939" s="4" t="s">
        <v>3621</v>
      </c>
      <c r="G939" s="4" t="s">
        <v>12</v>
      </c>
    </row>
    <row r="940" customFormat="false" ht="15.75" hidden="false" customHeight="false" outlineLevel="0" collapsed="false">
      <c r="A940" s="3" t="n">
        <v>939</v>
      </c>
      <c r="B940" s="4" t="s">
        <v>3622</v>
      </c>
      <c r="C940" s="4" t="s">
        <v>14</v>
      </c>
      <c r="D940" s="6" t="s">
        <v>3623</v>
      </c>
      <c r="E940" s="4" t="s">
        <v>3624</v>
      </c>
      <c r="F940" s="4" t="s">
        <v>3625</v>
      </c>
      <c r="G940" s="4" t="s">
        <v>12</v>
      </c>
    </row>
    <row r="941" customFormat="false" ht="15.75" hidden="false" customHeight="false" outlineLevel="0" collapsed="false">
      <c r="A941" s="3" t="n">
        <v>940</v>
      </c>
      <c r="B941" s="4" t="s">
        <v>3626</v>
      </c>
      <c r="C941" s="4" t="s">
        <v>3627</v>
      </c>
      <c r="D941" s="4" t="s">
        <v>3628</v>
      </c>
      <c r="E941" s="4" t="n">
        <f aca="false">+919599847908</f>
        <v>919599847908</v>
      </c>
      <c r="F941" s="4" t="s">
        <v>3629</v>
      </c>
      <c r="G941" s="4" t="s">
        <v>12</v>
      </c>
    </row>
    <row r="942" customFormat="false" ht="15.75" hidden="false" customHeight="false" outlineLevel="0" collapsed="false">
      <c r="A942" s="3" t="n">
        <v>941</v>
      </c>
      <c r="B942" s="4" t="s">
        <v>3630</v>
      </c>
      <c r="C942" s="4" t="s">
        <v>3631</v>
      </c>
      <c r="D942" s="4" t="s">
        <v>3632</v>
      </c>
      <c r="E942" s="4" t="s">
        <v>3633</v>
      </c>
      <c r="F942" s="4" t="s">
        <v>3634</v>
      </c>
      <c r="G942" s="4" t="s">
        <v>12</v>
      </c>
    </row>
    <row r="943" customFormat="false" ht="15.75" hidden="false" customHeight="false" outlineLevel="0" collapsed="false">
      <c r="A943" s="3" t="n">
        <v>942</v>
      </c>
      <c r="B943" s="4" t="s">
        <v>3635</v>
      </c>
      <c r="C943" s="4" t="s">
        <v>3636</v>
      </c>
      <c r="D943" s="4" t="s">
        <v>3637</v>
      </c>
      <c r="E943" s="4" t="s">
        <v>3638</v>
      </c>
      <c r="F943" s="4" t="s">
        <v>3639</v>
      </c>
      <c r="G943" s="4" t="s">
        <v>12</v>
      </c>
    </row>
    <row r="944" customFormat="false" ht="15.75" hidden="false" customHeight="false" outlineLevel="0" collapsed="false">
      <c r="A944" s="3" t="n">
        <v>943</v>
      </c>
      <c r="B944" s="4" t="s">
        <v>3640</v>
      </c>
      <c r="C944" s="4" t="s">
        <v>3641</v>
      </c>
      <c r="D944" s="4" t="s">
        <v>3642</v>
      </c>
      <c r="E944" s="4" t="n">
        <v>9947345005</v>
      </c>
      <c r="F944" s="4" t="s">
        <v>3643</v>
      </c>
      <c r="G944" s="4" t="s">
        <v>12</v>
      </c>
    </row>
    <row r="945" customFormat="false" ht="15.75" hidden="false" customHeight="false" outlineLevel="0" collapsed="false">
      <c r="A945" s="3" t="n">
        <v>944</v>
      </c>
      <c r="B945" s="4" t="s">
        <v>3644</v>
      </c>
      <c r="C945" s="4" t="s">
        <v>3645</v>
      </c>
      <c r="D945" s="4" t="s">
        <v>3646</v>
      </c>
      <c r="E945" s="4" t="s">
        <v>10</v>
      </c>
      <c r="F945" s="4" t="s">
        <v>3647</v>
      </c>
      <c r="G945" s="4" t="s">
        <v>12</v>
      </c>
    </row>
    <row r="946" customFormat="false" ht="15.75" hidden="false" customHeight="false" outlineLevel="0" collapsed="false">
      <c r="A946" s="3" t="n">
        <v>945</v>
      </c>
      <c r="B946" s="4" t="s">
        <v>3648</v>
      </c>
      <c r="C946" s="4" t="s">
        <v>3649</v>
      </c>
      <c r="D946" s="4" t="s">
        <v>3650</v>
      </c>
      <c r="E946" s="4" t="s">
        <v>10</v>
      </c>
      <c r="F946" s="4" t="s">
        <v>3651</v>
      </c>
      <c r="G946" s="4" t="s">
        <v>12</v>
      </c>
    </row>
    <row r="947" customFormat="false" ht="15.75" hidden="false" customHeight="false" outlineLevel="0" collapsed="false">
      <c r="A947" s="3" t="n">
        <v>946</v>
      </c>
      <c r="B947" s="4" t="s">
        <v>3652</v>
      </c>
      <c r="C947" s="4" t="s">
        <v>3653</v>
      </c>
      <c r="D947" s="6" t="s">
        <v>3654</v>
      </c>
      <c r="E947" s="4" t="n">
        <f aca="false">+919840576396</f>
        <v>919840576396</v>
      </c>
      <c r="F947" s="4" t="s">
        <v>3655</v>
      </c>
      <c r="G947" s="4" t="s">
        <v>12</v>
      </c>
    </row>
    <row r="948" customFormat="false" ht="15.75" hidden="false" customHeight="false" outlineLevel="0" collapsed="false">
      <c r="A948" s="3" t="n">
        <v>947</v>
      </c>
      <c r="B948" s="4" t="s">
        <v>3656</v>
      </c>
      <c r="C948" s="4" t="s">
        <v>51</v>
      </c>
      <c r="D948" s="4" t="s">
        <v>3657</v>
      </c>
      <c r="E948" s="4" t="n">
        <f aca="false">+918041479873</f>
        <v>918041479873</v>
      </c>
      <c r="F948" s="4" t="s">
        <v>3658</v>
      </c>
      <c r="G948" s="4" t="s">
        <v>12</v>
      </c>
    </row>
    <row r="949" customFormat="false" ht="15.75" hidden="false" customHeight="false" outlineLevel="0" collapsed="false">
      <c r="A949" s="3" t="n">
        <v>948</v>
      </c>
      <c r="B949" s="4" t="s">
        <v>3659</v>
      </c>
      <c r="C949" s="4" t="s">
        <v>3636</v>
      </c>
      <c r="D949" s="4" t="s">
        <v>3660</v>
      </c>
      <c r="E949" s="4" t="s">
        <v>10</v>
      </c>
      <c r="F949" s="4" t="s">
        <v>3661</v>
      </c>
      <c r="G949" s="4" t="s">
        <v>12</v>
      </c>
    </row>
    <row r="950" customFormat="false" ht="15.75" hidden="false" customHeight="false" outlineLevel="0" collapsed="false">
      <c r="A950" s="3" t="n">
        <v>949</v>
      </c>
      <c r="B950" s="4" t="s">
        <v>3662</v>
      </c>
      <c r="C950" s="4" t="s">
        <v>31</v>
      </c>
      <c r="D950" s="4" t="s">
        <v>3663</v>
      </c>
      <c r="E950" s="4" t="s">
        <v>3664</v>
      </c>
      <c r="F950" s="4" t="s">
        <v>3665</v>
      </c>
      <c r="G950" s="4" t="s">
        <v>12</v>
      </c>
    </row>
    <row r="951" customFormat="false" ht="15.75" hidden="false" customHeight="false" outlineLevel="0" collapsed="false">
      <c r="A951" s="3" t="n">
        <v>950</v>
      </c>
      <c r="B951" s="4" t="s">
        <v>3666</v>
      </c>
      <c r="C951" s="4" t="s">
        <v>3667</v>
      </c>
      <c r="D951" s="4" t="s">
        <v>3668</v>
      </c>
      <c r="E951" s="4" t="s">
        <v>10</v>
      </c>
      <c r="F951" s="4" t="s">
        <v>3669</v>
      </c>
      <c r="G951" s="4" t="s">
        <v>12</v>
      </c>
    </row>
    <row r="952" customFormat="false" ht="15.75" hidden="false" customHeight="false" outlineLevel="0" collapsed="false">
      <c r="A952" s="3" t="n">
        <v>951</v>
      </c>
      <c r="B952" s="4" t="s">
        <v>3670</v>
      </c>
      <c r="C952" s="4" t="s">
        <v>1411</v>
      </c>
      <c r="D952" s="4" t="s">
        <v>3671</v>
      </c>
      <c r="E952" s="4" t="s">
        <v>10</v>
      </c>
      <c r="F952" s="4" t="s">
        <v>10</v>
      </c>
      <c r="G952" s="7" t="s">
        <v>146</v>
      </c>
    </row>
    <row r="953" customFormat="false" ht="15.75" hidden="false" customHeight="false" outlineLevel="0" collapsed="false">
      <c r="A953" s="3" t="n">
        <v>952</v>
      </c>
      <c r="B953" s="4" t="s">
        <v>3672</v>
      </c>
      <c r="C953" s="4" t="s">
        <v>3673</v>
      </c>
      <c r="D953" s="4" t="s">
        <v>3674</v>
      </c>
      <c r="E953" s="4" t="s">
        <v>10</v>
      </c>
      <c r="F953" s="4" t="s">
        <v>3675</v>
      </c>
      <c r="G953" s="4" t="s">
        <v>12</v>
      </c>
    </row>
    <row r="954" customFormat="false" ht="15.75" hidden="false" customHeight="false" outlineLevel="0" collapsed="false">
      <c r="A954" s="3" t="n">
        <v>953</v>
      </c>
      <c r="B954" s="4" t="s">
        <v>3676</v>
      </c>
      <c r="C954" s="4" t="s">
        <v>3677</v>
      </c>
      <c r="D954" s="4" t="s">
        <v>3678</v>
      </c>
      <c r="E954" s="4" t="s">
        <v>10</v>
      </c>
      <c r="F954" s="4" t="s">
        <v>3679</v>
      </c>
      <c r="G954" s="4" t="s">
        <v>12</v>
      </c>
    </row>
    <row r="955" customFormat="false" ht="15.75" hidden="false" customHeight="false" outlineLevel="0" collapsed="false">
      <c r="A955" s="3" t="n">
        <v>954</v>
      </c>
      <c r="B955" s="4" t="s">
        <v>3680</v>
      </c>
      <c r="C955" s="4" t="s">
        <v>51</v>
      </c>
      <c r="D955" s="4" t="s">
        <v>3681</v>
      </c>
      <c r="E955" s="4" t="s">
        <v>10</v>
      </c>
      <c r="F955" s="4" t="s">
        <v>3682</v>
      </c>
      <c r="G955" s="4" t="s">
        <v>12</v>
      </c>
    </row>
    <row r="956" customFormat="false" ht="15.75" hidden="false" customHeight="false" outlineLevel="0" collapsed="false">
      <c r="A956" s="3" t="n">
        <v>955</v>
      </c>
      <c r="B956" s="4" t="s">
        <v>3683</v>
      </c>
      <c r="C956" s="4" t="s">
        <v>3684</v>
      </c>
      <c r="D956" s="4" t="s">
        <v>3685</v>
      </c>
      <c r="E956" s="4" t="s">
        <v>3686</v>
      </c>
      <c r="F956" s="4" t="s">
        <v>3687</v>
      </c>
      <c r="G956" s="4" t="s">
        <v>12</v>
      </c>
    </row>
    <row r="957" customFormat="false" ht="15.75" hidden="false" customHeight="false" outlineLevel="0" collapsed="false">
      <c r="A957" s="3" t="n">
        <v>956</v>
      </c>
      <c r="B957" s="4" t="s">
        <v>3688</v>
      </c>
      <c r="C957" s="4" t="s">
        <v>3689</v>
      </c>
      <c r="D957" s="4" t="s">
        <v>3690</v>
      </c>
      <c r="E957" s="4" t="s">
        <v>10</v>
      </c>
      <c r="F957" s="4" t="s">
        <v>3691</v>
      </c>
      <c r="G957" s="4" t="s">
        <v>12</v>
      </c>
    </row>
    <row r="958" customFormat="false" ht="15.75" hidden="false" customHeight="false" outlineLevel="0" collapsed="false">
      <c r="A958" s="3" t="n">
        <v>957</v>
      </c>
      <c r="B958" s="4" t="s">
        <v>3692</v>
      </c>
      <c r="C958" s="4" t="s">
        <v>3693</v>
      </c>
      <c r="D958" s="6" t="s">
        <v>3694</v>
      </c>
      <c r="E958" s="4" t="s">
        <v>10</v>
      </c>
      <c r="F958" s="4" t="s">
        <v>3695</v>
      </c>
      <c r="G958" s="4" t="s">
        <v>12</v>
      </c>
    </row>
    <row r="959" customFormat="false" ht="15.75" hidden="false" customHeight="false" outlineLevel="0" collapsed="false">
      <c r="A959" s="3" t="n">
        <v>958</v>
      </c>
      <c r="B959" s="4" t="s">
        <v>3696</v>
      </c>
      <c r="C959" s="4" t="s">
        <v>3697</v>
      </c>
      <c r="D959" s="4" t="s">
        <v>3698</v>
      </c>
      <c r="E959" s="4" t="s">
        <v>3699</v>
      </c>
      <c r="F959" s="4" t="s">
        <v>3700</v>
      </c>
      <c r="G959" s="4" t="s">
        <v>12</v>
      </c>
    </row>
    <row r="960" customFormat="false" ht="15.75" hidden="false" customHeight="false" outlineLevel="0" collapsed="false">
      <c r="A960" s="3" t="n">
        <v>959</v>
      </c>
      <c r="B960" s="4" t="s">
        <v>3701</v>
      </c>
      <c r="C960" s="4" t="s">
        <v>14</v>
      </c>
      <c r="D960" s="4" t="s">
        <v>3702</v>
      </c>
      <c r="E960" s="4" t="s">
        <v>10</v>
      </c>
      <c r="F960" s="4" t="s">
        <v>3703</v>
      </c>
      <c r="G960" s="4" t="s">
        <v>12</v>
      </c>
    </row>
    <row r="961" customFormat="false" ht="15.75" hidden="false" customHeight="false" outlineLevel="0" collapsed="false">
      <c r="A961" s="3" t="n">
        <v>960</v>
      </c>
      <c r="B961" s="4" t="s">
        <v>3704</v>
      </c>
      <c r="C961" s="4" t="s">
        <v>171</v>
      </c>
      <c r="D961" s="4" t="s">
        <v>3705</v>
      </c>
      <c r="E961" s="4" t="s">
        <v>10</v>
      </c>
      <c r="F961" s="4" t="s">
        <v>3706</v>
      </c>
      <c r="G961" s="4" t="s">
        <v>12</v>
      </c>
    </row>
    <row r="962" customFormat="false" ht="15.75" hidden="false" customHeight="false" outlineLevel="0" collapsed="false">
      <c r="A962" s="3" t="n">
        <v>961</v>
      </c>
      <c r="B962" s="4" t="s">
        <v>3707</v>
      </c>
      <c r="C962" s="4" t="s">
        <v>3708</v>
      </c>
      <c r="D962" s="4" t="s">
        <v>3709</v>
      </c>
      <c r="E962" s="4" t="s">
        <v>10</v>
      </c>
      <c r="F962" s="4" t="s">
        <v>3710</v>
      </c>
      <c r="G962" s="4" t="s">
        <v>12</v>
      </c>
    </row>
    <row r="963" customFormat="false" ht="15.75" hidden="false" customHeight="false" outlineLevel="0" collapsed="false">
      <c r="A963" s="3" t="n">
        <v>962</v>
      </c>
      <c r="B963" s="4" t="s">
        <v>3711</v>
      </c>
      <c r="C963" s="4" t="s">
        <v>3712</v>
      </c>
      <c r="D963" s="4" t="s">
        <v>3713</v>
      </c>
      <c r="E963" s="4" t="n">
        <f aca="false">+914060500181</f>
        <v>914060500181</v>
      </c>
      <c r="F963" s="4" t="s">
        <v>3714</v>
      </c>
      <c r="G963" s="4" t="s">
        <v>12</v>
      </c>
    </row>
    <row r="964" customFormat="false" ht="15.75" hidden="false" customHeight="false" outlineLevel="0" collapsed="false">
      <c r="A964" s="3" t="n">
        <v>963</v>
      </c>
      <c r="B964" s="4" t="s">
        <v>3715</v>
      </c>
      <c r="C964" s="4" t="s">
        <v>31</v>
      </c>
      <c r="D964" s="6" t="s">
        <v>3716</v>
      </c>
      <c r="E964" s="4" t="s">
        <v>10</v>
      </c>
      <c r="F964" s="4" t="s">
        <v>3717</v>
      </c>
      <c r="G964" s="4" t="s">
        <v>12</v>
      </c>
    </row>
    <row r="965" customFormat="false" ht="15.75" hidden="false" customHeight="false" outlineLevel="0" collapsed="false">
      <c r="A965" s="3" t="n">
        <v>964</v>
      </c>
      <c r="B965" s="4" t="s">
        <v>3718</v>
      </c>
      <c r="C965" s="4" t="s">
        <v>3719</v>
      </c>
      <c r="D965" s="4" t="s">
        <v>3720</v>
      </c>
      <c r="E965" s="4" t="s">
        <v>10</v>
      </c>
      <c r="F965" s="4" t="s">
        <v>3721</v>
      </c>
      <c r="G965" s="4" t="s">
        <v>12</v>
      </c>
    </row>
    <row r="966" customFormat="false" ht="15.75" hidden="false" customHeight="false" outlineLevel="0" collapsed="false">
      <c r="A966" s="3" t="n">
        <v>965</v>
      </c>
      <c r="B966" s="4" t="s">
        <v>3722</v>
      </c>
      <c r="C966" s="4" t="s">
        <v>3723</v>
      </c>
      <c r="D966" s="4" t="s">
        <v>3724</v>
      </c>
      <c r="E966" s="4" t="s">
        <v>10</v>
      </c>
      <c r="F966" s="4" t="s">
        <v>3725</v>
      </c>
      <c r="G966" s="4" t="s">
        <v>12</v>
      </c>
    </row>
    <row r="967" customFormat="false" ht="15.75" hidden="false" customHeight="false" outlineLevel="0" collapsed="false">
      <c r="A967" s="3" t="n">
        <v>966</v>
      </c>
      <c r="B967" s="4" t="s">
        <v>3726</v>
      </c>
      <c r="C967" s="4" t="s">
        <v>3727</v>
      </c>
      <c r="D967" s="4" t="s">
        <v>3728</v>
      </c>
      <c r="E967" s="4" t="s">
        <v>3729</v>
      </c>
      <c r="F967" s="4" t="s">
        <v>3730</v>
      </c>
      <c r="G967" s="4" t="s">
        <v>12</v>
      </c>
    </row>
    <row r="968" customFormat="false" ht="15.75" hidden="false" customHeight="false" outlineLevel="0" collapsed="false">
      <c r="A968" s="3" t="n">
        <v>967</v>
      </c>
      <c r="B968" s="4" t="s">
        <v>3731</v>
      </c>
      <c r="C968" s="4" t="s">
        <v>3708</v>
      </c>
      <c r="D968" s="4" t="s">
        <v>3732</v>
      </c>
      <c r="E968" s="4" t="s">
        <v>10</v>
      </c>
      <c r="F968" s="4" t="s">
        <v>3733</v>
      </c>
      <c r="G968" s="4" t="s">
        <v>12</v>
      </c>
    </row>
    <row r="969" customFormat="false" ht="15.75" hidden="false" customHeight="false" outlineLevel="0" collapsed="false">
      <c r="A969" s="3" t="n">
        <v>968</v>
      </c>
      <c r="B969" s="4" t="s">
        <v>3734</v>
      </c>
      <c r="C969" s="4" t="s">
        <v>31</v>
      </c>
      <c r="D969" s="4" t="s">
        <v>3735</v>
      </c>
      <c r="E969" s="4" t="n">
        <v>61300900</v>
      </c>
      <c r="F969" s="4" t="s">
        <v>3736</v>
      </c>
      <c r="G969" s="4" t="s">
        <v>12</v>
      </c>
    </row>
    <row r="970" customFormat="false" ht="15.75" hidden="false" customHeight="false" outlineLevel="0" collapsed="false">
      <c r="A970" s="3" t="n">
        <v>969</v>
      </c>
      <c r="B970" s="4" t="s">
        <v>3737</v>
      </c>
      <c r="C970" s="4" t="s">
        <v>14</v>
      </c>
      <c r="D970" s="4" t="s">
        <v>3738</v>
      </c>
      <c r="E970" s="4" t="n">
        <v>9654153846</v>
      </c>
      <c r="F970" s="4" t="s">
        <v>3739</v>
      </c>
      <c r="G970" s="4" t="s">
        <v>12</v>
      </c>
    </row>
    <row r="971" customFormat="false" ht="15.75" hidden="false" customHeight="false" outlineLevel="0" collapsed="false">
      <c r="A971" s="3" t="n">
        <v>970</v>
      </c>
      <c r="B971" s="4" t="s">
        <v>3740</v>
      </c>
      <c r="C971" s="4" t="s">
        <v>3741</v>
      </c>
      <c r="D971" s="4" t="s">
        <v>3742</v>
      </c>
      <c r="E971" s="4" t="s">
        <v>10</v>
      </c>
      <c r="F971" s="4" t="s">
        <v>3743</v>
      </c>
      <c r="G971" s="4" t="s">
        <v>12</v>
      </c>
    </row>
    <row r="972" customFormat="false" ht="15.75" hidden="false" customHeight="false" outlineLevel="0" collapsed="false">
      <c r="A972" s="3" t="n">
        <v>971</v>
      </c>
      <c r="B972" s="4" t="s">
        <v>3744</v>
      </c>
      <c r="C972" s="4" t="s">
        <v>14</v>
      </c>
      <c r="D972" s="4" t="s">
        <v>3745</v>
      </c>
      <c r="E972" s="4" t="s">
        <v>10</v>
      </c>
      <c r="F972" s="4" t="s">
        <v>3746</v>
      </c>
      <c r="G972" s="4" t="s">
        <v>12</v>
      </c>
    </row>
    <row r="973" customFormat="false" ht="15.75" hidden="false" customHeight="false" outlineLevel="0" collapsed="false">
      <c r="A973" s="3" t="n">
        <v>972</v>
      </c>
      <c r="B973" s="4" t="s">
        <v>3747</v>
      </c>
      <c r="C973" s="4" t="s">
        <v>3748</v>
      </c>
      <c r="D973" s="6" t="s">
        <v>3749</v>
      </c>
      <c r="E973" s="4" t="s">
        <v>3750</v>
      </c>
      <c r="F973" s="4" t="s">
        <v>3751</v>
      </c>
      <c r="G973" s="4" t="s">
        <v>12</v>
      </c>
    </row>
    <row r="974" customFormat="false" ht="15.75" hidden="false" customHeight="false" outlineLevel="0" collapsed="false">
      <c r="A974" s="3" t="n">
        <v>973</v>
      </c>
      <c r="B974" s="4" t="s">
        <v>3752</v>
      </c>
      <c r="C974" s="4" t="s">
        <v>51</v>
      </c>
      <c r="D974" s="4" t="s">
        <v>3753</v>
      </c>
      <c r="E974" s="4" t="s">
        <v>3754</v>
      </c>
      <c r="F974" s="4" t="s">
        <v>3755</v>
      </c>
      <c r="G974" s="4" t="s">
        <v>12</v>
      </c>
    </row>
    <row r="975" customFormat="false" ht="15.75" hidden="false" customHeight="false" outlineLevel="0" collapsed="false">
      <c r="A975" s="3" t="n">
        <v>974</v>
      </c>
      <c r="B975" s="4" t="s">
        <v>3756</v>
      </c>
      <c r="C975" s="4" t="s">
        <v>171</v>
      </c>
      <c r="D975" s="4" t="s">
        <v>3757</v>
      </c>
      <c r="E975" s="4" t="n">
        <f aca="false">+914046623456</f>
        <v>914046623456</v>
      </c>
      <c r="F975" s="4" t="s">
        <v>3758</v>
      </c>
      <c r="G975" s="4" t="s">
        <v>12</v>
      </c>
    </row>
    <row r="976" customFormat="false" ht="15.75" hidden="false" customHeight="false" outlineLevel="0" collapsed="false">
      <c r="A976" s="3" t="n">
        <v>975</v>
      </c>
      <c r="B976" s="4" t="s">
        <v>3759</v>
      </c>
      <c r="C976" s="4" t="s">
        <v>3760</v>
      </c>
      <c r="D976" s="4" t="s">
        <v>3761</v>
      </c>
      <c r="E976" s="4" t="s">
        <v>10</v>
      </c>
      <c r="F976" s="4" t="s">
        <v>3762</v>
      </c>
      <c r="G976" s="4" t="s">
        <v>12</v>
      </c>
    </row>
    <row r="977" customFormat="false" ht="15.75" hidden="false" customHeight="false" outlineLevel="0" collapsed="false">
      <c r="A977" s="3" t="n">
        <v>976</v>
      </c>
      <c r="B977" s="4" t="s">
        <v>3763</v>
      </c>
      <c r="C977" s="4" t="s">
        <v>14</v>
      </c>
      <c r="D977" s="4" t="s">
        <v>3764</v>
      </c>
      <c r="E977" s="4" t="n">
        <f aca="false">+911294228800</f>
        <v>911294228800</v>
      </c>
      <c r="F977" s="4" t="s">
        <v>3765</v>
      </c>
      <c r="G977" s="4" t="s">
        <v>12</v>
      </c>
    </row>
    <row r="978" customFormat="false" ht="15.75" hidden="false" customHeight="false" outlineLevel="0" collapsed="false">
      <c r="A978" s="3" t="n">
        <v>977</v>
      </c>
      <c r="B978" s="4" t="s">
        <v>3766</v>
      </c>
      <c r="C978" s="4" t="s">
        <v>3767</v>
      </c>
      <c r="D978" s="4" t="s">
        <v>3768</v>
      </c>
      <c r="E978" s="4" t="s">
        <v>10</v>
      </c>
      <c r="F978" s="4" t="s">
        <v>3769</v>
      </c>
      <c r="G978" s="4" t="s">
        <v>12</v>
      </c>
    </row>
    <row r="979" customFormat="false" ht="15.75" hidden="false" customHeight="false" outlineLevel="0" collapsed="false">
      <c r="A979" s="3" t="n">
        <v>978</v>
      </c>
      <c r="B979" s="4" t="s">
        <v>3770</v>
      </c>
      <c r="C979" s="4" t="s">
        <v>3545</v>
      </c>
      <c r="D979" s="4" t="s">
        <v>3771</v>
      </c>
      <c r="E979" s="4" t="s">
        <v>10</v>
      </c>
      <c r="F979" s="4" t="s">
        <v>3772</v>
      </c>
      <c r="G979" s="4" t="s">
        <v>12</v>
      </c>
    </row>
    <row r="980" customFormat="false" ht="15.75" hidden="false" customHeight="false" outlineLevel="0" collapsed="false">
      <c r="A980" s="3" t="n">
        <v>979</v>
      </c>
      <c r="B980" s="4" t="s">
        <v>3773</v>
      </c>
      <c r="C980" s="4" t="s">
        <v>3774</v>
      </c>
      <c r="D980" s="4" t="s">
        <v>3775</v>
      </c>
      <c r="E980" s="4" t="s">
        <v>10</v>
      </c>
      <c r="F980" s="4" t="s">
        <v>3776</v>
      </c>
      <c r="G980" s="4" t="s">
        <v>12</v>
      </c>
    </row>
    <row r="981" customFormat="false" ht="15.75" hidden="false" customHeight="false" outlineLevel="0" collapsed="false">
      <c r="A981" s="3" t="n">
        <v>980</v>
      </c>
      <c r="B981" s="4" t="s">
        <v>3777</v>
      </c>
      <c r="C981" s="4" t="s">
        <v>171</v>
      </c>
      <c r="D981" s="4" t="s">
        <v>3778</v>
      </c>
      <c r="E981" s="4" t="n">
        <v>9886408455</v>
      </c>
      <c r="F981" s="4" t="s">
        <v>3779</v>
      </c>
      <c r="G981" s="4" t="s">
        <v>12</v>
      </c>
    </row>
    <row r="982" customFormat="false" ht="15.75" hidden="false" customHeight="false" outlineLevel="0" collapsed="false">
      <c r="A982" s="3" t="n">
        <v>981</v>
      </c>
      <c r="B982" s="4" t="s">
        <v>3780</v>
      </c>
      <c r="C982" s="4" t="s">
        <v>171</v>
      </c>
      <c r="D982" s="4" t="s">
        <v>3781</v>
      </c>
      <c r="E982" s="4" t="s">
        <v>3782</v>
      </c>
      <c r="F982" s="4" t="s">
        <v>3783</v>
      </c>
      <c r="G982" s="4" t="s">
        <v>12</v>
      </c>
    </row>
    <row r="983" customFormat="false" ht="15.75" hidden="false" customHeight="false" outlineLevel="0" collapsed="false">
      <c r="A983" s="3" t="n">
        <v>982</v>
      </c>
      <c r="B983" s="4" t="s">
        <v>3784</v>
      </c>
      <c r="C983" s="4" t="s">
        <v>3785</v>
      </c>
      <c r="D983" s="4" t="s">
        <v>3786</v>
      </c>
      <c r="E983" s="4" t="s">
        <v>3787</v>
      </c>
      <c r="F983" s="4" t="s">
        <v>3788</v>
      </c>
      <c r="G983" s="4" t="s">
        <v>12</v>
      </c>
    </row>
    <row r="984" customFormat="false" ht="15.75" hidden="false" customHeight="false" outlineLevel="0" collapsed="false">
      <c r="A984" s="3" t="n">
        <v>983</v>
      </c>
      <c r="B984" s="4" t="s">
        <v>3789</v>
      </c>
      <c r="C984" s="4" t="s">
        <v>2459</v>
      </c>
      <c r="D984" s="4" t="s">
        <v>3790</v>
      </c>
      <c r="E984" s="4" t="s">
        <v>10</v>
      </c>
      <c r="F984" s="4" t="s">
        <v>3791</v>
      </c>
      <c r="G984" s="4" t="s">
        <v>12</v>
      </c>
    </row>
    <row r="985" customFormat="false" ht="15.75" hidden="false" customHeight="false" outlineLevel="0" collapsed="false">
      <c r="A985" s="3" t="n">
        <v>984</v>
      </c>
      <c r="B985" s="4" t="s">
        <v>3792</v>
      </c>
      <c r="C985" s="4" t="s">
        <v>3793</v>
      </c>
      <c r="D985" s="4" t="s">
        <v>3794</v>
      </c>
      <c r="E985" s="4" t="s">
        <v>10</v>
      </c>
      <c r="F985" s="4" t="s">
        <v>3795</v>
      </c>
      <c r="G985" s="4" t="s">
        <v>12</v>
      </c>
    </row>
    <row r="986" customFormat="false" ht="15.75" hidden="false" customHeight="false" outlineLevel="0" collapsed="false">
      <c r="A986" s="3" t="n">
        <v>985</v>
      </c>
      <c r="B986" s="4" t="s">
        <v>3796</v>
      </c>
      <c r="C986" s="4" t="s">
        <v>3797</v>
      </c>
      <c r="D986" s="4" t="s">
        <v>3798</v>
      </c>
      <c r="E986" s="4" t="s">
        <v>10</v>
      </c>
      <c r="F986" s="4" t="s">
        <v>3799</v>
      </c>
      <c r="G986" s="4" t="s">
        <v>12</v>
      </c>
    </row>
    <row r="987" customFormat="false" ht="15.75" hidden="false" customHeight="false" outlineLevel="0" collapsed="false">
      <c r="A987" s="3" t="n">
        <v>986</v>
      </c>
      <c r="B987" s="4" t="s">
        <v>3800</v>
      </c>
      <c r="C987" s="4" t="s">
        <v>3801</v>
      </c>
      <c r="D987" s="4" t="s">
        <v>3802</v>
      </c>
      <c r="E987" s="4" t="s">
        <v>3803</v>
      </c>
      <c r="F987" s="4" t="s">
        <v>3804</v>
      </c>
      <c r="G987" s="4" t="s">
        <v>12</v>
      </c>
    </row>
    <row r="988" customFormat="false" ht="15.75" hidden="false" customHeight="false" outlineLevel="0" collapsed="false">
      <c r="A988" s="3" t="n">
        <v>987</v>
      </c>
      <c r="B988" s="4" t="s">
        <v>3805</v>
      </c>
      <c r="C988" s="4" t="s">
        <v>51</v>
      </c>
      <c r="D988" s="6" t="s">
        <v>3806</v>
      </c>
      <c r="E988" s="4" t="s">
        <v>3807</v>
      </c>
      <c r="F988" s="4" t="s">
        <v>3808</v>
      </c>
      <c r="G988" s="4" t="s">
        <v>12</v>
      </c>
    </row>
    <row r="989" customFormat="false" ht="15.75" hidden="false" customHeight="false" outlineLevel="0" collapsed="false">
      <c r="A989" s="3" t="n">
        <v>988</v>
      </c>
      <c r="B989" s="4" t="s">
        <v>3809</v>
      </c>
      <c r="C989" s="4" t="s">
        <v>3810</v>
      </c>
      <c r="D989" s="4" t="s">
        <v>3811</v>
      </c>
      <c r="E989" s="4" t="s">
        <v>10</v>
      </c>
      <c r="F989" s="4" t="s">
        <v>3812</v>
      </c>
      <c r="G989" s="4" t="s">
        <v>12</v>
      </c>
    </row>
    <row r="990" customFormat="false" ht="15.75" hidden="false" customHeight="false" outlineLevel="0" collapsed="false">
      <c r="A990" s="3" t="n">
        <v>989</v>
      </c>
      <c r="B990" s="4" t="s">
        <v>3813</v>
      </c>
      <c r="C990" s="4" t="s">
        <v>3814</v>
      </c>
      <c r="D990" s="4" t="s">
        <v>3815</v>
      </c>
      <c r="E990" s="4" t="s">
        <v>10</v>
      </c>
      <c r="F990" s="4" t="s">
        <v>3816</v>
      </c>
      <c r="G990" s="4" t="s">
        <v>12</v>
      </c>
    </row>
    <row r="991" customFormat="false" ht="15.75" hidden="false" customHeight="false" outlineLevel="0" collapsed="false">
      <c r="A991" s="3" t="n">
        <v>990</v>
      </c>
      <c r="B991" s="4" t="s">
        <v>3817</v>
      </c>
      <c r="C991" s="4" t="s">
        <v>3818</v>
      </c>
      <c r="D991" s="4" t="s">
        <v>3819</v>
      </c>
      <c r="E991" s="4" t="n">
        <f aca="false">+919341637199</f>
        <v>919341637199</v>
      </c>
      <c r="F991" s="4" t="s">
        <v>3820</v>
      </c>
      <c r="G991" s="4" t="s">
        <v>12</v>
      </c>
    </row>
    <row r="992" customFormat="false" ht="15.75" hidden="false" customHeight="false" outlineLevel="0" collapsed="false">
      <c r="A992" s="3" t="n">
        <v>991</v>
      </c>
      <c r="B992" s="4" t="s">
        <v>3821</v>
      </c>
      <c r="C992" s="4" t="s">
        <v>3822</v>
      </c>
      <c r="D992" s="4" t="s">
        <v>3823</v>
      </c>
      <c r="E992" s="4" t="s">
        <v>10</v>
      </c>
      <c r="F992" s="4" t="s">
        <v>3824</v>
      </c>
      <c r="G992" s="4" t="s">
        <v>12</v>
      </c>
    </row>
    <row r="993" customFormat="false" ht="15.75" hidden="false" customHeight="false" outlineLevel="0" collapsed="false">
      <c r="A993" s="3" t="n">
        <v>992</v>
      </c>
      <c r="B993" s="4" t="s">
        <v>3825</v>
      </c>
      <c r="C993" s="4" t="s">
        <v>3826</v>
      </c>
      <c r="D993" s="4" t="s">
        <v>3827</v>
      </c>
      <c r="E993" s="4" t="s">
        <v>10</v>
      </c>
      <c r="F993" s="10" t="s">
        <v>3828</v>
      </c>
      <c r="G993" s="4" t="s">
        <v>12</v>
      </c>
    </row>
    <row r="994" customFormat="false" ht="15.75" hidden="false" customHeight="false" outlineLevel="0" collapsed="false">
      <c r="A994" s="3" t="n">
        <v>993</v>
      </c>
      <c r="B994" s="4" t="s">
        <v>3829</v>
      </c>
      <c r="C994" s="4" t="s">
        <v>3830</v>
      </c>
      <c r="D994" s="4" t="s">
        <v>3831</v>
      </c>
      <c r="E994" s="4" t="s">
        <v>10</v>
      </c>
      <c r="F994" s="4" t="s">
        <v>3832</v>
      </c>
      <c r="G994" s="4" t="s">
        <v>12</v>
      </c>
    </row>
    <row r="995" customFormat="false" ht="15.75" hidden="false" customHeight="false" outlineLevel="0" collapsed="false">
      <c r="A995" s="3" t="n">
        <v>994</v>
      </c>
      <c r="B995" s="4" t="s">
        <v>3833</v>
      </c>
      <c r="C995" s="4" t="s">
        <v>3834</v>
      </c>
      <c r="D995" s="4" t="s">
        <v>3835</v>
      </c>
      <c r="E995" s="4" t="n">
        <f aca="false">+918322883200</f>
        <v>918322883200</v>
      </c>
      <c r="F995" s="4" t="s">
        <v>3836</v>
      </c>
      <c r="G995" s="4" t="s">
        <v>12</v>
      </c>
    </row>
    <row r="996" customFormat="false" ht="15.75" hidden="false" customHeight="false" outlineLevel="0" collapsed="false">
      <c r="A996" s="3" t="n">
        <v>995</v>
      </c>
      <c r="B996" s="4" t="s">
        <v>3837</v>
      </c>
      <c r="C996" s="4" t="s">
        <v>3838</v>
      </c>
      <c r="D996" s="4" t="s">
        <v>3839</v>
      </c>
      <c r="E996" s="4" t="n">
        <f aca="false">+913322600192</f>
        <v>913322600192</v>
      </c>
      <c r="F996" s="4" t="s">
        <v>3840</v>
      </c>
      <c r="G996" s="4" t="s">
        <v>12</v>
      </c>
    </row>
    <row r="997" customFormat="false" ht="15.75" hidden="false" customHeight="false" outlineLevel="0" collapsed="false">
      <c r="A997" s="3" t="n">
        <v>996</v>
      </c>
      <c r="B997" s="4" t="s">
        <v>3841</v>
      </c>
      <c r="C997" s="4" t="s">
        <v>3842</v>
      </c>
      <c r="D997" s="4" t="s">
        <v>3843</v>
      </c>
      <c r="E997" s="4" t="s">
        <v>10</v>
      </c>
      <c r="F997" s="4" t="s">
        <v>3844</v>
      </c>
      <c r="G997" s="4" t="s">
        <v>12</v>
      </c>
    </row>
    <row r="998" customFormat="false" ht="15.75" hidden="false" customHeight="false" outlineLevel="0" collapsed="false">
      <c r="A998" s="3" t="n">
        <v>997</v>
      </c>
      <c r="B998" s="4" t="s">
        <v>3845</v>
      </c>
      <c r="C998" s="4" t="s">
        <v>3846</v>
      </c>
      <c r="D998" s="4" t="s">
        <v>3847</v>
      </c>
      <c r="E998" s="4" t="s">
        <v>10</v>
      </c>
      <c r="F998" s="4" t="s">
        <v>3848</v>
      </c>
      <c r="G998" s="4" t="s">
        <v>12</v>
      </c>
    </row>
    <row r="999" customFormat="false" ht="15.75" hidden="false" customHeight="false" outlineLevel="0" collapsed="false">
      <c r="A999" s="3" t="n">
        <v>998</v>
      </c>
      <c r="B999" s="5" t="s">
        <v>3849</v>
      </c>
      <c r="C999" s="4" t="s">
        <v>3850</v>
      </c>
      <c r="D999" s="4" t="s">
        <v>3851</v>
      </c>
      <c r="E999" s="4" t="s">
        <v>10</v>
      </c>
      <c r="F999" s="4" t="s">
        <v>3852</v>
      </c>
      <c r="G999" s="4" t="s">
        <v>12</v>
      </c>
    </row>
    <row r="1000" customFormat="false" ht="15.75" hidden="false" customHeight="false" outlineLevel="0" collapsed="false">
      <c r="A1000" s="3" t="n">
        <v>999</v>
      </c>
      <c r="B1000" s="4" t="s">
        <v>3853</v>
      </c>
      <c r="C1000" s="4" t="s">
        <v>14</v>
      </c>
      <c r="D1000" s="4" t="s">
        <v>3854</v>
      </c>
      <c r="E1000" s="4" t="s">
        <v>10</v>
      </c>
      <c r="F1000" s="4" t="s">
        <v>3855</v>
      </c>
      <c r="G1000" s="4" t="s">
        <v>12</v>
      </c>
    </row>
    <row r="1001" customFormat="false" ht="15.75" hidden="false" customHeight="false" outlineLevel="0" collapsed="false">
      <c r="A1001" s="3" t="n">
        <v>1000</v>
      </c>
      <c r="B1001" s="4" t="s">
        <v>3856</v>
      </c>
      <c r="C1001" s="4" t="s">
        <v>51</v>
      </c>
      <c r="D1001" s="4" t="s">
        <v>3857</v>
      </c>
      <c r="E1001" s="4" t="s">
        <v>10</v>
      </c>
      <c r="F1001" s="4" t="s">
        <v>3858</v>
      </c>
      <c r="G1001" s="4" t="s">
        <v>12</v>
      </c>
    </row>
    <row r="1002" customFormat="false" ht="15.75" hidden="false" customHeight="false" outlineLevel="0" collapsed="false">
      <c r="A1002" s="3" t="n">
        <v>1001</v>
      </c>
      <c r="B1002" s="4" t="s">
        <v>3859</v>
      </c>
      <c r="C1002" s="4" t="s">
        <v>3860</v>
      </c>
      <c r="D1002" s="4" t="s">
        <v>3861</v>
      </c>
      <c r="E1002" s="4" t="s">
        <v>10</v>
      </c>
      <c r="F1002" s="4" t="s">
        <v>3862</v>
      </c>
      <c r="G1002" s="4" t="s">
        <v>12</v>
      </c>
    </row>
    <row r="1003" customFormat="false" ht="15.75" hidden="false" customHeight="false" outlineLevel="0" collapsed="false">
      <c r="A1003" s="3" t="n">
        <v>1002</v>
      </c>
      <c r="B1003" s="4" t="s">
        <v>3863</v>
      </c>
      <c r="C1003" s="4" t="s">
        <v>3864</v>
      </c>
      <c r="D1003" s="4" t="s">
        <v>3865</v>
      </c>
      <c r="E1003" s="4" t="n">
        <v>8939800391</v>
      </c>
      <c r="F1003" s="4" t="s">
        <v>3866</v>
      </c>
      <c r="G1003" s="4" t="s">
        <v>12</v>
      </c>
    </row>
    <row r="1004" customFormat="false" ht="15.75" hidden="false" customHeight="false" outlineLevel="0" collapsed="false">
      <c r="A1004" s="3" t="n">
        <v>1003</v>
      </c>
      <c r="B1004" s="4" t="s">
        <v>3867</v>
      </c>
      <c r="C1004" s="4" t="s">
        <v>3868</v>
      </c>
      <c r="D1004" s="4" t="s">
        <v>3869</v>
      </c>
      <c r="E1004" s="4" t="n">
        <f aca="false">+919866107737</f>
        <v>919866107737</v>
      </c>
      <c r="F1004" s="4" t="s">
        <v>3870</v>
      </c>
      <c r="G1004" s="4" t="s">
        <v>12</v>
      </c>
    </row>
    <row r="1005" customFormat="false" ht="15.75" hidden="false" customHeight="false" outlineLevel="0" collapsed="false">
      <c r="A1005" s="3" t="n">
        <v>1004</v>
      </c>
      <c r="B1005" s="4" t="s">
        <v>3871</v>
      </c>
      <c r="C1005" s="4" t="s">
        <v>14</v>
      </c>
      <c r="D1005" s="4" t="s">
        <v>3872</v>
      </c>
      <c r="E1005" s="4" t="s">
        <v>10</v>
      </c>
      <c r="F1005" s="4" t="s">
        <v>10</v>
      </c>
      <c r="G1005" s="4" t="s">
        <v>12</v>
      </c>
    </row>
    <row r="1006" customFormat="false" ht="15.75" hidden="false" customHeight="false" outlineLevel="0" collapsed="false">
      <c r="A1006" s="3" t="n">
        <v>1005</v>
      </c>
      <c r="B1006" s="4" t="s">
        <v>3873</v>
      </c>
      <c r="C1006" s="4" t="s">
        <v>3874</v>
      </c>
      <c r="D1006" s="4" t="s">
        <v>3875</v>
      </c>
      <c r="E1006" s="4" t="e">
        <f aca="false">+91 674 6555028/29/30</f>
        <v>#VALUE!</v>
      </c>
      <c r="F1006" s="4" t="s">
        <v>3876</v>
      </c>
      <c r="G1006" s="4" t="s">
        <v>12</v>
      </c>
    </row>
    <row r="1007" customFormat="false" ht="15.75" hidden="false" customHeight="false" outlineLevel="0" collapsed="false">
      <c r="A1007" s="3" t="n">
        <v>1006</v>
      </c>
      <c r="B1007" s="4" t="s">
        <v>3877</v>
      </c>
      <c r="C1007" s="4" t="s">
        <v>3878</v>
      </c>
      <c r="D1007" s="4" t="s">
        <v>3879</v>
      </c>
      <c r="E1007" s="4" t="s">
        <v>10</v>
      </c>
      <c r="F1007" s="4" t="s">
        <v>3880</v>
      </c>
      <c r="G1007" s="4" t="s">
        <v>12</v>
      </c>
    </row>
    <row r="1008" customFormat="false" ht="15.75" hidden="false" customHeight="false" outlineLevel="0" collapsed="false">
      <c r="A1008" s="3" t="n">
        <v>1007</v>
      </c>
      <c r="B1008" s="4" t="s">
        <v>3881</v>
      </c>
      <c r="C1008" s="4" t="s">
        <v>3882</v>
      </c>
      <c r="D1008" s="4" t="s">
        <v>3883</v>
      </c>
      <c r="E1008" s="4" t="s">
        <v>10</v>
      </c>
      <c r="F1008" s="4" t="s">
        <v>3884</v>
      </c>
      <c r="G1008" s="4" t="s">
        <v>12</v>
      </c>
    </row>
    <row r="1009" customFormat="false" ht="15.75" hidden="false" customHeight="false" outlineLevel="0" collapsed="false">
      <c r="A1009" s="3" t="n">
        <v>1008</v>
      </c>
      <c r="B1009" s="4" t="s">
        <v>3885</v>
      </c>
      <c r="C1009" s="4" t="s">
        <v>51</v>
      </c>
      <c r="D1009" s="4" t="s">
        <v>3886</v>
      </c>
      <c r="E1009" s="4" t="s">
        <v>10</v>
      </c>
      <c r="F1009" s="4" t="s">
        <v>3887</v>
      </c>
      <c r="G1009" s="4" t="s">
        <v>12</v>
      </c>
    </row>
    <row r="1010" customFormat="false" ht="15.75" hidden="false" customHeight="false" outlineLevel="0" collapsed="false">
      <c r="A1010" s="3" t="n">
        <v>1009</v>
      </c>
      <c r="B1010" s="4" t="s">
        <v>3888</v>
      </c>
      <c r="C1010" s="4" t="s">
        <v>31</v>
      </c>
      <c r="D1010" s="4" t="s">
        <v>3889</v>
      </c>
      <c r="E1010" s="4" t="s">
        <v>3890</v>
      </c>
      <c r="F1010" s="4" t="s">
        <v>3891</v>
      </c>
      <c r="G1010" s="4" t="s">
        <v>12</v>
      </c>
    </row>
    <row r="1011" customFormat="false" ht="15.75" hidden="false" customHeight="false" outlineLevel="0" collapsed="false">
      <c r="A1011" s="3" t="n">
        <v>1010</v>
      </c>
      <c r="B1011" s="4" t="s">
        <v>3892</v>
      </c>
      <c r="C1011" s="4" t="s">
        <v>3893</v>
      </c>
      <c r="D1011" s="4" t="s">
        <v>3894</v>
      </c>
      <c r="E1011" s="4" t="n">
        <f aca="false">+914066971841</f>
        <v>914066971841</v>
      </c>
      <c r="F1011" s="4" t="s">
        <v>3895</v>
      </c>
      <c r="G1011" s="4" t="s">
        <v>12</v>
      </c>
    </row>
    <row r="1012" customFormat="false" ht="15.75" hidden="false" customHeight="false" outlineLevel="0" collapsed="false">
      <c r="A1012" s="3" t="n">
        <v>1011</v>
      </c>
      <c r="B1012" s="4" t="s">
        <v>3896</v>
      </c>
      <c r="C1012" s="4" t="s">
        <v>3897</v>
      </c>
      <c r="D1012" s="4" t="s">
        <v>3898</v>
      </c>
      <c r="E1012" s="4" t="s">
        <v>10</v>
      </c>
      <c r="F1012" s="4" t="s">
        <v>3899</v>
      </c>
      <c r="G1012" s="4" t="s">
        <v>12</v>
      </c>
    </row>
    <row r="1013" customFormat="false" ht="15.75" hidden="false" customHeight="false" outlineLevel="0" collapsed="false">
      <c r="A1013" s="3" t="n">
        <v>1012</v>
      </c>
      <c r="B1013" s="4" t="s">
        <v>3900</v>
      </c>
      <c r="C1013" s="4" t="s">
        <v>3901</v>
      </c>
      <c r="D1013" s="6" t="s">
        <v>3902</v>
      </c>
      <c r="E1013" s="4" t="s">
        <v>10</v>
      </c>
      <c r="F1013" s="4" t="s">
        <v>3903</v>
      </c>
      <c r="G1013" s="4" t="s">
        <v>12</v>
      </c>
    </row>
    <row r="1014" customFormat="false" ht="15.75" hidden="false" customHeight="false" outlineLevel="0" collapsed="false">
      <c r="A1014" s="3" t="n">
        <v>1013</v>
      </c>
      <c r="B1014" s="4" t="s">
        <v>3904</v>
      </c>
      <c r="C1014" s="4" t="s">
        <v>14</v>
      </c>
      <c r="D1014" s="4" t="s">
        <v>3905</v>
      </c>
      <c r="E1014" s="4" t="s">
        <v>10</v>
      </c>
      <c r="F1014" s="4" t="s">
        <v>3906</v>
      </c>
      <c r="G1014" s="4" t="s">
        <v>12</v>
      </c>
    </row>
    <row r="1015" customFormat="false" ht="15.75" hidden="false" customHeight="false" outlineLevel="0" collapsed="false">
      <c r="A1015" s="3" t="n">
        <v>1014</v>
      </c>
      <c r="B1015" s="4" t="s">
        <v>3907</v>
      </c>
      <c r="C1015" s="4" t="s">
        <v>171</v>
      </c>
      <c r="D1015" s="4" t="s">
        <v>3908</v>
      </c>
      <c r="E1015" s="4" t="n">
        <f aca="false">+914442018386</f>
        <v>914442018386</v>
      </c>
      <c r="F1015" s="4" t="s">
        <v>3909</v>
      </c>
      <c r="G1015" s="4" t="s">
        <v>12</v>
      </c>
    </row>
    <row r="1016" customFormat="false" ht="15.75" hidden="false" customHeight="false" outlineLevel="0" collapsed="false">
      <c r="A1016" s="3" t="n">
        <v>1015</v>
      </c>
      <c r="B1016" s="4" t="s">
        <v>3910</v>
      </c>
      <c r="C1016" s="4" t="s">
        <v>3911</v>
      </c>
      <c r="D1016" s="4" t="s">
        <v>3912</v>
      </c>
      <c r="E1016" s="4" t="n">
        <f aca="false">+919611786414</f>
        <v>919611786414</v>
      </c>
      <c r="F1016" s="4" t="s">
        <v>3913</v>
      </c>
      <c r="G1016" s="4" t="s">
        <v>12</v>
      </c>
    </row>
    <row r="1017" customFormat="false" ht="15.75" hidden="false" customHeight="false" outlineLevel="0" collapsed="false">
      <c r="A1017" s="3" t="n">
        <v>1016</v>
      </c>
      <c r="B1017" s="4" t="s">
        <v>3914</v>
      </c>
      <c r="C1017" s="4" t="s">
        <v>3915</v>
      </c>
      <c r="D1017" s="4" t="s">
        <v>3916</v>
      </c>
      <c r="E1017" s="4" t="s">
        <v>10</v>
      </c>
      <c r="F1017" s="4" t="s">
        <v>3917</v>
      </c>
      <c r="G1017" s="4" t="s">
        <v>12</v>
      </c>
    </row>
    <row r="1018" customFormat="false" ht="15.75" hidden="false" customHeight="false" outlineLevel="0" collapsed="false">
      <c r="A1018" s="3" t="n">
        <v>1017</v>
      </c>
      <c r="B1018" s="4" t="s">
        <v>3918</v>
      </c>
      <c r="C1018" s="4" t="s">
        <v>2618</v>
      </c>
      <c r="D1018" s="4" t="s">
        <v>3919</v>
      </c>
      <c r="E1018" s="4" t="s">
        <v>10</v>
      </c>
      <c r="F1018" s="4" t="s">
        <v>3920</v>
      </c>
      <c r="G1018" s="4" t="s">
        <v>12</v>
      </c>
    </row>
    <row r="1019" customFormat="false" ht="15.75" hidden="false" customHeight="false" outlineLevel="0" collapsed="false">
      <c r="A1019" s="3" t="n">
        <v>1018</v>
      </c>
      <c r="B1019" s="4" t="s">
        <v>3921</v>
      </c>
      <c r="C1019" s="4" t="s">
        <v>14</v>
      </c>
      <c r="D1019" s="4" t="s">
        <v>3922</v>
      </c>
      <c r="E1019" s="4" t="s">
        <v>10</v>
      </c>
      <c r="F1019" s="4" t="s">
        <v>3923</v>
      </c>
      <c r="G1019" s="4" t="s">
        <v>12</v>
      </c>
    </row>
    <row r="1020" customFormat="false" ht="15.75" hidden="false" customHeight="false" outlineLevel="0" collapsed="false">
      <c r="A1020" s="3" t="n">
        <v>1019</v>
      </c>
      <c r="B1020" s="4" t="s">
        <v>3924</v>
      </c>
      <c r="C1020" s="4" t="s">
        <v>109</v>
      </c>
      <c r="D1020" s="4" t="s">
        <v>3925</v>
      </c>
      <c r="E1020" s="4" t="s">
        <v>10</v>
      </c>
      <c r="F1020" s="4" t="s">
        <v>3926</v>
      </c>
      <c r="G1020" s="4" t="s">
        <v>12</v>
      </c>
    </row>
    <row r="1021" customFormat="false" ht="15.75" hidden="false" customHeight="false" outlineLevel="0" collapsed="false">
      <c r="A1021" s="3" t="n">
        <v>1020</v>
      </c>
      <c r="B1021" s="4" t="s">
        <v>3927</v>
      </c>
      <c r="C1021" s="4" t="s">
        <v>650</v>
      </c>
      <c r="D1021" s="4" t="s">
        <v>3928</v>
      </c>
      <c r="E1021" s="4" t="s">
        <v>10</v>
      </c>
      <c r="F1021" s="4" t="s">
        <v>3929</v>
      </c>
      <c r="G1021" s="4" t="s">
        <v>12</v>
      </c>
    </row>
    <row r="1022" customFormat="false" ht="15.75" hidden="false" customHeight="false" outlineLevel="0" collapsed="false">
      <c r="A1022" s="3" t="n">
        <v>1021</v>
      </c>
      <c r="B1022" s="4" t="s">
        <v>3930</v>
      </c>
      <c r="C1022" s="4" t="s">
        <v>3931</v>
      </c>
      <c r="D1022" s="4" t="s">
        <v>3932</v>
      </c>
      <c r="E1022" s="4" t="s">
        <v>3933</v>
      </c>
      <c r="F1022" s="4" t="s">
        <v>3934</v>
      </c>
      <c r="G1022" s="4" t="s">
        <v>12</v>
      </c>
    </row>
    <row r="1023" customFormat="false" ht="15.75" hidden="false" customHeight="false" outlineLevel="0" collapsed="false">
      <c r="A1023" s="3" t="n">
        <v>1022</v>
      </c>
      <c r="B1023" s="4" t="s">
        <v>3935</v>
      </c>
      <c r="C1023" s="4" t="s">
        <v>3936</v>
      </c>
      <c r="D1023" s="4" t="s">
        <v>3937</v>
      </c>
      <c r="E1023" s="4" t="s">
        <v>3938</v>
      </c>
      <c r="F1023" s="4" t="s">
        <v>3939</v>
      </c>
      <c r="G1023" s="4" t="s">
        <v>12</v>
      </c>
    </row>
    <row r="1024" customFormat="false" ht="15.75" hidden="false" customHeight="false" outlineLevel="0" collapsed="false">
      <c r="A1024" s="3" t="n">
        <v>1023</v>
      </c>
      <c r="B1024" s="4" t="s">
        <v>3940</v>
      </c>
      <c r="C1024" s="4" t="s">
        <v>31</v>
      </c>
      <c r="D1024" s="4" t="s">
        <v>3941</v>
      </c>
      <c r="E1024" s="4" t="s">
        <v>10</v>
      </c>
      <c r="F1024" s="4" t="s">
        <v>3942</v>
      </c>
      <c r="G1024" s="4" t="s">
        <v>12</v>
      </c>
    </row>
    <row r="1025" customFormat="false" ht="15.75" hidden="false" customHeight="false" outlineLevel="0" collapsed="false">
      <c r="A1025" s="3" t="n">
        <v>1024</v>
      </c>
      <c r="B1025" s="4" t="s">
        <v>3943</v>
      </c>
      <c r="C1025" s="4" t="s">
        <v>3944</v>
      </c>
      <c r="D1025" s="4" t="s">
        <v>3945</v>
      </c>
      <c r="E1025" s="4" t="n">
        <f aca="false">+912261152030</f>
        <v>912261152030</v>
      </c>
      <c r="F1025" s="4" t="s">
        <v>3946</v>
      </c>
      <c r="G1025" s="4" t="s">
        <v>12</v>
      </c>
    </row>
    <row r="1026" customFormat="false" ht="15.75" hidden="false" customHeight="false" outlineLevel="0" collapsed="false">
      <c r="A1026" s="3" t="n">
        <v>1025</v>
      </c>
      <c r="B1026" s="4" t="s">
        <v>3947</v>
      </c>
      <c r="C1026" s="4" t="s">
        <v>3948</v>
      </c>
      <c r="D1026" s="4" t="s">
        <v>3949</v>
      </c>
      <c r="E1026" s="4" t="s">
        <v>10</v>
      </c>
      <c r="F1026" s="4" t="s">
        <v>3950</v>
      </c>
      <c r="G1026" s="4" t="s">
        <v>12</v>
      </c>
    </row>
    <row r="1027" customFormat="false" ht="15.75" hidden="false" customHeight="false" outlineLevel="0" collapsed="false">
      <c r="A1027" s="3" t="n">
        <v>1026</v>
      </c>
      <c r="B1027" s="4" t="s">
        <v>3951</v>
      </c>
      <c r="C1027" s="4" t="s">
        <v>3952</v>
      </c>
      <c r="D1027" s="4" t="s">
        <v>3953</v>
      </c>
      <c r="E1027" s="4" t="s">
        <v>10</v>
      </c>
      <c r="F1027" s="4" t="s">
        <v>3954</v>
      </c>
      <c r="G1027" s="4" t="s">
        <v>12</v>
      </c>
    </row>
    <row r="1028" customFormat="false" ht="15.75" hidden="false" customHeight="false" outlineLevel="0" collapsed="false">
      <c r="A1028" s="3" t="n">
        <v>1027</v>
      </c>
      <c r="B1028" s="4" t="s">
        <v>3955</v>
      </c>
      <c r="C1028" s="4" t="s">
        <v>3956</v>
      </c>
      <c r="D1028" s="4" t="s">
        <v>3957</v>
      </c>
      <c r="E1028" s="4" t="s">
        <v>10</v>
      </c>
      <c r="F1028" s="4" t="s">
        <v>3958</v>
      </c>
      <c r="G1028" s="4" t="s">
        <v>12</v>
      </c>
    </row>
    <row r="1029" customFormat="false" ht="15.75" hidden="false" customHeight="false" outlineLevel="0" collapsed="false">
      <c r="A1029" s="3" t="n">
        <v>1028</v>
      </c>
      <c r="B1029" s="4" t="s">
        <v>3959</v>
      </c>
      <c r="C1029" s="4" t="s">
        <v>3960</v>
      </c>
      <c r="D1029" s="4" t="s">
        <v>3961</v>
      </c>
      <c r="E1029" s="4" t="n">
        <f aca="false">+919820789382</f>
        <v>919820789382</v>
      </c>
      <c r="F1029" s="4" t="s">
        <v>3962</v>
      </c>
      <c r="G1029" s="4" t="s">
        <v>12</v>
      </c>
    </row>
    <row r="1030" customFormat="false" ht="15.75" hidden="false" customHeight="false" outlineLevel="0" collapsed="false">
      <c r="A1030" s="3" t="n">
        <v>1029</v>
      </c>
      <c r="B1030" s="4" t="s">
        <v>3963</v>
      </c>
      <c r="C1030" s="4" t="s">
        <v>171</v>
      </c>
      <c r="D1030" s="4" t="s">
        <v>3964</v>
      </c>
      <c r="E1030" s="4" t="s">
        <v>10</v>
      </c>
      <c r="F1030" s="4" t="s">
        <v>3965</v>
      </c>
      <c r="G1030" s="4" t="s">
        <v>12</v>
      </c>
    </row>
    <row r="1031" customFormat="false" ht="15.75" hidden="false" customHeight="false" outlineLevel="0" collapsed="false">
      <c r="A1031" s="3" t="n">
        <v>1030</v>
      </c>
      <c r="B1031" s="4" t="s">
        <v>3966</v>
      </c>
      <c r="C1031" s="4" t="s">
        <v>31</v>
      </c>
      <c r="D1031" s="4" t="s">
        <v>3967</v>
      </c>
      <c r="E1031" s="4" t="s">
        <v>10</v>
      </c>
      <c r="F1031" s="4" t="s">
        <v>3968</v>
      </c>
      <c r="G1031" s="4" t="s">
        <v>12</v>
      </c>
    </row>
    <row r="1032" customFormat="false" ht="15.75" hidden="false" customHeight="false" outlineLevel="0" collapsed="false">
      <c r="A1032" s="3" t="n">
        <v>1031</v>
      </c>
      <c r="B1032" s="4" t="s">
        <v>3969</v>
      </c>
      <c r="C1032" s="4" t="s">
        <v>31</v>
      </c>
      <c r="D1032" s="4" t="s">
        <v>3970</v>
      </c>
      <c r="E1032" s="4" t="s">
        <v>10</v>
      </c>
      <c r="F1032" s="4" t="s">
        <v>3971</v>
      </c>
      <c r="G1032" s="4" t="s">
        <v>12</v>
      </c>
    </row>
    <row r="1033" customFormat="false" ht="15.75" hidden="false" customHeight="false" outlineLevel="0" collapsed="false">
      <c r="A1033" s="3" t="n">
        <v>1032</v>
      </c>
      <c r="B1033" s="4" t="s">
        <v>3972</v>
      </c>
      <c r="C1033" s="4" t="s">
        <v>3973</v>
      </c>
      <c r="D1033" s="4" t="s">
        <v>3974</v>
      </c>
      <c r="E1033" s="4" t="s">
        <v>10</v>
      </c>
      <c r="F1033" s="4" t="s">
        <v>3975</v>
      </c>
      <c r="G1033" s="4" t="s">
        <v>12</v>
      </c>
    </row>
    <row r="1034" customFormat="false" ht="15.75" hidden="false" customHeight="false" outlineLevel="0" collapsed="false">
      <c r="A1034" s="3" t="n">
        <v>1033</v>
      </c>
      <c r="B1034" s="4" t="s">
        <v>3976</v>
      </c>
      <c r="C1034" s="4" t="s">
        <v>3977</v>
      </c>
      <c r="D1034" s="4" t="s">
        <v>3978</v>
      </c>
      <c r="E1034" s="4" t="s">
        <v>10</v>
      </c>
      <c r="F1034" s="4" t="s">
        <v>3979</v>
      </c>
      <c r="G1034" s="4" t="s">
        <v>12</v>
      </c>
    </row>
    <row r="1035" customFormat="false" ht="15.75" hidden="false" customHeight="false" outlineLevel="0" collapsed="false">
      <c r="A1035" s="3" t="n">
        <v>1034</v>
      </c>
      <c r="B1035" s="4" t="s">
        <v>3980</v>
      </c>
      <c r="C1035" s="4" t="s">
        <v>14</v>
      </c>
      <c r="D1035" s="4" t="s">
        <v>3981</v>
      </c>
      <c r="E1035" s="4" t="s">
        <v>10</v>
      </c>
      <c r="F1035" s="4" t="s">
        <v>3982</v>
      </c>
      <c r="G1035" s="4" t="s">
        <v>12</v>
      </c>
    </row>
    <row r="1036" customFormat="false" ht="15.75" hidden="false" customHeight="false" outlineLevel="0" collapsed="false">
      <c r="A1036" s="3" t="n">
        <v>1035</v>
      </c>
      <c r="B1036" s="4" t="s">
        <v>3983</v>
      </c>
      <c r="C1036" s="4" t="s">
        <v>3984</v>
      </c>
      <c r="D1036" s="4" t="s">
        <v>3985</v>
      </c>
      <c r="E1036" s="4" t="n">
        <f aca="false">+919422109792</f>
        <v>919422109792</v>
      </c>
      <c r="F1036" s="4" t="s">
        <v>3986</v>
      </c>
      <c r="G1036" s="4" t="s">
        <v>12</v>
      </c>
    </row>
    <row r="1037" customFormat="false" ht="15.75" hidden="false" customHeight="false" outlineLevel="0" collapsed="false">
      <c r="A1037" s="3" t="n">
        <v>1036</v>
      </c>
      <c r="B1037" s="4" t="s">
        <v>3987</v>
      </c>
      <c r="C1037" s="4" t="s">
        <v>3988</v>
      </c>
      <c r="D1037" s="4" t="s">
        <v>3989</v>
      </c>
      <c r="E1037" s="4" t="s">
        <v>10</v>
      </c>
      <c r="F1037" s="4" t="s">
        <v>3990</v>
      </c>
      <c r="G1037" s="4" t="s">
        <v>12</v>
      </c>
    </row>
    <row r="1038" customFormat="false" ht="15.75" hidden="false" customHeight="false" outlineLevel="0" collapsed="false">
      <c r="A1038" s="3" t="n">
        <v>1037</v>
      </c>
      <c r="B1038" s="4" t="s">
        <v>3991</v>
      </c>
      <c r="C1038" s="4" t="s">
        <v>3992</v>
      </c>
      <c r="D1038" s="4" t="s">
        <v>3993</v>
      </c>
      <c r="E1038" s="4" t="s">
        <v>10</v>
      </c>
      <c r="F1038" s="4" t="s">
        <v>3994</v>
      </c>
      <c r="G1038" s="4" t="s">
        <v>12</v>
      </c>
    </row>
    <row r="1039" customFormat="false" ht="15.75" hidden="false" customHeight="false" outlineLevel="0" collapsed="false">
      <c r="A1039" s="3" t="n">
        <v>1038</v>
      </c>
      <c r="B1039" s="4" t="s">
        <v>3995</v>
      </c>
      <c r="C1039" s="4" t="s">
        <v>3996</v>
      </c>
      <c r="D1039" s="4" t="s">
        <v>3997</v>
      </c>
      <c r="E1039" s="4" t="s">
        <v>10</v>
      </c>
      <c r="F1039" s="4" t="s">
        <v>3998</v>
      </c>
      <c r="G1039" s="4" t="s">
        <v>12</v>
      </c>
    </row>
    <row r="1040" customFormat="false" ht="15.75" hidden="false" customHeight="false" outlineLevel="0" collapsed="false">
      <c r="A1040" s="3" t="n">
        <v>1039</v>
      </c>
      <c r="B1040" s="4" t="s">
        <v>3999</v>
      </c>
      <c r="C1040" s="4" t="s">
        <v>4000</v>
      </c>
      <c r="D1040" s="4" t="s">
        <v>4001</v>
      </c>
      <c r="E1040" s="4" t="s">
        <v>10</v>
      </c>
      <c r="F1040" s="4" t="s">
        <v>4002</v>
      </c>
      <c r="G1040" s="4" t="s">
        <v>12</v>
      </c>
    </row>
    <row r="1041" customFormat="false" ht="15.75" hidden="false" customHeight="false" outlineLevel="0" collapsed="false">
      <c r="A1041" s="3" t="n">
        <v>1040</v>
      </c>
      <c r="B1041" s="4" t="s">
        <v>4003</v>
      </c>
      <c r="C1041" s="4" t="s">
        <v>4004</v>
      </c>
      <c r="D1041" s="4" t="s">
        <v>4005</v>
      </c>
      <c r="E1041" s="4" t="s">
        <v>10</v>
      </c>
      <c r="F1041" s="4" t="s">
        <v>4006</v>
      </c>
      <c r="G1041" s="4" t="s">
        <v>12</v>
      </c>
    </row>
    <row r="1042" customFormat="false" ht="15.75" hidden="false" customHeight="false" outlineLevel="0" collapsed="false">
      <c r="A1042" s="3" t="n">
        <v>1041</v>
      </c>
      <c r="B1042" s="4" t="s">
        <v>4007</v>
      </c>
      <c r="C1042" s="4" t="s">
        <v>4008</v>
      </c>
      <c r="D1042" s="4" t="s">
        <v>4009</v>
      </c>
      <c r="E1042" s="4" t="n">
        <f aca="false">+918041129766</f>
        <v>918041129766</v>
      </c>
      <c r="F1042" s="4" t="s">
        <v>4010</v>
      </c>
      <c r="G1042" s="4" t="s">
        <v>12</v>
      </c>
    </row>
    <row r="1043" customFormat="false" ht="15.75" hidden="false" customHeight="false" outlineLevel="0" collapsed="false">
      <c r="A1043" s="3" t="n">
        <v>1042</v>
      </c>
      <c r="B1043" s="4" t="s">
        <v>4011</v>
      </c>
      <c r="C1043" s="4" t="s">
        <v>4012</v>
      </c>
      <c r="D1043" s="4" t="s">
        <v>4013</v>
      </c>
      <c r="E1043" s="4" t="n">
        <f aca="false">+918067086708</f>
        <v>918067086708</v>
      </c>
      <c r="F1043" s="4" t="s">
        <v>4014</v>
      </c>
      <c r="G1043" s="4" t="s">
        <v>12</v>
      </c>
    </row>
    <row r="1044" customFormat="false" ht="15.75" hidden="false" customHeight="false" outlineLevel="0" collapsed="false">
      <c r="A1044" s="3" t="n">
        <v>1043</v>
      </c>
      <c r="B1044" s="4" t="s">
        <v>4015</v>
      </c>
      <c r="C1044" s="4" t="s">
        <v>4016</v>
      </c>
      <c r="D1044" s="4" t="s">
        <v>4017</v>
      </c>
      <c r="E1044" s="4" t="s">
        <v>10</v>
      </c>
      <c r="F1044" s="4" t="s">
        <v>4018</v>
      </c>
      <c r="G1044" s="4" t="s">
        <v>12</v>
      </c>
    </row>
    <row r="1045" customFormat="false" ht="15.75" hidden="false" customHeight="false" outlineLevel="0" collapsed="false">
      <c r="A1045" s="3" t="n">
        <v>1044</v>
      </c>
      <c r="B1045" s="4" t="s">
        <v>4019</v>
      </c>
      <c r="C1045" s="4" t="s">
        <v>4020</v>
      </c>
      <c r="D1045" s="4" t="s">
        <v>4021</v>
      </c>
      <c r="E1045" s="4" t="s">
        <v>10</v>
      </c>
      <c r="F1045" s="4" t="s">
        <v>4022</v>
      </c>
      <c r="G1045" s="4" t="s">
        <v>12</v>
      </c>
    </row>
    <row r="1046" customFormat="false" ht="15.75" hidden="false" customHeight="false" outlineLevel="0" collapsed="false">
      <c r="A1046" s="3" t="n">
        <v>1045</v>
      </c>
      <c r="B1046" s="4" t="s">
        <v>4023</v>
      </c>
      <c r="C1046" s="4" t="s">
        <v>4024</v>
      </c>
      <c r="D1046" s="4" t="s">
        <v>4025</v>
      </c>
      <c r="E1046" s="4" t="n">
        <f aca="false">+912026634701</f>
        <v>912026634701</v>
      </c>
      <c r="F1046" s="4" t="s">
        <v>4026</v>
      </c>
      <c r="G1046" s="4" t="s">
        <v>12</v>
      </c>
    </row>
    <row r="1047" customFormat="false" ht="15.75" hidden="false" customHeight="false" outlineLevel="0" collapsed="false">
      <c r="A1047" s="3" t="n">
        <v>1046</v>
      </c>
      <c r="B1047" s="4" t="s">
        <v>4027</v>
      </c>
      <c r="C1047" s="4" t="s">
        <v>4028</v>
      </c>
      <c r="D1047" s="4" t="s">
        <v>4029</v>
      </c>
      <c r="E1047" s="4" t="s">
        <v>10</v>
      </c>
      <c r="F1047" s="4" t="s">
        <v>4030</v>
      </c>
      <c r="G1047" s="4" t="s">
        <v>12</v>
      </c>
    </row>
    <row r="1048" customFormat="false" ht="15.75" hidden="false" customHeight="false" outlineLevel="0" collapsed="false">
      <c r="A1048" s="3" t="n">
        <v>1047</v>
      </c>
      <c r="B1048" s="4" t="s">
        <v>4031</v>
      </c>
      <c r="C1048" s="4" t="s">
        <v>4032</v>
      </c>
      <c r="D1048" s="6" t="s">
        <v>4033</v>
      </c>
      <c r="E1048" s="4" t="s">
        <v>10</v>
      </c>
      <c r="F1048" s="4" t="s">
        <v>4034</v>
      </c>
      <c r="G1048" s="4" t="s">
        <v>12</v>
      </c>
    </row>
    <row r="1049" customFormat="false" ht="15.75" hidden="false" customHeight="false" outlineLevel="0" collapsed="false">
      <c r="A1049" s="3" t="n">
        <v>1048</v>
      </c>
      <c r="B1049" s="4" t="s">
        <v>4035</v>
      </c>
      <c r="C1049" s="4" t="s">
        <v>4036</v>
      </c>
      <c r="D1049" s="4" t="s">
        <v>4037</v>
      </c>
      <c r="E1049" s="4" t="n">
        <f aca="false">+9111265646661</f>
        <v>9111265646661</v>
      </c>
      <c r="F1049" s="4" t="s">
        <v>4038</v>
      </c>
      <c r="G1049" s="4" t="s">
        <v>12</v>
      </c>
    </row>
    <row r="1050" customFormat="false" ht="15.75" hidden="false" customHeight="false" outlineLevel="0" collapsed="false">
      <c r="A1050" s="3" t="n">
        <v>1049</v>
      </c>
      <c r="B1050" s="4" t="s">
        <v>4039</v>
      </c>
      <c r="C1050" s="4" t="s">
        <v>171</v>
      </c>
      <c r="D1050" s="4" t="s">
        <v>4040</v>
      </c>
      <c r="E1050" s="4" t="n">
        <f aca="false">+914444490014</f>
        <v>914444490014</v>
      </c>
      <c r="F1050" s="4" t="s">
        <v>4041</v>
      </c>
      <c r="G1050" s="4" t="s">
        <v>12</v>
      </c>
    </row>
    <row r="1051" customFormat="false" ht="15.75" hidden="false" customHeight="false" outlineLevel="0" collapsed="false">
      <c r="A1051" s="3" t="n">
        <v>1050</v>
      </c>
      <c r="B1051" s="4" t="s">
        <v>4042</v>
      </c>
      <c r="C1051" s="4" t="s">
        <v>4043</v>
      </c>
      <c r="D1051" s="4" t="s">
        <v>4044</v>
      </c>
      <c r="E1051" s="4" t="s">
        <v>10</v>
      </c>
      <c r="F1051" s="4" t="s">
        <v>4045</v>
      </c>
      <c r="G1051" s="4" t="s">
        <v>12</v>
      </c>
    </row>
    <row r="1052" customFormat="false" ht="15.75" hidden="false" customHeight="false" outlineLevel="0" collapsed="false">
      <c r="A1052" s="3" t="n">
        <v>1051</v>
      </c>
      <c r="B1052" s="4" t="s">
        <v>4046</v>
      </c>
      <c r="C1052" s="4" t="s">
        <v>4047</v>
      </c>
      <c r="D1052" s="4" t="s">
        <v>4048</v>
      </c>
      <c r="E1052" s="4" t="s">
        <v>4049</v>
      </c>
      <c r="F1052" s="4" t="s">
        <v>4050</v>
      </c>
      <c r="G1052" s="4" t="s">
        <v>12</v>
      </c>
    </row>
    <row r="1053" customFormat="false" ht="15.75" hidden="false" customHeight="false" outlineLevel="0" collapsed="false">
      <c r="A1053" s="3" t="n">
        <v>1052</v>
      </c>
      <c r="B1053" s="4" t="s">
        <v>4051</v>
      </c>
      <c r="C1053" s="4" t="s">
        <v>4052</v>
      </c>
      <c r="D1053" s="4" t="s">
        <v>4053</v>
      </c>
      <c r="E1053" s="4" t="s">
        <v>10</v>
      </c>
      <c r="F1053" s="4" t="s">
        <v>4054</v>
      </c>
      <c r="G1053" s="4" t="s">
        <v>12</v>
      </c>
    </row>
    <row r="1054" customFormat="false" ht="15.75" hidden="false" customHeight="false" outlineLevel="0" collapsed="false">
      <c r="A1054" s="3" t="n">
        <v>1053</v>
      </c>
      <c r="B1054" s="4" t="s">
        <v>4055</v>
      </c>
      <c r="C1054" s="4" t="s">
        <v>31</v>
      </c>
      <c r="D1054" s="4" t="s">
        <v>4056</v>
      </c>
      <c r="E1054" s="4" t="s">
        <v>10</v>
      </c>
      <c r="F1054" s="4" t="s">
        <v>4057</v>
      </c>
      <c r="G1054" s="4" t="s">
        <v>12</v>
      </c>
    </row>
    <row r="1055" customFormat="false" ht="15.75" hidden="false" customHeight="false" outlineLevel="0" collapsed="false">
      <c r="A1055" s="3" t="n">
        <v>1054</v>
      </c>
      <c r="B1055" s="4" t="s">
        <v>4058</v>
      </c>
      <c r="C1055" s="4" t="s">
        <v>4059</v>
      </c>
      <c r="D1055" s="4" t="s">
        <v>4060</v>
      </c>
      <c r="E1055" s="4" t="s">
        <v>10</v>
      </c>
      <c r="F1055" s="4" t="s">
        <v>4061</v>
      </c>
      <c r="G1055" s="4" t="s">
        <v>12</v>
      </c>
    </row>
    <row r="1056" customFormat="false" ht="15.75" hidden="false" customHeight="false" outlineLevel="0" collapsed="false">
      <c r="A1056" s="3" t="n">
        <v>1055</v>
      </c>
      <c r="B1056" s="4" t="s">
        <v>4062</v>
      </c>
      <c r="C1056" s="4" t="s">
        <v>4063</v>
      </c>
      <c r="D1056" s="4" t="s">
        <v>4064</v>
      </c>
      <c r="E1056" s="4" t="s">
        <v>10</v>
      </c>
      <c r="F1056" s="4" t="s">
        <v>4065</v>
      </c>
      <c r="G1056" s="4" t="s">
        <v>12</v>
      </c>
    </row>
    <row r="1057" customFormat="false" ht="15.75" hidden="false" customHeight="false" outlineLevel="0" collapsed="false">
      <c r="A1057" s="3" t="n">
        <v>1056</v>
      </c>
      <c r="B1057" s="4" t="s">
        <v>4066</v>
      </c>
      <c r="C1057" s="4" t="s">
        <v>4067</v>
      </c>
      <c r="D1057" s="4" t="s">
        <v>4068</v>
      </c>
      <c r="E1057" s="4" t="s">
        <v>10</v>
      </c>
      <c r="F1057" s="4" t="s">
        <v>4069</v>
      </c>
      <c r="G1057" s="4" t="s">
        <v>12</v>
      </c>
    </row>
    <row r="1058" customFormat="false" ht="15.75" hidden="false" customHeight="false" outlineLevel="0" collapsed="false">
      <c r="A1058" s="3" t="n">
        <v>1057</v>
      </c>
      <c r="B1058" s="4" t="s">
        <v>4070</v>
      </c>
      <c r="C1058" s="4" t="s">
        <v>4071</v>
      </c>
      <c r="D1058" s="4" t="s">
        <v>4072</v>
      </c>
      <c r="E1058" s="4" t="s">
        <v>10</v>
      </c>
      <c r="F1058" s="4" t="s">
        <v>4073</v>
      </c>
      <c r="G1058" s="4" t="s">
        <v>12</v>
      </c>
    </row>
    <row r="1059" customFormat="false" ht="15.75" hidden="false" customHeight="false" outlineLevel="0" collapsed="false">
      <c r="A1059" s="3" t="n">
        <v>1058</v>
      </c>
      <c r="B1059" s="4" t="s">
        <v>4074</v>
      </c>
      <c r="C1059" s="4" t="s">
        <v>4075</v>
      </c>
      <c r="D1059" s="6" t="s">
        <v>4076</v>
      </c>
      <c r="E1059" s="4" t="s">
        <v>4077</v>
      </c>
      <c r="F1059" s="4" t="s">
        <v>4078</v>
      </c>
      <c r="G1059" s="4" t="s">
        <v>12</v>
      </c>
    </row>
    <row r="1060" customFormat="false" ht="15.75" hidden="false" customHeight="false" outlineLevel="0" collapsed="false">
      <c r="A1060" s="3" t="n">
        <v>1059</v>
      </c>
      <c r="B1060" s="4" t="s">
        <v>4079</v>
      </c>
      <c r="C1060" s="4" t="s">
        <v>14</v>
      </c>
      <c r="D1060" s="4" t="s">
        <v>4080</v>
      </c>
      <c r="E1060" s="4" t="s">
        <v>4081</v>
      </c>
      <c r="F1060" s="4" t="s">
        <v>4082</v>
      </c>
      <c r="G1060" s="4" t="s">
        <v>12</v>
      </c>
    </row>
    <row r="1061" customFormat="false" ht="15.75" hidden="false" customHeight="false" outlineLevel="0" collapsed="false">
      <c r="A1061" s="3" t="n">
        <v>1060</v>
      </c>
      <c r="B1061" s="4" t="s">
        <v>4083</v>
      </c>
      <c r="C1061" s="4" t="s">
        <v>1416</v>
      </c>
      <c r="D1061" s="11" t="s">
        <v>4084</v>
      </c>
      <c r="E1061" s="4" t="s">
        <v>10</v>
      </c>
      <c r="F1061" s="4" t="s">
        <v>4085</v>
      </c>
      <c r="G1061" s="4" t="s">
        <v>12</v>
      </c>
    </row>
    <row r="1062" customFormat="false" ht="15.75" hidden="false" customHeight="false" outlineLevel="0" collapsed="false">
      <c r="A1062" s="3" t="n">
        <v>1061</v>
      </c>
      <c r="B1062" s="4" t="s">
        <v>4086</v>
      </c>
      <c r="C1062" s="4" t="s">
        <v>4087</v>
      </c>
      <c r="D1062" s="4" t="s">
        <v>4088</v>
      </c>
      <c r="E1062" s="4" t="s">
        <v>10</v>
      </c>
      <c r="F1062" s="4" t="s">
        <v>4089</v>
      </c>
      <c r="G1062" s="4" t="s">
        <v>12</v>
      </c>
    </row>
    <row r="1063" customFormat="false" ht="15.75" hidden="false" customHeight="false" outlineLevel="0" collapsed="false">
      <c r="A1063" s="3" t="n">
        <v>1062</v>
      </c>
      <c r="B1063" s="4" t="s">
        <v>4090</v>
      </c>
      <c r="C1063" s="4" t="s">
        <v>4091</v>
      </c>
      <c r="D1063" s="4" t="s">
        <v>4092</v>
      </c>
      <c r="E1063" s="4" t="s">
        <v>4093</v>
      </c>
      <c r="F1063" s="4" t="s">
        <v>4094</v>
      </c>
      <c r="G1063" s="4" t="s">
        <v>12</v>
      </c>
    </row>
    <row r="1064" customFormat="false" ht="15.75" hidden="false" customHeight="false" outlineLevel="0" collapsed="false">
      <c r="A1064" s="3" t="n">
        <v>1063</v>
      </c>
      <c r="B1064" s="4" t="s">
        <v>4095</v>
      </c>
      <c r="C1064" s="4" t="s">
        <v>4096</v>
      </c>
      <c r="D1064" s="6" t="s">
        <v>4097</v>
      </c>
      <c r="E1064" s="4" t="n">
        <f aca="false">+919951511199</f>
        <v>919951511199</v>
      </c>
      <c r="F1064" s="4" t="s">
        <v>4098</v>
      </c>
      <c r="G1064" s="4" t="s">
        <v>12</v>
      </c>
    </row>
    <row r="1065" customFormat="false" ht="15.75" hidden="false" customHeight="false" outlineLevel="0" collapsed="false">
      <c r="A1065" s="3" t="n">
        <v>1064</v>
      </c>
      <c r="B1065" s="4" t="s">
        <v>4099</v>
      </c>
      <c r="C1065" s="4" t="s">
        <v>4100</v>
      </c>
      <c r="D1065" s="4" t="s">
        <v>4101</v>
      </c>
      <c r="E1065" s="4" t="s">
        <v>10</v>
      </c>
      <c r="F1065" s="4" t="s">
        <v>4102</v>
      </c>
      <c r="G1065" s="4" t="s">
        <v>12</v>
      </c>
    </row>
    <row r="1066" customFormat="false" ht="15.75" hidden="false" customHeight="false" outlineLevel="0" collapsed="false">
      <c r="A1066" s="3" t="n">
        <v>1065</v>
      </c>
      <c r="B1066" s="4" t="s">
        <v>4103</v>
      </c>
      <c r="C1066" s="4" t="s">
        <v>31</v>
      </c>
      <c r="D1066" s="4" t="s">
        <v>4104</v>
      </c>
      <c r="E1066" s="4" t="s">
        <v>4105</v>
      </c>
      <c r="F1066" s="4" t="s">
        <v>4106</v>
      </c>
      <c r="G1066" s="4" t="s">
        <v>12</v>
      </c>
    </row>
    <row r="1067" customFormat="false" ht="15.75" hidden="false" customHeight="false" outlineLevel="0" collapsed="false">
      <c r="A1067" s="3" t="n">
        <v>1066</v>
      </c>
      <c r="B1067" s="4" t="s">
        <v>4107</v>
      </c>
      <c r="C1067" s="4" t="s">
        <v>4108</v>
      </c>
      <c r="D1067" s="4" t="s">
        <v>4109</v>
      </c>
      <c r="E1067" s="4" t="s">
        <v>10</v>
      </c>
      <c r="F1067" s="4" t="s">
        <v>4110</v>
      </c>
      <c r="G1067" s="4" t="s">
        <v>12</v>
      </c>
    </row>
    <row r="1068" customFormat="false" ht="15.75" hidden="false" customHeight="false" outlineLevel="0" collapsed="false">
      <c r="A1068" s="3" t="n">
        <v>1067</v>
      </c>
      <c r="B1068" s="4" t="s">
        <v>4111</v>
      </c>
      <c r="C1068" s="4" t="s">
        <v>1416</v>
      </c>
      <c r="D1068" s="4" t="s">
        <v>4112</v>
      </c>
      <c r="E1068" s="4" t="s">
        <v>10</v>
      </c>
      <c r="F1068" s="4" t="s">
        <v>4113</v>
      </c>
      <c r="G1068" s="4" t="s">
        <v>12</v>
      </c>
    </row>
    <row r="1069" customFormat="false" ht="15.75" hidden="false" customHeight="false" outlineLevel="0" collapsed="false">
      <c r="A1069" s="3" t="n">
        <v>1068</v>
      </c>
      <c r="B1069" s="4" t="s">
        <v>4114</v>
      </c>
      <c r="C1069" s="4" t="s">
        <v>4115</v>
      </c>
      <c r="D1069" s="4" t="s">
        <v>4116</v>
      </c>
      <c r="E1069" s="4" t="s">
        <v>10</v>
      </c>
      <c r="F1069" s="4" t="s">
        <v>4117</v>
      </c>
      <c r="G1069" s="4" t="s">
        <v>12</v>
      </c>
    </row>
    <row r="1070" customFormat="false" ht="15.75" hidden="false" customHeight="false" outlineLevel="0" collapsed="false">
      <c r="A1070" s="3" t="n">
        <v>1069</v>
      </c>
      <c r="B1070" s="4" t="s">
        <v>4118</v>
      </c>
      <c r="C1070" s="4" t="s">
        <v>3175</v>
      </c>
      <c r="D1070" s="4" t="s">
        <v>4119</v>
      </c>
      <c r="E1070" s="4" t="s">
        <v>4120</v>
      </c>
      <c r="F1070" s="4" t="s">
        <v>4121</v>
      </c>
      <c r="G1070" s="4" t="s">
        <v>12</v>
      </c>
    </row>
    <row r="1071" customFormat="false" ht="15.75" hidden="false" customHeight="false" outlineLevel="0" collapsed="false">
      <c r="A1071" s="3" t="n">
        <v>1070</v>
      </c>
      <c r="B1071" s="4" t="s">
        <v>4122</v>
      </c>
      <c r="C1071" s="4" t="s">
        <v>4123</v>
      </c>
      <c r="D1071" s="4" t="s">
        <v>4124</v>
      </c>
      <c r="E1071" s="4" t="s">
        <v>10</v>
      </c>
      <c r="F1071" s="4" t="s">
        <v>4125</v>
      </c>
      <c r="G1071" s="4" t="s">
        <v>12</v>
      </c>
    </row>
    <row r="1072" customFormat="false" ht="15.75" hidden="false" customHeight="false" outlineLevel="0" collapsed="false">
      <c r="A1072" s="3" t="n">
        <v>1071</v>
      </c>
      <c r="B1072" s="4" t="s">
        <v>4126</v>
      </c>
      <c r="C1072" s="4" t="s">
        <v>4127</v>
      </c>
      <c r="D1072" s="4" t="s">
        <v>4128</v>
      </c>
      <c r="E1072" s="4" t="n">
        <f aca="false">+912239257372</f>
        <v>912239257372</v>
      </c>
      <c r="F1072" s="4" t="s">
        <v>4129</v>
      </c>
      <c r="G1072" s="4" t="s">
        <v>12</v>
      </c>
    </row>
    <row r="1073" customFormat="false" ht="15.75" hidden="false" customHeight="false" outlineLevel="0" collapsed="false">
      <c r="A1073" s="3" t="n">
        <v>1072</v>
      </c>
      <c r="B1073" s="4" t="s">
        <v>4130</v>
      </c>
      <c r="C1073" s="4" t="s">
        <v>4131</v>
      </c>
      <c r="D1073" s="6" t="s">
        <v>4132</v>
      </c>
      <c r="E1073" s="4" t="s">
        <v>4133</v>
      </c>
      <c r="F1073" s="4" t="s">
        <v>4134</v>
      </c>
      <c r="G1073" s="4" t="s">
        <v>12</v>
      </c>
    </row>
    <row r="1074" customFormat="false" ht="15.75" hidden="false" customHeight="false" outlineLevel="0" collapsed="false">
      <c r="A1074" s="3" t="n">
        <v>1073</v>
      </c>
      <c r="B1074" s="4" t="s">
        <v>4135</v>
      </c>
      <c r="C1074" s="4" t="s">
        <v>4136</v>
      </c>
      <c r="D1074" s="4" t="s">
        <v>4137</v>
      </c>
      <c r="E1074" s="4" t="n">
        <f aca="false">+918025429565</f>
        <v>918025429565</v>
      </c>
      <c r="F1074" s="4" t="s">
        <v>4138</v>
      </c>
      <c r="G1074" s="4" t="s">
        <v>12</v>
      </c>
    </row>
    <row r="1075" customFormat="false" ht="15.75" hidden="false" customHeight="false" outlineLevel="0" collapsed="false">
      <c r="A1075" s="3" t="n">
        <v>1074</v>
      </c>
      <c r="B1075" s="4" t="s">
        <v>4139</v>
      </c>
      <c r="C1075" s="4" t="s">
        <v>31</v>
      </c>
      <c r="D1075" s="6" t="s">
        <v>4140</v>
      </c>
      <c r="E1075" s="4" t="s">
        <v>4141</v>
      </c>
      <c r="F1075" s="4" t="s">
        <v>4142</v>
      </c>
      <c r="G1075" s="4" t="s">
        <v>12</v>
      </c>
    </row>
    <row r="1076" customFormat="false" ht="15.75" hidden="false" customHeight="false" outlineLevel="0" collapsed="false">
      <c r="A1076" s="3" t="n">
        <v>1075</v>
      </c>
      <c r="B1076" s="4" t="s">
        <v>4143</v>
      </c>
      <c r="C1076" s="4" t="s">
        <v>4144</v>
      </c>
      <c r="D1076" s="4" t="s">
        <v>4145</v>
      </c>
      <c r="E1076" s="4" t="s">
        <v>10</v>
      </c>
      <c r="F1076" s="4" t="s">
        <v>4146</v>
      </c>
      <c r="G1076" s="4" t="s">
        <v>12</v>
      </c>
    </row>
    <row r="1077" customFormat="false" ht="15.75" hidden="false" customHeight="false" outlineLevel="0" collapsed="false">
      <c r="A1077" s="3" t="n">
        <v>1076</v>
      </c>
      <c r="B1077" s="4" t="s">
        <v>4147</v>
      </c>
      <c r="C1077" s="4" t="s">
        <v>4148</v>
      </c>
      <c r="D1077" s="4" t="s">
        <v>4149</v>
      </c>
      <c r="E1077" s="4" t="n">
        <f aca="false">+912240013700</f>
        <v>912240013700</v>
      </c>
      <c r="F1077" s="4" t="s">
        <v>4150</v>
      </c>
      <c r="G1077" s="4" t="s">
        <v>12</v>
      </c>
    </row>
    <row r="1078" customFormat="false" ht="15.75" hidden="false" customHeight="false" outlineLevel="0" collapsed="false">
      <c r="A1078" s="3" t="n">
        <v>1077</v>
      </c>
      <c r="B1078" s="4" t="s">
        <v>4151</v>
      </c>
      <c r="C1078" s="4" t="s">
        <v>4152</v>
      </c>
      <c r="D1078" s="4" t="s">
        <v>4153</v>
      </c>
      <c r="E1078" s="4" t="n">
        <f aca="false">+919873440434</f>
        <v>919873440434</v>
      </c>
      <c r="F1078" s="4" t="s">
        <v>4154</v>
      </c>
      <c r="G1078" s="4" t="s">
        <v>12</v>
      </c>
    </row>
    <row r="1079" customFormat="false" ht="15.75" hidden="false" customHeight="false" outlineLevel="0" collapsed="false">
      <c r="A1079" s="3" t="n">
        <v>1078</v>
      </c>
      <c r="B1079" s="4" t="s">
        <v>4155</v>
      </c>
      <c r="C1079" s="4" t="s">
        <v>4156</v>
      </c>
      <c r="D1079" s="4" t="s">
        <v>4157</v>
      </c>
      <c r="E1079" s="4" t="s">
        <v>10</v>
      </c>
      <c r="F1079" s="4" t="s">
        <v>4158</v>
      </c>
      <c r="G1079" s="4" t="s">
        <v>12</v>
      </c>
    </row>
    <row r="1080" customFormat="false" ht="15.75" hidden="false" customHeight="false" outlineLevel="0" collapsed="false">
      <c r="A1080" s="3" t="n">
        <v>1079</v>
      </c>
      <c r="B1080" s="4" t="s">
        <v>4159</v>
      </c>
      <c r="C1080" s="4" t="s">
        <v>4160</v>
      </c>
      <c r="D1080" s="4" t="s">
        <v>4161</v>
      </c>
      <c r="E1080" s="4" t="s">
        <v>10</v>
      </c>
      <c r="F1080" s="4" t="s">
        <v>4162</v>
      </c>
      <c r="G1080" s="4" t="s">
        <v>12</v>
      </c>
    </row>
    <row r="1081" customFormat="false" ht="15.75" hidden="false" customHeight="false" outlineLevel="0" collapsed="false">
      <c r="A1081" s="3" t="n">
        <v>1080</v>
      </c>
      <c r="B1081" s="4" t="s">
        <v>4163</v>
      </c>
      <c r="C1081" s="4" t="s">
        <v>31</v>
      </c>
      <c r="D1081" s="4" t="s">
        <v>4164</v>
      </c>
      <c r="E1081" s="4" t="s">
        <v>10</v>
      </c>
      <c r="F1081" s="4" t="s">
        <v>4165</v>
      </c>
      <c r="G1081" s="4" t="s">
        <v>12</v>
      </c>
    </row>
    <row r="1082" customFormat="false" ht="15.75" hidden="false" customHeight="false" outlineLevel="0" collapsed="false">
      <c r="A1082" s="3" t="n">
        <v>1081</v>
      </c>
      <c r="B1082" s="4" t="s">
        <v>4166</v>
      </c>
      <c r="C1082" s="4" t="s">
        <v>4167</v>
      </c>
      <c r="D1082" s="4" t="s">
        <v>4168</v>
      </c>
      <c r="E1082" s="4" t="s">
        <v>10</v>
      </c>
      <c r="F1082" s="4" t="s">
        <v>4169</v>
      </c>
      <c r="G1082" s="4" t="s">
        <v>12</v>
      </c>
    </row>
    <row r="1083" customFormat="false" ht="15.75" hidden="false" customHeight="false" outlineLevel="0" collapsed="false">
      <c r="A1083" s="3" t="n">
        <v>1082</v>
      </c>
      <c r="B1083" s="4" t="s">
        <v>4170</v>
      </c>
      <c r="C1083" s="4" t="s">
        <v>14</v>
      </c>
      <c r="D1083" s="4" t="s">
        <v>4171</v>
      </c>
      <c r="E1083" s="4" t="n">
        <f aca="false">+912242215300</f>
        <v>912242215300</v>
      </c>
      <c r="F1083" s="4" t="s">
        <v>4172</v>
      </c>
      <c r="G1083" s="4" t="s">
        <v>12</v>
      </c>
    </row>
    <row r="1084" customFormat="false" ht="15.75" hidden="false" customHeight="false" outlineLevel="0" collapsed="false">
      <c r="A1084" s="3" t="n">
        <v>1083</v>
      </c>
      <c r="B1084" s="4" t="s">
        <v>4173</v>
      </c>
      <c r="C1084" s="4" t="s">
        <v>4174</v>
      </c>
      <c r="D1084" s="4" t="s">
        <v>4175</v>
      </c>
      <c r="E1084" s="4" t="s">
        <v>10</v>
      </c>
      <c r="F1084" s="4" t="s">
        <v>4176</v>
      </c>
      <c r="G1084" s="4" t="s">
        <v>12</v>
      </c>
    </row>
    <row r="1085" customFormat="false" ht="15.75" hidden="false" customHeight="false" outlineLevel="0" collapsed="false">
      <c r="A1085" s="3" t="n">
        <v>1084</v>
      </c>
      <c r="B1085" s="4" t="s">
        <v>4177</v>
      </c>
      <c r="C1085" s="4" t="s">
        <v>4178</v>
      </c>
      <c r="D1085" s="4" t="s">
        <v>4179</v>
      </c>
      <c r="E1085" s="4" t="s">
        <v>10</v>
      </c>
      <c r="F1085" s="4" t="s">
        <v>4180</v>
      </c>
      <c r="G1085" s="4" t="s">
        <v>12</v>
      </c>
    </row>
    <row r="1086" customFormat="false" ht="15.75" hidden="false" customHeight="false" outlineLevel="0" collapsed="false">
      <c r="A1086" s="3" t="n">
        <v>1085</v>
      </c>
      <c r="B1086" s="4" t="s">
        <v>4181</v>
      </c>
      <c r="C1086" s="4" t="s">
        <v>31</v>
      </c>
      <c r="D1086" s="4" t="s">
        <v>4182</v>
      </c>
      <c r="E1086" s="4" t="n">
        <v>8986023283</v>
      </c>
      <c r="F1086" s="4" t="s">
        <v>4183</v>
      </c>
      <c r="G1086" s="4" t="s">
        <v>12</v>
      </c>
    </row>
    <row r="1087" customFormat="false" ht="15.75" hidden="false" customHeight="false" outlineLevel="0" collapsed="false">
      <c r="A1087" s="3" t="n">
        <v>1086</v>
      </c>
      <c r="B1087" s="4" t="s">
        <v>4184</v>
      </c>
      <c r="C1087" s="4" t="s">
        <v>4185</v>
      </c>
      <c r="D1087" s="4" t="s">
        <v>4186</v>
      </c>
      <c r="E1087" s="4" t="s">
        <v>10</v>
      </c>
      <c r="F1087" s="4" t="s">
        <v>4187</v>
      </c>
      <c r="G1087" s="4" t="s">
        <v>12</v>
      </c>
    </row>
    <row r="1088" customFormat="false" ht="15.75" hidden="false" customHeight="false" outlineLevel="0" collapsed="false">
      <c r="A1088" s="3" t="n">
        <v>1087</v>
      </c>
      <c r="B1088" s="4" t="s">
        <v>4188</v>
      </c>
      <c r="C1088" s="4" t="s">
        <v>4189</v>
      </c>
      <c r="D1088" s="4" t="s">
        <v>4190</v>
      </c>
      <c r="E1088" s="4" t="s">
        <v>10</v>
      </c>
      <c r="F1088" s="4" t="s">
        <v>4191</v>
      </c>
      <c r="G1088" s="4" t="s">
        <v>12</v>
      </c>
    </row>
    <row r="1089" customFormat="false" ht="15.75" hidden="false" customHeight="false" outlineLevel="0" collapsed="false">
      <c r="A1089" s="3" t="n">
        <v>1088</v>
      </c>
      <c r="B1089" s="4" t="s">
        <v>4192</v>
      </c>
      <c r="C1089" s="4" t="s">
        <v>109</v>
      </c>
      <c r="D1089" s="4" t="s">
        <v>4193</v>
      </c>
      <c r="E1089" s="4" t="s">
        <v>10</v>
      </c>
      <c r="F1089" s="4" t="s">
        <v>4194</v>
      </c>
      <c r="G1089" s="4" t="s">
        <v>12</v>
      </c>
    </row>
    <row r="1090" customFormat="false" ht="15.75" hidden="false" customHeight="false" outlineLevel="0" collapsed="false">
      <c r="A1090" s="3" t="n">
        <v>1089</v>
      </c>
      <c r="B1090" s="4" t="s">
        <v>4195</v>
      </c>
      <c r="C1090" s="4" t="s">
        <v>4196</v>
      </c>
      <c r="D1090" s="4" t="s">
        <v>4197</v>
      </c>
      <c r="E1090" s="4" t="n">
        <f aca="false">+919840216878</f>
        <v>919840216878</v>
      </c>
      <c r="F1090" s="4" t="s">
        <v>4198</v>
      </c>
      <c r="G1090" s="4" t="s">
        <v>12</v>
      </c>
    </row>
    <row r="1091" customFormat="false" ht="15.75" hidden="false" customHeight="false" outlineLevel="0" collapsed="false">
      <c r="A1091" s="3" t="n">
        <v>1090</v>
      </c>
      <c r="B1091" s="4" t="s">
        <v>4199</v>
      </c>
      <c r="C1091" s="4" t="s">
        <v>51</v>
      </c>
      <c r="D1091" s="4" t="s">
        <v>4200</v>
      </c>
      <c r="E1091" s="4" t="s">
        <v>10</v>
      </c>
      <c r="F1091" s="4" t="s">
        <v>4201</v>
      </c>
      <c r="G1091" s="4" t="s">
        <v>12</v>
      </c>
    </row>
    <row r="1092" customFormat="false" ht="15.75" hidden="false" customHeight="false" outlineLevel="0" collapsed="false">
      <c r="A1092" s="3" t="n">
        <v>1091</v>
      </c>
      <c r="B1092" s="4" t="s">
        <v>4202</v>
      </c>
      <c r="C1092" s="4" t="s">
        <v>4203</v>
      </c>
      <c r="D1092" s="4" t="s">
        <v>4204</v>
      </c>
      <c r="E1092" s="4" t="n">
        <f aca="false">+91912242159</f>
        <v>91912242159</v>
      </c>
      <c r="F1092" s="4" t="s">
        <v>4205</v>
      </c>
      <c r="G1092" s="4" t="s">
        <v>12</v>
      </c>
    </row>
    <row r="1093" customFormat="false" ht="15.75" hidden="false" customHeight="false" outlineLevel="0" collapsed="false">
      <c r="A1093" s="3" t="n">
        <v>1092</v>
      </c>
      <c r="B1093" s="4" t="s">
        <v>4206</v>
      </c>
      <c r="C1093" s="4" t="s">
        <v>4207</v>
      </c>
      <c r="D1093" s="4" t="s">
        <v>4208</v>
      </c>
      <c r="E1093" s="4" t="s">
        <v>10</v>
      </c>
      <c r="F1093" s="4" t="s">
        <v>4209</v>
      </c>
      <c r="G1093" s="4" t="s">
        <v>12</v>
      </c>
    </row>
    <row r="1094" customFormat="false" ht="15.75" hidden="false" customHeight="false" outlineLevel="0" collapsed="false">
      <c r="A1094" s="3" t="n">
        <v>1093</v>
      </c>
      <c r="B1094" s="4" t="s">
        <v>4210</v>
      </c>
      <c r="C1094" s="4" t="s">
        <v>3175</v>
      </c>
      <c r="D1094" s="4" t="s">
        <v>4211</v>
      </c>
      <c r="E1094" s="4" t="n">
        <f aca="false">+914065455577</f>
        <v>914065455577</v>
      </c>
      <c r="F1094" s="4" t="s">
        <v>4212</v>
      </c>
      <c r="G1094" s="4" t="s">
        <v>12</v>
      </c>
    </row>
    <row r="1095" customFormat="false" ht="15.75" hidden="false" customHeight="false" outlineLevel="0" collapsed="false">
      <c r="A1095" s="3" t="n">
        <v>1094</v>
      </c>
      <c r="B1095" s="4" t="s">
        <v>4213</v>
      </c>
      <c r="C1095" s="4" t="s">
        <v>4214</v>
      </c>
      <c r="D1095" s="4" t="s">
        <v>4215</v>
      </c>
      <c r="E1095" s="4" t="s">
        <v>10</v>
      </c>
      <c r="F1095" s="4" t="s">
        <v>4216</v>
      </c>
      <c r="G1095" s="4" t="s">
        <v>12</v>
      </c>
    </row>
    <row r="1096" customFormat="false" ht="15.75" hidden="false" customHeight="false" outlineLevel="0" collapsed="false">
      <c r="A1096" s="3" t="n">
        <v>1095</v>
      </c>
      <c r="B1096" s="4" t="s">
        <v>4217</v>
      </c>
      <c r="C1096" s="4" t="s">
        <v>4218</v>
      </c>
      <c r="D1096" s="4" t="s">
        <v>4219</v>
      </c>
      <c r="E1096" s="4" t="s">
        <v>10</v>
      </c>
      <c r="F1096" s="4" t="s">
        <v>4220</v>
      </c>
      <c r="G1096" s="4" t="s">
        <v>12</v>
      </c>
    </row>
    <row r="1097" customFormat="false" ht="15.75" hidden="false" customHeight="false" outlineLevel="0" collapsed="false">
      <c r="A1097" s="3" t="n">
        <v>1096</v>
      </c>
      <c r="B1097" s="4" t="s">
        <v>4221</v>
      </c>
      <c r="C1097" s="4" t="s">
        <v>4222</v>
      </c>
      <c r="D1097" s="6" t="s">
        <v>4223</v>
      </c>
      <c r="E1097" s="4" t="s">
        <v>4224</v>
      </c>
      <c r="F1097" s="4" t="s">
        <v>4225</v>
      </c>
      <c r="G1097" s="4" t="s">
        <v>12</v>
      </c>
    </row>
    <row r="1098" customFormat="false" ht="15.75" hidden="false" customHeight="false" outlineLevel="0" collapsed="false">
      <c r="A1098" s="3" t="n">
        <v>1097</v>
      </c>
      <c r="B1098" s="4" t="s">
        <v>4226</v>
      </c>
      <c r="C1098" s="4" t="s">
        <v>171</v>
      </c>
      <c r="D1098" s="4" t="s">
        <v>4227</v>
      </c>
      <c r="E1098" s="4" t="s">
        <v>10</v>
      </c>
      <c r="F1098" s="4" t="s">
        <v>4228</v>
      </c>
      <c r="G1098" s="4" t="s">
        <v>12</v>
      </c>
    </row>
    <row r="1099" customFormat="false" ht="15.75" hidden="false" customHeight="false" outlineLevel="0" collapsed="false">
      <c r="A1099" s="3" t="n">
        <v>1098</v>
      </c>
      <c r="B1099" s="4" t="s">
        <v>4229</v>
      </c>
      <c r="C1099" s="4" t="s">
        <v>4230</v>
      </c>
      <c r="D1099" s="4" t="s">
        <v>4231</v>
      </c>
      <c r="E1099" s="4" t="s">
        <v>10</v>
      </c>
      <c r="F1099" s="4" t="s">
        <v>4232</v>
      </c>
      <c r="G1099" s="4" t="s">
        <v>12</v>
      </c>
    </row>
    <row r="1100" customFormat="false" ht="15.75" hidden="false" customHeight="false" outlineLevel="0" collapsed="false">
      <c r="A1100" s="3" t="n">
        <v>1099</v>
      </c>
      <c r="B1100" s="4" t="s">
        <v>4233</v>
      </c>
      <c r="C1100" s="4" t="s">
        <v>4234</v>
      </c>
      <c r="D1100" s="4" t="s">
        <v>4235</v>
      </c>
      <c r="E1100" s="4" t="s">
        <v>4236</v>
      </c>
      <c r="F1100" s="4" t="s">
        <v>4237</v>
      </c>
      <c r="G1100" s="4" t="s">
        <v>12</v>
      </c>
    </row>
    <row r="1101" customFormat="false" ht="15.75" hidden="false" customHeight="false" outlineLevel="0" collapsed="false">
      <c r="A1101" s="3" t="n">
        <v>1100</v>
      </c>
      <c r="B1101" s="4" t="s">
        <v>4238</v>
      </c>
      <c r="C1101" s="4" t="s">
        <v>31</v>
      </c>
      <c r="D1101" s="4" t="s">
        <v>4239</v>
      </c>
      <c r="E1101" s="4" t="s">
        <v>10</v>
      </c>
      <c r="F1101" s="4" t="s">
        <v>4240</v>
      </c>
      <c r="G1101" s="4" t="s">
        <v>12</v>
      </c>
    </row>
    <row r="1102" customFormat="false" ht="15.75" hidden="false" customHeight="false" outlineLevel="0" collapsed="false">
      <c r="A1102" s="3" t="n">
        <v>1101</v>
      </c>
      <c r="B1102" s="4" t="s">
        <v>4241</v>
      </c>
      <c r="C1102" s="4" t="s">
        <v>4242</v>
      </c>
      <c r="D1102" s="6" t="s">
        <v>4243</v>
      </c>
      <c r="E1102" s="4" t="n">
        <f aca="false">+919821282352</f>
        <v>919821282352</v>
      </c>
      <c r="F1102" s="10" t="s">
        <v>4244</v>
      </c>
      <c r="G1102" s="4" t="s">
        <v>12</v>
      </c>
    </row>
    <row r="1103" customFormat="false" ht="15.75" hidden="false" customHeight="false" outlineLevel="0" collapsed="false">
      <c r="A1103" s="3" t="n">
        <v>1102</v>
      </c>
      <c r="B1103" s="4" t="s">
        <v>4245</v>
      </c>
      <c r="C1103" s="4" t="s">
        <v>4246</v>
      </c>
      <c r="D1103" s="4" t="s">
        <v>4247</v>
      </c>
      <c r="E1103" s="4" t="n">
        <f aca="false">+912261907420</f>
        <v>912261907420</v>
      </c>
      <c r="F1103" s="4" t="s">
        <v>4248</v>
      </c>
      <c r="G1103" s="4" t="s">
        <v>12</v>
      </c>
    </row>
    <row r="1104" customFormat="false" ht="15.75" hidden="false" customHeight="false" outlineLevel="0" collapsed="false">
      <c r="A1104" s="3" t="n">
        <v>1103</v>
      </c>
      <c r="B1104" s="4" t="s">
        <v>4249</v>
      </c>
      <c r="C1104" s="4" t="s">
        <v>4250</v>
      </c>
      <c r="D1104" s="4" t="s">
        <v>4251</v>
      </c>
      <c r="E1104" s="4" t="n">
        <v>67427733</v>
      </c>
      <c r="F1104" s="4" t="s">
        <v>4252</v>
      </c>
      <c r="G1104" s="4" t="s">
        <v>12</v>
      </c>
    </row>
    <row r="1105" customFormat="false" ht="15.75" hidden="false" customHeight="false" outlineLevel="0" collapsed="false">
      <c r="A1105" s="3" t="n">
        <v>1104</v>
      </c>
      <c r="B1105" s="4" t="s">
        <v>4253</v>
      </c>
      <c r="C1105" s="4" t="s">
        <v>4254</v>
      </c>
      <c r="D1105" s="4" t="s">
        <v>4255</v>
      </c>
      <c r="E1105" s="4" t="s">
        <v>10</v>
      </c>
      <c r="F1105" s="4" t="s">
        <v>4256</v>
      </c>
      <c r="G1105" s="4" t="s">
        <v>12</v>
      </c>
    </row>
    <row r="1106" customFormat="false" ht="15.75" hidden="false" customHeight="false" outlineLevel="0" collapsed="false">
      <c r="A1106" s="3" t="n">
        <v>1105</v>
      </c>
      <c r="B1106" s="4" t="s">
        <v>4257</v>
      </c>
      <c r="C1106" s="4" t="s">
        <v>31</v>
      </c>
      <c r="D1106" s="4" t="s">
        <v>4258</v>
      </c>
      <c r="E1106" s="4" t="s">
        <v>10</v>
      </c>
      <c r="F1106" s="4" t="s">
        <v>4259</v>
      </c>
      <c r="G1106" s="4" t="s">
        <v>12</v>
      </c>
    </row>
    <row r="1107" customFormat="false" ht="15.75" hidden="false" customHeight="false" outlineLevel="0" collapsed="false">
      <c r="A1107" s="3" t="n">
        <v>1106</v>
      </c>
      <c r="B1107" s="4" t="s">
        <v>4260</v>
      </c>
      <c r="C1107" s="4" t="s">
        <v>4261</v>
      </c>
      <c r="D1107" s="4" t="s">
        <v>4262</v>
      </c>
      <c r="E1107" s="4" t="n">
        <f aca="false">+912261700000</f>
        <v>912261700000</v>
      </c>
      <c r="F1107" s="4" t="s">
        <v>4263</v>
      </c>
      <c r="G1107" s="4" t="s">
        <v>12</v>
      </c>
    </row>
    <row r="1108" customFormat="false" ht="15.75" hidden="false" customHeight="false" outlineLevel="0" collapsed="false">
      <c r="A1108" s="3" t="n">
        <v>1107</v>
      </c>
      <c r="B1108" s="4" t="s">
        <v>4264</v>
      </c>
      <c r="C1108" s="4" t="s">
        <v>4265</v>
      </c>
      <c r="D1108" s="4" t="s">
        <v>4266</v>
      </c>
      <c r="E1108" s="4" t="s">
        <v>10</v>
      </c>
      <c r="F1108" s="4" t="s">
        <v>4267</v>
      </c>
      <c r="G1108" s="4" t="s">
        <v>12</v>
      </c>
    </row>
    <row r="1109" customFormat="false" ht="15.75" hidden="false" customHeight="false" outlineLevel="0" collapsed="false">
      <c r="A1109" s="3" t="n">
        <v>1108</v>
      </c>
      <c r="B1109" s="4" t="s">
        <v>4268</v>
      </c>
      <c r="C1109" s="4" t="s">
        <v>4269</v>
      </c>
      <c r="D1109" s="4" t="s">
        <v>4270</v>
      </c>
      <c r="E1109" s="4" t="s">
        <v>10</v>
      </c>
      <c r="F1109" s="4" t="s">
        <v>4271</v>
      </c>
      <c r="G1109" s="4" t="s">
        <v>12</v>
      </c>
    </row>
    <row r="1110" customFormat="false" ht="15.75" hidden="false" customHeight="false" outlineLevel="0" collapsed="false">
      <c r="A1110" s="3" t="n">
        <v>1109</v>
      </c>
      <c r="B1110" s="4" t="s">
        <v>4272</v>
      </c>
      <c r="C1110" s="4" t="s">
        <v>14</v>
      </c>
      <c r="D1110" s="4" t="s">
        <v>4273</v>
      </c>
      <c r="E1110" s="4" t="s">
        <v>10</v>
      </c>
      <c r="F1110" s="4" t="s">
        <v>4274</v>
      </c>
      <c r="G1110" s="4" t="s">
        <v>12</v>
      </c>
    </row>
    <row r="1111" customFormat="false" ht="15.75" hidden="false" customHeight="false" outlineLevel="0" collapsed="false">
      <c r="A1111" s="3" t="n">
        <v>1110</v>
      </c>
      <c r="B1111" s="4" t="s">
        <v>4275</v>
      </c>
      <c r="C1111" s="4" t="s">
        <v>4276</v>
      </c>
      <c r="D1111" s="4" t="s">
        <v>4277</v>
      </c>
      <c r="E1111" s="4" t="s">
        <v>10</v>
      </c>
      <c r="F1111" s="10" t="s">
        <v>4278</v>
      </c>
      <c r="G1111" s="4" t="s">
        <v>12</v>
      </c>
    </row>
    <row r="1112" customFormat="false" ht="15.75" hidden="false" customHeight="false" outlineLevel="0" collapsed="false">
      <c r="A1112" s="3" t="n">
        <v>1111</v>
      </c>
      <c r="B1112" s="4" t="s">
        <v>4279</v>
      </c>
      <c r="C1112" s="4" t="s">
        <v>171</v>
      </c>
      <c r="D1112" s="4" t="s">
        <v>4280</v>
      </c>
      <c r="E1112" s="4" t="s">
        <v>4281</v>
      </c>
      <c r="F1112" s="4" t="s">
        <v>4282</v>
      </c>
      <c r="G1112" s="4" t="s">
        <v>12</v>
      </c>
    </row>
    <row r="1113" customFormat="false" ht="15.75" hidden="false" customHeight="false" outlineLevel="0" collapsed="false">
      <c r="A1113" s="3" t="n">
        <v>1112</v>
      </c>
      <c r="B1113" s="4" t="s">
        <v>4283</v>
      </c>
      <c r="C1113" s="4" t="s">
        <v>4284</v>
      </c>
      <c r="D1113" s="4" t="s">
        <v>4285</v>
      </c>
      <c r="E1113" s="4" t="n">
        <f aca="false">+914428263528</f>
        <v>914428263528</v>
      </c>
      <c r="F1113" s="4" t="s">
        <v>4286</v>
      </c>
      <c r="G1113" s="4" t="s">
        <v>12</v>
      </c>
    </row>
    <row r="1114" customFormat="false" ht="15.75" hidden="false" customHeight="false" outlineLevel="0" collapsed="false">
      <c r="A1114" s="3" t="n">
        <v>1113</v>
      </c>
      <c r="B1114" s="4" t="s">
        <v>4287</v>
      </c>
      <c r="C1114" s="4" t="s">
        <v>4288</v>
      </c>
      <c r="D1114" s="4" t="s">
        <v>4289</v>
      </c>
      <c r="E1114" s="4" t="s">
        <v>10</v>
      </c>
      <c r="F1114" s="4" t="s">
        <v>4290</v>
      </c>
      <c r="G1114" s="4" t="s">
        <v>12</v>
      </c>
    </row>
    <row r="1115" customFormat="false" ht="15.75" hidden="false" customHeight="false" outlineLevel="0" collapsed="false">
      <c r="A1115" s="3" t="n">
        <v>1114</v>
      </c>
      <c r="B1115" s="4" t="s">
        <v>4291</v>
      </c>
      <c r="C1115" s="4" t="s">
        <v>4292</v>
      </c>
      <c r="D1115" s="4" t="s">
        <v>4293</v>
      </c>
      <c r="E1115" s="4" t="s">
        <v>10</v>
      </c>
      <c r="F1115" s="4" t="s">
        <v>4294</v>
      </c>
      <c r="G1115" s="4" t="s">
        <v>12</v>
      </c>
    </row>
    <row r="1116" customFormat="false" ht="15.75" hidden="false" customHeight="false" outlineLevel="0" collapsed="false">
      <c r="A1116" s="3" t="n">
        <v>1115</v>
      </c>
      <c r="B1116" s="4" t="s">
        <v>4295</v>
      </c>
      <c r="C1116" s="4" t="s">
        <v>14</v>
      </c>
      <c r="D1116" s="4" t="s">
        <v>4296</v>
      </c>
      <c r="E1116" s="4" t="s">
        <v>10</v>
      </c>
      <c r="F1116" s="4" t="s">
        <v>4297</v>
      </c>
      <c r="G1116" s="4" t="s">
        <v>12</v>
      </c>
    </row>
    <row r="1117" customFormat="false" ht="15.75" hidden="false" customHeight="false" outlineLevel="0" collapsed="false">
      <c r="A1117" s="3" t="n">
        <v>1116</v>
      </c>
      <c r="B1117" s="4" t="s">
        <v>4298</v>
      </c>
      <c r="C1117" s="4" t="s">
        <v>51</v>
      </c>
      <c r="D1117" s="4" t="s">
        <v>4299</v>
      </c>
      <c r="E1117" s="4" t="n">
        <f aca="false">+919379772801</f>
        <v>919379772801</v>
      </c>
      <c r="F1117" s="4" t="s">
        <v>4300</v>
      </c>
      <c r="G1117" s="4" t="s">
        <v>12</v>
      </c>
    </row>
    <row r="1118" customFormat="false" ht="15.75" hidden="false" customHeight="false" outlineLevel="0" collapsed="false">
      <c r="A1118" s="3" t="n">
        <v>1117</v>
      </c>
      <c r="B1118" s="4" t="s">
        <v>4301</v>
      </c>
      <c r="C1118" s="4" t="s">
        <v>4302</v>
      </c>
      <c r="D1118" s="6" t="s">
        <v>4303</v>
      </c>
      <c r="E1118" s="4" t="n">
        <f aca="false">+919840872233</f>
        <v>919840872233</v>
      </c>
      <c r="F1118" s="4" t="s">
        <v>4304</v>
      </c>
      <c r="G1118" s="4" t="s">
        <v>12</v>
      </c>
    </row>
    <row r="1119" customFormat="false" ht="15.75" hidden="false" customHeight="false" outlineLevel="0" collapsed="false">
      <c r="A1119" s="3" t="n">
        <v>1118</v>
      </c>
      <c r="B1119" s="4" t="s">
        <v>4305</v>
      </c>
      <c r="C1119" s="4" t="s">
        <v>4306</v>
      </c>
      <c r="D1119" s="4" t="s">
        <v>4307</v>
      </c>
      <c r="E1119" s="4" t="s">
        <v>10</v>
      </c>
      <c r="F1119" s="4" t="s">
        <v>4308</v>
      </c>
      <c r="G1119" s="4" t="s">
        <v>12</v>
      </c>
    </row>
    <row r="1120" customFormat="false" ht="15.75" hidden="false" customHeight="false" outlineLevel="0" collapsed="false">
      <c r="A1120" s="3" t="n">
        <v>1119</v>
      </c>
      <c r="B1120" s="4" t="s">
        <v>4309</v>
      </c>
      <c r="C1120" s="4" t="s">
        <v>101</v>
      </c>
      <c r="D1120" s="4" t="s">
        <v>4310</v>
      </c>
      <c r="E1120" s="4" t="s">
        <v>10</v>
      </c>
      <c r="F1120" s="4" t="s">
        <v>4311</v>
      </c>
      <c r="G1120" s="4" t="s">
        <v>12</v>
      </c>
    </row>
    <row r="1121" customFormat="false" ht="15.75" hidden="false" customHeight="false" outlineLevel="0" collapsed="false">
      <c r="A1121" s="3" t="n">
        <v>1120</v>
      </c>
      <c r="B1121" s="4" t="s">
        <v>4312</v>
      </c>
      <c r="C1121" s="4" t="s">
        <v>31</v>
      </c>
      <c r="D1121" s="4" t="s">
        <v>4313</v>
      </c>
      <c r="E1121" s="4" t="s">
        <v>10</v>
      </c>
      <c r="F1121" s="4" t="s">
        <v>4314</v>
      </c>
      <c r="G1121" s="4" t="s">
        <v>12</v>
      </c>
    </row>
    <row r="1122" customFormat="false" ht="15.75" hidden="false" customHeight="false" outlineLevel="0" collapsed="false">
      <c r="A1122" s="3" t="n">
        <v>1121</v>
      </c>
      <c r="B1122" s="4" t="s">
        <v>4315</v>
      </c>
      <c r="C1122" s="4" t="s">
        <v>4316</v>
      </c>
      <c r="D1122" s="4" t="s">
        <v>4317</v>
      </c>
      <c r="E1122" s="4" t="s">
        <v>10</v>
      </c>
      <c r="F1122" s="4" t="s">
        <v>4318</v>
      </c>
      <c r="G1122" s="4" t="s">
        <v>12</v>
      </c>
    </row>
    <row r="1123" customFormat="false" ht="15.75" hidden="false" customHeight="false" outlineLevel="0" collapsed="false">
      <c r="A1123" s="3" t="n">
        <v>1122</v>
      </c>
      <c r="B1123" s="4" t="s">
        <v>4319</v>
      </c>
      <c r="C1123" s="4" t="s">
        <v>14</v>
      </c>
      <c r="D1123" s="4" t="s">
        <v>4320</v>
      </c>
      <c r="E1123" s="4" t="s">
        <v>10</v>
      </c>
      <c r="F1123" s="4" t="s">
        <v>4321</v>
      </c>
      <c r="G1123" s="4" t="s">
        <v>12</v>
      </c>
    </row>
    <row r="1124" customFormat="false" ht="15.75" hidden="false" customHeight="false" outlineLevel="0" collapsed="false">
      <c r="A1124" s="3" t="n">
        <v>1123</v>
      </c>
      <c r="B1124" s="4" t="s">
        <v>4322</v>
      </c>
      <c r="C1124" s="4" t="s">
        <v>4323</v>
      </c>
      <c r="D1124" s="4" t="s">
        <v>4324</v>
      </c>
      <c r="E1124" s="4" t="n">
        <v>9822001875</v>
      </c>
      <c r="F1124" s="4" t="s">
        <v>4325</v>
      </c>
      <c r="G1124" s="4" t="s">
        <v>12</v>
      </c>
    </row>
    <row r="1125" customFormat="false" ht="15.75" hidden="false" customHeight="false" outlineLevel="0" collapsed="false">
      <c r="A1125" s="3" t="n">
        <v>1124</v>
      </c>
      <c r="B1125" s="4" t="s">
        <v>4326</v>
      </c>
      <c r="C1125" s="4" t="s">
        <v>4327</v>
      </c>
      <c r="D1125" s="4" t="s">
        <v>4328</v>
      </c>
      <c r="E1125" s="4" t="s">
        <v>4329</v>
      </c>
      <c r="F1125" s="4" t="s">
        <v>4330</v>
      </c>
      <c r="G1125" s="4" t="s">
        <v>12</v>
      </c>
    </row>
    <row r="1126" customFormat="false" ht="15.75" hidden="false" customHeight="false" outlineLevel="0" collapsed="false">
      <c r="A1126" s="3" t="n">
        <v>1125</v>
      </c>
      <c r="B1126" s="4" t="s">
        <v>4331</v>
      </c>
      <c r="C1126" s="4" t="s">
        <v>31</v>
      </c>
      <c r="D1126" s="4" t="s">
        <v>4332</v>
      </c>
      <c r="E1126" s="4" t="s">
        <v>10</v>
      </c>
      <c r="F1126" s="4" t="s">
        <v>4333</v>
      </c>
      <c r="G1126" s="4" t="s">
        <v>12</v>
      </c>
    </row>
    <row r="1127" customFormat="false" ht="15.75" hidden="false" customHeight="false" outlineLevel="0" collapsed="false">
      <c r="A1127" s="3" t="n">
        <v>1126</v>
      </c>
      <c r="B1127" s="4" t="s">
        <v>4334</v>
      </c>
      <c r="C1127" s="4" t="s">
        <v>4335</v>
      </c>
      <c r="D1127" s="4" t="s">
        <v>4336</v>
      </c>
      <c r="E1127" s="4" t="s">
        <v>10</v>
      </c>
      <c r="F1127" s="4" t="s">
        <v>4337</v>
      </c>
      <c r="G1127" s="4" t="s">
        <v>12</v>
      </c>
    </row>
    <row r="1128" customFormat="false" ht="15.75" hidden="false" customHeight="false" outlineLevel="0" collapsed="false">
      <c r="A1128" s="3" t="n">
        <v>1127</v>
      </c>
      <c r="B1128" s="4" t="s">
        <v>4338</v>
      </c>
      <c r="C1128" s="4" t="s">
        <v>4339</v>
      </c>
      <c r="D1128" s="4" t="s">
        <v>4340</v>
      </c>
      <c r="E1128" s="4" t="s">
        <v>10</v>
      </c>
      <c r="F1128" s="4" t="s">
        <v>4341</v>
      </c>
      <c r="G1128" s="4" t="s">
        <v>12</v>
      </c>
    </row>
    <row r="1129" customFormat="false" ht="15.75" hidden="false" customHeight="false" outlineLevel="0" collapsed="false">
      <c r="A1129" s="3" t="n">
        <v>1128</v>
      </c>
      <c r="B1129" s="4" t="s">
        <v>4342</v>
      </c>
      <c r="C1129" s="4" t="s">
        <v>4343</v>
      </c>
      <c r="D1129" s="4" t="s">
        <v>4344</v>
      </c>
      <c r="E1129" s="4" t="s">
        <v>10</v>
      </c>
      <c r="F1129" s="4" t="s">
        <v>4345</v>
      </c>
      <c r="G1129" s="4" t="s">
        <v>12</v>
      </c>
    </row>
    <row r="1130" customFormat="false" ht="15.75" hidden="false" customHeight="false" outlineLevel="0" collapsed="false">
      <c r="A1130" s="3" t="n">
        <v>1129</v>
      </c>
      <c r="B1130" s="4" t="s">
        <v>4346</v>
      </c>
      <c r="C1130" s="4" t="s">
        <v>2693</v>
      </c>
      <c r="D1130" s="4" t="s">
        <v>4347</v>
      </c>
      <c r="E1130" s="4" t="n">
        <f aca="false">+911244027204</f>
        <v>911244027204</v>
      </c>
      <c r="F1130" s="4" t="s">
        <v>4348</v>
      </c>
      <c r="G1130" s="4" t="s">
        <v>12</v>
      </c>
    </row>
    <row r="1131" customFormat="false" ht="15.75" hidden="false" customHeight="false" outlineLevel="0" collapsed="false">
      <c r="A1131" s="3" t="n">
        <v>1130</v>
      </c>
      <c r="B1131" s="4" t="s">
        <v>4349</v>
      </c>
      <c r="C1131" s="4" t="s">
        <v>51</v>
      </c>
      <c r="D1131" s="4" t="s">
        <v>4350</v>
      </c>
      <c r="E1131" s="4" t="n">
        <f aca="false">+914040020837</f>
        <v>914040020837</v>
      </c>
      <c r="F1131" s="4" t="s">
        <v>4351</v>
      </c>
      <c r="G1131" s="4" t="s">
        <v>12</v>
      </c>
    </row>
    <row r="1132" customFormat="false" ht="15.75" hidden="false" customHeight="false" outlineLevel="0" collapsed="false">
      <c r="A1132" s="3" t="n">
        <v>1131</v>
      </c>
      <c r="B1132" s="4" t="s">
        <v>4352</v>
      </c>
      <c r="C1132" s="4" t="s">
        <v>51</v>
      </c>
      <c r="D1132" s="4" t="s">
        <v>4353</v>
      </c>
      <c r="E1132" s="4" t="s">
        <v>10</v>
      </c>
      <c r="F1132" s="4" t="s">
        <v>4354</v>
      </c>
      <c r="G1132" s="4" t="s">
        <v>12</v>
      </c>
    </row>
    <row r="1133" customFormat="false" ht="15.75" hidden="false" customHeight="false" outlineLevel="0" collapsed="false">
      <c r="A1133" s="3" t="n">
        <v>1132</v>
      </c>
      <c r="B1133" s="4" t="s">
        <v>4355</v>
      </c>
      <c r="C1133" s="4" t="s">
        <v>31</v>
      </c>
      <c r="D1133" s="4" t="s">
        <v>4356</v>
      </c>
      <c r="E1133" s="4" t="s">
        <v>10</v>
      </c>
      <c r="F1133" s="4" t="s">
        <v>4357</v>
      </c>
      <c r="G1133" s="4" t="s">
        <v>12</v>
      </c>
    </row>
    <row r="1134" customFormat="false" ht="15.75" hidden="false" customHeight="false" outlineLevel="0" collapsed="false">
      <c r="A1134" s="3" t="n">
        <v>1133</v>
      </c>
      <c r="B1134" s="4" t="s">
        <v>4358</v>
      </c>
      <c r="C1134" s="4" t="s">
        <v>4359</v>
      </c>
      <c r="D1134" s="4" t="s">
        <v>4360</v>
      </c>
      <c r="E1134" s="4" t="n">
        <f aca="false">+919600040064</f>
        <v>919600040064</v>
      </c>
      <c r="F1134" s="4" t="s">
        <v>4361</v>
      </c>
      <c r="G1134" s="4" t="s">
        <v>12</v>
      </c>
    </row>
    <row r="1135" customFormat="false" ht="15.75" hidden="false" customHeight="false" outlineLevel="0" collapsed="false">
      <c r="A1135" s="3" t="n">
        <v>1134</v>
      </c>
      <c r="B1135" s="4" t="s">
        <v>4362</v>
      </c>
      <c r="C1135" s="4" t="s">
        <v>31</v>
      </c>
      <c r="D1135" s="4" t="s">
        <v>4363</v>
      </c>
      <c r="E1135" s="4" t="s">
        <v>10</v>
      </c>
      <c r="F1135" s="4" t="s">
        <v>4364</v>
      </c>
      <c r="G1135" s="4" t="s">
        <v>12</v>
      </c>
    </row>
    <row r="1136" customFormat="false" ht="15.75" hidden="false" customHeight="false" outlineLevel="0" collapsed="false">
      <c r="A1136" s="3" t="n">
        <v>1135</v>
      </c>
      <c r="B1136" s="4" t="s">
        <v>4365</v>
      </c>
      <c r="C1136" s="4" t="s">
        <v>4366</v>
      </c>
      <c r="D1136" s="4" t="s">
        <v>4367</v>
      </c>
      <c r="E1136" s="4" t="s">
        <v>4368</v>
      </c>
      <c r="F1136" s="4" t="s">
        <v>4369</v>
      </c>
      <c r="G1136" s="4" t="s">
        <v>12</v>
      </c>
    </row>
    <row r="1137" customFormat="false" ht="15.75" hidden="false" customHeight="false" outlineLevel="0" collapsed="false">
      <c r="A1137" s="3" t="n">
        <v>1136</v>
      </c>
      <c r="B1137" s="4" t="s">
        <v>4370</v>
      </c>
      <c r="C1137" s="4" t="s">
        <v>14</v>
      </c>
      <c r="D1137" s="4" t="s">
        <v>4371</v>
      </c>
      <c r="E1137" s="4" t="n">
        <f aca="false">+912266546905</f>
        <v>912266546905</v>
      </c>
      <c r="F1137" s="4" t="s">
        <v>4372</v>
      </c>
      <c r="G1137" s="4" t="s">
        <v>12</v>
      </c>
    </row>
    <row r="1138" customFormat="false" ht="15.75" hidden="false" customHeight="false" outlineLevel="0" collapsed="false">
      <c r="A1138" s="3" t="n">
        <v>1137</v>
      </c>
      <c r="B1138" s="4" t="s">
        <v>4373</v>
      </c>
      <c r="C1138" s="4" t="s">
        <v>4374</v>
      </c>
      <c r="D1138" s="4" t="s">
        <v>4375</v>
      </c>
      <c r="E1138" s="4" t="n">
        <f aca="false">+911204749505</f>
        <v>911204749505</v>
      </c>
      <c r="F1138" s="4" t="s">
        <v>4376</v>
      </c>
      <c r="G1138" s="4" t="s">
        <v>12</v>
      </c>
    </row>
    <row r="1139" customFormat="false" ht="15.75" hidden="false" customHeight="false" outlineLevel="0" collapsed="false">
      <c r="A1139" s="3" t="n">
        <v>1138</v>
      </c>
      <c r="B1139" s="4" t="s">
        <v>4377</v>
      </c>
      <c r="C1139" s="4" t="s">
        <v>4378</v>
      </c>
      <c r="D1139" s="4" t="s">
        <v>4379</v>
      </c>
      <c r="E1139" s="4" t="n">
        <v>9243601105</v>
      </c>
      <c r="F1139" s="4" t="s">
        <v>4380</v>
      </c>
      <c r="G1139" s="4" t="s">
        <v>12</v>
      </c>
    </row>
    <row r="1140" customFormat="false" ht="15.75" hidden="false" customHeight="false" outlineLevel="0" collapsed="false">
      <c r="A1140" s="3" t="n">
        <v>1139</v>
      </c>
      <c r="B1140" s="4" t="s">
        <v>4381</v>
      </c>
      <c r="C1140" s="4" t="s">
        <v>4382</v>
      </c>
      <c r="D1140" s="4" t="s">
        <v>4383</v>
      </c>
      <c r="E1140" s="4" t="s">
        <v>4384</v>
      </c>
      <c r="F1140" s="4" t="s">
        <v>4385</v>
      </c>
      <c r="G1140" s="4" t="s">
        <v>12</v>
      </c>
    </row>
    <row r="1141" customFormat="false" ht="15.75" hidden="false" customHeight="false" outlineLevel="0" collapsed="false">
      <c r="A1141" s="3" t="n">
        <v>1140</v>
      </c>
      <c r="B1141" s="4" t="s">
        <v>4386</v>
      </c>
      <c r="C1141" s="4" t="s">
        <v>4387</v>
      </c>
      <c r="D1141" s="4" t="s">
        <v>4388</v>
      </c>
      <c r="E1141" s="4" t="n">
        <f aca="false">+918026638760</f>
        <v>918026638760</v>
      </c>
      <c r="F1141" s="4" t="s">
        <v>10</v>
      </c>
      <c r="G1141" s="4" t="s">
        <v>12</v>
      </c>
    </row>
    <row r="1142" customFormat="false" ht="15.75" hidden="false" customHeight="false" outlineLevel="0" collapsed="false">
      <c r="A1142" s="3" t="n">
        <v>1141</v>
      </c>
      <c r="B1142" s="4" t="s">
        <v>4389</v>
      </c>
      <c r="C1142" s="4" t="s">
        <v>1416</v>
      </c>
      <c r="D1142" s="6" t="s">
        <v>4390</v>
      </c>
      <c r="E1142" s="4" t="s">
        <v>10</v>
      </c>
      <c r="F1142" s="4" t="s">
        <v>4391</v>
      </c>
      <c r="G1142" s="4" t="s">
        <v>12</v>
      </c>
    </row>
    <row r="1143" customFormat="false" ht="15.75" hidden="false" customHeight="false" outlineLevel="0" collapsed="false">
      <c r="A1143" s="3" t="n">
        <v>1142</v>
      </c>
      <c r="B1143" s="4" t="s">
        <v>4392</v>
      </c>
      <c r="C1143" s="4" t="s">
        <v>171</v>
      </c>
      <c r="D1143" s="4" t="s">
        <v>4393</v>
      </c>
      <c r="E1143" s="4" t="s">
        <v>10</v>
      </c>
      <c r="F1143" s="4" t="s">
        <v>4394</v>
      </c>
      <c r="G1143" s="4" t="s">
        <v>12</v>
      </c>
    </row>
    <row r="1144" customFormat="false" ht="15.75" hidden="false" customHeight="false" outlineLevel="0" collapsed="false">
      <c r="A1144" s="3" t="n">
        <v>1143</v>
      </c>
      <c r="B1144" s="4" t="s">
        <v>4395</v>
      </c>
      <c r="C1144" s="4" t="s">
        <v>14</v>
      </c>
      <c r="D1144" s="4" t="s">
        <v>4396</v>
      </c>
      <c r="E1144" s="4" t="n">
        <f aca="false">+914040326799</f>
        <v>914040326799</v>
      </c>
      <c r="F1144" s="4" t="s">
        <v>4397</v>
      </c>
      <c r="G1144" s="4" t="s">
        <v>12</v>
      </c>
    </row>
    <row r="1145" customFormat="false" ht="15.75" hidden="false" customHeight="false" outlineLevel="0" collapsed="false">
      <c r="A1145" s="3" t="n">
        <v>1144</v>
      </c>
      <c r="B1145" s="4" t="s">
        <v>4398</v>
      </c>
      <c r="C1145" s="4" t="s">
        <v>4399</v>
      </c>
      <c r="D1145" s="4" t="s">
        <v>4400</v>
      </c>
      <c r="E1145" s="4" t="s">
        <v>10</v>
      </c>
      <c r="F1145" s="4" t="s">
        <v>4401</v>
      </c>
      <c r="G1145" s="4" t="s">
        <v>12</v>
      </c>
    </row>
    <row r="1146" customFormat="false" ht="15.75" hidden="false" customHeight="false" outlineLevel="0" collapsed="false">
      <c r="A1146" s="3" t="n">
        <v>1145</v>
      </c>
      <c r="B1146" s="5" t="s">
        <v>4402</v>
      </c>
      <c r="C1146" s="4" t="s">
        <v>4403</v>
      </c>
      <c r="D1146" s="4" t="s">
        <v>4404</v>
      </c>
      <c r="E1146" s="4" t="s">
        <v>10</v>
      </c>
      <c r="F1146" s="4" t="s">
        <v>4405</v>
      </c>
      <c r="G1146" s="4" t="s">
        <v>12</v>
      </c>
    </row>
    <row r="1147" customFormat="false" ht="15.75" hidden="false" customHeight="false" outlineLevel="0" collapsed="false">
      <c r="A1147" s="3" t="n">
        <v>1146</v>
      </c>
      <c r="B1147" s="4" t="s">
        <v>4406</v>
      </c>
      <c r="C1147" s="4" t="s">
        <v>4407</v>
      </c>
      <c r="D1147" s="4" t="s">
        <v>4408</v>
      </c>
      <c r="E1147" s="4" t="s">
        <v>10</v>
      </c>
      <c r="F1147" s="4" t="s">
        <v>4409</v>
      </c>
      <c r="G1147" s="4" t="s">
        <v>12</v>
      </c>
    </row>
    <row r="1148" customFormat="false" ht="15.75" hidden="false" customHeight="false" outlineLevel="0" collapsed="false">
      <c r="A1148" s="3" t="n">
        <v>1147</v>
      </c>
      <c r="B1148" s="4" t="s">
        <v>4410</v>
      </c>
      <c r="C1148" s="4" t="s">
        <v>4411</v>
      </c>
      <c r="D1148" s="4" t="s">
        <v>4412</v>
      </c>
      <c r="E1148" s="4" t="s">
        <v>10</v>
      </c>
      <c r="F1148" s="4" t="s">
        <v>4413</v>
      </c>
      <c r="G1148" s="4" t="s">
        <v>12</v>
      </c>
    </row>
    <row r="1149" customFormat="false" ht="15.75" hidden="false" customHeight="false" outlineLevel="0" collapsed="false">
      <c r="A1149" s="3" t="n">
        <v>1148</v>
      </c>
      <c r="B1149" s="4" t="s">
        <v>4414</v>
      </c>
      <c r="C1149" s="4" t="s">
        <v>1416</v>
      </c>
      <c r="D1149" s="4" t="s">
        <v>4415</v>
      </c>
      <c r="E1149" s="4" t="s">
        <v>4416</v>
      </c>
      <c r="F1149" s="4" t="s">
        <v>4417</v>
      </c>
      <c r="G1149" s="4" t="s">
        <v>12</v>
      </c>
    </row>
    <row r="1150" customFormat="false" ht="15.75" hidden="false" customHeight="false" outlineLevel="0" collapsed="false">
      <c r="A1150" s="3" t="n">
        <v>1149</v>
      </c>
      <c r="B1150" s="4" t="s">
        <v>4418</v>
      </c>
      <c r="C1150" s="4" t="s">
        <v>4419</v>
      </c>
      <c r="D1150" s="4" t="s">
        <v>4420</v>
      </c>
      <c r="E1150" s="4" t="s">
        <v>10</v>
      </c>
      <c r="F1150" s="4" t="s">
        <v>4421</v>
      </c>
      <c r="G1150" s="4" t="s">
        <v>12</v>
      </c>
    </row>
    <row r="1151" customFormat="false" ht="15.75" hidden="false" customHeight="false" outlineLevel="0" collapsed="false">
      <c r="A1151" s="3" t="n">
        <v>1150</v>
      </c>
      <c r="B1151" s="4" t="s">
        <v>4422</v>
      </c>
      <c r="C1151" s="4" t="s">
        <v>4423</v>
      </c>
      <c r="D1151" s="4" t="s">
        <v>4424</v>
      </c>
      <c r="E1151" s="4" t="s">
        <v>10</v>
      </c>
      <c r="F1151" s="4" t="s">
        <v>4425</v>
      </c>
      <c r="G1151" s="4" t="s">
        <v>12</v>
      </c>
    </row>
    <row r="1152" customFormat="false" ht="15.75" hidden="false" customHeight="false" outlineLevel="0" collapsed="false">
      <c r="A1152" s="3" t="n">
        <v>1151</v>
      </c>
      <c r="B1152" s="4" t="s">
        <v>4426</v>
      </c>
      <c r="C1152" s="4" t="s">
        <v>4427</v>
      </c>
      <c r="D1152" s="4" t="s">
        <v>4428</v>
      </c>
      <c r="E1152" s="4" t="n">
        <f aca="false">+912066076081</f>
        <v>912066076081</v>
      </c>
      <c r="F1152" s="4" t="s">
        <v>4429</v>
      </c>
      <c r="G1152" s="4" t="s">
        <v>12</v>
      </c>
    </row>
    <row r="1153" customFormat="false" ht="15.75" hidden="false" customHeight="false" outlineLevel="0" collapsed="false">
      <c r="A1153" s="3" t="n">
        <v>1152</v>
      </c>
      <c r="B1153" s="4" t="s">
        <v>4430</v>
      </c>
      <c r="C1153" s="4" t="s">
        <v>171</v>
      </c>
      <c r="D1153" s="4" t="s">
        <v>4431</v>
      </c>
      <c r="E1153" s="4" t="s">
        <v>10</v>
      </c>
      <c r="F1153" s="4" t="s">
        <v>4432</v>
      </c>
      <c r="G1153" s="4" t="s">
        <v>12</v>
      </c>
    </row>
    <row r="1154" customFormat="false" ht="15.75" hidden="false" customHeight="false" outlineLevel="0" collapsed="false">
      <c r="A1154" s="3" t="n">
        <v>1153</v>
      </c>
      <c r="B1154" s="4" t="s">
        <v>4433</v>
      </c>
      <c r="C1154" s="4" t="s">
        <v>4434</v>
      </c>
      <c r="D1154" s="4" t="s">
        <v>4435</v>
      </c>
      <c r="E1154" s="4" t="n">
        <f aca="false">+919922430987</f>
        <v>919922430987</v>
      </c>
      <c r="F1154" s="4" t="s">
        <v>4436</v>
      </c>
      <c r="G1154" s="4" t="s">
        <v>12</v>
      </c>
    </row>
    <row r="1155" customFormat="false" ht="15.75" hidden="false" customHeight="false" outlineLevel="0" collapsed="false">
      <c r="A1155" s="3" t="n">
        <v>1154</v>
      </c>
      <c r="B1155" s="4" t="s">
        <v>4437</v>
      </c>
      <c r="C1155" s="4" t="s">
        <v>4438</v>
      </c>
      <c r="D1155" s="4" t="s">
        <v>4439</v>
      </c>
      <c r="E1155" s="4" t="n">
        <f aca="false">+912027690001</f>
        <v>912027690001</v>
      </c>
      <c r="F1155" s="4" t="s">
        <v>4440</v>
      </c>
      <c r="G1155" s="4" t="s">
        <v>12</v>
      </c>
    </row>
    <row r="1156" customFormat="false" ht="15.75" hidden="false" customHeight="false" outlineLevel="0" collapsed="false">
      <c r="A1156" s="3" t="n">
        <v>1155</v>
      </c>
      <c r="B1156" s="4" t="s">
        <v>4441</v>
      </c>
      <c r="C1156" s="4" t="s">
        <v>4442</v>
      </c>
      <c r="D1156" s="4" t="s">
        <v>4443</v>
      </c>
      <c r="E1156" s="4" t="s">
        <v>10</v>
      </c>
      <c r="F1156" s="4" t="s">
        <v>4444</v>
      </c>
      <c r="G1156" s="4" t="s">
        <v>12</v>
      </c>
    </row>
    <row r="1157" customFormat="false" ht="15.75" hidden="false" customHeight="false" outlineLevel="0" collapsed="false">
      <c r="A1157" s="3" t="n">
        <v>1156</v>
      </c>
      <c r="B1157" s="4" t="s">
        <v>4445</v>
      </c>
      <c r="C1157" s="4" t="s">
        <v>4446</v>
      </c>
      <c r="D1157" s="4" t="s">
        <v>4447</v>
      </c>
      <c r="E1157" s="4" t="s">
        <v>10</v>
      </c>
      <c r="F1157" s="4" t="s">
        <v>4448</v>
      </c>
      <c r="G1157" s="4" t="s">
        <v>12</v>
      </c>
    </row>
    <row r="1158" customFormat="false" ht="15.75" hidden="false" customHeight="false" outlineLevel="0" collapsed="false">
      <c r="A1158" s="3" t="n">
        <v>1157</v>
      </c>
      <c r="B1158" s="4" t="s">
        <v>4449</v>
      </c>
      <c r="C1158" s="4" t="s">
        <v>4450</v>
      </c>
      <c r="D1158" s="4" t="s">
        <v>4451</v>
      </c>
      <c r="E1158" s="4" t="n">
        <f aca="false">+919769623284</f>
        <v>919769623284</v>
      </c>
      <c r="F1158" s="4" t="s">
        <v>4452</v>
      </c>
      <c r="G1158" s="4" t="s">
        <v>12</v>
      </c>
    </row>
    <row r="1159" customFormat="false" ht="15.75" hidden="false" customHeight="false" outlineLevel="0" collapsed="false">
      <c r="A1159" s="3" t="n">
        <v>1158</v>
      </c>
      <c r="B1159" s="4" t="s">
        <v>4453</v>
      </c>
      <c r="C1159" s="4" t="s">
        <v>4454</v>
      </c>
      <c r="D1159" s="4" t="s">
        <v>4455</v>
      </c>
      <c r="E1159" s="4" t="s">
        <v>10</v>
      </c>
      <c r="F1159" s="4" t="s">
        <v>4456</v>
      </c>
      <c r="G1159" s="4" t="s">
        <v>12</v>
      </c>
    </row>
    <row r="1160" customFormat="false" ht="15.75" hidden="false" customHeight="false" outlineLevel="0" collapsed="false">
      <c r="A1160" s="3" t="n">
        <v>1159</v>
      </c>
      <c r="B1160" s="4" t="s">
        <v>4457</v>
      </c>
      <c r="C1160" s="4" t="s">
        <v>171</v>
      </c>
      <c r="D1160" s="4" t="s">
        <v>4458</v>
      </c>
      <c r="E1160" s="4" t="s">
        <v>10</v>
      </c>
      <c r="F1160" s="4" t="s">
        <v>4459</v>
      </c>
      <c r="G1160" s="4" t="s">
        <v>12</v>
      </c>
    </row>
    <row r="1161" customFormat="false" ht="15.75" hidden="false" customHeight="false" outlineLevel="0" collapsed="false">
      <c r="A1161" s="3" t="n">
        <v>1160</v>
      </c>
      <c r="B1161" s="4" t="s">
        <v>4460</v>
      </c>
      <c r="C1161" s="4" t="s">
        <v>4461</v>
      </c>
      <c r="D1161" s="4" t="s">
        <v>4462</v>
      </c>
      <c r="E1161" s="4" t="s">
        <v>10</v>
      </c>
      <c r="F1161" s="4" t="s">
        <v>4463</v>
      </c>
      <c r="G1161" s="4" t="s">
        <v>12</v>
      </c>
    </row>
    <row r="1162" customFormat="false" ht="15.75" hidden="false" customHeight="false" outlineLevel="0" collapsed="false">
      <c r="A1162" s="3" t="n">
        <v>1161</v>
      </c>
      <c r="B1162" s="4" t="s">
        <v>4464</v>
      </c>
      <c r="C1162" s="4" t="s">
        <v>4465</v>
      </c>
      <c r="D1162" s="10" t="s">
        <v>4466</v>
      </c>
      <c r="E1162" s="4" t="n">
        <f aca="false">+912066766000</f>
        <v>912066766000</v>
      </c>
      <c r="F1162" s="4" t="s">
        <v>4467</v>
      </c>
      <c r="G1162" s="4" t="s">
        <v>12</v>
      </c>
    </row>
    <row r="1163" customFormat="false" ht="15.75" hidden="false" customHeight="false" outlineLevel="0" collapsed="false">
      <c r="A1163" s="3" t="n">
        <v>1162</v>
      </c>
      <c r="B1163" s="4" t="s">
        <v>4468</v>
      </c>
      <c r="C1163" s="4" t="s">
        <v>4469</v>
      </c>
      <c r="D1163" s="4" t="s">
        <v>4470</v>
      </c>
      <c r="E1163" s="4" t="s">
        <v>10</v>
      </c>
      <c r="F1163" s="4" t="s">
        <v>4471</v>
      </c>
      <c r="G1163" s="4" t="s">
        <v>12</v>
      </c>
    </row>
    <row r="1164" customFormat="false" ht="15.75" hidden="false" customHeight="false" outlineLevel="0" collapsed="false">
      <c r="A1164" s="3" t="n">
        <v>1163</v>
      </c>
      <c r="B1164" s="4" t="s">
        <v>4472</v>
      </c>
      <c r="C1164" s="4" t="s">
        <v>4473</v>
      </c>
      <c r="D1164" s="4" t="s">
        <v>4474</v>
      </c>
      <c r="E1164" s="4" t="n">
        <f aca="false">+912261899701</f>
        <v>912261899701</v>
      </c>
      <c r="F1164" s="4" t="s">
        <v>4475</v>
      </c>
      <c r="G1164" s="4" t="s">
        <v>12</v>
      </c>
    </row>
    <row r="1165" customFormat="false" ht="15.75" hidden="false" customHeight="false" outlineLevel="0" collapsed="false">
      <c r="A1165" s="3" t="n">
        <v>1164</v>
      </c>
      <c r="B1165" s="4" t="s">
        <v>4476</v>
      </c>
      <c r="C1165" s="4" t="s">
        <v>4477</v>
      </c>
      <c r="D1165" s="4" t="s">
        <v>4478</v>
      </c>
      <c r="E1165" s="4" t="n">
        <f aca="false">+914222313938</f>
        <v>914222313938</v>
      </c>
      <c r="F1165" s="4" t="s">
        <v>4479</v>
      </c>
      <c r="G1165" s="4" t="s">
        <v>12</v>
      </c>
    </row>
    <row r="1166" customFormat="false" ht="15.75" hidden="false" customHeight="false" outlineLevel="0" collapsed="false">
      <c r="A1166" s="3" t="n">
        <v>1165</v>
      </c>
      <c r="B1166" s="4" t="s">
        <v>4480</v>
      </c>
      <c r="C1166" s="4" t="s">
        <v>4481</v>
      </c>
      <c r="D1166" s="4" t="s">
        <v>4482</v>
      </c>
      <c r="E1166" s="4" t="s">
        <v>10</v>
      </c>
      <c r="F1166" s="4" t="s">
        <v>4483</v>
      </c>
      <c r="G1166" s="4" t="s">
        <v>12</v>
      </c>
    </row>
    <row r="1167" customFormat="false" ht="15.75" hidden="false" customHeight="false" outlineLevel="0" collapsed="false">
      <c r="A1167" s="3" t="n">
        <v>1166</v>
      </c>
      <c r="B1167" s="4" t="s">
        <v>4484</v>
      </c>
      <c r="C1167" s="4" t="s">
        <v>171</v>
      </c>
      <c r="D1167" s="4" t="s">
        <v>4485</v>
      </c>
      <c r="E1167" s="4" t="s">
        <v>10</v>
      </c>
      <c r="F1167" s="4" t="s">
        <v>4486</v>
      </c>
      <c r="G1167" s="4" t="s">
        <v>12</v>
      </c>
    </row>
    <row r="1168" customFormat="false" ht="15.75" hidden="false" customHeight="false" outlineLevel="0" collapsed="false">
      <c r="A1168" s="3" t="n">
        <v>1167</v>
      </c>
      <c r="B1168" s="4" t="s">
        <v>4487</v>
      </c>
      <c r="C1168" s="4" t="s">
        <v>4488</v>
      </c>
      <c r="D1168" s="4" t="s">
        <v>4489</v>
      </c>
      <c r="E1168" s="4" t="s">
        <v>10</v>
      </c>
      <c r="F1168" s="4" t="s">
        <v>4490</v>
      </c>
      <c r="G1168" s="4" t="s">
        <v>12</v>
      </c>
    </row>
    <row r="1169" customFormat="false" ht="15.75" hidden="false" customHeight="false" outlineLevel="0" collapsed="false">
      <c r="A1169" s="3" t="n">
        <v>1168</v>
      </c>
      <c r="B1169" s="4" t="s">
        <v>4491</v>
      </c>
      <c r="C1169" s="4" t="s">
        <v>4492</v>
      </c>
      <c r="D1169" s="4" t="s">
        <v>4493</v>
      </c>
      <c r="E1169" s="4" t="s">
        <v>10</v>
      </c>
      <c r="F1169" s="4" t="s">
        <v>4494</v>
      </c>
      <c r="G1169" s="4" t="s">
        <v>12</v>
      </c>
    </row>
    <row r="1170" customFormat="false" ht="15.75" hidden="false" customHeight="false" outlineLevel="0" collapsed="false">
      <c r="A1170" s="3" t="n">
        <v>1169</v>
      </c>
      <c r="B1170" s="4" t="s">
        <v>4495</v>
      </c>
      <c r="C1170" s="4" t="s">
        <v>4496</v>
      </c>
      <c r="D1170" s="6" t="s">
        <v>4497</v>
      </c>
      <c r="E1170" s="4" t="s">
        <v>10</v>
      </c>
      <c r="F1170" s="4" t="s">
        <v>4498</v>
      </c>
      <c r="G1170" s="4" t="s">
        <v>12</v>
      </c>
    </row>
    <row r="1171" customFormat="false" ht="15.75" hidden="false" customHeight="false" outlineLevel="0" collapsed="false">
      <c r="A1171" s="3" t="n">
        <v>1170</v>
      </c>
      <c r="B1171" s="4" t="s">
        <v>4499</v>
      </c>
      <c r="C1171" s="4" t="s">
        <v>4500</v>
      </c>
      <c r="D1171" s="4" t="s">
        <v>4501</v>
      </c>
      <c r="E1171" s="4" t="s">
        <v>10</v>
      </c>
      <c r="F1171" s="4" t="s">
        <v>4502</v>
      </c>
      <c r="G1171" s="4" t="s">
        <v>12</v>
      </c>
    </row>
    <row r="1172" customFormat="false" ht="15.75" hidden="false" customHeight="false" outlineLevel="0" collapsed="false">
      <c r="A1172" s="3" t="n">
        <v>1171</v>
      </c>
      <c r="B1172" s="4" t="s">
        <v>4503</v>
      </c>
      <c r="C1172" s="4" t="s">
        <v>4504</v>
      </c>
      <c r="D1172" s="4" t="s">
        <v>4505</v>
      </c>
      <c r="E1172" s="4" t="n">
        <f aca="false">+918023154770</f>
        <v>918023154770</v>
      </c>
      <c r="F1172" s="4" t="s">
        <v>4506</v>
      </c>
      <c r="G1172" s="4" t="s">
        <v>12</v>
      </c>
    </row>
    <row r="1173" customFormat="false" ht="15.75" hidden="false" customHeight="false" outlineLevel="0" collapsed="false">
      <c r="A1173" s="3" t="n">
        <v>1172</v>
      </c>
      <c r="B1173" s="4" t="s">
        <v>4507</v>
      </c>
      <c r="C1173" s="4" t="s">
        <v>4508</v>
      </c>
      <c r="D1173" s="4" t="s">
        <v>4509</v>
      </c>
      <c r="E1173" s="4" t="n">
        <f aca="false">+918041939000</f>
        <v>918041939000</v>
      </c>
      <c r="F1173" s="4" t="s">
        <v>4510</v>
      </c>
      <c r="G1173" s="4" t="s">
        <v>12</v>
      </c>
    </row>
    <row r="1174" customFormat="false" ht="15.75" hidden="false" customHeight="false" outlineLevel="0" collapsed="false">
      <c r="A1174" s="3" t="n">
        <v>1173</v>
      </c>
      <c r="B1174" s="4" t="s">
        <v>4511</v>
      </c>
      <c r="C1174" s="4" t="s">
        <v>4512</v>
      </c>
      <c r="D1174" s="4" t="s">
        <v>4513</v>
      </c>
      <c r="E1174" s="4" t="s">
        <v>4514</v>
      </c>
      <c r="F1174" s="4" t="s">
        <v>4515</v>
      </c>
      <c r="G1174" s="4" t="s">
        <v>12</v>
      </c>
    </row>
    <row r="1175" customFormat="false" ht="15.75" hidden="false" customHeight="false" outlineLevel="0" collapsed="false">
      <c r="A1175" s="3" t="n">
        <v>1174</v>
      </c>
      <c r="B1175" s="4" t="s">
        <v>4516</v>
      </c>
      <c r="C1175" s="4" t="s">
        <v>4517</v>
      </c>
      <c r="D1175" s="4" t="s">
        <v>4518</v>
      </c>
      <c r="E1175" s="4" t="n">
        <v>67369800</v>
      </c>
      <c r="F1175" s="4" t="s">
        <v>4519</v>
      </c>
      <c r="G1175" s="4" t="s">
        <v>12</v>
      </c>
    </row>
    <row r="1176" customFormat="false" ht="15.75" hidden="false" customHeight="false" outlineLevel="0" collapsed="false">
      <c r="A1176" s="3" t="n">
        <v>1175</v>
      </c>
      <c r="B1176" s="4" t="s">
        <v>4520</v>
      </c>
      <c r="C1176" s="4" t="s">
        <v>4521</v>
      </c>
      <c r="D1176" s="4" t="s">
        <v>4522</v>
      </c>
      <c r="E1176" s="4" t="n">
        <f aca="false">+91999986691</f>
        <v>91999986691</v>
      </c>
      <c r="F1176" s="4" t="s">
        <v>4523</v>
      </c>
      <c r="G1176" s="4" t="s">
        <v>12</v>
      </c>
    </row>
    <row r="1177" customFormat="false" ht="15.75" hidden="false" customHeight="false" outlineLevel="0" collapsed="false">
      <c r="A1177" s="3" t="n">
        <v>1176</v>
      </c>
      <c r="B1177" s="4" t="s">
        <v>4524</v>
      </c>
      <c r="C1177" s="4" t="s">
        <v>31</v>
      </c>
      <c r="D1177" s="4" t="s">
        <v>4525</v>
      </c>
      <c r="E1177" s="4" t="n">
        <v>9332086103</v>
      </c>
      <c r="F1177" s="4" t="s">
        <v>4526</v>
      </c>
      <c r="G1177" s="4" t="s">
        <v>12</v>
      </c>
    </row>
    <row r="1178" customFormat="false" ht="15.75" hidden="false" customHeight="false" outlineLevel="0" collapsed="false">
      <c r="A1178" s="3" t="n">
        <v>1177</v>
      </c>
      <c r="B1178" s="4" t="s">
        <v>4527</v>
      </c>
      <c r="C1178" s="4" t="s">
        <v>4528</v>
      </c>
      <c r="D1178" s="4" t="s">
        <v>4529</v>
      </c>
      <c r="E1178" s="4" t="s">
        <v>10</v>
      </c>
      <c r="F1178" s="4" t="s">
        <v>4530</v>
      </c>
      <c r="G1178" s="4" t="s">
        <v>12</v>
      </c>
    </row>
    <row r="1179" customFormat="false" ht="15.75" hidden="false" customHeight="false" outlineLevel="0" collapsed="false">
      <c r="A1179" s="3" t="n">
        <v>1178</v>
      </c>
      <c r="B1179" s="4" t="s">
        <v>4531</v>
      </c>
      <c r="C1179" s="4" t="s">
        <v>2529</v>
      </c>
      <c r="D1179" s="4" t="s">
        <v>4532</v>
      </c>
      <c r="E1179" s="4" t="n">
        <f aca="false">+912261560404</f>
        <v>912261560404</v>
      </c>
      <c r="F1179" s="4" t="s">
        <v>4533</v>
      </c>
      <c r="G1179" s="4" t="s">
        <v>12</v>
      </c>
    </row>
    <row r="1180" customFormat="false" ht="15.75" hidden="false" customHeight="false" outlineLevel="0" collapsed="false">
      <c r="A1180" s="3" t="n">
        <v>1179</v>
      </c>
      <c r="B1180" s="4" t="s">
        <v>4534</v>
      </c>
      <c r="C1180" s="4" t="s">
        <v>51</v>
      </c>
      <c r="D1180" s="4" t="s">
        <v>4535</v>
      </c>
      <c r="E1180" s="4" t="n">
        <f aca="false">+914040408080</f>
        <v>914040408080</v>
      </c>
      <c r="F1180" s="4" t="s">
        <v>4536</v>
      </c>
      <c r="G1180" s="4" t="s">
        <v>12</v>
      </c>
    </row>
    <row r="1181" customFormat="false" ht="15.75" hidden="false" customHeight="false" outlineLevel="0" collapsed="false">
      <c r="A1181" s="3" t="n">
        <v>1180</v>
      </c>
      <c r="B1181" s="4" t="s">
        <v>4537</v>
      </c>
      <c r="C1181" s="4" t="s">
        <v>4538</v>
      </c>
      <c r="D1181" s="4" t="s">
        <v>4539</v>
      </c>
      <c r="E1181" s="4" t="s">
        <v>4540</v>
      </c>
      <c r="F1181" s="4" t="s">
        <v>4541</v>
      </c>
      <c r="G1181" s="4" t="s">
        <v>12</v>
      </c>
    </row>
    <row r="1182" customFormat="false" ht="15.75" hidden="false" customHeight="false" outlineLevel="0" collapsed="false">
      <c r="A1182" s="3" t="n">
        <v>1181</v>
      </c>
      <c r="B1182" s="4" t="s">
        <v>4542</v>
      </c>
      <c r="C1182" s="4" t="s">
        <v>4543</v>
      </c>
      <c r="D1182" s="4" t="s">
        <v>4544</v>
      </c>
      <c r="E1182" s="4" t="s">
        <v>10</v>
      </c>
      <c r="F1182" s="4" t="s">
        <v>4545</v>
      </c>
      <c r="G1182" s="4" t="s">
        <v>12</v>
      </c>
    </row>
    <row r="1183" customFormat="false" ht="15.75" hidden="false" customHeight="false" outlineLevel="0" collapsed="false">
      <c r="A1183" s="3" t="n">
        <v>1182</v>
      </c>
      <c r="B1183" s="4" t="s">
        <v>4546</v>
      </c>
      <c r="C1183" s="4" t="s">
        <v>4547</v>
      </c>
      <c r="D1183" s="4" t="s">
        <v>4548</v>
      </c>
      <c r="E1183" s="4" t="s">
        <v>4549</v>
      </c>
      <c r="F1183" s="4" t="s">
        <v>4550</v>
      </c>
      <c r="G1183" s="4" t="s">
        <v>12</v>
      </c>
    </row>
    <row r="1184" customFormat="false" ht="15.75" hidden="false" customHeight="false" outlineLevel="0" collapsed="false">
      <c r="A1184" s="3" t="n">
        <v>1183</v>
      </c>
      <c r="B1184" s="4" t="s">
        <v>4551</v>
      </c>
      <c r="C1184" s="4" t="s">
        <v>4552</v>
      </c>
      <c r="D1184" s="4" t="s">
        <v>4553</v>
      </c>
      <c r="E1184" s="4" t="s">
        <v>10</v>
      </c>
      <c r="F1184" s="4" t="s">
        <v>4554</v>
      </c>
      <c r="G1184" s="4" t="s">
        <v>12</v>
      </c>
    </row>
    <row r="1185" customFormat="false" ht="15.75" hidden="false" customHeight="false" outlineLevel="0" collapsed="false">
      <c r="A1185" s="3" t="n">
        <v>1184</v>
      </c>
      <c r="B1185" s="4" t="s">
        <v>4555</v>
      </c>
      <c r="C1185" s="4" t="s">
        <v>4556</v>
      </c>
      <c r="D1185" s="4" t="s">
        <v>4557</v>
      </c>
      <c r="E1185" s="4" t="s">
        <v>10</v>
      </c>
      <c r="F1185" s="4" t="s">
        <v>10</v>
      </c>
      <c r="G1185" s="7" t="s">
        <v>146</v>
      </c>
    </row>
    <row r="1186" customFormat="false" ht="15.75" hidden="false" customHeight="false" outlineLevel="0" collapsed="false">
      <c r="A1186" s="3" t="n">
        <v>1185</v>
      </c>
      <c r="B1186" s="4" t="s">
        <v>4558</v>
      </c>
      <c r="C1186" s="4" t="s">
        <v>14</v>
      </c>
      <c r="D1186" s="4" t="s">
        <v>4559</v>
      </c>
      <c r="E1186" s="4" t="s">
        <v>4560</v>
      </c>
      <c r="F1186" s="4" t="s">
        <v>4561</v>
      </c>
      <c r="G1186" s="4" t="s">
        <v>12</v>
      </c>
    </row>
    <row r="1187" customFormat="false" ht="15.75" hidden="false" customHeight="false" outlineLevel="0" collapsed="false">
      <c r="A1187" s="3" t="n">
        <v>1186</v>
      </c>
      <c r="B1187" s="4" t="s">
        <v>4562</v>
      </c>
      <c r="C1187" s="4" t="s">
        <v>4563</v>
      </c>
      <c r="D1187" s="4" t="s">
        <v>4564</v>
      </c>
      <c r="E1187" s="4" t="n">
        <f aca="false">+911244025300</f>
        <v>911244025300</v>
      </c>
      <c r="F1187" s="4" t="s">
        <v>4565</v>
      </c>
      <c r="G1187" s="4" t="s">
        <v>12</v>
      </c>
    </row>
    <row r="1188" customFormat="false" ht="15.75" hidden="false" customHeight="false" outlineLevel="0" collapsed="false">
      <c r="A1188" s="3" t="n">
        <v>1187</v>
      </c>
      <c r="B1188" s="4" t="s">
        <v>4566</v>
      </c>
      <c r="C1188" s="4" t="s">
        <v>4567</v>
      </c>
      <c r="D1188" s="4" t="s">
        <v>4568</v>
      </c>
      <c r="E1188" s="4" t="s">
        <v>10</v>
      </c>
      <c r="F1188" s="4" t="s">
        <v>4569</v>
      </c>
      <c r="G1188" s="4" t="s">
        <v>12</v>
      </c>
    </row>
    <row r="1189" customFormat="false" ht="15.75" hidden="false" customHeight="false" outlineLevel="0" collapsed="false">
      <c r="A1189" s="3" t="n">
        <v>1188</v>
      </c>
      <c r="B1189" s="4" t="s">
        <v>4570</v>
      </c>
      <c r="C1189" s="4" t="s">
        <v>4571</v>
      </c>
      <c r="D1189" s="6" t="s">
        <v>4572</v>
      </c>
      <c r="E1189" s="4" t="s">
        <v>10</v>
      </c>
      <c r="F1189" s="4" t="s">
        <v>4573</v>
      </c>
      <c r="G1189" s="4" t="s">
        <v>12</v>
      </c>
    </row>
    <row r="1190" customFormat="false" ht="15.75" hidden="false" customHeight="false" outlineLevel="0" collapsed="false">
      <c r="A1190" s="3" t="n">
        <v>1189</v>
      </c>
      <c r="B1190" s="4" t="s">
        <v>4574</v>
      </c>
      <c r="C1190" s="4" t="s">
        <v>4575</v>
      </c>
      <c r="D1190" s="4" t="s">
        <v>4576</v>
      </c>
      <c r="E1190" s="4" t="s">
        <v>10</v>
      </c>
      <c r="F1190" s="4" t="s">
        <v>4577</v>
      </c>
      <c r="G1190" s="4" t="s">
        <v>12</v>
      </c>
    </row>
    <row r="1191" customFormat="false" ht="15.75" hidden="false" customHeight="false" outlineLevel="0" collapsed="false">
      <c r="A1191" s="3" t="n">
        <v>1190</v>
      </c>
      <c r="B1191" s="4" t="s">
        <v>4578</v>
      </c>
      <c r="C1191" s="4" t="s">
        <v>31</v>
      </c>
      <c r="D1191" s="4" t="s">
        <v>4579</v>
      </c>
      <c r="E1191" s="4" t="s">
        <v>10</v>
      </c>
      <c r="F1191" s="4" t="s">
        <v>4580</v>
      </c>
      <c r="G1191" s="4" t="s">
        <v>12</v>
      </c>
    </row>
    <row r="1192" customFormat="false" ht="15.75" hidden="false" customHeight="false" outlineLevel="0" collapsed="false">
      <c r="A1192" s="3" t="n">
        <v>1191</v>
      </c>
      <c r="B1192" s="4" t="s">
        <v>4581</v>
      </c>
      <c r="C1192" s="4" t="s">
        <v>4582</v>
      </c>
      <c r="D1192" s="4" t="s">
        <v>4583</v>
      </c>
      <c r="E1192" s="4" t="s">
        <v>10</v>
      </c>
      <c r="F1192" s="4" t="s">
        <v>4584</v>
      </c>
      <c r="G1192" s="4" t="s">
        <v>12</v>
      </c>
    </row>
    <row r="1193" customFormat="false" ht="15.75" hidden="false" customHeight="false" outlineLevel="0" collapsed="false">
      <c r="A1193" s="3" t="n">
        <v>1192</v>
      </c>
      <c r="B1193" s="4" t="s">
        <v>4585</v>
      </c>
      <c r="C1193" s="4" t="s">
        <v>14</v>
      </c>
      <c r="D1193" s="6" t="s">
        <v>4586</v>
      </c>
      <c r="E1193" s="4" t="s">
        <v>4587</v>
      </c>
      <c r="F1193" s="4" t="s">
        <v>4588</v>
      </c>
      <c r="G1193" s="4" t="s">
        <v>12</v>
      </c>
    </row>
    <row r="1194" customFormat="false" ht="15.75" hidden="false" customHeight="false" outlineLevel="0" collapsed="false">
      <c r="A1194" s="3" t="n">
        <v>1193</v>
      </c>
      <c r="B1194" s="4" t="s">
        <v>4589</v>
      </c>
      <c r="C1194" s="4" t="s">
        <v>4590</v>
      </c>
      <c r="D1194" s="4" t="s">
        <v>4591</v>
      </c>
      <c r="E1194" s="4" t="n">
        <f aca="false">+912242671537</f>
        <v>912242671537</v>
      </c>
      <c r="F1194" s="4" t="s">
        <v>4592</v>
      </c>
      <c r="G1194" s="4" t="s">
        <v>12</v>
      </c>
    </row>
    <row r="1195" customFormat="false" ht="15.75" hidden="false" customHeight="false" outlineLevel="0" collapsed="false">
      <c r="A1195" s="3" t="n">
        <v>1194</v>
      </c>
      <c r="B1195" s="4" t="s">
        <v>4593</v>
      </c>
      <c r="C1195" s="4" t="s">
        <v>4594</v>
      </c>
      <c r="D1195" s="4" t="s">
        <v>4595</v>
      </c>
      <c r="E1195" s="4" t="s">
        <v>4596</v>
      </c>
      <c r="F1195" s="4" t="s">
        <v>4597</v>
      </c>
      <c r="G1195" s="4" t="s">
        <v>12</v>
      </c>
    </row>
    <row r="1196" customFormat="false" ht="15.75" hidden="false" customHeight="false" outlineLevel="0" collapsed="false">
      <c r="A1196" s="3" t="n">
        <v>1195</v>
      </c>
      <c r="B1196" s="4" t="s">
        <v>4598</v>
      </c>
      <c r="C1196" s="4" t="s">
        <v>4599</v>
      </c>
      <c r="D1196" s="4" t="s">
        <v>4600</v>
      </c>
      <c r="E1196" s="4" t="s">
        <v>10</v>
      </c>
      <c r="F1196" s="4" t="s">
        <v>4601</v>
      </c>
      <c r="G1196" s="4" t="s">
        <v>12</v>
      </c>
    </row>
    <row r="1197" customFormat="false" ht="15.75" hidden="false" customHeight="false" outlineLevel="0" collapsed="false">
      <c r="A1197" s="3" t="n">
        <v>1196</v>
      </c>
      <c r="B1197" s="4" t="s">
        <v>4602</v>
      </c>
      <c r="C1197" s="4" t="s">
        <v>14</v>
      </c>
      <c r="D1197" s="4" t="s">
        <v>4603</v>
      </c>
      <c r="E1197" s="4" t="s">
        <v>10</v>
      </c>
      <c r="F1197" s="4" t="s">
        <v>4604</v>
      </c>
      <c r="G1197" s="4" t="s">
        <v>12</v>
      </c>
    </row>
    <row r="1198" customFormat="false" ht="15.75" hidden="false" customHeight="false" outlineLevel="0" collapsed="false">
      <c r="A1198" s="3" t="n">
        <v>1197</v>
      </c>
      <c r="B1198" s="4" t="s">
        <v>4605</v>
      </c>
      <c r="C1198" s="4" t="s">
        <v>31</v>
      </c>
      <c r="D1198" s="4" t="s">
        <v>4606</v>
      </c>
      <c r="E1198" s="4" t="s">
        <v>10</v>
      </c>
      <c r="F1198" s="10" t="s">
        <v>4607</v>
      </c>
      <c r="G1198" s="4" t="s">
        <v>12</v>
      </c>
    </row>
    <row r="1199" customFormat="false" ht="15.75" hidden="false" customHeight="false" outlineLevel="0" collapsed="false">
      <c r="A1199" s="3" t="n">
        <v>1198</v>
      </c>
      <c r="B1199" s="4" t="s">
        <v>4608</v>
      </c>
      <c r="C1199" s="4" t="s">
        <v>4609</v>
      </c>
      <c r="D1199" s="4" t="s">
        <v>4610</v>
      </c>
      <c r="E1199" s="4" t="s">
        <v>10</v>
      </c>
      <c r="F1199" s="4" t="s">
        <v>4611</v>
      </c>
      <c r="G1199" s="4" t="s">
        <v>12</v>
      </c>
    </row>
    <row r="1200" customFormat="false" ht="15.75" hidden="false" customHeight="false" outlineLevel="0" collapsed="false">
      <c r="A1200" s="3" t="n">
        <v>1199</v>
      </c>
      <c r="B1200" s="4" t="s">
        <v>4612</v>
      </c>
      <c r="C1200" s="4" t="s">
        <v>4613</v>
      </c>
      <c r="D1200" s="4" t="s">
        <v>4614</v>
      </c>
      <c r="E1200" s="4" t="s">
        <v>4615</v>
      </c>
      <c r="F1200" s="4" t="s">
        <v>4616</v>
      </c>
      <c r="G1200" s="4" t="s">
        <v>12</v>
      </c>
    </row>
    <row r="1201" customFormat="false" ht="15.75" hidden="false" customHeight="false" outlineLevel="0" collapsed="false">
      <c r="A1201" s="3" t="n">
        <v>1200</v>
      </c>
      <c r="B1201" s="4" t="s">
        <v>4617</v>
      </c>
      <c r="C1201" s="4" t="s">
        <v>51</v>
      </c>
      <c r="D1201" s="4" t="s">
        <v>4618</v>
      </c>
      <c r="E1201" s="4" t="s">
        <v>10</v>
      </c>
      <c r="F1201" s="4" t="s">
        <v>4619</v>
      </c>
      <c r="G1201" s="4" t="s">
        <v>12</v>
      </c>
    </row>
    <row r="1202" customFormat="false" ht="15.75" hidden="false" customHeight="false" outlineLevel="0" collapsed="false">
      <c r="A1202" s="3" t="n">
        <v>1201</v>
      </c>
      <c r="B1202" s="4" t="s">
        <v>4620</v>
      </c>
      <c r="C1202" s="4" t="s">
        <v>31</v>
      </c>
      <c r="D1202" s="4" t="s">
        <v>4621</v>
      </c>
      <c r="E1202" s="4" t="s">
        <v>10</v>
      </c>
      <c r="F1202" s="4" t="s">
        <v>4622</v>
      </c>
      <c r="G1202" s="4" t="s">
        <v>12</v>
      </c>
    </row>
    <row r="1203" customFormat="false" ht="15.75" hidden="false" customHeight="false" outlineLevel="0" collapsed="false">
      <c r="A1203" s="3" t="n">
        <v>1202</v>
      </c>
      <c r="B1203" s="4" t="s">
        <v>4623</v>
      </c>
      <c r="C1203" s="4" t="s">
        <v>4624</v>
      </c>
      <c r="D1203" s="4" t="s">
        <v>4625</v>
      </c>
      <c r="E1203" s="4" t="s">
        <v>10</v>
      </c>
      <c r="F1203" s="4" t="s">
        <v>4626</v>
      </c>
      <c r="G1203" s="4" t="s">
        <v>12</v>
      </c>
    </row>
    <row r="1204" customFormat="false" ht="15.75" hidden="false" customHeight="false" outlineLevel="0" collapsed="false">
      <c r="A1204" s="3" t="n">
        <v>1203</v>
      </c>
      <c r="B1204" s="4" t="s">
        <v>4627</v>
      </c>
      <c r="C1204" s="4" t="s">
        <v>31</v>
      </c>
      <c r="D1204" s="4" t="s">
        <v>4628</v>
      </c>
      <c r="E1204" s="4" t="s">
        <v>4629</v>
      </c>
      <c r="F1204" s="4" t="s">
        <v>4630</v>
      </c>
      <c r="G1204" s="4" t="s">
        <v>12</v>
      </c>
    </row>
    <row r="1205" customFormat="false" ht="15.75" hidden="false" customHeight="false" outlineLevel="0" collapsed="false">
      <c r="A1205" s="3" t="n">
        <v>1204</v>
      </c>
      <c r="B1205" s="4" t="s">
        <v>4631</v>
      </c>
      <c r="C1205" s="4" t="s">
        <v>31</v>
      </c>
      <c r="D1205" s="4" t="s">
        <v>4632</v>
      </c>
      <c r="E1205" s="4" t="s">
        <v>4633</v>
      </c>
      <c r="F1205" s="10" t="s">
        <v>4634</v>
      </c>
      <c r="G1205" s="4" t="s">
        <v>12</v>
      </c>
    </row>
    <row r="1206" customFormat="false" ht="15.75" hidden="false" customHeight="false" outlineLevel="0" collapsed="false">
      <c r="A1206" s="3" t="n">
        <v>1205</v>
      </c>
      <c r="B1206" s="4" t="s">
        <v>4635</v>
      </c>
      <c r="C1206" s="4" t="s">
        <v>4636</v>
      </c>
      <c r="D1206" s="4" t="s">
        <v>4637</v>
      </c>
      <c r="E1206" s="4" t="n">
        <f aca="false">+919403413320</f>
        <v>919403413320</v>
      </c>
      <c r="F1206" s="4" t="s">
        <v>4638</v>
      </c>
      <c r="G1206" s="4" t="s">
        <v>12</v>
      </c>
    </row>
    <row r="1207" customFormat="false" ht="15.75" hidden="false" customHeight="false" outlineLevel="0" collapsed="false">
      <c r="A1207" s="3" t="n">
        <v>1206</v>
      </c>
      <c r="B1207" s="4" t="s">
        <v>4639</v>
      </c>
      <c r="C1207" s="4" t="s">
        <v>4640</v>
      </c>
      <c r="D1207" s="4" t="s">
        <v>4641</v>
      </c>
      <c r="E1207" s="4" t="n">
        <f aca="false">+914044776888</f>
        <v>914044776888</v>
      </c>
      <c r="F1207" s="4" t="s">
        <v>4642</v>
      </c>
      <c r="G1207" s="4" t="s">
        <v>12</v>
      </c>
    </row>
    <row r="1208" customFormat="false" ht="15.75" hidden="false" customHeight="false" outlineLevel="0" collapsed="false">
      <c r="A1208" s="3" t="n">
        <v>1207</v>
      </c>
      <c r="B1208" s="4" t="s">
        <v>4643</v>
      </c>
      <c r="C1208" s="4" t="s">
        <v>4644</v>
      </c>
      <c r="D1208" s="4" t="s">
        <v>4645</v>
      </c>
      <c r="E1208" s="4" t="s">
        <v>10</v>
      </c>
      <c r="F1208" s="4" t="s">
        <v>4646</v>
      </c>
      <c r="G1208" s="4" t="s">
        <v>12</v>
      </c>
    </row>
    <row r="1209" customFormat="false" ht="15.75" hidden="false" customHeight="false" outlineLevel="0" collapsed="false">
      <c r="A1209" s="3" t="n">
        <v>1208</v>
      </c>
      <c r="B1209" s="4" t="s">
        <v>4647</v>
      </c>
      <c r="C1209" s="4" t="s">
        <v>4648</v>
      </c>
      <c r="D1209" s="4" t="s">
        <v>4649</v>
      </c>
      <c r="E1209" s="4" t="s">
        <v>4650</v>
      </c>
      <c r="F1209" s="4" t="s">
        <v>4651</v>
      </c>
      <c r="G1209" s="4" t="s">
        <v>12</v>
      </c>
    </row>
    <row r="1210" customFormat="false" ht="15.75" hidden="false" customHeight="false" outlineLevel="0" collapsed="false">
      <c r="A1210" s="3" t="n">
        <v>1209</v>
      </c>
      <c r="B1210" s="4" t="s">
        <v>4652</v>
      </c>
      <c r="C1210" s="4" t="s">
        <v>31</v>
      </c>
      <c r="D1210" s="4" t="s">
        <v>4653</v>
      </c>
      <c r="E1210" s="4" t="s">
        <v>10</v>
      </c>
      <c r="F1210" s="4" t="s">
        <v>4654</v>
      </c>
      <c r="G1210" s="4" t="s">
        <v>12</v>
      </c>
    </row>
    <row r="1211" customFormat="false" ht="15.75" hidden="false" customHeight="false" outlineLevel="0" collapsed="false">
      <c r="A1211" s="3" t="n">
        <v>1210</v>
      </c>
      <c r="B1211" s="4" t="s">
        <v>4655</v>
      </c>
      <c r="C1211" s="4" t="s">
        <v>4656</v>
      </c>
      <c r="D1211" s="4" t="s">
        <v>4657</v>
      </c>
      <c r="E1211" s="4" t="s">
        <v>10</v>
      </c>
      <c r="F1211" s="4" t="s">
        <v>4658</v>
      </c>
      <c r="G1211" s="4" t="s">
        <v>12</v>
      </c>
    </row>
    <row r="1212" customFormat="false" ht="15.75" hidden="false" customHeight="false" outlineLevel="0" collapsed="false">
      <c r="A1212" s="3" t="n">
        <v>1211</v>
      </c>
      <c r="B1212" s="4" t="s">
        <v>4659</v>
      </c>
      <c r="C1212" s="4" t="s">
        <v>4660</v>
      </c>
      <c r="D1212" s="4" t="s">
        <v>4661</v>
      </c>
      <c r="E1212" s="4" t="s">
        <v>4662</v>
      </c>
      <c r="F1212" s="4" t="s">
        <v>4663</v>
      </c>
      <c r="G1212" s="4" t="s">
        <v>12</v>
      </c>
    </row>
    <row r="1213" customFormat="false" ht="15.75" hidden="false" customHeight="false" outlineLevel="0" collapsed="false">
      <c r="A1213" s="3" t="n">
        <v>1212</v>
      </c>
      <c r="B1213" s="4" t="s">
        <v>4664</v>
      </c>
      <c r="C1213" s="4" t="s">
        <v>4665</v>
      </c>
      <c r="D1213" s="4" t="s">
        <v>4666</v>
      </c>
      <c r="E1213" s="4" t="n">
        <f aca="false">+919035751857</f>
        <v>919035751857</v>
      </c>
      <c r="F1213" s="4" t="s">
        <v>4667</v>
      </c>
      <c r="G1213" s="4" t="s">
        <v>12</v>
      </c>
    </row>
    <row r="1214" customFormat="false" ht="15.75" hidden="false" customHeight="false" outlineLevel="0" collapsed="false">
      <c r="A1214" s="3" t="n">
        <v>1213</v>
      </c>
      <c r="B1214" s="4" t="s">
        <v>4668</v>
      </c>
      <c r="C1214" s="4" t="s">
        <v>4669</v>
      </c>
      <c r="D1214" s="4" t="s">
        <v>4670</v>
      </c>
      <c r="E1214" s="4" t="n">
        <f aca="false">+919840677230</f>
        <v>919840677230</v>
      </c>
      <c r="F1214" s="4" t="s">
        <v>4671</v>
      </c>
      <c r="G1214" s="4" t="s">
        <v>12</v>
      </c>
    </row>
    <row r="1215" customFormat="false" ht="15.75" hidden="false" customHeight="false" outlineLevel="0" collapsed="false">
      <c r="A1215" s="3" t="n">
        <v>1214</v>
      </c>
      <c r="B1215" s="4" t="s">
        <v>4672</v>
      </c>
      <c r="C1215" s="4" t="s">
        <v>171</v>
      </c>
      <c r="D1215" s="4" t="s">
        <v>4673</v>
      </c>
      <c r="E1215" s="4" t="n">
        <v>9880153076</v>
      </c>
      <c r="F1215" s="4" t="s">
        <v>4674</v>
      </c>
      <c r="G1215" s="4" t="s">
        <v>12</v>
      </c>
    </row>
    <row r="1216" customFormat="false" ht="15.75" hidden="false" customHeight="false" outlineLevel="0" collapsed="false">
      <c r="A1216" s="3" t="n">
        <v>1215</v>
      </c>
      <c r="B1216" s="4" t="s">
        <v>4675</v>
      </c>
      <c r="C1216" s="4" t="s">
        <v>31</v>
      </c>
      <c r="D1216" s="4" t="s">
        <v>4676</v>
      </c>
      <c r="E1216" s="4" t="s">
        <v>10</v>
      </c>
      <c r="F1216" s="4" t="s">
        <v>4677</v>
      </c>
      <c r="G1216" s="4" t="s">
        <v>12</v>
      </c>
    </row>
    <row r="1217" customFormat="false" ht="15.75" hidden="false" customHeight="false" outlineLevel="0" collapsed="false">
      <c r="A1217" s="3" t="n">
        <v>1216</v>
      </c>
      <c r="B1217" s="4" t="s">
        <v>4678</v>
      </c>
      <c r="C1217" s="4" t="s">
        <v>4679</v>
      </c>
      <c r="D1217" s="4" t="s">
        <v>4680</v>
      </c>
      <c r="E1217" s="4" t="n">
        <f aca="false">+9197317505000</f>
        <v>9197317505000</v>
      </c>
      <c r="F1217" s="4" t="s">
        <v>4681</v>
      </c>
      <c r="G1217" s="4" t="s">
        <v>12</v>
      </c>
    </row>
    <row r="1218" customFormat="false" ht="15.75" hidden="false" customHeight="false" outlineLevel="0" collapsed="false">
      <c r="A1218" s="3" t="n">
        <v>1217</v>
      </c>
      <c r="B1218" s="4" t="s">
        <v>4682</v>
      </c>
      <c r="C1218" s="4" t="s">
        <v>31</v>
      </c>
      <c r="D1218" s="4" t="s">
        <v>4683</v>
      </c>
      <c r="E1218" s="4" t="n">
        <v>9831066880</v>
      </c>
      <c r="F1218" s="4" t="s">
        <v>4684</v>
      </c>
      <c r="G1218" s="4" t="s">
        <v>12</v>
      </c>
    </row>
    <row r="1219" customFormat="false" ht="15.75" hidden="false" customHeight="false" outlineLevel="0" collapsed="false">
      <c r="A1219" s="3" t="n">
        <v>1218</v>
      </c>
      <c r="B1219" s="4" t="s">
        <v>4685</v>
      </c>
      <c r="C1219" s="4" t="s">
        <v>4686</v>
      </c>
      <c r="D1219" s="4" t="s">
        <v>4687</v>
      </c>
      <c r="E1219" s="4" t="n">
        <f aca="false">+911141513580</f>
        <v>911141513580</v>
      </c>
      <c r="F1219" s="4" t="s">
        <v>4688</v>
      </c>
      <c r="G1219" s="4" t="s">
        <v>12</v>
      </c>
    </row>
    <row r="1220" customFormat="false" ht="15.75" hidden="false" customHeight="false" outlineLevel="0" collapsed="false">
      <c r="A1220" s="3" t="n">
        <v>1219</v>
      </c>
      <c r="B1220" s="4" t="s">
        <v>4689</v>
      </c>
      <c r="C1220" s="4" t="s">
        <v>4690</v>
      </c>
      <c r="D1220" s="4" t="s">
        <v>4691</v>
      </c>
      <c r="E1220" s="4" t="n">
        <f aca="false">+918006126475</f>
        <v>918006126475</v>
      </c>
      <c r="F1220" s="4" t="s">
        <v>4692</v>
      </c>
      <c r="G1220" s="4" t="s">
        <v>12</v>
      </c>
    </row>
    <row r="1221" customFormat="false" ht="15.75" hidden="false" customHeight="false" outlineLevel="0" collapsed="false">
      <c r="A1221" s="3" t="n">
        <v>1220</v>
      </c>
      <c r="B1221" s="4" t="s">
        <v>4693</v>
      </c>
      <c r="C1221" s="4" t="s">
        <v>4694</v>
      </c>
      <c r="D1221" s="4" t="s">
        <v>4695</v>
      </c>
      <c r="E1221" s="4" t="s">
        <v>10</v>
      </c>
      <c r="F1221" s="4" t="s">
        <v>4696</v>
      </c>
      <c r="G1221" s="4" t="s">
        <v>12</v>
      </c>
    </row>
    <row r="1222" customFormat="false" ht="15.75" hidden="false" customHeight="false" outlineLevel="0" collapsed="false">
      <c r="A1222" s="3" t="n">
        <v>1221</v>
      </c>
      <c r="B1222" s="4" t="s">
        <v>4697</v>
      </c>
      <c r="C1222" s="4" t="s">
        <v>4698</v>
      </c>
      <c r="D1222" s="4" t="s">
        <v>4699</v>
      </c>
      <c r="E1222" s="4" t="n">
        <f aca="false">+912264201559</f>
        <v>912264201559</v>
      </c>
      <c r="F1222" s="4" t="s">
        <v>4700</v>
      </c>
      <c r="G1222" s="4" t="s">
        <v>12</v>
      </c>
    </row>
    <row r="1223" customFormat="false" ht="15.75" hidden="false" customHeight="false" outlineLevel="0" collapsed="false">
      <c r="A1223" s="3" t="n">
        <v>1222</v>
      </c>
      <c r="B1223" s="4" t="s">
        <v>4701</v>
      </c>
      <c r="C1223" s="4" t="s">
        <v>4702</v>
      </c>
      <c r="D1223" s="4" t="s">
        <v>4703</v>
      </c>
      <c r="E1223" s="4" t="s">
        <v>4704</v>
      </c>
      <c r="F1223" s="4" t="s">
        <v>4705</v>
      </c>
      <c r="G1223" s="4" t="s">
        <v>12</v>
      </c>
    </row>
    <row r="1224" customFormat="false" ht="15.75" hidden="false" customHeight="false" outlineLevel="0" collapsed="false">
      <c r="A1224" s="3" t="n">
        <v>1223</v>
      </c>
      <c r="B1224" s="4" t="s">
        <v>4706</v>
      </c>
      <c r="C1224" s="4" t="s">
        <v>14</v>
      </c>
      <c r="D1224" s="4" t="s">
        <v>4707</v>
      </c>
      <c r="E1224" s="4" t="n">
        <f aca="false">+912943250240</f>
        <v>912943250240</v>
      </c>
      <c r="F1224" s="4" t="s">
        <v>4708</v>
      </c>
      <c r="G1224" s="4" t="s">
        <v>12</v>
      </c>
    </row>
    <row r="1225" customFormat="false" ht="15.75" hidden="false" customHeight="false" outlineLevel="0" collapsed="false">
      <c r="A1225" s="3" t="n">
        <v>1224</v>
      </c>
      <c r="B1225" s="4" t="s">
        <v>4709</v>
      </c>
      <c r="C1225" s="4" t="s">
        <v>4710</v>
      </c>
      <c r="D1225" s="4" t="s">
        <v>4711</v>
      </c>
      <c r="E1225" s="4" t="s">
        <v>10</v>
      </c>
      <c r="F1225" s="4" t="s">
        <v>4712</v>
      </c>
      <c r="G1225" s="4" t="s">
        <v>12</v>
      </c>
    </row>
    <row r="1226" customFormat="false" ht="15.75" hidden="false" customHeight="false" outlineLevel="0" collapsed="false">
      <c r="A1226" s="3" t="n">
        <v>1225</v>
      </c>
      <c r="B1226" s="4" t="s">
        <v>4713</v>
      </c>
      <c r="C1226" s="4" t="s">
        <v>14</v>
      </c>
      <c r="D1226" s="4" t="s">
        <v>4714</v>
      </c>
      <c r="E1226" s="4" t="s">
        <v>4715</v>
      </c>
      <c r="F1226" s="10" t="s">
        <v>4716</v>
      </c>
      <c r="G1226" s="4" t="s">
        <v>12</v>
      </c>
    </row>
    <row r="1227" customFormat="false" ht="15.75" hidden="false" customHeight="false" outlineLevel="0" collapsed="false">
      <c r="A1227" s="3" t="n">
        <v>1226</v>
      </c>
      <c r="B1227" s="4" t="s">
        <v>4717</v>
      </c>
      <c r="C1227" s="4" t="s">
        <v>14</v>
      </c>
      <c r="D1227" s="4" t="s">
        <v>4718</v>
      </c>
      <c r="E1227" s="4" t="n">
        <v>7682842250</v>
      </c>
      <c r="F1227" s="4" t="s">
        <v>4719</v>
      </c>
      <c r="G1227" s="4" t="s">
        <v>12</v>
      </c>
    </row>
    <row r="1228" customFormat="false" ht="15.75" hidden="false" customHeight="false" outlineLevel="0" collapsed="false">
      <c r="A1228" s="3" t="n">
        <v>1227</v>
      </c>
      <c r="B1228" s="4" t="s">
        <v>4720</v>
      </c>
      <c r="C1228" s="4" t="s">
        <v>4721</v>
      </c>
      <c r="D1228" s="4" t="s">
        <v>4722</v>
      </c>
      <c r="E1228" s="4" t="s">
        <v>10</v>
      </c>
      <c r="F1228" s="4" t="s">
        <v>4723</v>
      </c>
      <c r="G1228" s="4" t="s">
        <v>12</v>
      </c>
    </row>
    <row r="1229" customFormat="false" ht="15.75" hidden="false" customHeight="false" outlineLevel="0" collapsed="false">
      <c r="A1229" s="3" t="n">
        <v>1228</v>
      </c>
      <c r="B1229" s="4" t="s">
        <v>4724</v>
      </c>
      <c r="C1229" s="4" t="s">
        <v>51</v>
      </c>
      <c r="D1229" s="6" t="s">
        <v>4725</v>
      </c>
      <c r="E1229" s="4" t="s">
        <v>4726</v>
      </c>
      <c r="F1229" s="4" t="s">
        <v>4727</v>
      </c>
      <c r="G1229" s="4" t="s">
        <v>12</v>
      </c>
    </row>
    <row r="1230" customFormat="false" ht="15.75" hidden="false" customHeight="false" outlineLevel="0" collapsed="false">
      <c r="A1230" s="3" t="n">
        <v>1229</v>
      </c>
      <c r="B1230" s="4" t="s">
        <v>4728</v>
      </c>
      <c r="C1230" s="4" t="s">
        <v>31</v>
      </c>
      <c r="D1230" s="4" t="s">
        <v>4729</v>
      </c>
      <c r="E1230" s="4" t="s">
        <v>4730</v>
      </c>
      <c r="F1230" s="4" t="s">
        <v>4731</v>
      </c>
      <c r="G1230" s="4" t="s">
        <v>12</v>
      </c>
    </row>
    <row r="1231" customFormat="false" ht="15.75" hidden="false" customHeight="false" outlineLevel="0" collapsed="false">
      <c r="A1231" s="3" t="n">
        <v>1230</v>
      </c>
      <c r="B1231" s="4" t="s">
        <v>4732</v>
      </c>
      <c r="C1231" s="4" t="s">
        <v>4733</v>
      </c>
      <c r="D1231" s="4" t="s">
        <v>4734</v>
      </c>
      <c r="E1231" s="4" t="n">
        <f aca="false">+918064517999</f>
        <v>918064517999</v>
      </c>
      <c r="F1231" s="4" t="s">
        <v>4735</v>
      </c>
      <c r="G1231" s="4" t="s">
        <v>12</v>
      </c>
    </row>
    <row r="1232" customFormat="false" ht="15.75" hidden="false" customHeight="false" outlineLevel="0" collapsed="false">
      <c r="A1232" s="3" t="n">
        <v>1231</v>
      </c>
      <c r="B1232" s="4" t="s">
        <v>4736</v>
      </c>
      <c r="C1232" s="4" t="s">
        <v>4737</v>
      </c>
      <c r="D1232" s="4" t="s">
        <v>4738</v>
      </c>
      <c r="E1232" s="4" t="s">
        <v>10</v>
      </c>
      <c r="F1232" s="4" t="s">
        <v>4739</v>
      </c>
      <c r="G1232" s="4" t="s">
        <v>12</v>
      </c>
    </row>
    <row r="1233" customFormat="false" ht="15.75" hidden="false" customHeight="false" outlineLevel="0" collapsed="false">
      <c r="A1233" s="3" t="n">
        <v>1232</v>
      </c>
      <c r="B1233" s="4" t="s">
        <v>4740</v>
      </c>
      <c r="C1233" s="4" t="s">
        <v>31</v>
      </c>
      <c r="D1233" s="4" t="s">
        <v>4741</v>
      </c>
      <c r="E1233" s="4" t="s">
        <v>10</v>
      </c>
      <c r="F1233" s="4" t="s">
        <v>4742</v>
      </c>
      <c r="G1233" s="4" t="s">
        <v>12</v>
      </c>
    </row>
    <row r="1234" customFormat="false" ht="15.75" hidden="false" customHeight="false" outlineLevel="0" collapsed="false">
      <c r="A1234" s="3" t="n">
        <v>1233</v>
      </c>
      <c r="B1234" s="4" t="s">
        <v>4743</v>
      </c>
      <c r="C1234" s="4" t="s">
        <v>14</v>
      </c>
      <c r="D1234" s="4" t="s">
        <v>4744</v>
      </c>
      <c r="E1234" s="4" t="s">
        <v>10</v>
      </c>
      <c r="F1234" s="4" t="s">
        <v>4745</v>
      </c>
      <c r="G1234" s="4" t="s">
        <v>12</v>
      </c>
    </row>
    <row r="1235" customFormat="false" ht="15.75" hidden="false" customHeight="false" outlineLevel="0" collapsed="false">
      <c r="A1235" s="3" t="n">
        <v>1234</v>
      </c>
      <c r="B1235" s="4" t="s">
        <v>4746</v>
      </c>
      <c r="C1235" s="4" t="s">
        <v>4747</v>
      </c>
      <c r="D1235" s="4" t="s">
        <v>4748</v>
      </c>
      <c r="E1235" s="4" t="s">
        <v>10</v>
      </c>
      <c r="F1235" s="4" t="s">
        <v>4749</v>
      </c>
      <c r="G1235" s="4" t="s">
        <v>12</v>
      </c>
    </row>
    <row r="1236" customFormat="false" ht="15.75" hidden="false" customHeight="false" outlineLevel="0" collapsed="false">
      <c r="A1236" s="3" t="n">
        <v>1235</v>
      </c>
      <c r="B1236" s="4" t="s">
        <v>4750</v>
      </c>
      <c r="C1236" s="4" t="s">
        <v>4751</v>
      </c>
      <c r="D1236" s="4" t="s">
        <v>4752</v>
      </c>
      <c r="E1236" s="4" t="n">
        <f aca="false">+914041415555</f>
        <v>914041415555</v>
      </c>
      <c r="F1236" s="4" t="s">
        <v>4753</v>
      </c>
      <c r="G1236" s="4" t="s">
        <v>12</v>
      </c>
    </row>
    <row r="1237" customFormat="false" ht="15.75" hidden="false" customHeight="false" outlineLevel="0" collapsed="false">
      <c r="A1237" s="3" t="n">
        <v>1236</v>
      </c>
      <c r="B1237" s="4" t="s">
        <v>4754</v>
      </c>
      <c r="C1237" s="4" t="s">
        <v>4755</v>
      </c>
      <c r="D1237" s="4" t="s">
        <v>4756</v>
      </c>
      <c r="E1237" s="4" t="s">
        <v>10</v>
      </c>
      <c r="F1237" s="4" t="s">
        <v>4757</v>
      </c>
      <c r="G1237" s="4" t="s">
        <v>12</v>
      </c>
    </row>
    <row r="1238" customFormat="false" ht="15.75" hidden="false" customHeight="false" outlineLevel="0" collapsed="false">
      <c r="A1238" s="3" t="n">
        <v>1237</v>
      </c>
      <c r="B1238" s="4" t="s">
        <v>4758</v>
      </c>
      <c r="C1238" s="4" t="s">
        <v>4759</v>
      </c>
      <c r="D1238" s="4" t="s">
        <v>4760</v>
      </c>
      <c r="E1238" s="4" t="s">
        <v>10</v>
      </c>
      <c r="F1238" s="4" t="s">
        <v>4761</v>
      </c>
      <c r="G1238" s="4" t="s">
        <v>12</v>
      </c>
    </row>
    <row r="1239" customFormat="false" ht="15.75" hidden="false" customHeight="false" outlineLevel="0" collapsed="false">
      <c r="A1239" s="3" t="n">
        <v>1238</v>
      </c>
      <c r="B1239" s="4" t="s">
        <v>4762</v>
      </c>
      <c r="C1239" s="4" t="s">
        <v>31</v>
      </c>
      <c r="D1239" s="4" t="s">
        <v>4763</v>
      </c>
      <c r="E1239" s="4" t="s">
        <v>10</v>
      </c>
      <c r="F1239" s="4" t="s">
        <v>4764</v>
      </c>
      <c r="G1239" s="4" t="s">
        <v>12</v>
      </c>
    </row>
    <row r="1240" customFormat="false" ht="15.75" hidden="false" customHeight="false" outlineLevel="0" collapsed="false">
      <c r="A1240" s="3" t="n">
        <v>1239</v>
      </c>
      <c r="B1240" s="4" t="s">
        <v>4765</v>
      </c>
      <c r="C1240" s="4" t="s">
        <v>4766</v>
      </c>
      <c r="D1240" s="4" t="s">
        <v>4767</v>
      </c>
      <c r="E1240" s="4" t="s">
        <v>10</v>
      </c>
      <c r="F1240" s="4" t="s">
        <v>4768</v>
      </c>
      <c r="G1240" s="4" t="s">
        <v>12</v>
      </c>
    </row>
    <row r="1241" customFormat="false" ht="15.75" hidden="false" customHeight="false" outlineLevel="0" collapsed="false">
      <c r="A1241" s="3" t="n">
        <v>1240</v>
      </c>
      <c r="B1241" s="4" t="s">
        <v>4769</v>
      </c>
      <c r="C1241" s="4" t="s">
        <v>14</v>
      </c>
      <c r="D1241" s="4" t="s">
        <v>4770</v>
      </c>
      <c r="E1241" s="4" t="n">
        <f aca="false">+912224915383</f>
        <v>912224915383</v>
      </c>
      <c r="F1241" s="4" t="s">
        <v>4771</v>
      </c>
      <c r="G1241" s="4" t="s">
        <v>12</v>
      </c>
    </row>
    <row r="1242" customFormat="false" ht="15.75" hidden="false" customHeight="false" outlineLevel="0" collapsed="false">
      <c r="A1242" s="3" t="n">
        <v>1241</v>
      </c>
      <c r="B1242" s="4" t="s">
        <v>4772</v>
      </c>
      <c r="C1242" s="4" t="s">
        <v>4773</v>
      </c>
      <c r="D1242" s="4" t="s">
        <v>4774</v>
      </c>
      <c r="E1242" s="4" t="s">
        <v>10</v>
      </c>
      <c r="F1242" s="4" t="s">
        <v>4775</v>
      </c>
      <c r="G1242" s="4" t="s">
        <v>12</v>
      </c>
    </row>
    <row r="1243" customFormat="false" ht="15.75" hidden="false" customHeight="false" outlineLevel="0" collapsed="false">
      <c r="A1243" s="3" t="n">
        <v>1242</v>
      </c>
      <c r="B1243" s="4" t="s">
        <v>4776</v>
      </c>
      <c r="C1243" s="4" t="s">
        <v>31</v>
      </c>
      <c r="D1243" s="4" t="s">
        <v>4777</v>
      </c>
      <c r="E1243" s="4" t="n">
        <f aca="false">+914071375000</f>
        <v>914071375000</v>
      </c>
      <c r="F1243" s="4" t="s">
        <v>4778</v>
      </c>
      <c r="G1243" s="4" t="s">
        <v>12</v>
      </c>
    </row>
    <row r="1244" customFormat="false" ht="15.75" hidden="false" customHeight="false" outlineLevel="0" collapsed="false">
      <c r="A1244" s="3" t="n">
        <v>1243</v>
      </c>
      <c r="B1244" s="4" t="s">
        <v>4779</v>
      </c>
      <c r="C1244" s="4" t="s">
        <v>4780</v>
      </c>
      <c r="D1244" s="4" t="s">
        <v>4781</v>
      </c>
      <c r="E1244" s="4" t="s">
        <v>10</v>
      </c>
      <c r="F1244" s="4" t="s">
        <v>4782</v>
      </c>
      <c r="G1244" s="4" t="s">
        <v>12</v>
      </c>
    </row>
    <row r="1245" customFormat="false" ht="15.75" hidden="false" customHeight="false" outlineLevel="0" collapsed="false">
      <c r="A1245" s="3" t="n">
        <v>1244</v>
      </c>
      <c r="B1245" s="4" t="s">
        <v>4783</v>
      </c>
      <c r="C1245" s="4" t="s">
        <v>31</v>
      </c>
      <c r="D1245" s="4" t="s">
        <v>4784</v>
      </c>
      <c r="E1245" s="4" t="s">
        <v>4785</v>
      </c>
      <c r="F1245" s="4" t="s">
        <v>4786</v>
      </c>
      <c r="G1245" s="4" t="s">
        <v>12</v>
      </c>
    </row>
    <row r="1246" customFormat="false" ht="15.75" hidden="false" customHeight="false" outlineLevel="0" collapsed="false">
      <c r="A1246" s="3" t="n">
        <v>1245</v>
      </c>
      <c r="B1246" s="4" t="s">
        <v>4787</v>
      </c>
      <c r="C1246" s="4" t="s">
        <v>31</v>
      </c>
      <c r="D1246" s="4" t="s">
        <v>4788</v>
      </c>
      <c r="E1246" s="4" t="s">
        <v>10</v>
      </c>
      <c r="F1246" s="4" t="s">
        <v>4789</v>
      </c>
      <c r="G1246" s="4" t="s">
        <v>12</v>
      </c>
    </row>
    <row r="1247" customFormat="false" ht="15.75" hidden="false" customHeight="false" outlineLevel="0" collapsed="false">
      <c r="A1247" s="3" t="n">
        <v>1246</v>
      </c>
      <c r="B1247" s="4" t="s">
        <v>4790</v>
      </c>
      <c r="C1247" s="4" t="s">
        <v>4791</v>
      </c>
      <c r="D1247" s="4" t="s">
        <v>4792</v>
      </c>
      <c r="E1247" s="4" t="s">
        <v>10</v>
      </c>
      <c r="F1247" s="4" t="s">
        <v>4793</v>
      </c>
      <c r="G1247" s="4" t="s">
        <v>12</v>
      </c>
    </row>
    <row r="1248" customFormat="false" ht="15.75" hidden="false" customHeight="false" outlineLevel="0" collapsed="false">
      <c r="A1248" s="3" t="n">
        <v>1247</v>
      </c>
      <c r="B1248" s="4" t="s">
        <v>4794</v>
      </c>
      <c r="C1248" s="4" t="s">
        <v>4795</v>
      </c>
      <c r="D1248" s="4" t="s">
        <v>4796</v>
      </c>
      <c r="E1248" s="4" t="s">
        <v>4797</v>
      </c>
      <c r="F1248" s="4" t="s">
        <v>4798</v>
      </c>
      <c r="G1248" s="4" t="s">
        <v>12</v>
      </c>
    </row>
    <row r="1249" customFormat="false" ht="15.75" hidden="false" customHeight="false" outlineLevel="0" collapsed="false">
      <c r="A1249" s="3" t="n">
        <v>1248</v>
      </c>
      <c r="B1249" s="4" t="s">
        <v>4799</v>
      </c>
      <c r="C1249" s="4" t="s">
        <v>4800</v>
      </c>
      <c r="D1249" s="4" t="s">
        <v>4801</v>
      </c>
      <c r="E1249" s="4" t="s">
        <v>4802</v>
      </c>
      <c r="F1249" s="10" t="s">
        <v>4803</v>
      </c>
      <c r="G1249" s="4" t="s">
        <v>12</v>
      </c>
    </row>
    <row r="1250" customFormat="false" ht="15.75" hidden="false" customHeight="false" outlineLevel="0" collapsed="false">
      <c r="A1250" s="3" t="n">
        <v>1249</v>
      </c>
      <c r="B1250" s="4" t="s">
        <v>4804</v>
      </c>
      <c r="C1250" s="4" t="s">
        <v>4805</v>
      </c>
      <c r="D1250" s="4" t="s">
        <v>4806</v>
      </c>
      <c r="E1250" s="4" t="s">
        <v>10</v>
      </c>
      <c r="F1250" s="4" t="s">
        <v>4807</v>
      </c>
      <c r="G1250" s="4" t="s">
        <v>12</v>
      </c>
    </row>
    <row r="1251" customFormat="false" ht="15.75" hidden="false" customHeight="false" outlineLevel="0" collapsed="false">
      <c r="A1251" s="3" t="n">
        <v>1250</v>
      </c>
      <c r="B1251" s="4" t="s">
        <v>4808</v>
      </c>
      <c r="C1251" s="4" t="s">
        <v>31</v>
      </c>
      <c r="D1251" s="4" t="s">
        <v>4809</v>
      </c>
      <c r="E1251" s="4" t="s">
        <v>4810</v>
      </c>
      <c r="F1251" s="4" t="s">
        <v>4811</v>
      </c>
      <c r="G1251" s="4" t="s">
        <v>12</v>
      </c>
    </row>
    <row r="1252" customFormat="false" ht="15.75" hidden="false" customHeight="false" outlineLevel="0" collapsed="false">
      <c r="A1252" s="3" t="n">
        <v>1251</v>
      </c>
      <c r="B1252" s="4" t="s">
        <v>4812</v>
      </c>
      <c r="C1252" s="4" t="s">
        <v>4813</v>
      </c>
      <c r="D1252" s="4" t="s">
        <v>4814</v>
      </c>
      <c r="E1252" s="4" t="n">
        <v>9310830207</v>
      </c>
      <c r="F1252" s="4" t="s">
        <v>10</v>
      </c>
      <c r="G1252" s="4" t="s">
        <v>12</v>
      </c>
    </row>
    <row r="1253" customFormat="false" ht="15.75" hidden="false" customHeight="false" outlineLevel="0" collapsed="false">
      <c r="A1253" s="3" t="n">
        <v>1252</v>
      </c>
      <c r="B1253" s="4" t="s">
        <v>4815</v>
      </c>
      <c r="C1253" s="4" t="s">
        <v>4816</v>
      </c>
      <c r="D1253" s="4" t="s">
        <v>4817</v>
      </c>
      <c r="E1253" s="4" t="s">
        <v>10</v>
      </c>
      <c r="F1253" s="4" t="s">
        <v>4818</v>
      </c>
      <c r="G1253" s="4" t="s">
        <v>12</v>
      </c>
    </row>
    <row r="1254" customFormat="false" ht="15.75" hidden="false" customHeight="false" outlineLevel="0" collapsed="false">
      <c r="A1254" s="3" t="n">
        <v>1253</v>
      </c>
      <c r="B1254" s="4" t="s">
        <v>4819</v>
      </c>
      <c r="C1254" s="4" t="s">
        <v>4820</v>
      </c>
      <c r="D1254" s="4" t="s">
        <v>4821</v>
      </c>
      <c r="E1254" s="4" t="s">
        <v>10</v>
      </c>
      <c r="F1254" s="10" t="s">
        <v>4822</v>
      </c>
      <c r="G1254" s="4" t="s">
        <v>12</v>
      </c>
    </row>
    <row r="1255" customFormat="false" ht="15.75" hidden="false" customHeight="false" outlineLevel="0" collapsed="false">
      <c r="A1255" s="3" t="n">
        <v>1254</v>
      </c>
      <c r="B1255" s="4" t="s">
        <v>4823</v>
      </c>
      <c r="C1255" s="4" t="s">
        <v>4824</v>
      </c>
      <c r="D1255" s="4" t="s">
        <v>4825</v>
      </c>
      <c r="E1255" s="4" t="s">
        <v>10</v>
      </c>
      <c r="F1255" s="4" t="s">
        <v>4826</v>
      </c>
      <c r="G1255" s="4" t="s">
        <v>12</v>
      </c>
    </row>
    <row r="1256" customFormat="false" ht="15.75" hidden="false" customHeight="false" outlineLevel="0" collapsed="false">
      <c r="A1256" s="3" t="n">
        <v>1255</v>
      </c>
      <c r="B1256" s="4" t="s">
        <v>4827</v>
      </c>
      <c r="C1256" s="4" t="s">
        <v>4828</v>
      </c>
      <c r="D1256" s="4" t="s">
        <v>4829</v>
      </c>
      <c r="E1256" s="4" t="n">
        <f aca="false">+913340602305</f>
        <v>913340602305</v>
      </c>
      <c r="F1256" s="4" t="s">
        <v>4830</v>
      </c>
      <c r="G1256" s="4" t="s">
        <v>12</v>
      </c>
    </row>
    <row r="1257" customFormat="false" ht="15.75" hidden="false" customHeight="false" outlineLevel="0" collapsed="false">
      <c r="A1257" s="3" t="n">
        <v>1256</v>
      </c>
      <c r="B1257" s="4" t="s">
        <v>4831</v>
      </c>
      <c r="C1257" s="4" t="s">
        <v>4832</v>
      </c>
      <c r="D1257" s="4" t="s">
        <v>4833</v>
      </c>
      <c r="E1257" s="4" t="n">
        <f aca="false">+912066544444</f>
        <v>912066544444</v>
      </c>
      <c r="F1257" s="4" t="s">
        <v>4834</v>
      </c>
      <c r="G1257" s="4" t="s">
        <v>12</v>
      </c>
    </row>
    <row r="1258" customFormat="false" ht="15.75" hidden="false" customHeight="false" outlineLevel="0" collapsed="false">
      <c r="A1258" s="3" t="n">
        <v>1257</v>
      </c>
      <c r="B1258" s="4" t="s">
        <v>4835</v>
      </c>
      <c r="C1258" s="4" t="s">
        <v>4836</v>
      </c>
      <c r="D1258" s="4" t="s">
        <v>4837</v>
      </c>
      <c r="E1258" s="4" t="s">
        <v>10</v>
      </c>
      <c r="F1258" s="4" t="s">
        <v>4838</v>
      </c>
      <c r="G1258" s="4" t="s">
        <v>12</v>
      </c>
    </row>
    <row r="1259" customFormat="false" ht="15.75" hidden="false" customHeight="false" outlineLevel="0" collapsed="false">
      <c r="A1259" s="3" t="n">
        <v>1258</v>
      </c>
      <c r="B1259" s="4" t="s">
        <v>4839</v>
      </c>
      <c r="C1259" s="4" t="s">
        <v>4840</v>
      </c>
      <c r="D1259" s="6" t="s">
        <v>4841</v>
      </c>
      <c r="E1259" s="4" t="s">
        <v>4842</v>
      </c>
      <c r="F1259" s="4" t="s">
        <v>4843</v>
      </c>
      <c r="G1259" s="4" t="s">
        <v>12</v>
      </c>
    </row>
    <row r="1260" customFormat="false" ht="15.75" hidden="false" customHeight="false" outlineLevel="0" collapsed="false">
      <c r="A1260" s="3" t="n">
        <v>1259</v>
      </c>
      <c r="B1260" s="4" t="s">
        <v>4844</v>
      </c>
      <c r="C1260" s="4" t="s">
        <v>4845</v>
      </c>
      <c r="D1260" s="4" t="s">
        <v>4846</v>
      </c>
      <c r="E1260" s="4" t="s">
        <v>10</v>
      </c>
      <c r="F1260" s="4" t="s">
        <v>4847</v>
      </c>
      <c r="G1260" s="4" t="s">
        <v>12</v>
      </c>
    </row>
    <row r="1261" customFormat="false" ht="15.75" hidden="false" customHeight="false" outlineLevel="0" collapsed="false">
      <c r="A1261" s="3" t="n">
        <v>1260</v>
      </c>
      <c r="B1261" s="4" t="s">
        <v>4848</v>
      </c>
      <c r="C1261" s="4" t="s">
        <v>4849</v>
      </c>
      <c r="D1261" s="4" t="s">
        <v>4850</v>
      </c>
      <c r="E1261" s="4" t="s">
        <v>10</v>
      </c>
      <c r="F1261" s="4" t="s">
        <v>4851</v>
      </c>
      <c r="G1261" s="4" t="s">
        <v>12</v>
      </c>
    </row>
    <row r="1262" customFormat="false" ht="15.75" hidden="false" customHeight="false" outlineLevel="0" collapsed="false">
      <c r="A1262" s="3" t="n">
        <v>1261</v>
      </c>
      <c r="B1262" s="4" t="s">
        <v>4852</v>
      </c>
      <c r="C1262" s="4" t="s">
        <v>4853</v>
      </c>
      <c r="D1262" s="4" t="s">
        <v>4854</v>
      </c>
      <c r="E1262" s="4" t="n">
        <f aca="false">+912266809000</f>
        <v>912266809000</v>
      </c>
      <c r="F1262" s="4" t="s">
        <v>4855</v>
      </c>
      <c r="G1262" s="4" t="s">
        <v>12</v>
      </c>
    </row>
    <row r="1263" customFormat="false" ht="15.75" hidden="false" customHeight="false" outlineLevel="0" collapsed="false">
      <c r="A1263" s="3" t="n">
        <v>1262</v>
      </c>
      <c r="B1263" s="4" t="s">
        <v>4856</v>
      </c>
      <c r="C1263" s="4" t="s">
        <v>51</v>
      </c>
      <c r="D1263" s="4" t="s">
        <v>4857</v>
      </c>
      <c r="E1263" s="4" t="s">
        <v>4858</v>
      </c>
      <c r="F1263" s="4" t="s">
        <v>4859</v>
      </c>
      <c r="G1263" s="4" t="s">
        <v>12</v>
      </c>
    </row>
    <row r="1264" customFormat="false" ht="15.75" hidden="false" customHeight="false" outlineLevel="0" collapsed="false">
      <c r="A1264" s="3" t="n">
        <v>1263</v>
      </c>
      <c r="B1264" s="4" t="s">
        <v>4860</v>
      </c>
      <c r="C1264" s="4" t="s">
        <v>4861</v>
      </c>
      <c r="D1264" s="4" t="s">
        <v>4862</v>
      </c>
      <c r="E1264" s="4" t="n">
        <f aca="false">+918939627373</f>
        <v>918939627373</v>
      </c>
      <c r="F1264" s="4" t="s">
        <v>4863</v>
      </c>
      <c r="G1264" s="4" t="s">
        <v>12</v>
      </c>
    </row>
    <row r="1265" customFormat="false" ht="15.75" hidden="false" customHeight="false" outlineLevel="0" collapsed="false">
      <c r="A1265" s="3" t="n">
        <v>1264</v>
      </c>
      <c r="B1265" s="4" t="s">
        <v>4864</v>
      </c>
      <c r="C1265" s="4" t="s">
        <v>4865</v>
      </c>
      <c r="D1265" s="4" t="s">
        <v>4866</v>
      </c>
      <c r="E1265" s="4" t="s">
        <v>4867</v>
      </c>
      <c r="F1265" s="4" t="s">
        <v>4868</v>
      </c>
      <c r="G1265" s="4" t="s">
        <v>12</v>
      </c>
    </row>
    <row r="1266" customFormat="false" ht="15.75" hidden="false" customHeight="false" outlineLevel="0" collapsed="false">
      <c r="A1266" s="3" t="n">
        <v>1265</v>
      </c>
      <c r="B1266" s="4" t="s">
        <v>4869</v>
      </c>
      <c r="C1266" s="4" t="s">
        <v>4870</v>
      </c>
      <c r="D1266" s="4" t="s">
        <v>4871</v>
      </c>
      <c r="E1266" s="4" t="s">
        <v>10</v>
      </c>
      <c r="F1266" s="4" t="s">
        <v>4872</v>
      </c>
      <c r="G1266" s="4" t="s">
        <v>12</v>
      </c>
    </row>
    <row r="1267" customFormat="false" ht="15.75" hidden="false" customHeight="false" outlineLevel="0" collapsed="false">
      <c r="A1267" s="3" t="n">
        <v>1266</v>
      </c>
      <c r="B1267" s="4" t="s">
        <v>4873</v>
      </c>
      <c r="C1267" s="4" t="s">
        <v>4874</v>
      </c>
      <c r="D1267" s="4" t="s">
        <v>4875</v>
      </c>
      <c r="E1267" s="4" t="s">
        <v>10</v>
      </c>
      <c r="F1267" s="4" t="s">
        <v>4876</v>
      </c>
      <c r="G1267" s="4" t="s">
        <v>12</v>
      </c>
    </row>
    <row r="1268" customFormat="false" ht="15.75" hidden="false" customHeight="false" outlineLevel="0" collapsed="false">
      <c r="A1268" s="3" t="n">
        <v>1267</v>
      </c>
      <c r="B1268" s="4" t="s">
        <v>4877</v>
      </c>
      <c r="C1268" s="4" t="s">
        <v>4878</v>
      </c>
      <c r="D1268" s="4" t="s">
        <v>4879</v>
      </c>
      <c r="E1268" s="4" t="s">
        <v>10</v>
      </c>
      <c r="F1268" s="4" t="s">
        <v>4880</v>
      </c>
      <c r="G1268" s="4" t="s">
        <v>12</v>
      </c>
    </row>
    <row r="1269" customFormat="false" ht="15.75" hidden="false" customHeight="false" outlineLevel="0" collapsed="false">
      <c r="A1269" s="3" t="n">
        <v>1268</v>
      </c>
      <c r="B1269" s="4" t="s">
        <v>4881</v>
      </c>
      <c r="C1269" s="4" t="s">
        <v>14</v>
      </c>
      <c r="D1269" s="4" t="s">
        <v>4882</v>
      </c>
      <c r="E1269" s="4" t="s">
        <v>10</v>
      </c>
      <c r="F1269" s="4" t="s">
        <v>4883</v>
      </c>
      <c r="G1269" s="4" t="s">
        <v>12</v>
      </c>
    </row>
    <row r="1270" customFormat="false" ht="15.75" hidden="false" customHeight="false" outlineLevel="0" collapsed="false">
      <c r="A1270" s="3" t="n">
        <v>1269</v>
      </c>
      <c r="B1270" s="4" t="s">
        <v>4884</v>
      </c>
      <c r="C1270" s="4" t="s">
        <v>171</v>
      </c>
      <c r="D1270" s="4" t="s">
        <v>4885</v>
      </c>
      <c r="E1270" s="4" t="n">
        <f aca="false">+912042126000</f>
        <v>912042126000</v>
      </c>
      <c r="F1270" s="4" t="s">
        <v>4886</v>
      </c>
      <c r="G1270" s="4" t="s">
        <v>12</v>
      </c>
    </row>
    <row r="1271" customFormat="false" ht="15.75" hidden="false" customHeight="false" outlineLevel="0" collapsed="false">
      <c r="A1271" s="3" t="n">
        <v>1270</v>
      </c>
      <c r="B1271" s="4" t="s">
        <v>4887</v>
      </c>
      <c r="C1271" s="4" t="s">
        <v>4888</v>
      </c>
      <c r="D1271" s="4" t="s">
        <v>4889</v>
      </c>
      <c r="E1271" s="4" t="s">
        <v>10</v>
      </c>
      <c r="F1271" s="4" t="s">
        <v>4890</v>
      </c>
      <c r="G1271" s="4" t="s">
        <v>12</v>
      </c>
    </row>
    <row r="1272" customFormat="false" ht="15.75" hidden="false" customHeight="false" outlineLevel="0" collapsed="false">
      <c r="A1272" s="3" t="n">
        <v>1271</v>
      </c>
      <c r="B1272" s="4" t="s">
        <v>4891</v>
      </c>
      <c r="C1272" s="4" t="s">
        <v>31</v>
      </c>
      <c r="D1272" s="4" t="s">
        <v>4892</v>
      </c>
      <c r="E1272" s="4" t="n">
        <f aca="false">+919972018870</f>
        <v>919972018870</v>
      </c>
      <c r="F1272" s="4" t="s">
        <v>4893</v>
      </c>
      <c r="G1272" s="4" t="s">
        <v>12</v>
      </c>
    </row>
    <row r="1273" customFormat="false" ht="15.75" hidden="false" customHeight="false" outlineLevel="0" collapsed="false">
      <c r="A1273" s="3" t="n">
        <v>1272</v>
      </c>
      <c r="B1273" s="4" t="s">
        <v>4894</v>
      </c>
      <c r="C1273" s="4" t="s">
        <v>4895</v>
      </c>
      <c r="D1273" s="4" t="s">
        <v>4896</v>
      </c>
      <c r="E1273" s="4" t="s">
        <v>4897</v>
      </c>
      <c r="F1273" s="4" t="s">
        <v>4898</v>
      </c>
      <c r="G1273" s="4" t="s">
        <v>12</v>
      </c>
    </row>
    <row r="1274" customFormat="false" ht="15.75" hidden="false" customHeight="false" outlineLevel="0" collapsed="false">
      <c r="A1274" s="3" t="n">
        <v>1273</v>
      </c>
      <c r="B1274" s="4" t="s">
        <v>4899</v>
      </c>
      <c r="C1274" s="4" t="s">
        <v>4900</v>
      </c>
      <c r="D1274" s="4" t="s">
        <v>4901</v>
      </c>
      <c r="E1274" s="4" t="s">
        <v>10</v>
      </c>
      <c r="F1274" s="10" t="s">
        <v>4902</v>
      </c>
      <c r="G1274" s="4" t="s">
        <v>12</v>
      </c>
    </row>
    <row r="1275" customFormat="false" ht="15.75" hidden="false" customHeight="false" outlineLevel="0" collapsed="false">
      <c r="A1275" s="3" t="n">
        <v>1274</v>
      </c>
      <c r="B1275" s="4" t="s">
        <v>4903</v>
      </c>
      <c r="C1275" s="4" t="s">
        <v>4904</v>
      </c>
      <c r="D1275" s="4" t="s">
        <v>4905</v>
      </c>
      <c r="E1275" s="4" t="s">
        <v>10</v>
      </c>
      <c r="F1275" s="4" t="s">
        <v>4906</v>
      </c>
      <c r="G1275" s="4" t="s">
        <v>12</v>
      </c>
    </row>
    <row r="1276" customFormat="false" ht="15.75" hidden="false" customHeight="false" outlineLevel="0" collapsed="false">
      <c r="A1276" s="3" t="n">
        <v>1275</v>
      </c>
      <c r="B1276" s="4" t="s">
        <v>4907</v>
      </c>
      <c r="C1276" s="4" t="s">
        <v>171</v>
      </c>
      <c r="D1276" s="4" t="s">
        <v>4908</v>
      </c>
      <c r="E1276" s="4" t="n">
        <f aca="false">+917122700777</f>
        <v>917122700777</v>
      </c>
      <c r="F1276" s="4" t="s">
        <v>4909</v>
      </c>
      <c r="G1276" s="4" t="s">
        <v>12</v>
      </c>
    </row>
    <row r="1277" customFormat="false" ht="15.75" hidden="false" customHeight="false" outlineLevel="0" collapsed="false">
      <c r="A1277" s="3" t="n">
        <v>1276</v>
      </c>
      <c r="B1277" s="4" t="s">
        <v>4910</v>
      </c>
      <c r="C1277" s="4" t="s">
        <v>31</v>
      </c>
      <c r="D1277" s="4" t="s">
        <v>4911</v>
      </c>
      <c r="E1277" s="4" t="s">
        <v>10</v>
      </c>
      <c r="F1277" s="4" t="s">
        <v>4912</v>
      </c>
      <c r="G1277" s="4" t="s">
        <v>12</v>
      </c>
    </row>
    <row r="1278" customFormat="false" ht="15.75" hidden="false" customHeight="false" outlineLevel="0" collapsed="false">
      <c r="A1278" s="3" t="n">
        <v>1277</v>
      </c>
      <c r="B1278" s="4" t="s">
        <v>4913</v>
      </c>
      <c r="C1278" s="4" t="s">
        <v>4914</v>
      </c>
      <c r="D1278" s="4" t="s">
        <v>4915</v>
      </c>
      <c r="E1278" s="4" t="s">
        <v>10</v>
      </c>
      <c r="F1278" s="4" t="s">
        <v>4916</v>
      </c>
      <c r="G1278" s="4" t="s">
        <v>12</v>
      </c>
    </row>
    <row r="1279" customFormat="false" ht="15.75" hidden="false" customHeight="false" outlineLevel="0" collapsed="false">
      <c r="A1279" s="3" t="n">
        <v>1278</v>
      </c>
      <c r="B1279" s="4" t="s">
        <v>4917</v>
      </c>
      <c r="C1279" s="4" t="s">
        <v>14</v>
      </c>
      <c r="D1279" s="4" t="s">
        <v>4918</v>
      </c>
      <c r="E1279" s="4" t="s">
        <v>10</v>
      </c>
      <c r="F1279" s="4" t="s">
        <v>4919</v>
      </c>
      <c r="G1279" s="4" t="s">
        <v>12</v>
      </c>
    </row>
    <row r="1280" customFormat="false" ht="15.75" hidden="false" customHeight="false" outlineLevel="0" collapsed="false">
      <c r="A1280" s="3" t="n">
        <v>1279</v>
      </c>
      <c r="B1280" s="4" t="s">
        <v>4920</v>
      </c>
      <c r="C1280" s="4" t="s">
        <v>31</v>
      </c>
      <c r="D1280" s="4" t="s">
        <v>4921</v>
      </c>
      <c r="E1280" s="4" t="s">
        <v>4922</v>
      </c>
      <c r="F1280" s="4" t="s">
        <v>4923</v>
      </c>
      <c r="G1280" s="4" t="s">
        <v>12</v>
      </c>
    </row>
    <row r="1281" customFormat="false" ht="15.75" hidden="false" customHeight="false" outlineLevel="0" collapsed="false">
      <c r="A1281" s="3" t="n">
        <v>1280</v>
      </c>
      <c r="B1281" s="4" t="s">
        <v>4924</v>
      </c>
      <c r="C1281" s="4" t="s">
        <v>4925</v>
      </c>
      <c r="D1281" s="4" t="s">
        <v>4926</v>
      </c>
      <c r="E1281" s="4" t="s">
        <v>10</v>
      </c>
      <c r="F1281" s="4" t="s">
        <v>4927</v>
      </c>
      <c r="G1281" s="4" t="s">
        <v>12</v>
      </c>
    </row>
    <row r="1282" customFormat="false" ht="15.75" hidden="false" customHeight="false" outlineLevel="0" collapsed="false">
      <c r="A1282" s="3" t="n">
        <v>1281</v>
      </c>
      <c r="B1282" s="4" t="s">
        <v>4928</v>
      </c>
      <c r="C1282" s="4" t="s">
        <v>4929</v>
      </c>
      <c r="D1282" s="4" t="s">
        <v>4930</v>
      </c>
      <c r="E1282" s="4" t="n">
        <f aca="false">+912025460892</f>
        <v>912025460892</v>
      </c>
      <c r="F1282" s="4" t="s">
        <v>4931</v>
      </c>
      <c r="G1282" s="4" t="s">
        <v>12</v>
      </c>
    </row>
    <row r="1283" customFormat="false" ht="15.75" hidden="false" customHeight="false" outlineLevel="0" collapsed="false">
      <c r="A1283" s="3" t="n">
        <v>1282</v>
      </c>
      <c r="B1283" s="4" t="s">
        <v>4932</v>
      </c>
      <c r="C1283" s="4" t="s">
        <v>4933</v>
      </c>
      <c r="D1283" s="4" t="s">
        <v>4934</v>
      </c>
      <c r="E1283" s="4" t="s">
        <v>10</v>
      </c>
      <c r="F1283" s="4" t="s">
        <v>4935</v>
      </c>
      <c r="G1283" s="4" t="s">
        <v>12</v>
      </c>
    </row>
    <row r="1284" customFormat="false" ht="15.75" hidden="false" customHeight="false" outlineLevel="0" collapsed="false">
      <c r="A1284" s="3" t="n">
        <v>1283</v>
      </c>
      <c r="B1284" s="4" t="s">
        <v>4936</v>
      </c>
      <c r="C1284" s="4" t="s">
        <v>31</v>
      </c>
      <c r="D1284" s="4" t="s">
        <v>4937</v>
      </c>
      <c r="E1284" s="4" t="n">
        <f aca="false">+914224377887</f>
        <v>914224377887</v>
      </c>
      <c r="F1284" s="4" t="s">
        <v>4938</v>
      </c>
      <c r="G1284" s="4" t="s">
        <v>12</v>
      </c>
    </row>
    <row r="1285" customFormat="false" ht="15.75" hidden="false" customHeight="false" outlineLevel="0" collapsed="false">
      <c r="A1285" s="3" t="n">
        <v>1284</v>
      </c>
      <c r="B1285" s="4" t="s">
        <v>4939</v>
      </c>
      <c r="C1285" s="4" t="s">
        <v>31</v>
      </c>
      <c r="D1285" s="4" t="s">
        <v>4940</v>
      </c>
      <c r="E1285" s="4" t="s">
        <v>4941</v>
      </c>
      <c r="F1285" s="4" t="s">
        <v>4942</v>
      </c>
      <c r="G1285" s="4" t="s">
        <v>12</v>
      </c>
    </row>
    <row r="1286" customFormat="false" ht="15.75" hidden="false" customHeight="false" outlineLevel="0" collapsed="false">
      <c r="A1286" s="3" t="n">
        <v>1285</v>
      </c>
      <c r="B1286" s="4" t="s">
        <v>4943</v>
      </c>
      <c r="C1286" s="4" t="s">
        <v>4944</v>
      </c>
      <c r="D1286" s="4" t="s">
        <v>4945</v>
      </c>
      <c r="E1286" s="4" t="s">
        <v>10</v>
      </c>
      <c r="F1286" s="4" t="s">
        <v>4946</v>
      </c>
      <c r="G1286" s="4" t="s">
        <v>12</v>
      </c>
    </row>
    <row r="1287" customFormat="false" ht="15.75" hidden="false" customHeight="false" outlineLevel="0" collapsed="false">
      <c r="A1287" s="3" t="n">
        <v>1286</v>
      </c>
      <c r="B1287" s="4" t="s">
        <v>4947</v>
      </c>
      <c r="C1287" s="4" t="s">
        <v>4948</v>
      </c>
      <c r="D1287" s="4" t="s">
        <v>4949</v>
      </c>
      <c r="E1287" s="4" t="s">
        <v>10</v>
      </c>
      <c r="F1287" s="4" t="s">
        <v>4950</v>
      </c>
      <c r="G1287" s="4" t="s">
        <v>12</v>
      </c>
    </row>
    <row r="1288" customFormat="false" ht="15.75" hidden="false" customHeight="false" outlineLevel="0" collapsed="false">
      <c r="A1288" s="3" t="n">
        <v>1287</v>
      </c>
      <c r="B1288" s="4" t="s">
        <v>4951</v>
      </c>
      <c r="C1288" s="4" t="s">
        <v>4952</v>
      </c>
      <c r="D1288" s="4" t="s">
        <v>4953</v>
      </c>
      <c r="E1288" s="4" t="s">
        <v>10</v>
      </c>
      <c r="F1288" s="4" t="s">
        <v>4954</v>
      </c>
      <c r="G1288" s="4" t="s">
        <v>12</v>
      </c>
    </row>
    <row r="1289" customFormat="false" ht="15.75" hidden="false" customHeight="false" outlineLevel="0" collapsed="false">
      <c r="A1289" s="3" t="n">
        <v>1288</v>
      </c>
      <c r="B1289" s="4" t="s">
        <v>4955</v>
      </c>
      <c r="C1289" s="4" t="s">
        <v>4956</v>
      </c>
      <c r="D1289" s="4" t="s">
        <v>4957</v>
      </c>
      <c r="E1289" s="4" t="s">
        <v>10</v>
      </c>
      <c r="F1289" s="4" t="s">
        <v>4958</v>
      </c>
      <c r="G1289" s="4" t="s">
        <v>12</v>
      </c>
    </row>
    <row r="1290" customFormat="false" ht="15.75" hidden="false" customHeight="false" outlineLevel="0" collapsed="false">
      <c r="A1290" s="3" t="n">
        <v>1289</v>
      </c>
      <c r="B1290" s="4" t="s">
        <v>4959</v>
      </c>
      <c r="C1290" s="4" t="s">
        <v>4960</v>
      </c>
      <c r="D1290" s="4" t="s">
        <v>4961</v>
      </c>
      <c r="E1290" s="4" t="s">
        <v>10</v>
      </c>
      <c r="F1290" s="4" t="s">
        <v>4962</v>
      </c>
      <c r="G1290" s="4" t="s">
        <v>12</v>
      </c>
    </row>
    <row r="1291" customFormat="false" ht="15.75" hidden="false" customHeight="false" outlineLevel="0" collapsed="false">
      <c r="A1291" s="3" t="n">
        <v>1290</v>
      </c>
      <c r="B1291" s="4" t="s">
        <v>4963</v>
      </c>
      <c r="C1291" s="4" t="s">
        <v>31</v>
      </c>
      <c r="D1291" s="4" t="s">
        <v>4964</v>
      </c>
      <c r="E1291" s="4" t="n">
        <f aca="false">+914464555840</f>
        <v>914464555840</v>
      </c>
      <c r="F1291" s="4" t="s">
        <v>4965</v>
      </c>
      <c r="G1291" s="4" t="s">
        <v>12</v>
      </c>
    </row>
    <row r="1292" customFormat="false" ht="15.75" hidden="false" customHeight="false" outlineLevel="0" collapsed="false">
      <c r="A1292" s="3" t="n">
        <v>1291</v>
      </c>
      <c r="B1292" s="4" t="s">
        <v>4966</v>
      </c>
      <c r="C1292" s="4" t="s">
        <v>4967</v>
      </c>
      <c r="D1292" s="4" t="s">
        <v>4968</v>
      </c>
      <c r="E1292" s="4" t="s">
        <v>10</v>
      </c>
      <c r="F1292" s="4" t="s">
        <v>4969</v>
      </c>
      <c r="G1292" s="4" t="s">
        <v>12</v>
      </c>
    </row>
    <row r="1293" customFormat="false" ht="15.75" hidden="false" customHeight="false" outlineLevel="0" collapsed="false">
      <c r="A1293" s="3" t="n">
        <v>1292</v>
      </c>
      <c r="B1293" s="4" t="s">
        <v>4970</v>
      </c>
      <c r="C1293" s="4" t="s">
        <v>4971</v>
      </c>
      <c r="D1293" s="4" t="s">
        <v>4972</v>
      </c>
      <c r="E1293" s="4" t="s">
        <v>10</v>
      </c>
      <c r="F1293" s="4" t="s">
        <v>4973</v>
      </c>
      <c r="G1293" s="4" t="s">
        <v>12</v>
      </c>
    </row>
    <row r="1294" customFormat="false" ht="15.75" hidden="false" customHeight="false" outlineLevel="0" collapsed="false">
      <c r="A1294" s="3" t="n">
        <v>1293</v>
      </c>
      <c r="B1294" s="4" t="s">
        <v>4974</v>
      </c>
      <c r="C1294" s="4" t="s">
        <v>31</v>
      </c>
      <c r="D1294" s="4" t="s">
        <v>4975</v>
      </c>
      <c r="E1294" s="4" t="s">
        <v>10</v>
      </c>
      <c r="F1294" s="4" t="s">
        <v>4976</v>
      </c>
      <c r="G1294" s="4" t="s">
        <v>12</v>
      </c>
    </row>
    <row r="1295" customFormat="false" ht="15.75" hidden="false" customHeight="false" outlineLevel="0" collapsed="false">
      <c r="A1295" s="3" t="n">
        <v>1294</v>
      </c>
      <c r="B1295" s="4" t="s">
        <v>4977</v>
      </c>
      <c r="C1295" s="4" t="s">
        <v>14</v>
      </c>
      <c r="D1295" s="4" t="s">
        <v>4978</v>
      </c>
      <c r="E1295" s="4" t="s">
        <v>10</v>
      </c>
      <c r="F1295" s="4" t="s">
        <v>4979</v>
      </c>
      <c r="G1295" s="4" t="s">
        <v>12</v>
      </c>
    </row>
    <row r="1296" customFormat="false" ht="15.75" hidden="false" customHeight="false" outlineLevel="0" collapsed="false">
      <c r="A1296" s="3" t="n">
        <v>1295</v>
      </c>
      <c r="B1296" s="4" t="s">
        <v>4980</v>
      </c>
      <c r="C1296" s="4" t="s">
        <v>4981</v>
      </c>
      <c r="D1296" s="4" t="s">
        <v>4982</v>
      </c>
      <c r="E1296" s="4" t="s">
        <v>4983</v>
      </c>
      <c r="F1296" s="4" t="s">
        <v>4984</v>
      </c>
      <c r="G1296" s="4" t="s">
        <v>12</v>
      </c>
    </row>
    <row r="1297" customFormat="false" ht="15.75" hidden="false" customHeight="false" outlineLevel="0" collapsed="false">
      <c r="A1297" s="3" t="n">
        <v>1296</v>
      </c>
      <c r="B1297" s="4" t="s">
        <v>4985</v>
      </c>
      <c r="C1297" s="4" t="s">
        <v>31</v>
      </c>
      <c r="D1297" s="4" t="s">
        <v>4986</v>
      </c>
      <c r="E1297" s="4" t="s">
        <v>10</v>
      </c>
      <c r="F1297" s="4" t="s">
        <v>4987</v>
      </c>
      <c r="G1297" s="4" t="s">
        <v>12</v>
      </c>
    </row>
    <row r="1298" customFormat="false" ht="15.75" hidden="false" customHeight="false" outlineLevel="0" collapsed="false">
      <c r="A1298" s="3" t="n">
        <v>1297</v>
      </c>
      <c r="B1298" s="4" t="s">
        <v>4988</v>
      </c>
      <c r="C1298" s="4" t="s">
        <v>31</v>
      </c>
      <c r="D1298" s="4" t="s">
        <v>4989</v>
      </c>
      <c r="E1298" s="4" t="s">
        <v>4990</v>
      </c>
      <c r="F1298" s="4" t="s">
        <v>4991</v>
      </c>
      <c r="G1298" s="4" t="s">
        <v>12</v>
      </c>
    </row>
    <row r="1299" customFormat="false" ht="15.75" hidden="false" customHeight="false" outlineLevel="0" collapsed="false">
      <c r="A1299" s="3" t="n">
        <v>1298</v>
      </c>
      <c r="B1299" s="4" t="s">
        <v>4992</v>
      </c>
      <c r="C1299" s="4" t="s">
        <v>4993</v>
      </c>
      <c r="D1299" s="4" t="s">
        <v>4994</v>
      </c>
      <c r="E1299" s="4" t="s">
        <v>10</v>
      </c>
      <c r="F1299" s="4" t="s">
        <v>4995</v>
      </c>
      <c r="G1299" s="4" t="s">
        <v>12</v>
      </c>
    </row>
    <row r="1300" customFormat="false" ht="15.75" hidden="false" customHeight="false" outlineLevel="0" collapsed="false">
      <c r="A1300" s="3" t="n">
        <v>1299</v>
      </c>
      <c r="B1300" s="4" t="s">
        <v>4996</v>
      </c>
      <c r="C1300" s="4" t="s">
        <v>4997</v>
      </c>
      <c r="D1300" s="4" t="s">
        <v>4998</v>
      </c>
      <c r="E1300" s="4" t="s">
        <v>10</v>
      </c>
      <c r="F1300" s="4" t="s">
        <v>4999</v>
      </c>
      <c r="G1300" s="4" t="s">
        <v>12</v>
      </c>
    </row>
    <row r="1301" customFormat="false" ht="15.75" hidden="false" customHeight="false" outlineLevel="0" collapsed="false">
      <c r="A1301" s="3" t="n">
        <v>1300</v>
      </c>
      <c r="B1301" s="4" t="s">
        <v>5000</v>
      </c>
      <c r="C1301" s="4" t="s">
        <v>14</v>
      </c>
      <c r="D1301" s="4" t="s">
        <v>5001</v>
      </c>
      <c r="E1301" s="4" t="s">
        <v>5002</v>
      </c>
      <c r="F1301" s="4" t="s">
        <v>5003</v>
      </c>
      <c r="G1301" s="4" t="s">
        <v>12</v>
      </c>
    </row>
    <row r="1302" customFormat="false" ht="15.75" hidden="false" customHeight="false" outlineLevel="0" collapsed="false">
      <c r="A1302" s="3" t="n">
        <v>1301</v>
      </c>
      <c r="B1302" s="4" t="s">
        <v>5004</v>
      </c>
      <c r="C1302" s="4" t="s">
        <v>5005</v>
      </c>
      <c r="D1302" s="4" t="s">
        <v>5006</v>
      </c>
      <c r="E1302" s="4" t="s">
        <v>10</v>
      </c>
      <c r="F1302" s="4" t="s">
        <v>5007</v>
      </c>
      <c r="G1302" s="4" t="s">
        <v>12</v>
      </c>
    </row>
    <row r="1303" customFormat="false" ht="15.75" hidden="false" customHeight="false" outlineLevel="0" collapsed="false">
      <c r="A1303" s="3" t="n">
        <v>1302</v>
      </c>
      <c r="B1303" s="4" t="s">
        <v>5008</v>
      </c>
      <c r="C1303" s="4" t="s">
        <v>5009</v>
      </c>
      <c r="D1303" s="4" t="s">
        <v>5010</v>
      </c>
      <c r="E1303" s="4" t="n">
        <f aca="false">+914066275000</f>
        <v>914066275000</v>
      </c>
      <c r="F1303" s="4" t="s">
        <v>5011</v>
      </c>
      <c r="G1303" s="4" t="s">
        <v>12</v>
      </c>
    </row>
    <row r="1304" customFormat="false" ht="15.75" hidden="false" customHeight="false" outlineLevel="0" collapsed="false">
      <c r="A1304" s="3" t="n">
        <v>1303</v>
      </c>
      <c r="B1304" s="4" t="s">
        <v>5012</v>
      </c>
      <c r="C1304" s="4" t="s">
        <v>5013</v>
      </c>
      <c r="D1304" s="4" t="s">
        <v>5014</v>
      </c>
      <c r="E1304" s="4" t="s">
        <v>10</v>
      </c>
      <c r="F1304" s="4" t="s">
        <v>5015</v>
      </c>
      <c r="G1304" s="4" t="s">
        <v>12</v>
      </c>
    </row>
    <row r="1305" customFormat="false" ht="15.75" hidden="false" customHeight="false" outlineLevel="0" collapsed="false">
      <c r="A1305" s="3" t="n">
        <v>1304</v>
      </c>
      <c r="B1305" s="4" t="s">
        <v>5016</v>
      </c>
      <c r="C1305" s="4" t="s">
        <v>5017</v>
      </c>
      <c r="D1305" s="4" t="s">
        <v>5018</v>
      </c>
      <c r="E1305" s="4" t="s">
        <v>10</v>
      </c>
      <c r="F1305" s="4" t="s">
        <v>5019</v>
      </c>
      <c r="G1305" s="4" t="s">
        <v>12</v>
      </c>
    </row>
    <row r="1306" customFormat="false" ht="15.75" hidden="false" customHeight="false" outlineLevel="0" collapsed="false">
      <c r="A1306" s="3" t="n">
        <v>1305</v>
      </c>
      <c r="B1306" s="4" t="s">
        <v>5020</v>
      </c>
      <c r="C1306" s="4" t="s">
        <v>500</v>
      </c>
      <c r="D1306" s="4" t="s">
        <v>5021</v>
      </c>
      <c r="E1306" s="4" t="s">
        <v>10</v>
      </c>
      <c r="F1306" s="4" t="s">
        <v>5022</v>
      </c>
      <c r="G1306" s="4" t="s">
        <v>12</v>
      </c>
    </row>
    <row r="1307" customFormat="false" ht="15.75" hidden="false" customHeight="false" outlineLevel="0" collapsed="false">
      <c r="A1307" s="3" t="n">
        <v>1306</v>
      </c>
      <c r="B1307" s="4" t="s">
        <v>5023</v>
      </c>
      <c r="C1307" s="4" t="s">
        <v>31</v>
      </c>
      <c r="D1307" s="4" t="s">
        <v>5024</v>
      </c>
      <c r="E1307" s="4" t="s">
        <v>10</v>
      </c>
      <c r="F1307" s="4" t="s">
        <v>5025</v>
      </c>
      <c r="G1307" s="4" t="s">
        <v>12</v>
      </c>
    </row>
    <row r="1308" customFormat="false" ht="15.75" hidden="false" customHeight="false" outlineLevel="0" collapsed="false">
      <c r="A1308" s="3" t="n">
        <v>1307</v>
      </c>
      <c r="B1308" s="4" t="s">
        <v>5026</v>
      </c>
      <c r="C1308" s="4" t="s">
        <v>14</v>
      </c>
      <c r="D1308" s="4" t="s">
        <v>5027</v>
      </c>
      <c r="E1308" s="4" t="s">
        <v>10</v>
      </c>
      <c r="F1308" s="4" t="s">
        <v>5028</v>
      </c>
      <c r="G1308" s="4" t="s">
        <v>12</v>
      </c>
    </row>
    <row r="1309" customFormat="false" ht="15.75" hidden="false" customHeight="false" outlineLevel="0" collapsed="false">
      <c r="A1309" s="3" t="n">
        <v>1308</v>
      </c>
      <c r="B1309" s="4" t="s">
        <v>5029</v>
      </c>
      <c r="C1309" s="4" t="s">
        <v>5030</v>
      </c>
      <c r="D1309" s="4" t="s">
        <v>5031</v>
      </c>
      <c r="E1309" s="4" t="s">
        <v>10</v>
      </c>
      <c r="F1309" s="4" t="s">
        <v>5032</v>
      </c>
      <c r="G1309" s="4" t="s">
        <v>12</v>
      </c>
    </row>
    <row r="1310" customFormat="false" ht="15.75" hidden="false" customHeight="false" outlineLevel="0" collapsed="false">
      <c r="A1310" s="3" t="n">
        <v>1309</v>
      </c>
      <c r="B1310" s="4" t="s">
        <v>5033</v>
      </c>
      <c r="C1310" s="4" t="s">
        <v>5034</v>
      </c>
      <c r="D1310" s="4" t="s">
        <v>5035</v>
      </c>
      <c r="E1310" s="4" t="s">
        <v>10</v>
      </c>
      <c r="F1310" s="4" t="s">
        <v>5036</v>
      </c>
      <c r="G1310" s="4" t="s">
        <v>12</v>
      </c>
    </row>
    <row r="1311" customFormat="false" ht="15.75" hidden="false" customHeight="false" outlineLevel="0" collapsed="false">
      <c r="A1311" s="3" t="n">
        <v>1310</v>
      </c>
      <c r="B1311" s="4" t="s">
        <v>5037</v>
      </c>
      <c r="C1311" s="4" t="s">
        <v>31</v>
      </c>
      <c r="D1311" s="4" t="s">
        <v>5038</v>
      </c>
      <c r="E1311" s="4" t="s">
        <v>10</v>
      </c>
      <c r="F1311" s="4" t="s">
        <v>5039</v>
      </c>
      <c r="G1311" s="4" t="s">
        <v>12</v>
      </c>
    </row>
    <row r="1312" customFormat="false" ht="15.75" hidden="false" customHeight="false" outlineLevel="0" collapsed="false">
      <c r="A1312" s="3" t="n">
        <v>1311</v>
      </c>
      <c r="B1312" s="4" t="s">
        <v>5040</v>
      </c>
      <c r="C1312" s="4" t="s">
        <v>527</v>
      </c>
      <c r="D1312" s="4" t="s">
        <v>5041</v>
      </c>
      <c r="E1312" s="4" t="s">
        <v>5042</v>
      </c>
      <c r="F1312" s="4" t="s">
        <v>5043</v>
      </c>
      <c r="G1312" s="4" t="s">
        <v>12</v>
      </c>
    </row>
    <row r="1313" customFormat="false" ht="15.75" hidden="false" customHeight="false" outlineLevel="0" collapsed="false">
      <c r="A1313" s="3" t="n">
        <v>1312</v>
      </c>
      <c r="B1313" s="4" t="s">
        <v>5044</v>
      </c>
      <c r="C1313" s="4" t="s">
        <v>5045</v>
      </c>
      <c r="D1313" s="4" t="s">
        <v>5046</v>
      </c>
      <c r="E1313" s="4" t="s">
        <v>5047</v>
      </c>
      <c r="F1313" s="4" t="s">
        <v>5048</v>
      </c>
      <c r="G1313" s="4" t="s">
        <v>12</v>
      </c>
    </row>
    <row r="1314" customFormat="false" ht="15.75" hidden="false" customHeight="false" outlineLevel="0" collapsed="false">
      <c r="A1314" s="3" t="n">
        <v>1313</v>
      </c>
      <c r="B1314" s="4" t="s">
        <v>5049</v>
      </c>
      <c r="C1314" s="4" t="s">
        <v>5050</v>
      </c>
      <c r="D1314" s="4" t="s">
        <v>5051</v>
      </c>
      <c r="E1314" s="4" t="n">
        <f aca="false">+919748448601</f>
        <v>919748448601</v>
      </c>
      <c r="F1314" s="4" t="s">
        <v>5052</v>
      </c>
      <c r="G1314" s="4" t="s">
        <v>12</v>
      </c>
    </row>
    <row r="1315" customFormat="false" ht="15.75" hidden="false" customHeight="false" outlineLevel="0" collapsed="false">
      <c r="A1315" s="3" t="n">
        <v>1314</v>
      </c>
      <c r="B1315" s="4" t="s">
        <v>5053</v>
      </c>
      <c r="C1315" s="4" t="s">
        <v>14</v>
      </c>
      <c r="D1315" s="4" t="s">
        <v>5054</v>
      </c>
      <c r="E1315" s="4" t="n">
        <f aca="false">+919951951961</f>
        <v>919951951961</v>
      </c>
      <c r="F1315" s="4" t="s">
        <v>5055</v>
      </c>
      <c r="G1315" s="4" t="s">
        <v>12</v>
      </c>
    </row>
    <row r="1316" customFormat="false" ht="15.75" hidden="false" customHeight="false" outlineLevel="0" collapsed="false">
      <c r="A1316" s="3" t="n">
        <v>1315</v>
      </c>
      <c r="B1316" s="4" t="s">
        <v>5056</v>
      </c>
      <c r="C1316" s="4" t="s">
        <v>5057</v>
      </c>
      <c r="D1316" s="4" t="s">
        <v>5058</v>
      </c>
      <c r="E1316" s="4" t="s">
        <v>10</v>
      </c>
      <c r="F1316" s="4" t="s">
        <v>5059</v>
      </c>
      <c r="G1316" s="4" t="s">
        <v>12</v>
      </c>
    </row>
    <row r="1317" customFormat="false" ht="15.75" hidden="false" customHeight="false" outlineLevel="0" collapsed="false">
      <c r="A1317" s="3" t="n">
        <v>1316</v>
      </c>
      <c r="B1317" s="4" t="s">
        <v>5060</v>
      </c>
      <c r="C1317" s="4" t="s">
        <v>5061</v>
      </c>
      <c r="D1317" s="4" t="s">
        <v>5062</v>
      </c>
      <c r="E1317" s="4" t="s">
        <v>10</v>
      </c>
      <c r="F1317" s="4" t="s">
        <v>5063</v>
      </c>
      <c r="G1317" s="4" t="s">
        <v>12</v>
      </c>
    </row>
    <row r="1318" customFormat="false" ht="15.75" hidden="false" customHeight="false" outlineLevel="0" collapsed="false">
      <c r="A1318" s="3" t="n">
        <v>1317</v>
      </c>
      <c r="B1318" s="4" t="s">
        <v>5064</v>
      </c>
      <c r="C1318" s="4" t="s">
        <v>31</v>
      </c>
      <c r="D1318" s="4" t="s">
        <v>5065</v>
      </c>
      <c r="E1318" s="4" t="n">
        <v>9916097590</v>
      </c>
      <c r="F1318" s="4" t="s">
        <v>5066</v>
      </c>
      <c r="G1318" s="4" t="s">
        <v>12</v>
      </c>
    </row>
    <row r="1319" customFormat="false" ht="15.75" hidden="false" customHeight="false" outlineLevel="0" collapsed="false">
      <c r="A1319" s="3" t="n">
        <v>1318</v>
      </c>
      <c r="B1319" s="4" t="s">
        <v>5067</v>
      </c>
      <c r="C1319" s="4" t="s">
        <v>5068</v>
      </c>
      <c r="D1319" s="4" t="s">
        <v>5069</v>
      </c>
      <c r="E1319" s="4" t="s">
        <v>10</v>
      </c>
      <c r="F1319" s="4" t="s">
        <v>5070</v>
      </c>
      <c r="G1319" s="4" t="s">
        <v>12</v>
      </c>
    </row>
    <row r="1320" customFormat="false" ht="15.75" hidden="false" customHeight="false" outlineLevel="0" collapsed="false">
      <c r="A1320" s="3" t="n">
        <v>1319</v>
      </c>
      <c r="B1320" s="4" t="s">
        <v>5071</v>
      </c>
      <c r="C1320" s="4" t="s">
        <v>5072</v>
      </c>
      <c r="D1320" s="4" t="s">
        <v>5073</v>
      </c>
      <c r="E1320" s="4" t="s">
        <v>10</v>
      </c>
      <c r="F1320" s="4" t="s">
        <v>5074</v>
      </c>
      <c r="G1320" s="4" t="s">
        <v>12</v>
      </c>
    </row>
    <row r="1321" customFormat="false" ht="15.75" hidden="false" customHeight="false" outlineLevel="0" collapsed="false">
      <c r="A1321" s="3" t="n">
        <v>1320</v>
      </c>
      <c r="B1321" s="4" t="s">
        <v>5075</v>
      </c>
      <c r="C1321" s="4" t="s">
        <v>14</v>
      </c>
      <c r="D1321" s="4" t="s">
        <v>5076</v>
      </c>
      <c r="E1321" s="4" t="s">
        <v>5077</v>
      </c>
      <c r="F1321" s="4" t="s">
        <v>5078</v>
      </c>
      <c r="G1321" s="4" t="s">
        <v>12</v>
      </c>
    </row>
    <row r="1322" customFormat="false" ht="15.75" hidden="false" customHeight="false" outlineLevel="0" collapsed="false">
      <c r="A1322" s="3" t="n">
        <v>1321</v>
      </c>
      <c r="B1322" s="4" t="s">
        <v>5079</v>
      </c>
      <c r="C1322" s="4" t="s">
        <v>5080</v>
      </c>
      <c r="D1322" s="4" t="s">
        <v>5081</v>
      </c>
      <c r="E1322" s="4" t="s">
        <v>10</v>
      </c>
      <c r="F1322" s="4" t="s">
        <v>5082</v>
      </c>
      <c r="G1322" s="4" t="s">
        <v>12</v>
      </c>
    </row>
    <row r="1323" customFormat="false" ht="15.75" hidden="false" customHeight="false" outlineLevel="0" collapsed="false">
      <c r="A1323" s="3" t="n">
        <v>1322</v>
      </c>
      <c r="B1323" s="4" t="s">
        <v>5083</v>
      </c>
      <c r="C1323" s="4" t="s">
        <v>5084</v>
      </c>
      <c r="D1323" s="4" t="s">
        <v>5085</v>
      </c>
      <c r="E1323" s="4" t="s">
        <v>10</v>
      </c>
      <c r="F1323" s="4" t="s">
        <v>5086</v>
      </c>
      <c r="G1323" s="4" t="s">
        <v>12</v>
      </c>
    </row>
    <row r="1324" customFormat="false" ht="15.75" hidden="false" customHeight="false" outlineLevel="0" collapsed="false">
      <c r="A1324" s="3" t="n">
        <v>1323</v>
      </c>
      <c r="B1324" s="4" t="s">
        <v>5087</v>
      </c>
      <c r="C1324" s="4" t="s">
        <v>31</v>
      </c>
      <c r="D1324" s="4" t="s">
        <v>5088</v>
      </c>
      <c r="E1324" s="4" t="s">
        <v>10</v>
      </c>
      <c r="F1324" s="4" t="s">
        <v>5089</v>
      </c>
      <c r="G1324" s="4" t="s">
        <v>12</v>
      </c>
    </row>
    <row r="1325" customFormat="false" ht="15.75" hidden="false" customHeight="false" outlineLevel="0" collapsed="false">
      <c r="A1325" s="3" t="n">
        <v>1324</v>
      </c>
      <c r="B1325" s="4" t="s">
        <v>5090</v>
      </c>
      <c r="C1325" s="4" t="s">
        <v>5091</v>
      </c>
      <c r="D1325" s="4" t="s">
        <v>5092</v>
      </c>
      <c r="E1325" s="4" t="s">
        <v>10</v>
      </c>
      <c r="F1325" s="4" t="s">
        <v>5093</v>
      </c>
      <c r="G1325" s="4" t="s">
        <v>12</v>
      </c>
    </row>
    <row r="1326" customFormat="false" ht="15.75" hidden="false" customHeight="false" outlineLevel="0" collapsed="false">
      <c r="A1326" s="3" t="n">
        <v>1325</v>
      </c>
      <c r="B1326" s="4" t="s">
        <v>5094</v>
      </c>
      <c r="C1326" s="4" t="s">
        <v>14</v>
      </c>
      <c r="D1326" s="4" t="s">
        <v>5095</v>
      </c>
      <c r="E1326" s="4" t="n">
        <f aca="false">+919880402635</f>
        <v>919880402635</v>
      </c>
      <c r="F1326" s="4" t="s">
        <v>5096</v>
      </c>
      <c r="G1326" s="4" t="s">
        <v>12</v>
      </c>
    </row>
    <row r="1327" customFormat="false" ht="15.75" hidden="false" customHeight="false" outlineLevel="0" collapsed="false">
      <c r="A1327" s="3" t="n">
        <v>1326</v>
      </c>
      <c r="B1327" s="4" t="s">
        <v>5097</v>
      </c>
      <c r="C1327" s="4" t="s">
        <v>5080</v>
      </c>
      <c r="D1327" s="4" t="s">
        <v>5098</v>
      </c>
      <c r="E1327" s="4" t="s">
        <v>10</v>
      </c>
      <c r="F1327" s="4" t="s">
        <v>5099</v>
      </c>
      <c r="G1327" s="4" t="s">
        <v>12</v>
      </c>
    </row>
    <row r="1328" customFormat="false" ht="15.75" hidden="false" customHeight="false" outlineLevel="0" collapsed="false">
      <c r="A1328" s="3" t="n">
        <v>1327</v>
      </c>
      <c r="B1328" s="4" t="s">
        <v>5100</v>
      </c>
      <c r="C1328" s="4" t="s">
        <v>31</v>
      </c>
      <c r="D1328" s="4" t="s">
        <v>5101</v>
      </c>
      <c r="E1328" s="4" t="s">
        <v>10</v>
      </c>
      <c r="F1328" s="4" t="s">
        <v>5102</v>
      </c>
      <c r="G1328" s="4" t="s">
        <v>12</v>
      </c>
    </row>
    <row r="1329" customFormat="false" ht="15.75" hidden="false" customHeight="false" outlineLevel="0" collapsed="false">
      <c r="A1329" s="3" t="n">
        <v>1328</v>
      </c>
      <c r="B1329" s="4" t="s">
        <v>5103</v>
      </c>
      <c r="C1329" s="4" t="s">
        <v>5104</v>
      </c>
      <c r="D1329" s="4" t="s">
        <v>5105</v>
      </c>
      <c r="E1329" s="4" t="n">
        <f aca="false">+919505223444</f>
        <v>919505223444</v>
      </c>
      <c r="F1329" s="4" t="s">
        <v>5106</v>
      </c>
      <c r="G1329" s="4" t="s">
        <v>12</v>
      </c>
    </row>
    <row r="1330" customFormat="false" ht="15.75" hidden="false" customHeight="false" outlineLevel="0" collapsed="false">
      <c r="A1330" s="3" t="n">
        <v>1329</v>
      </c>
      <c r="B1330" s="4" t="s">
        <v>5107</v>
      </c>
      <c r="C1330" s="4" t="s">
        <v>5108</v>
      </c>
      <c r="D1330" s="4" t="s">
        <v>5109</v>
      </c>
      <c r="E1330" s="4" t="s">
        <v>5110</v>
      </c>
      <c r="F1330" s="4" t="s">
        <v>5111</v>
      </c>
      <c r="G1330" s="4" t="s">
        <v>12</v>
      </c>
    </row>
    <row r="1331" customFormat="false" ht="15.75" hidden="false" customHeight="false" outlineLevel="0" collapsed="false">
      <c r="A1331" s="3" t="n">
        <v>1330</v>
      </c>
      <c r="B1331" s="4" t="s">
        <v>5112</v>
      </c>
      <c r="C1331" s="4" t="s">
        <v>5113</v>
      </c>
      <c r="D1331" s="4" t="s">
        <v>5114</v>
      </c>
      <c r="E1331" s="4" t="s">
        <v>10</v>
      </c>
      <c r="F1331" s="4" t="s">
        <v>5115</v>
      </c>
      <c r="G1331" s="4" t="s">
        <v>12</v>
      </c>
    </row>
    <row r="1332" customFormat="false" ht="15.75" hidden="false" customHeight="false" outlineLevel="0" collapsed="false">
      <c r="A1332" s="3" t="n">
        <v>1331</v>
      </c>
      <c r="B1332" s="4" t="s">
        <v>5116</v>
      </c>
      <c r="C1332" s="4" t="s">
        <v>4222</v>
      </c>
      <c r="D1332" s="4" t="s">
        <v>5117</v>
      </c>
      <c r="E1332" s="4" t="s">
        <v>10</v>
      </c>
      <c r="F1332" s="4" t="s">
        <v>5118</v>
      </c>
      <c r="G1332" s="4" t="s">
        <v>12</v>
      </c>
    </row>
    <row r="1333" customFormat="false" ht="15.75" hidden="false" customHeight="false" outlineLevel="0" collapsed="false">
      <c r="A1333" s="3" t="n">
        <v>1332</v>
      </c>
      <c r="B1333" s="4" t="s">
        <v>5119</v>
      </c>
      <c r="C1333" s="4" t="s">
        <v>5120</v>
      </c>
      <c r="D1333" s="4" t="s">
        <v>5121</v>
      </c>
      <c r="E1333" s="4" t="s">
        <v>10</v>
      </c>
      <c r="F1333" s="4" t="s">
        <v>5122</v>
      </c>
      <c r="G1333" s="4" t="s">
        <v>12</v>
      </c>
    </row>
    <row r="1334" customFormat="false" ht="15.75" hidden="false" customHeight="false" outlineLevel="0" collapsed="false">
      <c r="A1334" s="3" t="n">
        <v>1333</v>
      </c>
      <c r="B1334" s="4" t="s">
        <v>5123</v>
      </c>
      <c r="C1334" s="4" t="s">
        <v>31</v>
      </c>
      <c r="D1334" s="4" t="s">
        <v>5124</v>
      </c>
      <c r="E1334" s="4" t="s">
        <v>10</v>
      </c>
      <c r="F1334" s="4" t="s">
        <v>5125</v>
      </c>
      <c r="G1334" s="4" t="s">
        <v>12</v>
      </c>
    </row>
    <row r="1335" customFormat="false" ht="15.75" hidden="false" customHeight="false" outlineLevel="0" collapsed="false">
      <c r="A1335" s="3" t="n">
        <v>1334</v>
      </c>
      <c r="B1335" s="4" t="s">
        <v>5126</v>
      </c>
      <c r="C1335" s="4" t="s">
        <v>5127</v>
      </c>
      <c r="D1335" s="4" t="s">
        <v>5128</v>
      </c>
      <c r="E1335" s="4" t="s">
        <v>10</v>
      </c>
      <c r="F1335" s="4" t="s">
        <v>5129</v>
      </c>
      <c r="G1335" s="4" t="s">
        <v>12</v>
      </c>
    </row>
    <row r="1336" customFormat="false" ht="15.75" hidden="false" customHeight="false" outlineLevel="0" collapsed="false">
      <c r="A1336" s="3" t="n">
        <v>1335</v>
      </c>
      <c r="B1336" s="4" t="s">
        <v>5130</v>
      </c>
      <c r="C1336" s="4" t="s">
        <v>5131</v>
      </c>
      <c r="D1336" s="4" t="s">
        <v>5132</v>
      </c>
      <c r="E1336" s="4" t="s">
        <v>10</v>
      </c>
      <c r="F1336" s="4" t="s">
        <v>5133</v>
      </c>
      <c r="G1336" s="4" t="s">
        <v>12</v>
      </c>
    </row>
    <row r="1337" customFormat="false" ht="15.75" hidden="false" customHeight="false" outlineLevel="0" collapsed="false">
      <c r="A1337" s="3" t="n">
        <v>1336</v>
      </c>
      <c r="B1337" s="4" t="s">
        <v>5134</v>
      </c>
      <c r="C1337" s="4" t="s">
        <v>14</v>
      </c>
      <c r="D1337" s="4" t="s">
        <v>5135</v>
      </c>
      <c r="E1337" s="4" t="s">
        <v>10</v>
      </c>
      <c r="F1337" s="4" t="s">
        <v>5136</v>
      </c>
      <c r="G1337" s="4" t="s">
        <v>12</v>
      </c>
    </row>
    <row r="1338" customFormat="false" ht="15.75" hidden="false" customHeight="false" outlineLevel="0" collapsed="false">
      <c r="A1338" s="3" t="n">
        <v>1337</v>
      </c>
      <c r="B1338" s="4" t="s">
        <v>5137</v>
      </c>
      <c r="C1338" s="4" t="s">
        <v>14</v>
      </c>
      <c r="D1338" s="4" t="s">
        <v>5138</v>
      </c>
      <c r="E1338" s="4" t="n">
        <f aca="false">+918039529041</f>
        <v>918039529041</v>
      </c>
      <c r="F1338" s="4" t="s">
        <v>5139</v>
      </c>
      <c r="G1338" s="4" t="s">
        <v>12</v>
      </c>
    </row>
    <row r="1339" customFormat="false" ht="15.75" hidden="false" customHeight="false" outlineLevel="0" collapsed="false">
      <c r="A1339" s="3" t="n">
        <v>1338</v>
      </c>
      <c r="B1339" s="4" t="s">
        <v>5140</v>
      </c>
      <c r="C1339" s="4" t="s">
        <v>5141</v>
      </c>
      <c r="D1339" s="4" t="s">
        <v>5142</v>
      </c>
      <c r="E1339" s="4" t="n">
        <f aca="false">+911244541800</f>
        <v>911244541800</v>
      </c>
      <c r="F1339" s="4" t="s">
        <v>5143</v>
      </c>
      <c r="G1339" s="4" t="s">
        <v>12</v>
      </c>
    </row>
    <row r="1340" customFormat="false" ht="15.75" hidden="false" customHeight="false" outlineLevel="0" collapsed="false">
      <c r="A1340" s="3" t="n">
        <v>1339</v>
      </c>
      <c r="B1340" s="4" t="s">
        <v>5144</v>
      </c>
      <c r="C1340" s="4" t="s">
        <v>5145</v>
      </c>
      <c r="D1340" s="4" t="s">
        <v>5146</v>
      </c>
      <c r="E1340" s="4" t="s">
        <v>10</v>
      </c>
      <c r="F1340" s="4" t="s">
        <v>5147</v>
      </c>
      <c r="G1340" s="4" t="s">
        <v>12</v>
      </c>
    </row>
    <row r="1341" customFormat="false" ht="15.75" hidden="false" customHeight="false" outlineLevel="0" collapsed="false">
      <c r="A1341" s="3" t="n">
        <v>1340</v>
      </c>
      <c r="B1341" s="4" t="s">
        <v>5148</v>
      </c>
      <c r="C1341" s="4" t="s">
        <v>5149</v>
      </c>
      <c r="D1341" s="4" t="s">
        <v>5150</v>
      </c>
      <c r="E1341" s="4" t="s">
        <v>5151</v>
      </c>
      <c r="F1341" s="4" t="s">
        <v>5152</v>
      </c>
      <c r="G1341" s="4" t="s">
        <v>12</v>
      </c>
    </row>
    <row r="1342" customFormat="false" ht="15.75" hidden="false" customHeight="false" outlineLevel="0" collapsed="false">
      <c r="A1342" s="3" t="n">
        <v>1341</v>
      </c>
      <c r="B1342" s="4" t="s">
        <v>5153</v>
      </c>
      <c r="C1342" s="4" t="s">
        <v>5154</v>
      </c>
      <c r="D1342" s="4" t="s">
        <v>5155</v>
      </c>
      <c r="E1342" s="4" t="s">
        <v>10</v>
      </c>
      <c r="F1342" s="4" t="s">
        <v>5156</v>
      </c>
      <c r="G1342" s="4" t="s">
        <v>12</v>
      </c>
    </row>
    <row r="1343" customFormat="false" ht="15.75" hidden="false" customHeight="false" outlineLevel="0" collapsed="false">
      <c r="A1343" s="3" t="n">
        <v>1342</v>
      </c>
      <c r="B1343" s="4" t="s">
        <v>5157</v>
      </c>
      <c r="C1343" s="4" t="s">
        <v>14</v>
      </c>
      <c r="D1343" s="4" t="s">
        <v>5158</v>
      </c>
      <c r="E1343" s="4" t="s">
        <v>10</v>
      </c>
      <c r="F1343" s="4" t="s">
        <v>5159</v>
      </c>
      <c r="G1343" s="4" t="s">
        <v>12</v>
      </c>
    </row>
    <row r="1344" customFormat="false" ht="15.75" hidden="false" customHeight="false" outlineLevel="0" collapsed="false">
      <c r="A1344" s="3" t="n">
        <v>1343</v>
      </c>
      <c r="B1344" s="4" t="s">
        <v>5160</v>
      </c>
      <c r="C1344" s="4" t="s">
        <v>14</v>
      </c>
      <c r="D1344" s="4" t="s">
        <v>5161</v>
      </c>
      <c r="E1344" s="4" t="n">
        <f aca="false">+914030621211</f>
        <v>914030621211</v>
      </c>
      <c r="F1344" s="4" t="s">
        <v>5162</v>
      </c>
      <c r="G1344" s="4" t="s">
        <v>12</v>
      </c>
    </row>
    <row r="1345" customFormat="false" ht="15.75" hidden="false" customHeight="false" outlineLevel="0" collapsed="false">
      <c r="A1345" s="3" t="n">
        <v>1344</v>
      </c>
      <c r="B1345" s="4" t="s">
        <v>5163</v>
      </c>
      <c r="C1345" s="4" t="s">
        <v>5164</v>
      </c>
      <c r="D1345" s="4" t="s">
        <v>5165</v>
      </c>
      <c r="E1345" s="4" t="s">
        <v>10</v>
      </c>
      <c r="F1345" s="4" t="s">
        <v>5166</v>
      </c>
      <c r="G1345" s="4" t="s">
        <v>12</v>
      </c>
    </row>
    <row r="1346" customFormat="false" ht="15.75" hidden="false" customHeight="false" outlineLevel="0" collapsed="false">
      <c r="A1346" s="3" t="n">
        <v>1345</v>
      </c>
      <c r="B1346" s="4" t="s">
        <v>5167</v>
      </c>
      <c r="C1346" s="4" t="s">
        <v>5168</v>
      </c>
      <c r="D1346" s="4" t="s">
        <v>5169</v>
      </c>
      <c r="E1346" s="4" t="n">
        <f aca="false">+919590268389</f>
        <v>919590268389</v>
      </c>
      <c r="F1346" s="4" t="s">
        <v>5170</v>
      </c>
      <c r="G1346" s="4" t="s">
        <v>12</v>
      </c>
    </row>
    <row r="1347" customFormat="false" ht="15.75" hidden="false" customHeight="false" outlineLevel="0" collapsed="false">
      <c r="A1347" s="3" t="n">
        <v>1346</v>
      </c>
      <c r="B1347" s="4" t="s">
        <v>5171</v>
      </c>
      <c r="C1347" s="4" t="s">
        <v>5172</v>
      </c>
      <c r="D1347" s="10" t="s">
        <v>5173</v>
      </c>
      <c r="E1347" s="4" t="s">
        <v>10</v>
      </c>
      <c r="F1347" s="4" t="s">
        <v>5174</v>
      </c>
      <c r="G1347" s="4" t="s">
        <v>12</v>
      </c>
    </row>
    <row r="1348" customFormat="false" ht="15.75" hidden="false" customHeight="false" outlineLevel="0" collapsed="false">
      <c r="A1348" s="3" t="n">
        <v>1347</v>
      </c>
      <c r="B1348" s="4" t="s">
        <v>5175</v>
      </c>
      <c r="C1348" s="4" t="s">
        <v>5176</v>
      </c>
      <c r="D1348" s="4" t="s">
        <v>5177</v>
      </c>
      <c r="E1348" s="4" t="s">
        <v>10</v>
      </c>
      <c r="F1348" s="4" t="s">
        <v>5178</v>
      </c>
      <c r="G1348" s="4" t="s">
        <v>12</v>
      </c>
    </row>
    <row r="1349" customFormat="false" ht="15.75" hidden="false" customHeight="false" outlineLevel="0" collapsed="false">
      <c r="A1349" s="3" t="n">
        <v>1348</v>
      </c>
      <c r="B1349" s="4" t="s">
        <v>5179</v>
      </c>
      <c r="C1349" s="4" t="s">
        <v>14</v>
      </c>
      <c r="D1349" s="4" t="s">
        <v>5180</v>
      </c>
      <c r="E1349" s="4" t="s">
        <v>10</v>
      </c>
      <c r="F1349" s="4" t="s">
        <v>5181</v>
      </c>
      <c r="G1349" s="4" t="s">
        <v>12</v>
      </c>
    </row>
    <row r="1350" customFormat="false" ht="15.75" hidden="false" customHeight="false" outlineLevel="0" collapsed="false">
      <c r="A1350" s="3" t="n">
        <v>1349</v>
      </c>
      <c r="B1350" s="4" t="s">
        <v>5182</v>
      </c>
      <c r="C1350" s="4" t="s">
        <v>5183</v>
      </c>
      <c r="D1350" s="4" t="s">
        <v>5184</v>
      </c>
      <c r="E1350" s="4" t="n">
        <f aca="false">+917200007223</f>
        <v>917200007223</v>
      </c>
      <c r="F1350" s="4" t="s">
        <v>5185</v>
      </c>
      <c r="G1350" s="4" t="s">
        <v>12</v>
      </c>
    </row>
    <row r="1351" customFormat="false" ht="15.75" hidden="false" customHeight="false" outlineLevel="0" collapsed="false">
      <c r="A1351" s="3" t="n">
        <v>1350</v>
      </c>
      <c r="B1351" s="4" t="s">
        <v>5186</v>
      </c>
      <c r="C1351" s="4" t="s">
        <v>5187</v>
      </c>
      <c r="D1351" s="4" t="s">
        <v>5188</v>
      </c>
      <c r="E1351" s="4" t="s">
        <v>10</v>
      </c>
      <c r="F1351" s="4" t="s">
        <v>5189</v>
      </c>
      <c r="G1351" s="4" t="s">
        <v>12</v>
      </c>
    </row>
    <row r="1352" customFormat="false" ht="15.75" hidden="false" customHeight="false" outlineLevel="0" collapsed="false">
      <c r="A1352" s="3" t="n">
        <v>1351</v>
      </c>
      <c r="B1352" s="4" t="s">
        <v>5190</v>
      </c>
      <c r="C1352" s="4" t="s">
        <v>5191</v>
      </c>
      <c r="D1352" s="4" t="s">
        <v>5192</v>
      </c>
      <c r="E1352" s="4" t="s">
        <v>5193</v>
      </c>
      <c r="F1352" s="4" t="s">
        <v>5194</v>
      </c>
      <c r="G1352" s="4" t="s">
        <v>12</v>
      </c>
    </row>
    <row r="1353" customFormat="false" ht="15.75" hidden="false" customHeight="false" outlineLevel="0" collapsed="false">
      <c r="A1353" s="3" t="n">
        <v>1352</v>
      </c>
      <c r="B1353" s="4" t="s">
        <v>5195</v>
      </c>
      <c r="C1353" s="4" t="s">
        <v>31</v>
      </c>
      <c r="D1353" s="4" t="s">
        <v>5196</v>
      </c>
      <c r="E1353" s="4" t="n">
        <v>9937195411</v>
      </c>
      <c r="F1353" s="4" t="s">
        <v>5197</v>
      </c>
      <c r="G1353" s="4" t="s">
        <v>12</v>
      </c>
    </row>
    <row r="1354" customFormat="false" ht="15.75" hidden="false" customHeight="false" outlineLevel="0" collapsed="false">
      <c r="A1354" s="3" t="n">
        <v>1353</v>
      </c>
      <c r="B1354" s="4" t="s">
        <v>5198</v>
      </c>
      <c r="C1354" s="4" t="s">
        <v>5199</v>
      </c>
      <c r="D1354" s="4" t="s">
        <v>5200</v>
      </c>
      <c r="E1354" s="4" t="s">
        <v>10</v>
      </c>
      <c r="F1354" s="4" t="s">
        <v>5201</v>
      </c>
      <c r="G1354" s="4" t="s">
        <v>12</v>
      </c>
    </row>
    <row r="1355" customFormat="false" ht="15.75" hidden="false" customHeight="false" outlineLevel="0" collapsed="false">
      <c r="A1355" s="3" t="n">
        <v>1354</v>
      </c>
      <c r="B1355" s="4" t="s">
        <v>5202</v>
      </c>
      <c r="C1355" s="4" t="s">
        <v>5203</v>
      </c>
      <c r="D1355" s="4" t="s">
        <v>5204</v>
      </c>
      <c r="E1355" s="4" t="n">
        <v>9055692368</v>
      </c>
      <c r="F1355" s="4" t="s">
        <v>5205</v>
      </c>
      <c r="G1355" s="4" t="s">
        <v>12</v>
      </c>
    </row>
    <row r="1356" customFormat="false" ht="15.75" hidden="false" customHeight="false" outlineLevel="0" collapsed="false">
      <c r="A1356" s="3" t="n">
        <v>1355</v>
      </c>
      <c r="B1356" s="4" t="s">
        <v>5206</v>
      </c>
      <c r="C1356" s="4" t="s">
        <v>5207</v>
      </c>
      <c r="D1356" s="4" t="s">
        <v>5208</v>
      </c>
      <c r="E1356" s="4" t="s">
        <v>10</v>
      </c>
      <c r="F1356" s="4" t="s">
        <v>5209</v>
      </c>
      <c r="G1356" s="4" t="s">
        <v>12</v>
      </c>
    </row>
    <row r="1357" customFormat="false" ht="15.75" hidden="false" customHeight="false" outlineLevel="0" collapsed="false">
      <c r="A1357" s="3" t="n">
        <v>1356</v>
      </c>
      <c r="B1357" s="4" t="s">
        <v>5210</v>
      </c>
      <c r="C1357" s="4" t="s">
        <v>51</v>
      </c>
      <c r="D1357" s="4" t="s">
        <v>5211</v>
      </c>
      <c r="E1357" s="4" t="s">
        <v>5212</v>
      </c>
      <c r="F1357" s="4" t="s">
        <v>5213</v>
      </c>
      <c r="G1357" s="4" t="s">
        <v>12</v>
      </c>
    </row>
    <row r="1358" customFormat="false" ht="15.75" hidden="false" customHeight="false" outlineLevel="0" collapsed="false">
      <c r="A1358" s="3" t="n">
        <v>1357</v>
      </c>
      <c r="B1358" s="4" t="s">
        <v>5214</v>
      </c>
      <c r="C1358" s="4" t="s">
        <v>5215</v>
      </c>
      <c r="D1358" s="4" t="s">
        <v>5216</v>
      </c>
      <c r="E1358" s="4" t="n">
        <f aca="false">+911244160000</f>
        <v>911244160000</v>
      </c>
      <c r="F1358" s="4" t="s">
        <v>5217</v>
      </c>
      <c r="G1358" s="4" t="s">
        <v>12</v>
      </c>
    </row>
    <row r="1359" customFormat="false" ht="15.75" hidden="false" customHeight="false" outlineLevel="0" collapsed="false">
      <c r="A1359" s="3" t="n">
        <v>1358</v>
      </c>
      <c r="B1359" s="4" t="s">
        <v>5218</v>
      </c>
      <c r="C1359" s="4" t="s">
        <v>5219</v>
      </c>
      <c r="D1359" s="4" t="s">
        <v>5220</v>
      </c>
      <c r="E1359" s="4" t="n">
        <f aca="false">+912066000254</f>
        <v>912066000254</v>
      </c>
      <c r="F1359" s="4" t="s">
        <v>5221</v>
      </c>
      <c r="G1359" s="4" t="s">
        <v>12</v>
      </c>
    </row>
    <row r="1360" customFormat="false" ht="15.75" hidden="false" customHeight="false" outlineLevel="0" collapsed="false">
      <c r="A1360" s="3" t="n">
        <v>1359</v>
      </c>
      <c r="B1360" s="4" t="s">
        <v>5222</v>
      </c>
      <c r="C1360" s="4" t="s">
        <v>5223</v>
      </c>
      <c r="D1360" s="4" t="s">
        <v>5224</v>
      </c>
      <c r="E1360" s="4" t="s">
        <v>5225</v>
      </c>
      <c r="F1360" s="4" t="s">
        <v>5226</v>
      </c>
      <c r="G1360" s="4" t="s">
        <v>12</v>
      </c>
    </row>
    <row r="1361" customFormat="false" ht="15.75" hidden="false" customHeight="false" outlineLevel="0" collapsed="false">
      <c r="A1361" s="3" t="n">
        <v>1360</v>
      </c>
      <c r="B1361" s="4" t="s">
        <v>5227</v>
      </c>
      <c r="C1361" s="4" t="s">
        <v>5228</v>
      </c>
      <c r="D1361" s="4" t="s">
        <v>5229</v>
      </c>
      <c r="E1361" s="4" t="s">
        <v>10</v>
      </c>
      <c r="F1361" s="4" t="s">
        <v>5230</v>
      </c>
      <c r="G1361" s="4" t="s">
        <v>12</v>
      </c>
    </row>
    <row r="1362" customFormat="false" ht="15.75" hidden="false" customHeight="false" outlineLevel="0" collapsed="false">
      <c r="A1362" s="3" t="n">
        <v>1361</v>
      </c>
      <c r="B1362" s="4" t="s">
        <v>5231</v>
      </c>
      <c r="C1362" s="4" t="s">
        <v>14</v>
      </c>
      <c r="D1362" s="4" t="s">
        <v>5232</v>
      </c>
      <c r="E1362" s="4" t="n">
        <f aca="false">+914224302500</f>
        <v>914224302500</v>
      </c>
      <c r="F1362" s="4" t="s">
        <v>5233</v>
      </c>
      <c r="G1362" s="4" t="s">
        <v>12</v>
      </c>
    </row>
    <row r="1363" customFormat="false" ht="15.75" hidden="false" customHeight="false" outlineLevel="0" collapsed="false">
      <c r="A1363" s="3" t="n">
        <v>1362</v>
      </c>
      <c r="B1363" s="4" t="s">
        <v>5234</v>
      </c>
      <c r="C1363" s="4" t="s">
        <v>5235</v>
      </c>
      <c r="D1363" s="4" t="s">
        <v>5236</v>
      </c>
      <c r="E1363" s="4" t="s">
        <v>10</v>
      </c>
      <c r="F1363" s="4" t="s">
        <v>5237</v>
      </c>
      <c r="G1363" s="4" t="s">
        <v>12</v>
      </c>
    </row>
    <row r="1364" customFormat="false" ht="15.75" hidden="false" customHeight="false" outlineLevel="0" collapsed="false">
      <c r="A1364" s="3" t="n">
        <v>1363</v>
      </c>
      <c r="B1364" s="4" t="s">
        <v>5238</v>
      </c>
      <c r="C1364" s="4" t="s">
        <v>31</v>
      </c>
      <c r="D1364" s="4" t="s">
        <v>5239</v>
      </c>
      <c r="E1364" s="4" t="n">
        <f aca="false">+919611416599</f>
        <v>919611416599</v>
      </c>
      <c r="F1364" s="4" t="s">
        <v>5240</v>
      </c>
      <c r="G1364" s="4" t="s">
        <v>12</v>
      </c>
    </row>
    <row r="1365" customFormat="false" ht="15.75" hidden="false" customHeight="false" outlineLevel="0" collapsed="false">
      <c r="A1365" s="3" t="n">
        <v>1364</v>
      </c>
      <c r="B1365" s="4" t="s">
        <v>5241</v>
      </c>
      <c r="C1365" s="4" t="s">
        <v>31</v>
      </c>
      <c r="D1365" s="4" t="s">
        <v>5242</v>
      </c>
      <c r="E1365" s="4" t="s">
        <v>5243</v>
      </c>
      <c r="F1365" s="4" t="s">
        <v>5244</v>
      </c>
      <c r="G1365" s="4" t="s">
        <v>12</v>
      </c>
    </row>
    <row r="1366" customFormat="false" ht="15.75" hidden="false" customHeight="false" outlineLevel="0" collapsed="false">
      <c r="A1366" s="3" t="n">
        <v>1365</v>
      </c>
      <c r="B1366" s="4" t="s">
        <v>5245</v>
      </c>
      <c r="C1366" s="4" t="s">
        <v>5246</v>
      </c>
      <c r="D1366" s="4" t="s">
        <v>5247</v>
      </c>
      <c r="E1366" s="4" t="s">
        <v>10</v>
      </c>
      <c r="F1366" s="10" t="s">
        <v>5248</v>
      </c>
      <c r="G1366" s="4" t="s">
        <v>12</v>
      </c>
    </row>
    <row r="1367" customFormat="false" ht="15.75" hidden="false" customHeight="false" outlineLevel="0" collapsed="false">
      <c r="A1367" s="3" t="n">
        <v>1366</v>
      </c>
      <c r="B1367" s="4" t="s">
        <v>5249</v>
      </c>
      <c r="C1367" s="4" t="s">
        <v>5250</v>
      </c>
      <c r="D1367" s="4" t="s">
        <v>5251</v>
      </c>
      <c r="E1367" s="4" t="s">
        <v>10</v>
      </c>
      <c r="F1367" s="4" t="s">
        <v>5252</v>
      </c>
      <c r="G1367" s="4" t="s">
        <v>12</v>
      </c>
    </row>
    <row r="1368" customFormat="false" ht="15.75" hidden="false" customHeight="false" outlineLevel="0" collapsed="false">
      <c r="A1368" s="3" t="n">
        <v>1367</v>
      </c>
      <c r="B1368" s="4" t="s">
        <v>5253</v>
      </c>
      <c r="C1368" s="4" t="s">
        <v>5254</v>
      </c>
      <c r="D1368" s="4" t="s">
        <v>5255</v>
      </c>
      <c r="E1368" s="4" t="s">
        <v>10</v>
      </c>
      <c r="F1368" s="4" t="s">
        <v>5256</v>
      </c>
      <c r="G1368" s="4" t="s">
        <v>12</v>
      </c>
    </row>
    <row r="1369" customFormat="false" ht="15.75" hidden="false" customHeight="false" outlineLevel="0" collapsed="false">
      <c r="A1369" s="3" t="n">
        <v>1368</v>
      </c>
      <c r="B1369" s="4" t="s">
        <v>5257</v>
      </c>
      <c r="C1369" s="4" t="s">
        <v>171</v>
      </c>
      <c r="D1369" s="4" t="s">
        <v>5258</v>
      </c>
      <c r="E1369" s="4" t="s">
        <v>10</v>
      </c>
      <c r="F1369" s="4" t="s">
        <v>5259</v>
      </c>
      <c r="G1369" s="4" t="s">
        <v>12</v>
      </c>
    </row>
    <row r="1370" customFormat="false" ht="15.75" hidden="false" customHeight="false" outlineLevel="0" collapsed="false">
      <c r="A1370" s="3" t="n">
        <v>1369</v>
      </c>
      <c r="B1370" s="4" t="s">
        <v>5260</v>
      </c>
      <c r="C1370" s="4" t="s">
        <v>5261</v>
      </c>
      <c r="D1370" s="4" t="s">
        <v>5262</v>
      </c>
      <c r="E1370" s="4" t="s">
        <v>10</v>
      </c>
      <c r="F1370" s="4" t="s">
        <v>5263</v>
      </c>
      <c r="G1370" s="4" t="s">
        <v>12</v>
      </c>
    </row>
    <row r="1371" customFormat="false" ht="15.75" hidden="false" customHeight="false" outlineLevel="0" collapsed="false">
      <c r="A1371" s="3" t="n">
        <v>1370</v>
      </c>
      <c r="B1371" s="4" t="s">
        <v>5264</v>
      </c>
      <c r="C1371" s="10" t="s">
        <v>5265</v>
      </c>
      <c r="D1371" s="4" t="s">
        <v>5266</v>
      </c>
      <c r="E1371" s="4" t="n">
        <f aca="false">+918065377632</f>
        <v>918065377632</v>
      </c>
      <c r="F1371" s="4" t="s">
        <v>5267</v>
      </c>
      <c r="G1371" s="4" t="s">
        <v>12</v>
      </c>
    </row>
    <row r="1372" customFormat="false" ht="15.75" hidden="false" customHeight="false" outlineLevel="0" collapsed="false">
      <c r="A1372" s="3" t="n">
        <v>1371</v>
      </c>
      <c r="B1372" s="4" t="s">
        <v>5268</v>
      </c>
      <c r="C1372" s="4" t="s">
        <v>5269</v>
      </c>
      <c r="D1372" s="4" t="s">
        <v>5270</v>
      </c>
      <c r="E1372" s="4" t="s">
        <v>10</v>
      </c>
      <c r="F1372" s="4" t="s">
        <v>5271</v>
      </c>
      <c r="G1372" s="4" t="s">
        <v>12</v>
      </c>
    </row>
    <row r="1373" customFormat="false" ht="15.75" hidden="false" customHeight="false" outlineLevel="0" collapsed="false">
      <c r="A1373" s="3" t="n">
        <v>1372</v>
      </c>
      <c r="B1373" s="4" t="s">
        <v>5272</v>
      </c>
      <c r="C1373" s="4" t="s">
        <v>2163</v>
      </c>
      <c r="D1373" s="4" t="s">
        <v>5273</v>
      </c>
      <c r="E1373" s="4" t="s">
        <v>10</v>
      </c>
      <c r="F1373" s="4" t="s">
        <v>5274</v>
      </c>
      <c r="G1373" s="4" t="s">
        <v>12</v>
      </c>
    </row>
    <row r="1374" customFormat="false" ht="15.75" hidden="false" customHeight="false" outlineLevel="0" collapsed="false">
      <c r="A1374" s="3" t="n">
        <v>1373</v>
      </c>
      <c r="B1374" s="4" t="s">
        <v>5275</v>
      </c>
      <c r="C1374" s="4" t="s">
        <v>14</v>
      </c>
      <c r="D1374" s="4" t="s">
        <v>5276</v>
      </c>
      <c r="E1374" s="4" t="n">
        <f aca="false">+914040023699</f>
        <v>914040023699</v>
      </c>
      <c r="F1374" s="4" t="s">
        <v>5277</v>
      </c>
      <c r="G1374" s="4" t="s">
        <v>12</v>
      </c>
    </row>
    <row r="1375" customFormat="false" ht="15.75" hidden="false" customHeight="false" outlineLevel="0" collapsed="false">
      <c r="A1375" s="3" t="n">
        <v>1374</v>
      </c>
      <c r="B1375" s="4" t="s">
        <v>5278</v>
      </c>
      <c r="C1375" s="4" t="s">
        <v>5279</v>
      </c>
      <c r="D1375" s="4" t="s">
        <v>5280</v>
      </c>
      <c r="E1375" s="4" t="s">
        <v>10</v>
      </c>
      <c r="F1375" s="4" t="s">
        <v>5281</v>
      </c>
      <c r="G1375" s="4" t="s">
        <v>12</v>
      </c>
    </row>
    <row r="1376" customFormat="false" ht="15.75" hidden="false" customHeight="false" outlineLevel="0" collapsed="false">
      <c r="A1376" s="3" t="n">
        <v>1375</v>
      </c>
      <c r="B1376" s="4" t="s">
        <v>5282</v>
      </c>
      <c r="C1376" s="4" t="s">
        <v>5283</v>
      </c>
      <c r="D1376" s="4" t="s">
        <v>5284</v>
      </c>
      <c r="E1376" s="4" t="s">
        <v>10</v>
      </c>
      <c r="F1376" s="4" t="s">
        <v>5285</v>
      </c>
      <c r="G1376" s="4" t="s">
        <v>12</v>
      </c>
    </row>
    <row r="1377" customFormat="false" ht="15.75" hidden="false" customHeight="false" outlineLevel="0" collapsed="false">
      <c r="A1377" s="3" t="n">
        <v>1376</v>
      </c>
      <c r="B1377" s="4" t="s">
        <v>5286</v>
      </c>
      <c r="C1377" s="4" t="s">
        <v>31</v>
      </c>
      <c r="D1377" s="4" t="s">
        <v>5287</v>
      </c>
      <c r="E1377" s="4" t="s">
        <v>10</v>
      </c>
      <c r="F1377" s="4" t="s">
        <v>5288</v>
      </c>
      <c r="G1377" s="4" t="s">
        <v>12</v>
      </c>
    </row>
    <row r="1378" customFormat="false" ht="15.75" hidden="false" customHeight="false" outlineLevel="0" collapsed="false">
      <c r="A1378" s="3" t="n">
        <v>1377</v>
      </c>
      <c r="B1378" s="4" t="s">
        <v>5289</v>
      </c>
      <c r="C1378" s="4" t="s">
        <v>5290</v>
      </c>
      <c r="D1378" s="4" t="s">
        <v>5291</v>
      </c>
      <c r="E1378" s="4" t="s">
        <v>10</v>
      </c>
      <c r="F1378" s="4" t="s">
        <v>5292</v>
      </c>
      <c r="G1378" s="4" t="s">
        <v>12</v>
      </c>
    </row>
    <row r="1379" customFormat="false" ht="15.75" hidden="false" customHeight="false" outlineLevel="0" collapsed="false">
      <c r="A1379" s="3" t="n">
        <v>1378</v>
      </c>
      <c r="B1379" s="4" t="s">
        <v>5293</v>
      </c>
      <c r="C1379" s="4" t="s">
        <v>5294</v>
      </c>
      <c r="D1379" s="4" t="s">
        <v>5295</v>
      </c>
      <c r="E1379" s="4" t="s">
        <v>10</v>
      </c>
      <c r="F1379" s="4" t="s">
        <v>5296</v>
      </c>
      <c r="G1379" s="4" t="s">
        <v>12</v>
      </c>
    </row>
    <row r="1380" customFormat="false" ht="15.75" hidden="false" customHeight="false" outlineLevel="0" collapsed="false">
      <c r="A1380" s="3" t="n">
        <v>1379</v>
      </c>
      <c r="B1380" s="4" t="s">
        <v>5297</v>
      </c>
      <c r="C1380" s="4" t="s">
        <v>5298</v>
      </c>
      <c r="D1380" s="4" t="s">
        <v>5299</v>
      </c>
      <c r="E1380" s="4" t="s">
        <v>10</v>
      </c>
      <c r="F1380" s="4" t="s">
        <v>5300</v>
      </c>
      <c r="G1380" s="4" t="s">
        <v>12</v>
      </c>
    </row>
    <row r="1381" customFormat="false" ht="15.75" hidden="false" customHeight="false" outlineLevel="0" collapsed="false">
      <c r="A1381" s="3" t="n">
        <v>1380</v>
      </c>
      <c r="B1381" s="4" t="s">
        <v>5301</v>
      </c>
      <c r="C1381" s="4" t="s">
        <v>171</v>
      </c>
      <c r="D1381" s="4" t="s">
        <v>5302</v>
      </c>
      <c r="E1381" s="4" t="s">
        <v>5303</v>
      </c>
      <c r="F1381" s="4" t="s">
        <v>5304</v>
      </c>
      <c r="G1381" s="4" t="s">
        <v>12</v>
      </c>
    </row>
    <row r="1382" customFormat="false" ht="15.75" hidden="false" customHeight="false" outlineLevel="0" collapsed="false">
      <c r="A1382" s="3" t="n">
        <v>1381</v>
      </c>
      <c r="B1382" s="4" t="s">
        <v>5305</v>
      </c>
      <c r="C1382" s="4" t="s">
        <v>31</v>
      </c>
      <c r="D1382" s="4" t="s">
        <v>5306</v>
      </c>
      <c r="E1382" s="4" t="s">
        <v>10</v>
      </c>
      <c r="F1382" s="4" t="s">
        <v>5307</v>
      </c>
      <c r="G1382" s="4" t="s">
        <v>1187</v>
      </c>
    </row>
    <row r="1383" customFormat="false" ht="15.75" hidden="false" customHeight="false" outlineLevel="0" collapsed="false">
      <c r="A1383" s="3" t="n">
        <v>1382</v>
      </c>
      <c r="B1383" s="4" t="s">
        <v>5308</v>
      </c>
      <c r="C1383" s="4" t="s">
        <v>290</v>
      </c>
      <c r="D1383" s="4" t="s">
        <v>5309</v>
      </c>
      <c r="E1383" s="4" t="s">
        <v>10</v>
      </c>
      <c r="F1383" s="4" t="s">
        <v>5310</v>
      </c>
      <c r="G1383" s="4" t="s">
        <v>12</v>
      </c>
    </row>
    <row r="1384" customFormat="false" ht="15.75" hidden="false" customHeight="false" outlineLevel="0" collapsed="false">
      <c r="A1384" s="3" t="n">
        <v>1383</v>
      </c>
      <c r="B1384" s="4" t="s">
        <v>5311</v>
      </c>
      <c r="C1384" s="4" t="s">
        <v>5312</v>
      </c>
      <c r="D1384" s="4" t="s">
        <v>5313</v>
      </c>
      <c r="E1384" s="4" t="s">
        <v>10</v>
      </c>
      <c r="F1384" s="4" t="s">
        <v>5314</v>
      </c>
      <c r="G1384" s="4" t="s">
        <v>12</v>
      </c>
    </row>
    <row r="1385" customFormat="false" ht="15.75" hidden="false" customHeight="false" outlineLevel="0" collapsed="false">
      <c r="A1385" s="3" t="n">
        <v>1384</v>
      </c>
      <c r="B1385" s="4" t="s">
        <v>5315</v>
      </c>
      <c r="C1385" s="4" t="s">
        <v>5316</v>
      </c>
      <c r="D1385" s="4" t="s">
        <v>5317</v>
      </c>
      <c r="E1385" s="4" t="s">
        <v>10</v>
      </c>
      <c r="F1385" s="4" t="s">
        <v>5318</v>
      </c>
      <c r="G1385" s="4" t="s">
        <v>12</v>
      </c>
    </row>
    <row r="1386" customFormat="false" ht="15.75" hidden="false" customHeight="false" outlineLevel="0" collapsed="false">
      <c r="A1386" s="3" t="n">
        <v>1385</v>
      </c>
      <c r="B1386" s="4" t="s">
        <v>5319</v>
      </c>
      <c r="C1386" s="4" t="s">
        <v>5320</v>
      </c>
      <c r="D1386" s="4" t="s">
        <v>5321</v>
      </c>
      <c r="E1386" s="4" t="n">
        <f aca="false">+919966077753</f>
        <v>919966077753</v>
      </c>
      <c r="F1386" s="4" t="s">
        <v>5322</v>
      </c>
      <c r="G1386" s="4" t="s">
        <v>12</v>
      </c>
    </row>
    <row r="1387" customFormat="false" ht="15.75" hidden="false" customHeight="false" outlineLevel="0" collapsed="false">
      <c r="A1387" s="3" t="n">
        <v>1386</v>
      </c>
      <c r="B1387" s="4" t="s">
        <v>5323</v>
      </c>
      <c r="C1387" s="4" t="s">
        <v>51</v>
      </c>
      <c r="D1387" s="4" t="s">
        <v>5324</v>
      </c>
      <c r="E1387" s="4" t="s">
        <v>10</v>
      </c>
      <c r="F1387" s="4" t="s">
        <v>5325</v>
      </c>
      <c r="G1387" s="4" t="s">
        <v>12</v>
      </c>
    </row>
    <row r="1388" customFormat="false" ht="15.75" hidden="false" customHeight="false" outlineLevel="0" collapsed="false">
      <c r="A1388" s="3" t="n">
        <v>1387</v>
      </c>
      <c r="B1388" s="4" t="s">
        <v>5326</v>
      </c>
      <c r="C1388" s="4" t="s">
        <v>5327</v>
      </c>
      <c r="D1388" s="4" t="s">
        <v>5328</v>
      </c>
      <c r="E1388" s="4" t="s">
        <v>10</v>
      </c>
      <c r="F1388" s="4" t="s">
        <v>5329</v>
      </c>
      <c r="G1388" s="4" t="s">
        <v>12</v>
      </c>
    </row>
    <row r="1389" customFormat="false" ht="15.75" hidden="false" customHeight="false" outlineLevel="0" collapsed="false">
      <c r="A1389" s="3" t="n">
        <v>1388</v>
      </c>
      <c r="B1389" s="4" t="s">
        <v>5330</v>
      </c>
      <c r="C1389" s="4" t="s">
        <v>5331</v>
      </c>
      <c r="D1389" s="12" t="s">
        <v>5332</v>
      </c>
      <c r="E1389" s="4" t="s">
        <v>10</v>
      </c>
      <c r="F1389" s="4" t="s">
        <v>5333</v>
      </c>
      <c r="G1389" s="4" t="s">
        <v>12</v>
      </c>
    </row>
    <row r="1390" customFormat="false" ht="15.75" hidden="false" customHeight="false" outlineLevel="0" collapsed="false">
      <c r="A1390" s="3" t="n">
        <v>1389</v>
      </c>
      <c r="B1390" s="4" t="s">
        <v>5334</v>
      </c>
      <c r="C1390" s="4" t="s">
        <v>1416</v>
      </c>
      <c r="D1390" s="4" t="s">
        <v>5335</v>
      </c>
      <c r="E1390" s="4" t="n">
        <v>7940025029</v>
      </c>
      <c r="F1390" s="4" t="s">
        <v>5336</v>
      </c>
      <c r="G1390" s="4" t="s">
        <v>12</v>
      </c>
    </row>
    <row r="1391" customFormat="false" ht="15.75" hidden="false" customHeight="false" outlineLevel="0" collapsed="false">
      <c r="A1391" s="3" t="n">
        <v>1390</v>
      </c>
      <c r="B1391" s="4" t="s">
        <v>5337</v>
      </c>
      <c r="C1391" s="4" t="s">
        <v>5338</v>
      </c>
      <c r="D1391" s="4" t="s">
        <v>5339</v>
      </c>
      <c r="E1391" s="4" t="s">
        <v>10</v>
      </c>
      <c r="F1391" s="4" t="s">
        <v>10</v>
      </c>
      <c r="G1391" s="7" t="s">
        <v>146</v>
      </c>
    </row>
    <row r="1392" customFormat="false" ht="15.75" hidden="false" customHeight="false" outlineLevel="0" collapsed="false">
      <c r="A1392" s="3" t="n">
        <v>1391</v>
      </c>
      <c r="B1392" s="4" t="s">
        <v>5340</v>
      </c>
      <c r="C1392" s="4" t="s">
        <v>5341</v>
      </c>
      <c r="D1392" s="4" t="s">
        <v>5342</v>
      </c>
      <c r="E1392" s="4" t="s">
        <v>10</v>
      </c>
      <c r="F1392" s="4" t="s">
        <v>5343</v>
      </c>
      <c r="G1392" s="4" t="s">
        <v>12</v>
      </c>
    </row>
    <row r="1393" customFormat="false" ht="15.75" hidden="false" customHeight="false" outlineLevel="0" collapsed="false">
      <c r="A1393" s="3" t="n">
        <v>1392</v>
      </c>
      <c r="B1393" s="4" t="s">
        <v>5344</v>
      </c>
      <c r="C1393" s="4" t="s">
        <v>5345</v>
      </c>
      <c r="D1393" s="4" t="s">
        <v>5346</v>
      </c>
      <c r="E1393" s="4" t="s">
        <v>10</v>
      </c>
      <c r="F1393" s="4" t="s">
        <v>5347</v>
      </c>
      <c r="G1393" s="4" t="s">
        <v>12</v>
      </c>
    </row>
    <row r="1394" customFormat="false" ht="15.75" hidden="false" customHeight="false" outlineLevel="0" collapsed="false">
      <c r="A1394" s="3" t="n">
        <v>1393</v>
      </c>
      <c r="B1394" s="4" t="s">
        <v>5348</v>
      </c>
      <c r="C1394" s="4" t="s">
        <v>5349</v>
      </c>
      <c r="D1394" s="4" t="s">
        <v>5350</v>
      </c>
      <c r="E1394" s="4" t="s">
        <v>10</v>
      </c>
      <c r="F1394" s="4" t="s">
        <v>5351</v>
      </c>
      <c r="G1394" s="4" t="s">
        <v>12</v>
      </c>
    </row>
    <row r="1395" customFormat="false" ht="15.75" hidden="false" customHeight="false" outlineLevel="0" collapsed="false">
      <c r="A1395" s="3" t="n">
        <v>1394</v>
      </c>
      <c r="B1395" s="4" t="s">
        <v>5352</v>
      </c>
      <c r="C1395" s="4" t="s">
        <v>31</v>
      </c>
      <c r="D1395" s="4" t="s">
        <v>5353</v>
      </c>
      <c r="E1395" s="4" t="s">
        <v>10</v>
      </c>
      <c r="F1395" s="4" t="s">
        <v>5354</v>
      </c>
      <c r="G1395" s="4" t="s">
        <v>12</v>
      </c>
    </row>
    <row r="1396" customFormat="false" ht="15.75" hidden="false" customHeight="false" outlineLevel="0" collapsed="false">
      <c r="A1396" s="3" t="n">
        <v>1395</v>
      </c>
      <c r="B1396" s="4" t="s">
        <v>5355</v>
      </c>
      <c r="C1396" s="4" t="s">
        <v>5355</v>
      </c>
      <c r="D1396" s="4" t="s">
        <v>5356</v>
      </c>
      <c r="E1396" s="4" t="s">
        <v>10</v>
      </c>
      <c r="F1396" s="4" t="s">
        <v>5357</v>
      </c>
      <c r="G1396" s="4" t="s">
        <v>12</v>
      </c>
    </row>
    <row r="1397" customFormat="false" ht="15.75" hidden="false" customHeight="false" outlineLevel="0" collapsed="false">
      <c r="A1397" s="3" t="n">
        <v>1396</v>
      </c>
      <c r="B1397" s="4" t="s">
        <v>5358</v>
      </c>
      <c r="C1397" s="4" t="s">
        <v>14</v>
      </c>
      <c r="D1397" s="4" t="s">
        <v>5359</v>
      </c>
      <c r="E1397" s="4" t="s">
        <v>10</v>
      </c>
      <c r="F1397" s="4" t="s">
        <v>5360</v>
      </c>
      <c r="G1397" s="4" t="s">
        <v>12</v>
      </c>
    </row>
    <row r="1398" customFormat="false" ht="15.75" hidden="false" customHeight="false" outlineLevel="0" collapsed="false">
      <c r="A1398" s="3" t="n">
        <v>1397</v>
      </c>
      <c r="B1398" s="4" t="s">
        <v>5361</v>
      </c>
      <c r="C1398" s="4" t="s">
        <v>171</v>
      </c>
      <c r="D1398" s="4" t="s">
        <v>5362</v>
      </c>
      <c r="E1398" s="4" t="s">
        <v>10</v>
      </c>
      <c r="F1398" s="4" t="s">
        <v>5363</v>
      </c>
      <c r="G1398" s="4" t="s">
        <v>12</v>
      </c>
    </row>
    <row r="1399" customFormat="false" ht="15.75" hidden="false" customHeight="false" outlineLevel="0" collapsed="false">
      <c r="A1399" s="3" t="n">
        <v>1398</v>
      </c>
      <c r="B1399" s="4" t="s">
        <v>5364</v>
      </c>
      <c r="C1399" s="4" t="s">
        <v>5365</v>
      </c>
      <c r="D1399" s="4" t="s">
        <v>5366</v>
      </c>
      <c r="E1399" s="4" t="s">
        <v>10</v>
      </c>
      <c r="F1399" s="4" t="s">
        <v>5367</v>
      </c>
      <c r="G1399" s="4" t="s">
        <v>12</v>
      </c>
    </row>
    <row r="1400" customFormat="false" ht="15.75" hidden="false" customHeight="false" outlineLevel="0" collapsed="false">
      <c r="A1400" s="3" t="n">
        <v>1399</v>
      </c>
      <c r="B1400" s="4" t="s">
        <v>5368</v>
      </c>
      <c r="C1400" s="4" t="s">
        <v>5369</v>
      </c>
      <c r="D1400" s="4" t="s">
        <v>5370</v>
      </c>
      <c r="E1400" s="4" t="n">
        <f aca="false">+911246590144</f>
        <v>911246590144</v>
      </c>
      <c r="F1400" s="4" t="s">
        <v>5371</v>
      </c>
      <c r="G1400" s="4" t="s">
        <v>12</v>
      </c>
    </row>
    <row r="1401" customFormat="false" ht="15.75" hidden="false" customHeight="false" outlineLevel="0" collapsed="false">
      <c r="A1401" s="3" t="n">
        <v>1400</v>
      </c>
      <c r="B1401" s="4" t="s">
        <v>5372</v>
      </c>
      <c r="C1401" s="4" t="s">
        <v>5373</v>
      </c>
      <c r="D1401" s="4" t="s">
        <v>5374</v>
      </c>
      <c r="E1401" s="4" t="s">
        <v>5375</v>
      </c>
      <c r="F1401" s="4" t="s">
        <v>5376</v>
      </c>
      <c r="G1401" s="4" t="s">
        <v>12</v>
      </c>
    </row>
    <row r="1402" customFormat="false" ht="15.75" hidden="false" customHeight="false" outlineLevel="0" collapsed="false">
      <c r="A1402" s="3" t="n">
        <v>1401</v>
      </c>
      <c r="B1402" s="4" t="s">
        <v>5377</v>
      </c>
      <c r="C1402" s="4" t="s">
        <v>5378</v>
      </c>
      <c r="D1402" s="4" t="s">
        <v>5379</v>
      </c>
      <c r="E1402" s="4" t="s">
        <v>10</v>
      </c>
      <c r="F1402" s="4" t="s">
        <v>5380</v>
      </c>
      <c r="G1402" s="4" t="s">
        <v>12</v>
      </c>
    </row>
    <row r="1403" customFormat="false" ht="15.75" hidden="false" customHeight="false" outlineLevel="0" collapsed="false">
      <c r="A1403" s="3" t="n">
        <v>1402</v>
      </c>
      <c r="B1403" s="4" t="s">
        <v>5381</v>
      </c>
      <c r="C1403" s="4" t="s">
        <v>14</v>
      </c>
      <c r="D1403" s="4" t="s">
        <v>5382</v>
      </c>
      <c r="E1403" s="4" t="n">
        <f aca="false">+918030540000</f>
        <v>918030540000</v>
      </c>
      <c r="F1403" s="4" t="s">
        <v>5383</v>
      </c>
      <c r="G1403" s="4" t="s">
        <v>12</v>
      </c>
    </row>
    <row r="1404" customFormat="false" ht="15.75" hidden="false" customHeight="false" outlineLevel="0" collapsed="false">
      <c r="A1404" s="3" t="n">
        <v>1403</v>
      </c>
      <c r="B1404" s="4" t="s">
        <v>5384</v>
      </c>
      <c r="C1404" s="4" t="s">
        <v>171</v>
      </c>
      <c r="D1404" s="4" t="s">
        <v>5385</v>
      </c>
      <c r="E1404" s="4" t="s">
        <v>10</v>
      </c>
      <c r="F1404" s="4" t="s">
        <v>5386</v>
      </c>
      <c r="G1404" s="4" t="s">
        <v>12</v>
      </c>
    </row>
    <row r="1405" customFormat="false" ht="15.75" hidden="false" customHeight="false" outlineLevel="0" collapsed="false">
      <c r="A1405" s="3" t="n">
        <v>1404</v>
      </c>
      <c r="B1405" s="4" t="s">
        <v>5387</v>
      </c>
      <c r="C1405" s="4" t="s">
        <v>5388</v>
      </c>
      <c r="D1405" s="4" t="s">
        <v>5389</v>
      </c>
      <c r="E1405" s="4" t="s">
        <v>10</v>
      </c>
      <c r="F1405" s="4" t="s">
        <v>5390</v>
      </c>
      <c r="G1405" s="4" t="s">
        <v>12</v>
      </c>
    </row>
    <row r="1406" customFormat="false" ht="15.75" hidden="false" customHeight="false" outlineLevel="0" collapsed="false">
      <c r="A1406" s="3" t="n">
        <v>1405</v>
      </c>
      <c r="B1406" s="4" t="s">
        <v>5391</v>
      </c>
      <c r="C1406" s="4" t="s">
        <v>5392</v>
      </c>
      <c r="D1406" s="4" t="s">
        <v>5393</v>
      </c>
      <c r="E1406" s="4" t="n">
        <f aca="false">+912135610757</f>
        <v>912135610757</v>
      </c>
      <c r="F1406" s="4" t="s">
        <v>5394</v>
      </c>
      <c r="G1406" s="4" t="s">
        <v>12</v>
      </c>
    </row>
    <row r="1407" customFormat="false" ht="15.75" hidden="false" customHeight="false" outlineLevel="0" collapsed="false">
      <c r="A1407" s="3" t="n">
        <v>1406</v>
      </c>
      <c r="B1407" s="4" t="s">
        <v>5395</v>
      </c>
      <c r="C1407" s="4" t="s">
        <v>5396</v>
      </c>
      <c r="D1407" s="4" t="s">
        <v>5397</v>
      </c>
      <c r="E1407" s="4" t="s">
        <v>10</v>
      </c>
      <c r="F1407" s="4" t="s">
        <v>5398</v>
      </c>
      <c r="G1407" s="4" t="s">
        <v>12</v>
      </c>
    </row>
    <row r="1408" customFormat="false" ht="15.75" hidden="false" customHeight="false" outlineLevel="0" collapsed="false">
      <c r="A1408" s="3" t="n">
        <v>1407</v>
      </c>
      <c r="B1408" s="4" t="s">
        <v>5399</v>
      </c>
      <c r="C1408" s="4" t="s">
        <v>5400</v>
      </c>
      <c r="D1408" s="4" t="s">
        <v>5401</v>
      </c>
      <c r="E1408" s="4" t="s">
        <v>10</v>
      </c>
      <c r="F1408" s="4" t="s">
        <v>5402</v>
      </c>
      <c r="G1408" s="4" t="s">
        <v>12</v>
      </c>
    </row>
    <row r="1409" customFormat="false" ht="15.75" hidden="false" customHeight="false" outlineLevel="0" collapsed="false">
      <c r="A1409" s="3" t="n">
        <v>1408</v>
      </c>
      <c r="B1409" s="4" t="s">
        <v>5403</v>
      </c>
      <c r="C1409" s="4" t="s">
        <v>5404</v>
      </c>
      <c r="D1409" s="4" t="s">
        <v>5405</v>
      </c>
      <c r="E1409" s="4" t="n">
        <f aca="false">+914524020155</f>
        <v>914524020155</v>
      </c>
      <c r="F1409" s="4" t="s">
        <v>5406</v>
      </c>
      <c r="G1409" s="4" t="s">
        <v>12</v>
      </c>
    </row>
    <row r="1410" customFormat="false" ht="15.75" hidden="false" customHeight="false" outlineLevel="0" collapsed="false">
      <c r="A1410" s="3" t="n">
        <v>1409</v>
      </c>
      <c r="B1410" s="4" t="s">
        <v>5407</v>
      </c>
      <c r="C1410" s="4" t="s">
        <v>5408</v>
      </c>
      <c r="D1410" s="4" t="s">
        <v>5409</v>
      </c>
      <c r="E1410" s="4" t="s">
        <v>5410</v>
      </c>
      <c r="F1410" s="4" t="s">
        <v>5411</v>
      </c>
      <c r="G1410" s="4" t="s">
        <v>12</v>
      </c>
    </row>
    <row r="1411" customFormat="false" ht="15.75" hidden="false" customHeight="false" outlineLevel="0" collapsed="false">
      <c r="A1411" s="3" t="n">
        <v>1410</v>
      </c>
      <c r="B1411" s="4" t="s">
        <v>5412</v>
      </c>
      <c r="C1411" s="4" t="s">
        <v>5413</v>
      </c>
      <c r="D1411" s="4" t="s">
        <v>5414</v>
      </c>
      <c r="E1411" s="4" t="s">
        <v>10</v>
      </c>
      <c r="F1411" s="4" t="s">
        <v>5415</v>
      </c>
      <c r="G1411" s="4" t="s">
        <v>12</v>
      </c>
    </row>
    <row r="1412" customFormat="false" ht="15.75" hidden="false" customHeight="false" outlineLevel="0" collapsed="false">
      <c r="A1412" s="3" t="n">
        <v>1411</v>
      </c>
      <c r="B1412" s="4" t="s">
        <v>5416</v>
      </c>
      <c r="C1412" s="4" t="s">
        <v>14</v>
      </c>
      <c r="D1412" s="4" t="s">
        <v>5417</v>
      </c>
      <c r="E1412" s="4" t="s">
        <v>10</v>
      </c>
      <c r="F1412" s="4" t="s">
        <v>5418</v>
      </c>
      <c r="G1412" s="4" t="s">
        <v>12</v>
      </c>
    </row>
    <row r="1413" customFormat="false" ht="15.75" hidden="false" customHeight="false" outlineLevel="0" collapsed="false">
      <c r="A1413" s="3" t="n">
        <v>1412</v>
      </c>
      <c r="B1413" s="4" t="s">
        <v>5419</v>
      </c>
      <c r="C1413" s="4" t="s">
        <v>5420</v>
      </c>
      <c r="D1413" s="6" t="s">
        <v>5421</v>
      </c>
      <c r="E1413" s="4" t="s">
        <v>10</v>
      </c>
      <c r="F1413" s="4" t="s">
        <v>5422</v>
      </c>
      <c r="G1413" s="4" t="s">
        <v>12</v>
      </c>
    </row>
    <row r="1414" customFormat="false" ht="15.75" hidden="false" customHeight="false" outlineLevel="0" collapsed="false">
      <c r="A1414" s="3" t="n">
        <v>1413</v>
      </c>
      <c r="B1414" s="4" t="s">
        <v>5423</v>
      </c>
      <c r="C1414" s="4" t="s">
        <v>5424</v>
      </c>
      <c r="D1414" s="4" t="s">
        <v>5425</v>
      </c>
      <c r="E1414" s="4" t="n">
        <f aca="false">+912227403500</f>
        <v>912227403500</v>
      </c>
      <c r="F1414" s="4" t="s">
        <v>5426</v>
      </c>
      <c r="G1414" s="4" t="s">
        <v>12</v>
      </c>
    </row>
    <row r="1415" customFormat="false" ht="15.75" hidden="false" customHeight="false" outlineLevel="0" collapsed="false">
      <c r="A1415" s="3" t="n">
        <v>1414</v>
      </c>
      <c r="B1415" s="4" t="s">
        <v>5427</v>
      </c>
      <c r="C1415" s="4" t="s">
        <v>5428</v>
      </c>
      <c r="D1415" s="4" t="s">
        <v>5429</v>
      </c>
      <c r="E1415" s="4" t="s">
        <v>10</v>
      </c>
      <c r="F1415" s="4" t="s">
        <v>5430</v>
      </c>
      <c r="G1415" s="4" t="s">
        <v>12</v>
      </c>
    </row>
    <row r="1416" customFormat="false" ht="15.75" hidden="false" customHeight="false" outlineLevel="0" collapsed="false">
      <c r="A1416" s="3" t="n">
        <v>1415</v>
      </c>
      <c r="B1416" s="4" t="s">
        <v>5431</v>
      </c>
      <c r="C1416" s="4" t="s">
        <v>5432</v>
      </c>
      <c r="D1416" s="4" t="s">
        <v>5433</v>
      </c>
      <c r="E1416" s="4" t="s">
        <v>5434</v>
      </c>
      <c r="F1416" s="4" t="s">
        <v>5435</v>
      </c>
      <c r="G1416" s="4" t="s">
        <v>12</v>
      </c>
    </row>
    <row r="1417" customFormat="false" ht="15.75" hidden="false" customHeight="false" outlineLevel="0" collapsed="false">
      <c r="A1417" s="3" t="n">
        <v>1416</v>
      </c>
      <c r="B1417" s="4" t="s">
        <v>5436</v>
      </c>
      <c r="C1417" s="4" t="s">
        <v>5437</v>
      </c>
      <c r="D1417" s="4" t="s">
        <v>5438</v>
      </c>
      <c r="E1417" s="4" t="s">
        <v>10</v>
      </c>
      <c r="F1417" s="4" t="s">
        <v>5439</v>
      </c>
      <c r="G1417" s="4" t="s">
        <v>12</v>
      </c>
    </row>
    <row r="1418" customFormat="false" ht="15.75" hidden="false" customHeight="false" outlineLevel="0" collapsed="false">
      <c r="A1418" s="3" t="n">
        <v>1417</v>
      </c>
      <c r="B1418" s="4" t="s">
        <v>5440</v>
      </c>
      <c r="C1418" s="4" t="s">
        <v>5441</v>
      </c>
      <c r="D1418" s="4" t="s">
        <v>5442</v>
      </c>
      <c r="E1418" s="4" t="s">
        <v>10</v>
      </c>
      <c r="F1418" s="4" t="s">
        <v>5443</v>
      </c>
      <c r="G1418" s="4" t="s">
        <v>12</v>
      </c>
    </row>
    <row r="1419" customFormat="false" ht="15.75" hidden="false" customHeight="false" outlineLevel="0" collapsed="false">
      <c r="A1419" s="3" t="n">
        <v>1418</v>
      </c>
      <c r="B1419" s="4" t="s">
        <v>5444</v>
      </c>
      <c r="C1419" s="4" t="s">
        <v>5445</v>
      </c>
      <c r="D1419" s="4" t="s">
        <v>5446</v>
      </c>
      <c r="E1419" s="4" t="s">
        <v>10</v>
      </c>
      <c r="F1419" s="4" t="s">
        <v>5447</v>
      </c>
      <c r="G1419" s="4" t="s">
        <v>12</v>
      </c>
    </row>
    <row r="1420" customFormat="false" ht="15.75" hidden="false" customHeight="false" outlineLevel="0" collapsed="false">
      <c r="A1420" s="3" t="n">
        <v>1419</v>
      </c>
      <c r="B1420" s="4" t="s">
        <v>5448</v>
      </c>
      <c r="C1420" s="4" t="s">
        <v>5449</v>
      </c>
      <c r="D1420" s="4" t="s">
        <v>5450</v>
      </c>
      <c r="E1420" s="4" t="s">
        <v>10</v>
      </c>
      <c r="F1420" s="4" t="s">
        <v>5451</v>
      </c>
      <c r="G1420" s="4" t="s">
        <v>12</v>
      </c>
    </row>
    <row r="1421" customFormat="false" ht="15.75" hidden="false" customHeight="false" outlineLevel="0" collapsed="false">
      <c r="A1421" s="3" t="n">
        <v>1420</v>
      </c>
      <c r="B1421" s="4" t="s">
        <v>5452</v>
      </c>
      <c r="C1421" s="4" t="s">
        <v>5453</v>
      </c>
      <c r="D1421" s="4" t="s">
        <v>5454</v>
      </c>
      <c r="E1421" s="4" t="s">
        <v>10</v>
      </c>
      <c r="F1421" s="4" t="s">
        <v>5455</v>
      </c>
      <c r="G1421" s="4" t="s">
        <v>12</v>
      </c>
    </row>
    <row r="1422" customFormat="false" ht="15.75" hidden="false" customHeight="false" outlineLevel="0" collapsed="false">
      <c r="A1422" s="3" t="n">
        <v>1421</v>
      </c>
      <c r="B1422" s="4" t="s">
        <v>5456</v>
      </c>
      <c r="C1422" s="4" t="s">
        <v>31</v>
      </c>
      <c r="D1422" s="4" t="s">
        <v>5457</v>
      </c>
      <c r="E1422" s="4" t="n">
        <f aca="false">+914066444122</f>
        <v>914066444122</v>
      </c>
      <c r="F1422" s="4" t="s">
        <v>5458</v>
      </c>
      <c r="G1422" s="4" t="s">
        <v>12</v>
      </c>
    </row>
    <row r="1423" customFormat="false" ht="15.75" hidden="false" customHeight="false" outlineLevel="0" collapsed="false">
      <c r="A1423" s="3" t="n">
        <v>1422</v>
      </c>
      <c r="B1423" s="4" t="s">
        <v>5459</v>
      </c>
      <c r="C1423" s="4" t="s">
        <v>5460</v>
      </c>
      <c r="D1423" s="4" t="s">
        <v>5461</v>
      </c>
      <c r="E1423" s="4" t="n">
        <f aca="false">+914064553798</f>
        <v>914064553798</v>
      </c>
      <c r="F1423" s="4" t="s">
        <v>5462</v>
      </c>
      <c r="G1423" s="4" t="s">
        <v>12</v>
      </c>
    </row>
    <row r="1424" customFormat="false" ht="15.75" hidden="false" customHeight="false" outlineLevel="0" collapsed="false">
      <c r="A1424" s="3" t="n">
        <v>1423</v>
      </c>
      <c r="B1424" s="4" t="s">
        <v>5463</v>
      </c>
      <c r="C1424" s="4" t="s">
        <v>5464</v>
      </c>
      <c r="D1424" s="4" t="s">
        <v>5465</v>
      </c>
      <c r="E1424" s="4" t="s">
        <v>10</v>
      </c>
      <c r="F1424" s="4" t="s">
        <v>5466</v>
      </c>
      <c r="G1424" s="4" t="s">
        <v>12</v>
      </c>
    </row>
    <row r="1425" customFormat="false" ht="15.75" hidden="false" customHeight="false" outlineLevel="0" collapsed="false">
      <c r="A1425" s="3" t="n">
        <v>1424</v>
      </c>
      <c r="B1425" s="4" t="s">
        <v>5467</v>
      </c>
      <c r="C1425" s="4" t="s">
        <v>5468</v>
      </c>
      <c r="D1425" s="4" t="s">
        <v>5469</v>
      </c>
      <c r="E1425" s="4" t="s">
        <v>10</v>
      </c>
      <c r="F1425" s="4" t="s">
        <v>5470</v>
      </c>
      <c r="G1425" s="4" t="s">
        <v>12</v>
      </c>
    </row>
    <row r="1426" customFormat="false" ht="15.75" hidden="false" customHeight="false" outlineLevel="0" collapsed="false">
      <c r="A1426" s="3" t="n">
        <v>1425</v>
      </c>
      <c r="B1426" s="4" t="s">
        <v>5471</v>
      </c>
      <c r="C1426" s="4" t="s">
        <v>14</v>
      </c>
      <c r="D1426" s="4" t="s">
        <v>5472</v>
      </c>
      <c r="E1426" s="4" t="s">
        <v>10</v>
      </c>
      <c r="F1426" s="4" t="s">
        <v>5473</v>
      </c>
      <c r="G1426" s="4" t="s">
        <v>12</v>
      </c>
    </row>
    <row r="1427" customFormat="false" ht="15.75" hidden="false" customHeight="false" outlineLevel="0" collapsed="false">
      <c r="A1427" s="3" t="n">
        <v>1426</v>
      </c>
      <c r="B1427" s="4" t="s">
        <v>5474</v>
      </c>
      <c r="C1427" s="4" t="s">
        <v>5475</v>
      </c>
      <c r="D1427" s="4" t="s">
        <v>5476</v>
      </c>
      <c r="E1427" s="4" t="s">
        <v>10</v>
      </c>
      <c r="F1427" s="4" t="s">
        <v>5477</v>
      </c>
      <c r="G1427" s="4" t="s">
        <v>12</v>
      </c>
    </row>
    <row r="1428" customFormat="false" ht="15.75" hidden="false" customHeight="false" outlineLevel="0" collapsed="false">
      <c r="A1428" s="3" t="n">
        <v>1427</v>
      </c>
      <c r="B1428" s="4" t="s">
        <v>5478</v>
      </c>
      <c r="C1428" s="4" t="s">
        <v>31</v>
      </c>
      <c r="D1428" s="6" t="s">
        <v>5479</v>
      </c>
      <c r="E1428" s="4" t="s">
        <v>5480</v>
      </c>
      <c r="F1428" s="4" t="s">
        <v>5481</v>
      </c>
      <c r="G1428" s="4" t="s">
        <v>12</v>
      </c>
    </row>
    <row r="1429" customFormat="false" ht="15.75" hidden="false" customHeight="false" outlineLevel="0" collapsed="false">
      <c r="A1429" s="3" t="n">
        <v>1428</v>
      </c>
      <c r="B1429" s="4" t="s">
        <v>5482</v>
      </c>
      <c r="C1429" s="4" t="s">
        <v>5483</v>
      </c>
      <c r="D1429" s="4" t="s">
        <v>5484</v>
      </c>
      <c r="E1429" s="4" t="s">
        <v>10</v>
      </c>
      <c r="F1429" s="4" t="s">
        <v>5485</v>
      </c>
      <c r="G1429" s="4" t="s">
        <v>12</v>
      </c>
    </row>
    <row r="1430" customFormat="false" ht="15.75" hidden="false" customHeight="false" outlineLevel="0" collapsed="false">
      <c r="A1430" s="3" t="n">
        <v>1429</v>
      </c>
      <c r="B1430" s="4" t="s">
        <v>5486</v>
      </c>
      <c r="C1430" s="4" t="s">
        <v>5487</v>
      </c>
      <c r="D1430" s="4" t="s">
        <v>5488</v>
      </c>
      <c r="E1430" s="4" t="s">
        <v>10</v>
      </c>
      <c r="F1430" s="4" t="s">
        <v>5489</v>
      </c>
      <c r="G1430" s="4" t="s">
        <v>12</v>
      </c>
    </row>
    <row r="1431" customFormat="false" ht="15.75" hidden="false" customHeight="false" outlineLevel="0" collapsed="false">
      <c r="A1431" s="3" t="n">
        <v>1430</v>
      </c>
      <c r="B1431" s="4" t="s">
        <v>5490</v>
      </c>
      <c r="C1431" s="4" t="s">
        <v>5491</v>
      </c>
      <c r="D1431" s="4" t="s">
        <v>5492</v>
      </c>
      <c r="E1431" s="4" t="s">
        <v>10</v>
      </c>
      <c r="F1431" s="4" t="s">
        <v>5493</v>
      </c>
      <c r="G1431" s="4" t="s">
        <v>12</v>
      </c>
    </row>
    <row r="1432" customFormat="false" ht="15.75" hidden="false" customHeight="false" outlineLevel="0" collapsed="false">
      <c r="A1432" s="3" t="n">
        <v>1431</v>
      </c>
      <c r="B1432" s="4" t="s">
        <v>5494</v>
      </c>
      <c r="C1432" s="4" t="s">
        <v>5495</v>
      </c>
      <c r="D1432" s="4" t="s">
        <v>5496</v>
      </c>
      <c r="E1432" s="4" t="s">
        <v>10</v>
      </c>
      <c r="F1432" s="4" t="s">
        <v>5497</v>
      </c>
      <c r="G1432" s="4" t="s">
        <v>12</v>
      </c>
    </row>
    <row r="1433" customFormat="false" ht="15.75" hidden="false" customHeight="false" outlineLevel="0" collapsed="false">
      <c r="A1433" s="3" t="n">
        <v>1432</v>
      </c>
      <c r="B1433" s="4" t="s">
        <v>5498</v>
      </c>
      <c r="C1433" s="4" t="s">
        <v>14</v>
      </c>
      <c r="D1433" s="6" t="s">
        <v>5499</v>
      </c>
      <c r="E1433" s="4" t="s">
        <v>10</v>
      </c>
      <c r="F1433" s="4" t="s">
        <v>5500</v>
      </c>
      <c r="G1433" s="4" t="s">
        <v>12</v>
      </c>
    </row>
    <row r="1434" customFormat="false" ht="15.75" hidden="false" customHeight="false" outlineLevel="0" collapsed="false">
      <c r="A1434" s="3" t="n">
        <v>1433</v>
      </c>
      <c r="B1434" s="4" t="s">
        <v>5501</v>
      </c>
      <c r="C1434" s="4" t="s">
        <v>171</v>
      </c>
      <c r="D1434" s="4" t="s">
        <v>5502</v>
      </c>
      <c r="E1434" s="4" t="s">
        <v>10</v>
      </c>
      <c r="F1434" s="4" t="s">
        <v>5503</v>
      </c>
      <c r="G1434" s="4" t="s">
        <v>12</v>
      </c>
    </row>
    <row r="1435" customFormat="false" ht="15.75" hidden="false" customHeight="false" outlineLevel="0" collapsed="false">
      <c r="A1435" s="3" t="n">
        <v>1434</v>
      </c>
      <c r="B1435" s="4" t="s">
        <v>5504</v>
      </c>
      <c r="C1435" s="4" t="s">
        <v>5505</v>
      </c>
      <c r="D1435" s="4" t="s">
        <v>5506</v>
      </c>
      <c r="E1435" s="4" t="s">
        <v>10</v>
      </c>
      <c r="F1435" s="4" t="s">
        <v>5507</v>
      </c>
      <c r="G1435" s="4" t="s">
        <v>12</v>
      </c>
    </row>
    <row r="1436" customFormat="false" ht="15.75" hidden="false" customHeight="false" outlineLevel="0" collapsed="false">
      <c r="A1436" s="3" t="n">
        <v>1435</v>
      </c>
      <c r="B1436" s="4" t="s">
        <v>5508</v>
      </c>
      <c r="C1436" s="4" t="s">
        <v>31</v>
      </c>
      <c r="D1436" s="6" t="s">
        <v>5509</v>
      </c>
      <c r="E1436" s="4" t="s">
        <v>5510</v>
      </c>
      <c r="F1436" s="4" t="s">
        <v>5511</v>
      </c>
      <c r="G1436" s="4" t="s">
        <v>12</v>
      </c>
    </row>
    <row r="1437" customFormat="false" ht="15.75" hidden="false" customHeight="false" outlineLevel="0" collapsed="false">
      <c r="A1437" s="3" t="n">
        <v>1436</v>
      </c>
      <c r="B1437" s="4" t="s">
        <v>5512</v>
      </c>
      <c r="C1437" s="4" t="s">
        <v>5513</v>
      </c>
      <c r="D1437" s="4" t="s">
        <v>5514</v>
      </c>
      <c r="E1437" s="4" t="n">
        <f aca="false">+918912799066</f>
        <v>918912799066</v>
      </c>
      <c r="F1437" s="4" t="s">
        <v>5515</v>
      </c>
      <c r="G1437" s="4" t="s">
        <v>12</v>
      </c>
    </row>
    <row r="1438" customFormat="false" ht="15.75" hidden="false" customHeight="false" outlineLevel="0" collapsed="false">
      <c r="A1438" s="3" t="n">
        <v>1437</v>
      </c>
      <c r="B1438" s="4" t="s">
        <v>5516</v>
      </c>
      <c r="C1438" s="4" t="s">
        <v>5517</v>
      </c>
      <c r="D1438" s="4" t="s">
        <v>5518</v>
      </c>
      <c r="E1438" s="4" t="s">
        <v>10</v>
      </c>
      <c r="F1438" s="4" t="s">
        <v>5519</v>
      </c>
      <c r="G1438" s="4" t="s">
        <v>12</v>
      </c>
    </row>
    <row r="1439" customFormat="false" ht="15.75" hidden="false" customHeight="false" outlineLevel="0" collapsed="false">
      <c r="A1439" s="3" t="n">
        <v>1438</v>
      </c>
      <c r="B1439" s="4" t="s">
        <v>5520</v>
      </c>
      <c r="C1439" s="4" t="s">
        <v>5521</v>
      </c>
      <c r="D1439" s="4" t="s">
        <v>5522</v>
      </c>
      <c r="E1439" s="4" t="s">
        <v>10</v>
      </c>
      <c r="F1439" s="4" t="s">
        <v>5523</v>
      </c>
      <c r="G1439" s="4" t="s">
        <v>12</v>
      </c>
    </row>
    <row r="1440" customFormat="false" ht="15.75" hidden="false" customHeight="false" outlineLevel="0" collapsed="false">
      <c r="A1440" s="3" t="n">
        <v>1439</v>
      </c>
      <c r="B1440" s="4" t="s">
        <v>5524</v>
      </c>
      <c r="C1440" s="4" t="s">
        <v>5525</v>
      </c>
      <c r="D1440" s="4" t="s">
        <v>5526</v>
      </c>
      <c r="E1440" s="4" t="s">
        <v>10</v>
      </c>
      <c r="F1440" s="4" t="s">
        <v>5527</v>
      </c>
      <c r="G1440" s="4" t="s">
        <v>12</v>
      </c>
    </row>
    <row r="1441" customFormat="false" ht="15.75" hidden="false" customHeight="false" outlineLevel="0" collapsed="false">
      <c r="A1441" s="3" t="n">
        <v>1440</v>
      </c>
      <c r="B1441" s="4" t="s">
        <v>5528</v>
      </c>
      <c r="C1441" s="4" t="s">
        <v>171</v>
      </c>
      <c r="D1441" s="4" t="s">
        <v>5529</v>
      </c>
      <c r="E1441" s="4" t="s">
        <v>10</v>
      </c>
      <c r="F1441" s="4" t="s">
        <v>5530</v>
      </c>
      <c r="G1441" s="4" t="s">
        <v>12</v>
      </c>
    </row>
    <row r="1442" customFormat="false" ht="15.75" hidden="false" customHeight="false" outlineLevel="0" collapsed="false">
      <c r="A1442" s="3" t="n">
        <v>1441</v>
      </c>
      <c r="B1442" s="4" t="s">
        <v>5531</v>
      </c>
      <c r="C1442" s="4" t="s">
        <v>5532</v>
      </c>
      <c r="D1442" s="4" t="s">
        <v>5533</v>
      </c>
      <c r="E1442" s="4" t="n">
        <f aca="false">+914030418888</f>
        <v>914030418888</v>
      </c>
      <c r="F1442" s="4" t="s">
        <v>5534</v>
      </c>
      <c r="G1442" s="4" t="s">
        <v>12</v>
      </c>
    </row>
    <row r="1443" customFormat="false" ht="15.75" hidden="false" customHeight="false" outlineLevel="0" collapsed="false">
      <c r="A1443" s="3" t="n">
        <v>1442</v>
      </c>
      <c r="B1443" s="4" t="s">
        <v>5535</v>
      </c>
      <c r="C1443" s="4" t="s">
        <v>5536</v>
      </c>
      <c r="D1443" s="4" t="s">
        <v>5537</v>
      </c>
      <c r="E1443" s="4" t="s">
        <v>10</v>
      </c>
      <c r="F1443" s="4" t="s">
        <v>5538</v>
      </c>
      <c r="G1443" s="4" t="s">
        <v>12</v>
      </c>
    </row>
    <row r="1444" customFormat="false" ht="15.75" hidden="false" customHeight="false" outlineLevel="0" collapsed="false">
      <c r="A1444" s="3" t="n">
        <v>1443</v>
      </c>
      <c r="B1444" s="4" t="s">
        <v>5539</v>
      </c>
      <c r="C1444" s="4" t="s">
        <v>5540</v>
      </c>
      <c r="D1444" s="4" t="s">
        <v>5541</v>
      </c>
      <c r="E1444" s="4" t="n">
        <f aca="false">+918042418204</f>
        <v>918042418204</v>
      </c>
      <c r="F1444" s="4" t="s">
        <v>5542</v>
      </c>
      <c r="G1444" s="4" t="s">
        <v>12</v>
      </c>
    </row>
    <row r="1445" customFormat="false" ht="15.75" hidden="false" customHeight="false" outlineLevel="0" collapsed="false">
      <c r="A1445" s="3" t="n">
        <v>1444</v>
      </c>
      <c r="B1445" s="4" t="s">
        <v>5543</v>
      </c>
      <c r="C1445" s="4" t="s">
        <v>5544</v>
      </c>
      <c r="D1445" s="4" t="s">
        <v>5545</v>
      </c>
      <c r="E1445" s="4" t="s">
        <v>10</v>
      </c>
      <c r="F1445" s="4" t="s">
        <v>5546</v>
      </c>
      <c r="G1445" s="4" t="s">
        <v>12</v>
      </c>
    </row>
    <row r="1446" customFormat="false" ht="15.75" hidden="false" customHeight="false" outlineLevel="0" collapsed="false">
      <c r="A1446" s="3" t="n">
        <v>1445</v>
      </c>
      <c r="B1446" s="4" t="s">
        <v>5547</v>
      </c>
      <c r="C1446" s="4" t="s">
        <v>5548</v>
      </c>
      <c r="D1446" s="4" t="s">
        <v>5549</v>
      </c>
      <c r="E1446" s="4" t="s">
        <v>10</v>
      </c>
      <c r="F1446" s="4" t="s">
        <v>5550</v>
      </c>
      <c r="G1446" s="4" t="s">
        <v>12</v>
      </c>
    </row>
    <row r="1447" customFormat="false" ht="15.75" hidden="false" customHeight="false" outlineLevel="0" collapsed="false">
      <c r="A1447" s="3" t="n">
        <v>1446</v>
      </c>
      <c r="B1447" s="4" t="s">
        <v>5551</v>
      </c>
      <c r="C1447" s="4" t="s">
        <v>5552</v>
      </c>
      <c r="D1447" s="4" t="s">
        <v>5553</v>
      </c>
      <c r="E1447" s="4" t="n">
        <f aca="false">+918214261304</f>
        <v>918214261304</v>
      </c>
      <c r="F1447" s="4" t="s">
        <v>5554</v>
      </c>
      <c r="G1447" s="4" t="s">
        <v>12</v>
      </c>
    </row>
    <row r="1448" customFormat="false" ht="15.75" hidden="false" customHeight="false" outlineLevel="0" collapsed="false">
      <c r="A1448" s="3" t="n">
        <v>1447</v>
      </c>
      <c r="B1448" s="4" t="s">
        <v>5555</v>
      </c>
      <c r="C1448" s="4" t="s">
        <v>5556</v>
      </c>
      <c r="D1448" s="4" t="s">
        <v>5557</v>
      </c>
      <c r="E1448" s="4" t="s">
        <v>10</v>
      </c>
      <c r="F1448" s="4" t="s">
        <v>5558</v>
      </c>
      <c r="G1448" s="4" t="s">
        <v>12</v>
      </c>
    </row>
    <row r="1449" customFormat="false" ht="15.75" hidden="false" customHeight="false" outlineLevel="0" collapsed="false">
      <c r="A1449" s="3" t="n">
        <v>1448</v>
      </c>
      <c r="B1449" s="4" t="s">
        <v>5559</v>
      </c>
      <c r="C1449" s="4" t="s">
        <v>5560</v>
      </c>
      <c r="D1449" s="4" t="s">
        <v>5561</v>
      </c>
      <c r="E1449" s="4" t="n">
        <f aca="false">+914424340906</f>
        <v>914424340906</v>
      </c>
      <c r="F1449" s="4" t="s">
        <v>5562</v>
      </c>
      <c r="G1449" s="4" t="s">
        <v>12</v>
      </c>
    </row>
    <row r="1450" customFormat="false" ht="15.75" hidden="false" customHeight="false" outlineLevel="0" collapsed="false">
      <c r="A1450" s="3" t="n">
        <v>1449</v>
      </c>
      <c r="B1450" s="4" t="s">
        <v>5563</v>
      </c>
      <c r="C1450" s="4" t="s">
        <v>5564</v>
      </c>
      <c r="D1450" s="4" t="s">
        <v>5565</v>
      </c>
      <c r="E1450" s="4" t="s">
        <v>10</v>
      </c>
      <c r="F1450" s="4" t="s">
        <v>5566</v>
      </c>
      <c r="G1450" s="4" t="s">
        <v>12</v>
      </c>
    </row>
    <row r="1451" customFormat="false" ht="15.75" hidden="false" customHeight="false" outlineLevel="0" collapsed="false">
      <c r="A1451" s="3" t="n">
        <v>1450</v>
      </c>
      <c r="B1451" s="4" t="s">
        <v>5567</v>
      </c>
      <c r="C1451" s="4" t="s">
        <v>14</v>
      </c>
      <c r="D1451" s="4" t="s">
        <v>5568</v>
      </c>
      <c r="E1451" s="4" t="s">
        <v>10</v>
      </c>
      <c r="F1451" s="4" t="s">
        <v>5569</v>
      </c>
      <c r="G1451" s="4" t="s">
        <v>12</v>
      </c>
    </row>
    <row r="1452" customFormat="false" ht="15.75" hidden="false" customHeight="false" outlineLevel="0" collapsed="false">
      <c r="A1452" s="3" t="n">
        <v>1451</v>
      </c>
      <c r="B1452" s="4" t="s">
        <v>5570</v>
      </c>
      <c r="C1452" s="4" t="s">
        <v>5571</v>
      </c>
      <c r="D1452" s="4" t="s">
        <v>5572</v>
      </c>
      <c r="E1452" s="4" t="n">
        <f aca="false">+918800094020</f>
        <v>918800094020</v>
      </c>
      <c r="F1452" s="4" t="s">
        <v>5573</v>
      </c>
      <c r="G1452" s="4" t="s">
        <v>12</v>
      </c>
    </row>
    <row r="1453" customFormat="false" ht="15.75" hidden="false" customHeight="false" outlineLevel="0" collapsed="false">
      <c r="A1453" s="3" t="n">
        <v>1452</v>
      </c>
      <c r="B1453" s="4" t="s">
        <v>5574</v>
      </c>
      <c r="C1453" s="4" t="s">
        <v>5575</v>
      </c>
      <c r="D1453" s="4" t="s">
        <v>5576</v>
      </c>
      <c r="E1453" s="4" t="s">
        <v>10</v>
      </c>
      <c r="F1453" s="4" t="s">
        <v>5577</v>
      </c>
      <c r="G1453" s="4" t="s">
        <v>12</v>
      </c>
    </row>
    <row r="1454" customFormat="false" ht="15.75" hidden="false" customHeight="false" outlineLevel="0" collapsed="false">
      <c r="A1454" s="3" t="n">
        <v>1453</v>
      </c>
      <c r="B1454" s="4" t="s">
        <v>5578</v>
      </c>
      <c r="C1454" s="4" t="s">
        <v>5579</v>
      </c>
      <c r="D1454" s="4" t="s">
        <v>5580</v>
      </c>
      <c r="E1454" s="4" t="n">
        <f aca="false">+914033247305</f>
        <v>914033247305</v>
      </c>
      <c r="F1454" s="4" t="s">
        <v>5581</v>
      </c>
      <c r="G1454" s="4" t="s">
        <v>12</v>
      </c>
    </row>
    <row r="1455" customFormat="false" ht="15.75" hidden="false" customHeight="false" outlineLevel="0" collapsed="false">
      <c r="A1455" s="3" t="n">
        <v>1454</v>
      </c>
      <c r="B1455" s="4" t="s">
        <v>5582</v>
      </c>
      <c r="C1455" s="4" t="s">
        <v>51</v>
      </c>
      <c r="D1455" s="4" t="s">
        <v>5583</v>
      </c>
      <c r="E1455" s="4" t="s">
        <v>10</v>
      </c>
      <c r="F1455" s="4" t="s">
        <v>5584</v>
      </c>
      <c r="G1455" s="4" t="s">
        <v>12</v>
      </c>
    </row>
    <row r="1456" customFormat="false" ht="15.75" hidden="false" customHeight="false" outlineLevel="0" collapsed="false">
      <c r="A1456" s="3" t="n">
        <v>1455</v>
      </c>
      <c r="B1456" s="4" t="s">
        <v>5585</v>
      </c>
      <c r="C1456" s="4" t="s">
        <v>5586</v>
      </c>
      <c r="D1456" s="4" t="s">
        <v>5587</v>
      </c>
      <c r="E1456" s="4" t="s">
        <v>10</v>
      </c>
      <c r="F1456" s="4" t="s">
        <v>5588</v>
      </c>
      <c r="G1456" s="4" t="s">
        <v>12</v>
      </c>
    </row>
    <row r="1457" customFormat="false" ht="15.75" hidden="false" customHeight="false" outlineLevel="0" collapsed="false">
      <c r="A1457" s="3" t="n">
        <v>1456</v>
      </c>
      <c r="B1457" s="4" t="s">
        <v>5589</v>
      </c>
      <c r="C1457" s="4" t="s">
        <v>5590</v>
      </c>
      <c r="D1457" s="4" t="s">
        <v>5591</v>
      </c>
      <c r="E1457" s="4" t="s">
        <v>10</v>
      </c>
      <c r="F1457" s="4" t="s">
        <v>5592</v>
      </c>
      <c r="G1457" s="4" t="s">
        <v>12</v>
      </c>
    </row>
    <row r="1458" customFormat="false" ht="15.75" hidden="false" customHeight="false" outlineLevel="0" collapsed="false">
      <c r="A1458" s="3" t="n">
        <v>1457</v>
      </c>
      <c r="B1458" s="4" t="s">
        <v>5593</v>
      </c>
      <c r="C1458" s="4" t="s">
        <v>31</v>
      </c>
      <c r="D1458" s="4" t="s">
        <v>5594</v>
      </c>
      <c r="E1458" s="4" t="s">
        <v>10</v>
      </c>
      <c r="F1458" s="4" t="s">
        <v>5595</v>
      </c>
      <c r="G1458" s="4" t="s">
        <v>12</v>
      </c>
    </row>
    <row r="1459" customFormat="false" ht="15.75" hidden="false" customHeight="false" outlineLevel="0" collapsed="false">
      <c r="A1459" s="3" t="n">
        <v>1458</v>
      </c>
      <c r="B1459" s="4" t="s">
        <v>5596</v>
      </c>
      <c r="C1459" s="4" t="s">
        <v>5597</v>
      </c>
      <c r="D1459" s="4" t="s">
        <v>5598</v>
      </c>
      <c r="E1459" s="4" t="s">
        <v>5599</v>
      </c>
      <c r="F1459" s="4" t="s">
        <v>5600</v>
      </c>
      <c r="G1459" s="4" t="s">
        <v>12</v>
      </c>
    </row>
    <row r="1460" customFormat="false" ht="15.75" hidden="false" customHeight="false" outlineLevel="0" collapsed="false">
      <c r="A1460" s="3" t="n">
        <v>1459</v>
      </c>
      <c r="B1460" s="4" t="s">
        <v>5601</v>
      </c>
      <c r="C1460" s="4" t="s">
        <v>5602</v>
      </c>
      <c r="D1460" s="4" t="s">
        <v>5603</v>
      </c>
      <c r="E1460" s="4" t="s">
        <v>10</v>
      </c>
      <c r="F1460" s="4" t="s">
        <v>5604</v>
      </c>
      <c r="G1460" s="4" t="s">
        <v>12</v>
      </c>
    </row>
    <row r="1461" customFormat="false" ht="15.75" hidden="false" customHeight="false" outlineLevel="0" collapsed="false">
      <c r="A1461" s="3" t="n">
        <v>1460</v>
      </c>
      <c r="B1461" s="4" t="s">
        <v>5605</v>
      </c>
      <c r="C1461" s="4" t="s">
        <v>51</v>
      </c>
      <c r="D1461" s="4" t="s">
        <v>5606</v>
      </c>
      <c r="E1461" s="4" t="s">
        <v>5607</v>
      </c>
      <c r="F1461" s="4" t="s">
        <v>5608</v>
      </c>
      <c r="G1461" s="4" t="s">
        <v>12</v>
      </c>
    </row>
    <row r="1462" customFormat="false" ht="15.75" hidden="false" customHeight="false" outlineLevel="0" collapsed="false">
      <c r="A1462" s="3" t="n">
        <v>1461</v>
      </c>
      <c r="B1462" s="4" t="s">
        <v>5609</v>
      </c>
      <c r="C1462" s="4" t="s">
        <v>5610</v>
      </c>
      <c r="D1462" s="4" t="s">
        <v>5611</v>
      </c>
      <c r="E1462" s="4" t="n">
        <f aca="false">+914042206226</f>
        <v>914042206226</v>
      </c>
      <c r="F1462" s="4" t="s">
        <v>5612</v>
      </c>
      <c r="G1462" s="4" t="s">
        <v>12</v>
      </c>
    </row>
    <row r="1463" customFormat="false" ht="15.75" hidden="false" customHeight="false" outlineLevel="0" collapsed="false">
      <c r="A1463" s="3" t="n">
        <v>1462</v>
      </c>
      <c r="B1463" s="4" t="s">
        <v>5613</v>
      </c>
      <c r="C1463" s="4" t="s">
        <v>5614</v>
      </c>
      <c r="D1463" s="4" t="s">
        <v>5615</v>
      </c>
      <c r="E1463" s="4" t="s">
        <v>5616</v>
      </c>
      <c r="F1463" s="4" t="s">
        <v>5617</v>
      </c>
      <c r="G1463" s="4" t="s">
        <v>12</v>
      </c>
    </row>
    <row r="1464" customFormat="false" ht="15.75" hidden="false" customHeight="false" outlineLevel="0" collapsed="false">
      <c r="A1464" s="3" t="n">
        <v>1463</v>
      </c>
      <c r="B1464" s="4" t="s">
        <v>5618</v>
      </c>
      <c r="C1464" s="4" t="s">
        <v>5619</v>
      </c>
      <c r="D1464" s="4" t="s">
        <v>5620</v>
      </c>
      <c r="E1464" s="4" t="n">
        <f aca="false">+912064017152</f>
        <v>912064017152</v>
      </c>
      <c r="F1464" s="4" t="s">
        <v>5621</v>
      </c>
      <c r="G1464" s="4" t="s">
        <v>12</v>
      </c>
    </row>
    <row r="1465" customFormat="false" ht="15.75" hidden="false" customHeight="false" outlineLevel="0" collapsed="false">
      <c r="A1465" s="3" t="n">
        <v>1464</v>
      </c>
      <c r="B1465" s="4" t="s">
        <v>5622</v>
      </c>
      <c r="C1465" s="4" t="s">
        <v>1234</v>
      </c>
      <c r="D1465" s="4" t="s">
        <v>5623</v>
      </c>
      <c r="E1465" s="4" t="n">
        <f aca="false">+919599074251</f>
        <v>919599074251</v>
      </c>
      <c r="F1465" s="4" t="s">
        <v>5624</v>
      </c>
      <c r="G1465" s="4" t="s">
        <v>12</v>
      </c>
    </row>
    <row r="1466" customFormat="false" ht="15.75" hidden="false" customHeight="false" outlineLevel="0" collapsed="false">
      <c r="A1466" s="3" t="n">
        <v>1465</v>
      </c>
      <c r="B1466" s="4" t="s">
        <v>5625</v>
      </c>
      <c r="C1466" s="4" t="s">
        <v>5626</v>
      </c>
      <c r="D1466" s="4" t="s">
        <v>5627</v>
      </c>
      <c r="E1466" s="4" t="s">
        <v>10</v>
      </c>
      <c r="F1466" s="4" t="s">
        <v>5628</v>
      </c>
      <c r="G1466" s="4" t="s">
        <v>12</v>
      </c>
    </row>
    <row r="1467" customFormat="false" ht="15.75" hidden="false" customHeight="false" outlineLevel="0" collapsed="false">
      <c r="A1467" s="3" t="n">
        <v>1466</v>
      </c>
      <c r="B1467" s="4" t="s">
        <v>5629</v>
      </c>
      <c r="C1467" s="4" t="s">
        <v>5630</v>
      </c>
      <c r="D1467" s="4" t="s">
        <v>5631</v>
      </c>
      <c r="E1467" s="4" t="n">
        <f aca="false">+911204029027</f>
        <v>911204029027</v>
      </c>
      <c r="F1467" s="4" t="s">
        <v>5632</v>
      </c>
      <c r="G1467" s="4" t="s">
        <v>12</v>
      </c>
    </row>
    <row r="1468" customFormat="false" ht="15.75" hidden="false" customHeight="false" outlineLevel="0" collapsed="false">
      <c r="A1468" s="3" t="n">
        <v>1467</v>
      </c>
      <c r="B1468" s="4" t="s">
        <v>5633</v>
      </c>
      <c r="C1468" s="4" t="s">
        <v>171</v>
      </c>
      <c r="D1468" s="4" t="s">
        <v>5634</v>
      </c>
      <c r="E1468" s="4" t="n">
        <v>9898739368</v>
      </c>
      <c r="F1468" s="4" t="s">
        <v>5635</v>
      </c>
      <c r="G1468" s="4" t="s">
        <v>12</v>
      </c>
    </row>
    <row r="1469" customFormat="false" ht="15.75" hidden="false" customHeight="false" outlineLevel="0" collapsed="false">
      <c r="A1469" s="3" t="n">
        <v>1468</v>
      </c>
      <c r="B1469" s="4" t="s">
        <v>5636</v>
      </c>
      <c r="C1469" s="4" t="s">
        <v>2964</v>
      </c>
      <c r="D1469" s="4" t="s">
        <v>5637</v>
      </c>
      <c r="E1469" s="4" t="s">
        <v>10</v>
      </c>
      <c r="F1469" s="4" t="s">
        <v>5638</v>
      </c>
      <c r="G1469" s="4" t="s">
        <v>12</v>
      </c>
    </row>
    <row r="1470" customFormat="false" ht="15.75" hidden="false" customHeight="false" outlineLevel="0" collapsed="false">
      <c r="A1470" s="3" t="n">
        <v>1469</v>
      </c>
      <c r="B1470" s="4" t="s">
        <v>5639</v>
      </c>
      <c r="C1470" s="4" t="s">
        <v>5640</v>
      </c>
      <c r="D1470" s="4" t="s">
        <v>5641</v>
      </c>
      <c r="E1470" s="4" t="s">
        <v>10</v>
      </c>
      <c r="F1470" s="4" t="s">
        <v>5642</v>
      </c>
      <c r="G1470" s="4" t="s">
        <v>12</v>
      </c>
    </row>
    <row r="1471" customFormat="false" ht="15.75" hidden="false" customHeight="false" outlineLevel="0" collapsed="false">
      <c r="A1471" s="3" t="n">
        <v>1470</v>
      </c>
      <c r="B1471" s="4" t="s">
        <v>5643</v>
      </c>
      <c r="C1471" s="4" t="s">
        <v>5644</v>
      </c>
      <c r="D1471" s="4" t="s">
        <v>5645</v>
      </c>
      <c r="E1471" s="4" t="s">
        <v>10</v>
      </c>
      <c r="F1471" s="4" t="s">
        <v>5646</v>
      </c>
      <c r="G1471" s="4" t="s">
        <v>12</v>
      </c>
    </row>
    <row r="1472" customFormat="false" ht="15.75" hidden="false" customHeight="false" outlineLevel="0" collapsed="false">
      <c r="A1472" s="3" t="n">
        <v>1471</v>
      </c>
      <c r="B1472" s="4" t="s">
        <v>5647</v>
      </c>
      <c r="C1472" s="4" t="s">
        <v>5648</v>
      </c>
      <c r="D1472" s="4" t="s">
        <v>5649</v>
      </c>
      <c r="E1472" s="4" t="s">
        <v>10</v>
      </c>
      <c r="F1472" s="4" t="s">
        <v>5650</v>
      </c>
      <c r="G1472" s="4" t="s">
        <v>12</v>
      </c>
    </row>
    <row r="1473" customFormat="false" ht="15.75" hidden="false" customHeight="false" outlineLevel="0" collapsed="false">
      <c r="A1473" s="3" t="n">
        <v>1472</v>
      </c>
      <c r="B1473" s="4" t="s">
        <v>5651</v>
      </c>
      <c r="C1473" s="4" t="s">
        <v>14</v>
      </c>
      <c r="D1473" s="4" t="s">
        <v>5652</v>
      </c>
      <c r="E1473" s="4" t="s">
        <v>10</v>
      </c>
      <c r="F1473" s="4" t="s">
        <v>5653</v>
      </c>
      <c r="G1473" s="4" t="s">
        <v>12</v>
      </c>
    </row>
    <row r="1474" customFormat="false" ht="15.75" hidden="false" customHeight="false" outlineLevel="0" collapsed="false">
      <c r="A1474" s="3" t="n">
        <v>1473</v>
      </c>
      <c r="B1474" s="4" t="s">
        <v>5654</v>
      </c>
      <c r="C1474" s="4" t="s">
        <v>171</v>
      </c>
      <c r="D1474" s="4" t="s">
        <v>5655</v>
      </c>
      <c r="E1474" s="4" t="n">
        <v>8025731385</v>
      </c>
      <c r="F1474" s="4" t="s">
        <v>5656</v>
      </c>
      <c r="G1474" s="4" t="s">
        <v>12</v>
      </c>
    </row>
    <row r="1475" customFormat="false" ht="15.75" hidden="false" customHeight="false" outlineLevel="0" collapsed="false">
      <c r="A1475" s="3" t="n">
        <v>1474</v>
      </c>
      <c r="B1475" s="4" t="s">
        <v>5657</v>
      </c>
      <c r="C1475" s="4" t="s">
        <v>5658</v>
      </c>
      <c r="D1475" s="4" t="s">
        <v>5659</v>
      </c>
      <c r="E1475" s="4" t="s">
        <v>10</v>
      </c>
      <c r="F1475" s="4" t="s">
        <v>5660</v>
      </c>
      <c r="G1475" s="4" t="s">
        <v>12</v>
      </c>
    </row>
    <row r="1476" customFormat="false" ht="15.75" hidden="false" customHeight="false" outlineLevel="0" collapsed="false">
      <c r="A1476" s="3" t="n">
        <v>1475</v>
      </c>
      <c r="B1476" s="4" t="s">
        <v>5661</v>
      </c>
      <c r="C1476" s="4" t="s">
        <v>5662</v>
      </c>
      <c r="D1476" s="4" t="s">
        <v>5663</v>
      </c>
      <c r="E1476" s="4" t="s">
        <v>10</v>
      </c>
      <c r="F1476" s="4" t="s">
        <v>5664</v>
      </c>
      <c r="G1476" s="4" t="s">
        <v>12</v>
      </c>
    </row>
    <row r="1477" customFormat="false" ht="15.75" hidden="false" customHeight="false" outlineLevel="0" collapsed="false">
      <c r="A1477" s="3" t="n">
        <v>1476</v>
      </c>
      <c r="B1477" s="4" t="s">
        <v>5665</v>
      </c>
      <c r="C1477" s="4" t="s">
        <v>5666</v>
      </c>
      <c r="D1477" s="4" t="s">
        <v>5667</v>
      </c>
      <c r="E1477" s="4" t="n">
        <f aca="false">+919900511400</f>
        <v>919900511400</v>
      </c>
      <c r="F1477" s="4" t="s">
        <v>5668</v>
      </c>
      <c r="G1477" s="4" t="s">
        <v>12</v>
      </c>
    </row>
    <row r="1478" customFormat="false" ht="15.75" hidden="false" customHeight="false" outlineLevel="0" collapsed="false">
      <c r="A1478" s="3" t="n">
        <v>1477</v>
      </c>
      <c r="B1478" s="4" t="s">
        <v>5669</v>
      </c>
      <c r="C1478" s="4" t="s">
        <v>5670</v>
      </c>
      <c r="D1478" s="4" t="s">
        <v>5671</v>
      </c>
      <c r="E1478" s="4" t="s">
        <v>10</v>
      </c>
      <c r="F1478" s="4" t="s">
        <v>5672</v>
      </c>
      <c r="G1478" s="4" t="s">
        <v>12</v>
      </c>
    </row>
    <row r="1479" customFormat="false" ht="15.75" hidden="false" customHeight="false" outlineLevel="0" collapsed="false">
      <c r="A1479" s="3" t="n">
        <v>1478</v>
      </c>
      <c r="B1479" s="4" t="s">
        <v>5673</v>
      </c>
      <c r="C1479" s="4" t="s">
        <v>31</v>
      </c>
      <c r="D1479" s="4" t="s">
        <v>5674</v>
      </c>
      <c r="E1479" s="4" t="s">
        <v>10</v>
      </c>
      <c r="F1479" s="4" t="s">
        <v>5675</v>
      </c>
      <c r="G1479" s="4" t="s">
        <v>12</v>
      </c>
    </row>
    <row r="1480" customFormat="false" ht="15.75" hidden="false" customHeight="false" outlineLevel="0" collapsed="false">
      <c r="A1480" s="3" t="n">
        <v>1479</v>
      </c>
      <c r="B1480" s="4" t="s">
        <v>5676</v>
      </c>
      <c r="C1480" s="4" t="s">
        <v>14</v>
      </c>
      <c r="D1480" s="4" t="s">
        <v>5677</v>
      </c>
      <c r="E1480" s="4" t="n">
        <f aca="false">+914027111081</f>
        <v>914027111081</v>
      </c>
      <c r="F1480" s="4" t="s">
        <v>5678</v>
      </c>
      <c r="G1480" s="4" t="s">
        <v>12</v>
      </c>
    </row>
    <row r="1481" customFormat="false" ht="15.75" hidden="false" customHeight="false" outlineLevel="0" collapsed="false">
      <c r="A1481" s="3" t="n">
        <v>1480</v>
      </c>
      <c r="B1481" s="4" t="s">
        <v>5679</v>
      </c>
      <c r="C1481" s="4" t="s">
        <v>5680</v>
      </c>
      <c r="D1481" s="4" t="s">
        <v>5681</v>
      </c>
      <c r="E1481" s="4" t="s">
        <v>5682</v>
      </c>
      <c r="F1481" s="4" t="s">
        <v>5683</v>
      </c>
      <c r="G1481" s="4" t="s">
        <v>12</v>
      </c>
    </row>
    <row r="1482" customFormat="false" ht="15.75" hidden="false" customHeight="false" outlineLevel="0" collapsed="false">
      <c r="A1482" s="3" t="n">
        <v>1481</v>
      </c>
      <c r="B1482" s="4" t="s">
        <v>5684</v>
      </c>
      <c r="C1482" s="4" t="s">
        <v>5685</v>
      </c>
      <c r="D1482" s="4" t="s">
        <v>5686</v>
      </c>
      <c r="E1482" s="4" t="s">
        <v>10</v>
      </c>
      <c r="F1482" s="4" t="s">
        <v>5687</v>
      </c>
      <c r="G1482" s="4" t="s">
        <v>12</v>
      </c>
    </row>
    <row r="1483" customFormat="false" ht="15.75" hidden="false" customHeight="false" outlineLevel="0" collapsed="false">
      <c r="A1483" s="3" t="n">
        <v>1482</v>
      </c>
      <c r="B1483" s="4" t="s">
        <v>5688</v>
      </c>
      <c r="C1483" s="4" t="s">
        <v>5689</v>
      </c>
      <c r="D1483" s="4" t="s">
        <v>5690</v>
      </c>
      <c r="E1483" s="4" t="s">
        <v>10</v>
      </c>
      <c r="F1483" s="4" t="s">
        <v>5691</v>
      </c>
      <c r="G1483" s="4" t="s">
        <v>12</v>
      </c>
    </row>
    <row r="1484" customFormat="false" ht="15.75" hidden="false" customHeight="false" outlineLevel="0" collapsed="false">
      <c r="A1484" s="3" t="n">
        <v>1483</v>
      </c>
      <c r="B1484" s="4" t="s">
        <v>5692</v>
      </c>
      <c r="C1484" s="4" t="s">
        <v>5693</v>
      </c>
      <c r="D1484" s="4" t="s">
        <v>5694</v>
      </c>
      <c r="E1484" s="4" t="s">
        <v>10</v>
      </c>
      <c r="F1484" s="4" t="s">
        <v>5695</v>
      </c>
      <c r="G1484" s="4" t="s">
        <v>12</v>
      </c>
    </row>
    <row r="1485" customFormat="false" ht="15.75" hidden="false" customHeight="false" outlineLevel="0" collapsed="false">
      <c r="A1485" s="3" t="n">
        <v>1484</v>
      </c>
      <c r="B1485" s="4" t="s">
        <v>5696</v>
      </c>
      <c r="C1485" s="4" t="s">
        <v>5697</v>
      </c>
      <c r="D1485" s="4" t="s">
        <v>5698</v>
      </c>
      <c r="E1485" s="4" t="n">
        <f aca="false">+918022378000</f>
        <v>918022378000</v>
      </c>
      <c r="F1485" s="4" t="s">
        <v>5699</v>
      </c>
      <c r="G1485" s="4" t="s">
        <v>12</v>
      </c>
    </row>
    <row r="1486" customFormat="false" ht="15.75" hidden="false" customHeight="false" outlineLevel="0" collapsed="false">
      <c r="A1486" s="3" t="n">
        <v>1485</v>
      </c>
      <c r="B1486" s="4" t="s">
        <v>5700</v>
      </c>
      <c r="C1486" s="4" t="s">
        <v>5701</v>
      </c>
      <c r="D1486" s="4" t="s">
        <v>5702</v>
      </c>
      <c r="E1486" s="4" t="s">
        <v>10</v>
      </c>
      <c r="F1486" s="4" t="s">
        <v>5703</v>
      </c>
      <c r="G1486" s="4" t="s">
        <v>12</v>
      </c>
    </row>
    <row r="1487" customFormat="false" ht="15.75" hidden="false" customHeight="false" outlineLevel="0" collapsed="false">
      <c r="A1487" s="3" t="n">
        <v>1486</v>
      </c>
      <c r="B1487" s="4" t="s">
        <v>5704</v>
      </c>
      <c r="C1487" s="4" t="s">
        <v>5705</v>
      </c>
      <c r="D1487" s="4" t="s">
        <v>5706</v>
      </c>
      <c r="E1487" s="4" t="n">
        <f aca="false">+912032423388</f>
        <v>912032423388</v>
      </c>
      <c r="F1487" s="4" t="s">
        <v>5707</v>
      </c>
      <c r="G1487" s="4" t="s">
        <v>12</v>
      </c>
    </row>
    <row r="1488" customFormat="false" ht="15.75" hidden="false" customHeight="false" outlineLevel="0" collapsed="false">
      <c r="A1488" s="3" t="n">
        <v>1487</v>
      </c>
      <c r="B1488" s="4" t="s">
        <v>5708</v>
      </c>
      <c r="C1488" s="4" t="s">
        <v>5709</v>
      </c>
      <c r="D1488" s="4" t="s">
        <v>5710</v>
      </c>
      <c r="E1488" s="4" t="s">
        <v>10</v>
      </c>
      <c r="F1488" s="4" t="s">
        <v>5711</v>
      </c>
      <c r="G1488" s="4" t="s">
        <v>12</v>
      </c>
    </row>
    <row r="1489" customFormat="false" ht="15.75" hidden="false" customHeight="false" outlineLevel="0" collapsed="false">
      <c r="A1489" s="3" t="n">
        <v>1488</v>
      </c>
      <c r="B1489" s="4" t="s">
        <v>5712</v>
      </c>
      <c r="C1489" s="4" t="s">
        <v>5713</v>
      </c>
      <c r="D1489" s="4" t="s">
        <v>5714</v>
      </c>
      <c r="E1489" s="4" t="s">
        <v>10</v>
      </c>
      <c r="F1489" s="4" t="s">
        <v>5715</v>
      </c>
      <c r="G1489" s="4" t="s">
        <v>12</v>
      </c>
    </row>
    <row r="1490" customFormat="false" ht="15.75" hidden="false" customHeight="false" outlineLevel="0" collapsed="false">
      <c r="A1490" s="3" t="n">
        <v>1489</v>
      </c>
      <c r="B1490" s="4" t="s">
        <v>5716</v>
      </c>
      <c r="C1490" s="4" t="s">
        <v>31</v>
      </c>
      <c r="D1490" s="4" t="s">
        <v>5717</v>
      </c>
      <c r="E1490" s="4" t="s">
        <v>10</v>
      </c>
      <c r="F1490" s="4" t="s">
        <v>5718</v>
      </c>
      <c r="G1490" s="4" t="s">
        <v>12</v>
      </c>
    </row>
    <row r="1491" customFormat="false" ht="15.75" hidden="false" customHeight="false" outlineLevel="0" collapsed="false">
      <c r="A1491" s="3" t="n">
        <v>1490</v>
      </c>
      <c r="B1491" s="4" t="s">
        <v>5719</v>
      </c>
      <c r="C1491" s="4" t="s">
        <v>5720</v>
      </c>
      <c r="D1491" s="4" t="s">
        <v>5721</v>
      </c>
      <c r="E1491" s="4" t="n">
        <f aca="false">+919447425945</f>
        <v>919447425945</v>
      </c>
      <c r="F1491" s="4" t="s">
        <v>5722</v>
      </c>
      <c r="G1491" s="4" t="s">
        <v>12</v>
      </c>
    </row>
    <row r="1492" customFormat="false" ht="15.75" hidden="false" customHeight="false" outlineLevel="0" collapsed="false">
      <c r="A1492" s="3" t="n">
        <v>1491</v>
      </c>
      <c r="B1492" s="4" t="s">
        <v>5723</v>
      </c>
      <c r="C1492" s="4" t="s">
        <v>5724</v>
      </c>
      <c r="D1492" s="4" t="s">
        <v>5725</v>
      </c>
      <c r="E1492" s="4" t="s">
        <v>10</v>
      </c>
      <c r="F1492" s="4" t="s">
        <v>5726</v>
      </c>
      <c r="G1492" s="4" t="s">
        <v>12</v>
      </c>
    </row>
    <row r="1493" customFormat="false" ht="15.75" hidden="false" customHeight="false" outlineLevel="0" collapsed="false">
      <c r="A1493" s="3" t="n">
        <v>1492</v>
      </c>
      <c r="B1493" s="4" t="s">
        <v>5727</v>
      </c>
      <c r="C1493" s="4" t="s">
        <v>5728</v>
      </c>
      <c r="D1493" s="6" t="s">
        <v>5729</v>
      </c>
      <c r="E1493" s="4" t="s">
        <v>10</v>
      </c>
      <c r="F1493" s="10" t="s">
        <v>5730</v>
      </c>
      <c r="G1493" s="4" t="s">
        <v>12</v>
      </c>
    </row>
    <row r="1494" customFormat="false" ht="15.75" hidden="false" customHeight="false" outlineLevel="0" collapsed="false">
      <c r="A1494" s="3" t="n">
        <v>1493</v>
      </c>
      <c r="B1494" s="4" t="s">
        <v>5731</v>
      </c>
      <c r="C1494" s="4" t="s">
        <v>5732</v>
      </c>
      <c r="D1494" s="4" t="s">
        <v>5733</v>
      </c>
      <c r="E1494" s="4" t="n">
        <f aca="false">+912266131999</f>
        <v>912266131999</v>
      </c>
      <c r="F1494" s="4" t="s">
        <v>5734</v>
      </c>
      <c r="G1494" s="4" t="s">
        <v>12</v>
      </c>
    </row>
    <row r="1495" customFormat="false" ht="15.75" hidden="false" customHeight="false" outlineLevel="0" collapsed="false">
      <c r="A1495" s="3" t="n">
        <v>1494</v>
      </c>
      <c r="B1495" s="4" t="s">
        <v>5735</v>
      </c>
      <c r="C1495" s="4" t="s">
        <v>5736</v>
      </c>
      <c r="D1495" s="4" t="s">
        <v>5737</v>
      </c>
      <c r="E1495" s="4" t="n">
        <f aca="false">+911723012020</f>
        <v>911723012020</v>
      </c>
      <c r="F1495" s="4" t="s">
        <v>5738</v>
      </c>
      <c r="G1495" s="4" t="s">
        <v>12</v>
      </c>
    </row>
    <row r="1496" customFormat="false" ht="15.75" hidden="false" customHeight="false" outlineLevel="0" collapsed="false">
      <c r="A1496" s="3" t="n">
        <v>1495</v>
      </c>
      <c r="B1496" s="4" t="s">
        <v>5739</v>
      </c>
      <c r="C1496" s="4" t="s">
        <v>5740</v>
      </c>
      <c r="D1496" s="4" t="s">
        <v>5741</v>
      </c>
      <c r="E1496" s="4" t="s">
        <v>10</v>
      </c>
      <c r="F1496" s="4" t="s">
        <v>5742</v>
      </c>
      <c r="G1496" s="4" t="s">
        <v>12</v>
      </c>
    </row>
    <row r="1497" customFormat="false" ht="15.75" hidden="false" customHeight="false" outlineLevel="0" collapsed="false">
      <c r="A1497" s="3" t="n">
        <v>1496</v>
      </c>
      <c r="B1497" s="4" t="s">
        <v>5743</v>
      </c>
      <c r="C1497" s="4" t="s">
        <v>31</v>
      </c>
      <c r="D1497" s="4" t="s">
        <v>5744</v>
      </c>
      <c r="E1497" s="4" t="n">
        <v>9820089860</v>
      </c>
      <c r="F1497" s="4" t="s">
        <v>5745</v>
      </c>
      <c r="G1497" s="4" t="s">
        <v>12</v>
      </c>
    </row>
    <row r="1498" customFormat="false" ht="15.75" hidden="false" customHeight="false" outlineLevel="0" collapsed="false">
      <c r="A1498" s="3" t="n">
        <v>1497</v>
      </c>
      <c r="B1498" s="4" t="s">
        <v>5746</v>
      </c>
      <c r="C1498" s="4" t="s">
        <v>5747</v>
      </c>
      <c r="D1498" s="4" t="s">
        <v>5748</v>
      </c>
      <c r="E1498" s="4" t="n">
        <f aca="false">+914023311246</f>
        <v>914023311246</v>
      </c>
      <c r="F1498" s="4" t="s">
        <v>5749</v>
      </c>
      <c r="G1498" s="4" t="s">
        <v>12</v>
      </c>
    </row>
    <row r="1499" customFormat="false" ht="15.75" hidden="false" customHeight="false" outlineLevel="0" collapsed="false">
      <c r="A1499" s="3" t="n">
        <v>1498</v>
      </c>
      <c r="B1499" s="4" t="s">
        <v>5750</v>
      </c>
      <c r="C1499" s="4" t="s">
        <v>1416</v>
      </c>
      <c r="D1499" s="4" t="s">
        <v>5751</v>
      </c>
      <c r="E1499" s="4" t="s">
        <v>10</v>
      </c>
      <c r="F1499" s="4" t="s">
        <v>5752</v>
      </c>
      <c r="G1499" s="4" t="s">
        <v>12</v>
      </c>
    </row>
    <row r="1500" customFormat="false" ht="15.75" hidden="false" customHeight="false" outlineLevel="0" collapsed="false">
      <c r="A1500" s="3" t="n">
        <v>1499</v>
      </c>
      <c r="B1500" s="4" t="s">
        <v>5753</v>
      </c>
      <c r="C1500" s="4" t="s">
        <v>5754</v>
      </c>
      <c r="D1500" s="4" t="s">
        <v>5755</v>
      </c>
      <c r="E1500" s="4" t="s">
        <v>10</v>
      </c>
      <c r="F1500" s="4" t="s">
        <v>5756</v>
      </c>
      <c r="G1500" s="4" t="s">
        <v>12</v>
      </c>
    </row>
    <row r="1501" customFormat="false" ht="15.75" hidden="false" customHeight="false" outlineLevel="0" collapsed="false">
      <c r="A1501" s="3" t="n">
        <v>1500</v>
      </c>
      <c r="B1501" s="4" t="s">
        <v>5757</v>
      </c>
      <c r="C1501" s="4" t="s">
        <v>5758</v>
      </c>
      <c r="D1501" s="4" t="s">
        <v>5759</v>
      </c>
      <c r="E1501" s="4" t="s">
        <v>10</v>
      </c>
      <c r="F1501" s="4" t="s">
        <v>5760</v>
      </c>
      <c r="G1501" s="4" t="s">
        <v>12</v>
      </c>
    </row>
    <row r="1502" customFormat="false" ht="15.75" hidden="false" customHeight="false" outlineLevel="0" collapsed="false">
      <c r="A1502" s="3" t="n">
        <v>1501</v>
      </c>
      <c r="B1502" s="4" t="s">
        <v>5761</v>
      </c>
      <c r="C1502" s="4" t="s">
        <v>5762</v>
      </c>
      <c r="D1502" s="4" t="s">
        <v>5763</v>
      </c>
      <c r="E1502" s="4" t="n">
        <f aca="false">+918065694331</f>
        <v>918065694331</v>
      </c>
      <c r="F1502" s="4" t="s">
        <v>5764</v>
      </c>
      <c r="G1502" s="4" t="s">
        <v>12</v>
      </c>
    </row>
    <row r="1503" customFormat="false" ht="15.75" hidden="false" customHeight="false" outlineLevel="0" collapsed="false">
      <c r="A1503" s="3" t="n">
        <v>1502</v>
      </c>
      <c r="B1503" s="4" t="s">
        <v>5765</v>
      </c>
      <c r="C1503" s="4" t="s">
        <v>31</v>
      </c>
      <c r="D1503" s="4" t="s">
        <v>5766</v>
      </c>
      <c r="E1503" s="4" t="n">
        <f aca="false">+919830851393</f>
        <v>919830851393</v>
      </c>
      <c r="F1503" s="4" t="s">
        <v>5767</v>
      </c>
      <c r="G1503" s="4" t="s">
        <v>12</v>
      </c>
    </row>
    <row r="1504" customFormat="false" ht="15.75" hidden="false" customHeight="false" outlineLevel="0" collapsed="false">
      <c r="A1504" s="3" t="n">
        <v>1503</v>
      </c>
      <c r="B1504" s="4" t="s">
        <v>5768</v>
      </c>
      <c r="C1504" s="4" t="s">
        <v>31</v>
      </c>
      <c r="D1504" s="4" t="s">
        <v>5769</v>
      </c>
      <c r="E1504" s="4" t="s">
        <v>10</v>
      </c>
      <c r="F1504" s="4" t="s">
        <v>5770</v>
      </c>
      <c r="G1504" s="4" t="s">
        <v>12</v>
      </c>
    </row>
    <row r="1505" customFormat="false" ht="15.75" hidden="false" customHeight="false" outlineLevel="0" collapsed="false">
      <c r="A1505" s="3" t="n">
        <v>1504</v>
      </c>
      <c r="B1505" s="4" t="s">
        <v>5771</v>
      </c>
      <c r="C1505" s="4" t="s">
        <v>5772</v>
      </c>
      <c r="D1505" s="4" t="s">
        <v>5773</v>
      </c>
      <c r="E1505" s="4" t="n">
        <f aca="false">+918041142838</f>
        <v>918041142838</v>
      </c>
      <c r="F1505" s="4" t="s">
        <v>5774</v>
      </c>
      <c r="G1505" s="4" t="s">
        <v>12</v>
      </c>
    </row>
    <row r="1506" customFormat="false" ht="15.75" hidden="false" customHeight="false" outlineLevel="0" collapsed="false">
      <c r="A1506" s="3" t="n">
        <v>1505</v>
      </c>
      <c r="B1506" s="4" t="s">
        <v>5775</v>
      </c>
      <c r="C1506" s="4" t="s">
        <v>5776</v>
      </c>
      <c r="D1506" s="4" t="s">
        <v>5777</v>
      </c>
      <c r="E1506" s="4" t="s">
        <v>10</v>
      </c>
      <c r="F1506" s="4" t="s">
        <v>5778</v>
      </c>
      <c r="G1506" s="4" t="s">
        <v>12</v>
      </c>
    </row>
    <row r="1507" customFormat="false" ht="15.75" hidden="false" customHeight="false" outlineLevel="0" collapsed="false">
      <c r="A1507" s="3" t="n">
        <v>1506</v>
      </c>
      <c r="B1507" s="4" t="s">
        <v>5779</v>
      </c>
      <c r="C1507" s="4" t="s">
        <v>14</v>
      </c>
      <c r="D1507" s="4" t="s">
        <v>5780</v>
      </c>
      <c r="E1507" s="4" t="s">
        <v>10</v>
      </c>
      <c r="F1507" s="4" t="s">
        <v>5781</v>
      </c>
      <c r="G1507" s="4" t="s">
        <v>12</v>
      </c>
    </row>
    <row r="1508" customFormat="false" ht="15.75" hidden="false" customHeight="false" outlineLevel="0" collapsed="false">
      <c r="A1508" s="3" t="n">
        <v>1507</v>
      </c>
      <c r="B1508" s="4" t="s">
        <v>5782</v>
      </c>
      <c r="C1508" s="4" t="s">
        <v>14</v>
      </c>
      <c r="D1508" s="4" t="s">
        <v>5783</v>
      </c>
      <c r="E1508" s="4" t="s">
        <v>5784</v>
      </c>
      <c r="F1508" s="4" t="s">
        <v>5785</v>
      </c>
      <c r="G1508" s="4" t="s">
        <v>12</v>
      </c>
    </row>
    <row r="1509" customFormat="false" ht="15.75" hidden="false" customHeight="false" outlineLevel="0" collapsed="false">
      <c r="A1509" s="3" t="n">
        <v>1508</v>
      </c>
      <c r="B1509" s="4" t="s">
        <v>5786</v>
      </c>
      <c r="C1509" s="4" t="s">
        <v>171</v>
      </c>
      <c r="D1509" s="4" t="s">
        <v>5787</v>
      </c>
      <c r="E1509" s="4" t="s">
        <v>10</v>
      </c>
      <c r="F1509" s="4" t="s">
        <v>5788</v>
      </c>
      <c r="G1509" s="4" t="s">
        <v>12</v>
      </c>
    </row>
    <row r="1510" customFormat="false" ht="15.75" hidden="false" customHeight="false" outlineLevel="0" collapsed="false">
      <c r="A1510" s="3" t="n">
        <v>1509</v>
      </c>
      <c r="B1510" s="4" t="s">
        <v>5789</v>
      </c>
      <c r="C1510" s="4" t="s">
        <v>31</v>
      </c>
      <c r="D1510" s="4" t="s">
        <v>5790</v>
      </c>
      <c r="E1510" s="4" t="s">
        <v>10</v>
      </c>
      <c r="F1510" s="4" t="s">
        <v>5791</v>
      </c>
      <c r="G1510" s="4" t="s">
        <v>12</v>
      </c>
    </row>
    <row r="1511" customFormat="false" ht="15.75" hidden="false" customHeight="false" outlineLevel="0" collapsed="false">
      <c r="A1511" s="3" t="n">
        <v>1510</v>
      </c>
      <c r="B1511" s="4" t="s">
        <v>5792</v>
      </c>
      <c r="C1511" s="4" t="s">
        <v>5793</v>
      </c>
      <c r="D1511" s="4" t="s">
        <v>5794</v>
      </c>
      <c r="E1511" s="4" t="n">
        <f aca="false">+912266131269</f>
        <v>912266131269</v>
      </c>
      <c r="F1511" s="4" t="s">
        <v>5795</v>
      </c>
      <c r="G1511" s="4" t="s">
        <v>12</v>
      </c>
    </row>
    <row r="1512" customFormat="false" ht="15.75" hidden="false" customHeight="false" outlineLevel="0" collapsed="false">
      <c r="A1512" s="3" t="n">
        <v>1511</v>
      </c>
      <c r="B1512" s="4" t="s">
        <v>5796</v>
      </c>
      <c r="C1512" s="4" t="s">
        <v>5797</v>
      </c>
      <c r="D1512" s="4" t="s">
        <v>5798</v>
      </c>
      <c r="E1512" s="4" t="n">
        <f aca="false">+911244994306</f>
        <v>911244994306</v>
      </c>
      <c r="F1512" s="4" t="s">
        <v>5799</v>
      </c>
      <c r="G1512" s="4" t="s">
        <v>12</v>
      </c>
    </row>
    <row r="1513" customFormat="false" ht="15.75" hidden="false" customHeight="false" outlineLevel="0" collapsed="false">
      <c r="A1513" s="3" t="n">
        <v>1512</v>
      </c>
      <c r="B1513" s="4" t="s">
        <v>5800</v>
      </c>
      <c r="C1513" s="4" t="s">
        <v>5801</v>
      </c>
      <c r="D1513" s="4" t="s">
        <v>5802</v>
      </c>
      <c r="E1513" s="4" t="s">
        <v>10</v>
      </c>
      <c r="F1513" s="4" t="s">
        <v>5803</v>
      </c>
      <c r="G1513" s="4" t="s">
        <v>12</v>
      </c>
    </row>
    <row r="1514" customFormat="false" ht="15.75" hidden="false" customHeight="false" outlineLevel="0" collapsed="false">
      <c r="A1514" s="3" t="n">
        <v>1513</v>
      </c>
      <c r="B1514" s="4" t="s">
        <v>5804</v>
      </c>
      <c r="C1514" s="4" t="s">
        <v>5805</v>
      </c>
      <c r="D1514" s="4" t="s">
        <v>5806</v>
      </c>
      <c r="E1514" s="4" t="s">
        <v>5807</v>
      </c>
      <c r="F1514" s="4" t="s">
        <v>5808</v>
      </c>
      <c r="G1514" s="4" t="s">
        <v>12</v>
      </c>
    </row>
    <row r="1515" customFormat="false" ht="15.75" hidden="false" customHeight="false" outlineLevel="0" collapsed="false">
      <c r="A1515" s="3" t="n">
        <v>1514</v>
      </c>
      <c r="B1515" s="4" t="s">
        <v>5809</v>
      </c>
      <c r="C1515" s="4" t="s">
        <v>109</v>
      </c>
      <c r="D1515" s="4" t="s">
        <v>5810</v>
      </c>
      <c r="E1515" s="4" t="n">
        <f aca="false">+918065000266</f>
        <v>918065000266</v>
      </c>
      <c r="F1515" s="4" t="s">
        <v>5811</v>
      </c>
      <c r="G1515" s="4" t="s">
        <v>12</v>
      </c>
    </row>
    <row r="1516" customFormat="false" ht="15.75" hidden="false" customHeight="false" outlineLevel="0" collapsed="false">
      <c r="A1516" s="3" t="n">
        <v>1515</v>
      </c>
      <c r="B1516" s="4" t="s">
        <v>5812</v>
      </c>
      <c r="C1516" s="4" t="s">
        <v>5813</v>
      </c>
      <c r="D1516" s="4" t="s">
        <v>5814</v>
      </c>
      <c r="E1516" s="4" t="s">
        <v>10</v>
      </c>
      <c r="F1516" s="4" t="s">
        <v>5815</v>
      </c>
      <c r="G1516" s="4" t="s">
        <v>12</v>
      </c>
    </row>
    <row r="1517" customFormat="false" ht="15.75" hidden="false" customHeight="false" outlineLevel="0" collapsed="false">
      <c r="A1517" s="3" t="n">
        <v>1516</v>
      </c>
      <c r="B1517" s="4" t="s">
        <v>5816</v>
      </c>
      <c r="C1517" s="4" t="s">
        <v>51</v>
      </c>
      <c r="D1517" s="4" t="s">
        <v>5817</v>
      </c>
      <c r="E1517" s="4" t="n">
        <f aca="false">+918505911606</f>
        <v>918505911606</v>
      </c>
      <c r="F1517" s="4" t="s">
        <v>5818</v>
      </c>
      <c r="G1517" s="4" t="s">
        <v>12</v>
      </c>
    </row>
    <row r="1518" customFormat="false" ht="15.75" hidden="false" customHeight="false" outlineLevel="0" collapsed="false">
      <c r="A1518" s="3" t="n">
        <v>1517</v>
      </c>
      <c r="B1518" s="4" t="s">
        <v>5819</v>
      </c>
      <c r="C1518" s="4" t="s">
        <v>5820</v>
      </c>
      <c r="D1518" s="4" t="s">
        <v>5821</v>
      </c>
      <c r="E1518" s="4" t="s">
        <v>5822</v>
      </c>
      <c r="F1518" s="4" t="s">
        <v>5823</v>
      </c>
      <c r="G1518" s="4" t="s">
        <v>12</v>
      </c>
    </row>
    <row r="1519" customFormat="false" ht="15.75" hidden="false" customHeight="false" outlineLevel="0" collapsed="false">
      <c r="A1519" s="3" t="n">
        <v>1518</v>
      </c>
      <c r="B1519" s="4" t="s">
        <v>5824</v>
      </c>
      <c r="C1519" s="4" t="s">
        <v>5825</v>
      </c>
      <c r="D1519" s="4" t="s">
        <v>5826</v>
      </c>
      <c r="E1519" s="4" t="n">
        <f aca="false">+919840074742</f>
        <v>919840074742</v>
      </c>
      <c r="F1519" s="4" t="s">
        <v>5827</v>
      </c>
      <c r="G1519" s="4" t="s">
        <v>12</v>
      </c>
    </row>
    <row r="1520" customFormat="false" ht="15.75" hidden="false" customHeight="false" outlineLevel="0" collapsed="false">
      <c r="A1520" s="3" t="n">
        <v>1519</v>
      </c>
      <c r="B1520" s="4" t="s">
        <v>5828</v>
      </c>
      <c r="C1520" s="4" t="s">
        <v>5829</v>
      </c>
      <c r="D1520" s="4" t="s">
        <v>5830</v>
      </c>
      <c r="E1520" s="4" t="s">
        <v>10</v>
      </c>
      <c r="F1520" s="4" t="s">
        <v>5831</v>
      </c>
      <c r="G1520" s="4" t="s">
        <v>12</v>
      </c>
    </row>
    <row r="1521" customFormat="false" ht="15.75" hidden="false" customHeight="false" outlineLevel="0" collapsed="false">
      <c r="A1521" s="3" t="n">
        <v>1520</v>
      </c>
      <c r="B1521" s="4" t="s">
        <v>5832</v>
      </c>
      <c r="C1521" s="4" t="s">
        <v>31</v>
      </c>
      <c r="D1521" s="4" t="s">
        <v>5833</v>
      </c>
      <c r="E1521" s="4" t="s">
        <v>5834</v>
      </c>
      <c r="F1521" s="4" t="s">
        <v>5835</v>
      </c>
      <c r="G1521" s="4" t="s">
        <v>12</v>
      </c>
    </row>
    <row r="1522" customFormat="false" ht="15.75" hidden="false" customHeight="false" outlineLevel="0" collapsed="false">
      <c r="A1522" s="3" t="n">
        <v>1521</v>
      </c>
      <c r="B1522" s="4" t="s">
        <v>5836</v>
      </c>
      <c r="C1522" s="4" t="s">
        <v>14</v>
      </c>
      <c r="D1522" s="4" t="s">
        <v>5837</v>
      </c>
      <c r="E1522" s="4" t="s">
        <v>5838</v>
      </c>
      <c r="F1522" s="4" t="s">
        <v>5839</v>
      </c>
      <c r="G1522" s="4" t="s">
        <v>12</v>
      </c>
    </row>
    <row r="1523" customFormat="false" ht="15.75" hidden="false" customHeight="false" outlineLevel="0" collapsed="false">
      <c r="A1523" s="3" t="n">
        <v>1522</v>
      </c>
      <c r="B1523" s="4" t="s">
        <v>5840</v>
      </c>
      <c r="C1523" s="4" t="s">
        <v>5841</v>
      </c>
      <c r="D1523" s="4" t="s">
        <v>5842</v>
      </c>
      <c r="E1523" s="4" t="n">
        <f aca="false">+919881190425</f>
        <v>919881190425</v>
      </c>
      <c r="F1523" s="4" t="s">
        <v>5843</v>
      </c>
      <c r="G1523" s="4" t="s">
        <v>12</v>
      </c>
    </row>
    <row r="1524" customFormat="false" ht="15.75" hidden="false" customHeight="false" outlineLevel="0" collapsed="false">
      <c r="A1524" s="3" t="n">
        <v>1523</v>
      </c>
      <c r="B1524" s="4" t="s">
        <v>5844</v>
      </c>
      <c r="C1524" s="4" t="s">
        <v>5845</v>
      </c>
      <c r="D1524" s="4" t="s">
        <v>5846</v>
      </c>
      <c r="E1524" s="4" t="s">
        <v>5847</v>
      </c>
      <c r="F1524" s="4" t="s">
        <v>5848</v>
      </c>
      <c r="G1524" s="4" t="s">
        <v>12</v>
      </c>
    </row>
    <row r="1525" customFormat="false" ht="15.75" hidden="false" customHeight="false" outlineLevel="0" collapsed="false">
      <c r="A1525" s="3" t="n">
        <v>1524</v>
      </c>
      <c r="B1525" s="4" t="s">
        <v>5849</v>
      </c>
      <c r="C1525" s="4" t="s">
        <v>5850</v>
      </c>
      <c r="D1525" s="4" t="s">
        <v>5851</v>
      </c>
      <c r="E1525" s="4" t="n">
        <f aca="false">+911244152100</f>
        <v>911244152100</v>
      </c>
      <c r="F1525" s="4" t="s">
        <v>5852</v>
      </c>
      <c r="G1525" s="4" t="s">
        <v>12</v>
      </c>
    </row>
    <row r="1526" customFormat="false" ht="15.75" hidden="false" customHeight="false" outlineLevel="0" collapsed="false">
      <c r="A1526" s="3" t="n">
        <v>1525</v>
      </c>
      <c r="B1526" s="4" t="s">
        <v>5853</v>
      </c>
      <c r="C1526" s="4" t="s">
        <v>5854</v>
      </c>
      <c r="D1526" s="4" t="s">
        <v>5855</v>
      </c>
      <c r="E1526" s="4" t="s">
        <v>10</v>
      </c>
      <c r="F1526" s="4" t="s">
        <v>5856</v>
      </c>
      <c r="G1526" s="4" t="s">
        <v>12</v>
      </c>
    </row>
    <row r="1527" customFormat="false" ht="15.75" hidden="false" customHeight="false" outlineLevel="0" collapsed="false">
      <c r="A1527" s="3" t="n">
        <v>1526</v>
      </c>
      <c r="B1527" s="4" t="s">
        <v>5857</v>
      </c>
      <c r="C1527" s="4" t="s">
        <v>5858</v>
      </c>
      <c r="D1527" s="4" t="s">
        <v>5859</v>
      </c>
      <c r="E1527" s="4" t="n">
        <f aca="false">+914040509200</f>
        <v>914040509200</v>
      </c>
      <c r="F1527" s="4" t="s">
        <v>5860</v>
      </c>
      <c r="G1527" s="4" t="s">
        <v>12</v>
      </c>
    </row>
    <row r="1528" customFormat="false" ht="15.75" hidden="false" customHeight="false" outlineLevel="0" collapsed="false">
      <c r="A1528" s="3" t="n">
        <v>1527</v>
      </c>
      <c r="B1528" s="4" t="s">
        <v>5861</v>
      </c>
      <c r="C1528" s="4" t="s">
        <v>5862</v>
      </c>
      <c r="D1528" s="4" t="s">
        <v>5863</v>
      </c>
      <c r="E1528" s="4" t="n">
        <f aca="false">+912030780000</f>
        <v>912030780000</v>
      </c>
      <c r="F1528" s="4" t="s">
        <v>5864</v>
      </c>
      <c r="G1528" s="4" t="s">
        <v>12</v>
      </c>
    </row>
    <row r="1529" customFormat="false" ht="15.75" hidden="false" customHeight="false" outlineLevel="0" collapsed="false">
      <c r="A1529" s="3" t="n">
        <v>1528</v>
      </c>
      <c r="B1529" s="4" t="s">
        <v>5865</v>
      </c>
      <c r="C1529" s="4" t="s">
        <v>5866</v>
      </c>
      <c r="D1529" s="4" t="s">
        <v>5867</v>
      </c>
      <c r="E1529" s="4" t="n">
        <v>9674741930</v>
      </c>
      <c r="F1529" s="4" t="s">
        <v>5868</v>
      </c>
      <c r="G1529" s="4" t="s">
        <v>12</v>
      </c>
    </row>
    <row r="1530" customFormat="false" ht="15.75" hidden="false" customHeight="false" outlineLevel="0" collapsed="false">
      <c r="A1530" s="3" t="n">
        <v>1529</v>
      </c>
      <c r="B1530" s="4" t="s">
        <v>5869</v>
      </c>
      <c r="C1530" s="4" t="s">
        <v>5870</v>
      </c>
      <c r="D1530" s="4" t="s">
        <v>5871</v>
      </c>
      <c r="E1530" s="4" t="s">
        <v>10</v>
      </c>
      <c r="F1530" s="4" t="s">
        <v>5872</v>
      </c>
      <c r="G1530" s="4" t="s">
        <v>12</v>
      </c>
    </row>
    <row r="1531" customFormat="false" ht="15.75" hidden="false" customHeight="false" outlineLevel="0" collapsed="false">
      <c r="A1531" s="3" t="n">
        <v>1530</v>
      </c>
      <c r="B1531" s="4" t="s">
        <v>5873</v>
      </c>
      <c r="C1531" s="4" t="s">
        <v>5874</v>
      </c>
      <c r="D1531" s="4" t="s">
        <v>5875</v>
      </c>
      <c r="E1531" s="4" t="n">
        <f aca="false">+919884305994</f>
        <v>919884305994</v>
      </c>
      <c r="F1531" s="4" t="s">
        <v>5876</v>
      </c>
      <c r="G1531" s="4" t="s">
        <v>12</v>
      </c>
    </row>
    <row r="1532" customFormat="false" ht="15.75" hidden="false" customHeight="false" outlineLevel="0" collapsed="false">
      <c r="A1532" s="3" t="n">
        <v>1531</v>
      </c>
      <c r="B1532" s="4" t="s">
        <v>5877</v>
      </c>
      <c r="C1532" s="4" t="s">
        <v>5878</v>
      </c>
      <c r="D1532" s="4" t="s">
        <v>5879</v>
      </c>
      <c r="E1532" s="4" t="n">
        <f aca="false">+914049047777</f>
        <v>914049047777</v>
      </c>
      <c r="F1532" s="4" t="s">
        <v>5880</v>
      </c>
      <c r="G1532" s="4" t="s">
        <v>12</v>
      </c>
    </row>
    <row r="1533" customFormat="false" ht="15.75" hidden="false" customHeight="false" outlineLevel="0" collapsed="false">
      <c r="A1533" s="3" t="n">
        <v>1532</v>
      </c>
      <c r="B1533" s="4" t="s">
        <v>5881</v>
      </c>
      <c r="C1533" s="4" t="s">
        <v>171</v>
      </c>
      <c r="D1533" s="4" t="s">
        <v>5882</v>
      </c>
      <c r="E1533" s="4" t="n">
        <f aca="false">+914023551235</f>
        <v>914023551235</v>
      </c>
      <c r="F1533" s="4" t="s">
        <v>5883</v>
      </c>
      <c r="G1533" s="4" t="s">
        <v>12</v>
      </c>
    </row>
    <row r="1534" customFormat="false" ht="15.75" hidden="false" customHeight="false" outlineLevel="0" collapsed="false">
      <c r="A1534" s="3" t="n">
        <v>1533</v>
      </c>
      <c r="B1534" s="4" t="s">
        <v>5884</v>
      </c>
      <c r="C1534" s="4" t="s">
        <v>31</v>
      </c>
      <c r="D1534" s="4" t="s">
        <v>5885</v>
      </c>
      <c r="E1534" s="4" t="s">
        <v>10</v>
      </c>
      <c r="F1534" s="4" t="s">
        <v>5886</v>
      </c>
      <c r="G1534" s="4" t="s">
        <v>12</v>
      </c>
    </row>
    <row r="1535" customFormat="false" ht="15.75" hidden="false" customHeight="false" outlineLevel="0" collapsed="false">
      <c r="A1535" s="3" t="n">
        <v>1534</v>
      </c>
      <c r="B1535" s="4" t="s">
        <v>5887</v>
      </c>
      <c r="C1535" s="4" t="s">
        <v>5888</v>
      </c>
      <c r="D1535" s="4" t="s">
        <v>5889</v>
      </c>
      <c r="E1535" s="4" t="s">
        <v>10</v>
      </c>
      <c r="F1535" s="4" t="s">
        <v>5890</v>
      </c>
      <c r="G1535" s="4" t="s">
        <v>12</v>
      </c>
    </row>
    <row r="1536" customFormat="false" ht="15.75" hidden="false" customHeight="false" outlineLevel="0" collapsed="false">
      <c r="A1536" s="3" t="n">
        <v>1535</v>
      </c>
      <c r="B1536" s="4" t="s">
        <v>5891</v>
      </c>
      <c r="C1536" s="4" t="s">
        <v>5892</v>
      </c>
      <c r="D1536" s="4" t="s">
        <v>5893</v>
      </c>
      <c r="E1536" s="4" t="s">
        <v>10</v>
      </c>
      <c r="F1536" s="4" t="s">
        <v>5894</v>
      </c>
      <c r="G1536" s="4" t="s">
        <v>12</v>
      </c>
    </row>
    <row r="1537" customFormat="false" ht="15.75" hidden="false" customHeight="false" outlineLevel="0" collapsed="false">
      <c r="A1537" s="3" t="n">
        <v>1536</v>
      </c>
      <c r="B1537" s="4" t="s">
        <v>5895</v>
      </c>
      <c r="C1537" s="4" t="s">
        <v>1416</v>
      </c>
      <c r="D1537" s="5" t="s">
        <v>5896</v>
      </c>
      <c r="E1537" s="4" t="s">
        <v>5897</v>
      </c>
      <c r="F1537" s="4" t="s">
        <v>5898</v>
      </c>
      <c r="G1537" s="4" t="s">
        <v>12</v>
      </c>
    </row>
    <row r="1538" customFormat="false" ht="15.75" hidden="false" customHeight="false" outlineLevel="0" collapsed="false">
      <c r="A1538" s="3" t="n">
        <v>1537</v>
      </c>
      <c r="B1538" s="4" t="s">
        <v>5899</v>
      </c>
      <c r="C1538" s="4" t="s">
        <v>5900</v>
      </c>
      <c r="D1538" s="9" t="s">
        <v>5901</v>
      </c>
      <c r="E1538" s="4" t="n">
        <f aca="false">+919900411225</f>
        <v>919900411225</v>
      </c>
      <c r="F1538" s="4" t="s">
        <v>5902</v>
      </c>
      <c r="G1538" s="4" t="s">
        <v>12</v>
      </c>
    </row>
    <row r="1539" customFormat="false" ht="15.75" hidden="false" customHeight="false" outlineLevel="0" collapsed="false">
      <c r="A1539" s="3" t="n">
        <v>1538</v>
      </c>
      <c r="B1539" s="4" t="s">
        <v>5903</v>
      </c>
      <c r="C1539" s="4" t="s">
        <v>5904</v>
      </c>
      <c r="D1539" s="4" t="s">
        <v>5905</v>
      </c>
      <c r="E1539" s="4" t="n">
        <f aca="false">+918418220922</f>
        <v>918418220922</v>
      </c>
      <c r="F1539" s="4" t="s">
        <v>5906</v>
      </c>
      <c r="G1539" s="4" t="s">
        <v>12</v>
      </c>
    </row>
    <row r="1540" customFormat="false" ht="15.75" hidden="false" customHeight="false" outlineLevel="0" collapsed="false">
      <c r="A1540" s="3" t="n">
        <v>1539</v>
      </c>
      <c r="B1540" s="4" t="s">
        <v>5907</v>
      </c>
      <c r="C1540" s="4" t="s">
        <v>14</v>
      </c>
      <c r="D1540" s="4" t="s">
        <v>5908</v>
      </c>
      <c r="E1540" s="4" t="n">
        <f aca="false">+914023558822</f>
        <v>914023558822</v>
      </c>
      <c r="F1540" s="4" t="s">
        <v>5909</v>
      </c>
      <c r="G1540" s="4" t="s">
        <v>12</v>
      </c>
    </row>
    <row r="1541" customFormat="false" ht="15.75" hidden="false" customHeight="false" outlineLevel="0" collapsed="false">
      <c r="A1541" s="3" t="n">
        <v>1540</v>
      </c>
      <c r="B1541" s="4" t="s">
        <v>5910</v>
      </c>
      <c r="C1541" s="4" t="s">
        <v>5911</v>
      </c>
      <c r="D1541" s="4" t="s">
        <v>5912</v>
      </c>
      <c r="E1541" s="4" t="s">
        <v>10</v>
      </c>
      <c r="F1541" s="4" t="s">
        <v>5913</v>
      </c>
      <c r="G1541" s="4" t="s">
        <v>12</v>
      </c>
    </row>
    <row r="1542" customFormat="false" ht="15.75" hidden="false" customHeight="false" outlineLevel="0" collapsed="false">
      <c r="A1542" s="3" t="n">
        <v>1541</v>
      </c>
      <c r="B1542" s="4" t="s">
        <v>5914</v>
      </c>
      <c r="C1542" s="4" t="s">
        <v>31</v>
      </c>
      <c r="D1542" s="4" t="s">
        <v>5915</v>
      </c>
      <c r="E1542" s="4" t="s">
        <v>5916</v>
      </c>
      <c r="F1542" s="4" t="s">
        <v>5917</v>
      </c>
      <c r="G1542" s="4" t="s">
        <v>12</v>
      </c>
    </row>
    <row r="1543" customFormat="false" ht="15.75" hidden="false" customHeight="false" outlineLevel="0" collapsed="false">
      <c r="A1543" s="3" t="n">
        <v>1542</v>
      </c>
      <c r="B1543" s="4" t="s">
        <v>5918</v>
      </c>
      <c r="C1543" s="4" t="s">
        <v>5919</v>
      </c>
      <c r="D1543" s="4" t="s">
        <v>5920</v>
      </c>
      <c r="E1543" s="4" t="n">
        <f aca="false">+91124411679</f>
        <v>91124411679</v>
      </c>
      <c r="F1543" s="4" t="s">
        <v>5921</v>
      </c>
      <c r="G1543" s="4" t="s">
        <v>12</v>
      </c>
    </row>
    <row r="1544" customFormat="false" ht="15.75" hidden="false" customHeight="false" outlineLevel="0" collapsed="false">
      <c r="A1544" s="3" t="n">
        <v>1543</v>
      </c>
      <c r="B1544" s="4" t="s">
        <v>5922</v>
      </c>
      <c r="C1544" s="4" t="s">
        <v>5923</v>
      </c>
      <c r="D1544" s="4" t="s">
        <v>5924</v>
      </c>
      <c r="E1544" s="4" t="n">
        <f aca="false">+914044664242</f>
        <v>914044664242</v>
      </c>
      <c r="F1544" s="4" t="s">
        <v>5925</v>
      </c>
      <c r="G1544" s="4" t="s">
        <v>12</v>
      </c>
    </row>
    <row r="1545" customFormat="false" ht="15.75" hidden="false" customHeight="false" outlineLevel="0" collapsed="false">
      <c r="A1545" s="3" t="n">
        <v>1544</v>
      </c>
      <c r="B1545" s="4" t="s">
        <v>5926</v>
      </c>
      <c r="C1545" s="4" t="s">
        <v>3442</v>
      </c>
      <c r="D1545" s="4" t="s">
        <v>5927</v>
      </c>
      <c r="E1545" s="4" t="s">
        <v>10</v>
      </c>
      <c r="F1545" s="4" t="s">
        <v>5928</v>
      </c>
      <c r="G1545" s="4" t="s">
        <v>12</v>
      </c>
    </row>
    <row r="1546" customFormat="false" ht="15.75" hidden="false" customHeight="false" outlineLevel="0" collapsed="false">
      <c r="A1546" s="3" t="n">
        <v>1545</v>
      </c>
      <c r="B1546" s="4" t="s">
        <v>5929</v>
      </c>
      <c r="C1546" s="4" t="s">
        <v>5930</v>
      </c>
      <c r="D1546" s="4" t="s">
        <v>5931</v>
      </c>
      <c r="E1546" s="4" t="n">
        <v>8588859814</v>
      </c>
      <c r="F1546" s="4" t="s">
        <v>5932</v>
      </c>
      <c r="G1546" s="4" t="s">
        <v>12</v>
      </c>
    </row>
    <row r="1547" customFormat="false" ht="15.75" hidden="false" customHeight="false" outlineLevel="0" collapsed="false">
      <c r="A1547" s="3" t="n">
        <v>1546</v>
      </c>
      <c r="B1547" s="4" t="s">
        <v>5933</v>
      </c>
      <c r="C1547" s="4" t="s">
        <v>290</v>
      </c>
      <c r="D1547" s="4" t="s">
        <v>5934</v>
      </c>
      <c r="E1547" s="4" t="n">
        <f aca="false">+918026304050</f>
        <v>918026304050</v>
      </c>
      <c r="F1547" s="4" t="s">
        <v>5935</v>
      </c>
      <c r="G1547" s="4" t="s">
        <v>12</v>
      </c>
    </row>
    <row r="1548" customFormat="false" ht="15.75" hidden="false" customHeight="false" outlineLevel="0" collapsed="false">
      <c r="A1548" s="3" t="n">
        <v>1547</v>
      </c>
      <c r="B1548" s="4" t="s">
        <v>5936</v>
      </c>
      <c r="C1548" s="4" t="s">
        <v>51</v>
      </c>
      <c r="D1548" s="4" t="s">
        <v>5937</v>
      </c>
      <c r="E1548" s="4" t="s">
        <v>5938</v>
      </c>
      <c r="F1548" s="4" t="s">
        <v>5939</v>
      </c>
      <c r="G1548" s="4" t="s">
        <v>12</v>
      </c>
    </row>
    <row r="1549" customFormat="false" ht="15.75" hidden="false" customHeight="false" outlineLevel="0" collapsed="false">
      <c r="A1549" s="3" t="n">
        <v>1548</v>
      </c>
      <c r="B1549" s="4" t="s">
        <v>5940</v>
      </c>
      <c r="C1549" s="4" t="s">
        <v>5941</v>
      </c>
      <c r="D1549" s="4" t="s">
        <v>5942</v>
      </c>
      <c r="E1549" s="4" t="n">
        <f aca="false">+912138662666</f>
        <v>912138662666</v>
      </c>
      <c r="F1549" s="4" t="s">
        <v>5943</v>
      </c>
      <c r="G1549" s="4" t="s">
        <v>12</v>
      </c>
    </row>
    <row r="1550" customFormat="false" ht="15.75" hidden="false" customHeight="false" outlineLevel="0" collapsed="false">
      <c r="A1550" s="3" t="n">
        <v>1549</v>
      </c>
      <c r="B1550" s="4" t="s">
        <v>5944</v>
      </c>
      <c r="C1550" s="4" t="s">
        <v>5945</v>
      </c>
      <c r="D1550" s="4" t="s">
        <v>5946</v>
      </c>
      <c r="E1550" s="4" t="n">
        <f aca="false">+912065200990</f>
        <v>912065200990</v>
      </c>
      <c r="F1550" s="4" t="s">
        <v>5947</v>
      </c>
      <c r="G1550" s="4" t="s">
        <v>12</v>
      </c>
    </row>
    <row r="1551" customFormat="false" ht="15.75" hidden="false" customHeight="false" outlineLevel="0" collapsed="false">
      <c r="A1551" s="3" t="n">
        <v>1550</v>
      </c>
      <c r="B1551" s="4" t="s">
        <v>5948</v>
      </c>
      <c r="C1551" s="4" t="s">
        <v>5949</v>
      </c>
      <c r="D1551" s="4" t="s">
        <v>5950</v>
      </c>
      <c r="E1551" s="4" t="n">
        <f aca="false">+914447115100</f>
        <v>914447115100</v>
      </c>
      <c r="F1551" s="4" t="s">
        <v>5951</v>
      </c>
      <c r="G1551" s="4" t="s">
        <v>12</v>
      </c>
    </row>
    <row r="1552" customFormat="false" ht="15.75" hidden="false" customHeight="false" outlineLevel="0" collapsed="false">
      <c r="A1552" s="3" t="n">
        <v>1551</v>
      </c>
      <c r="B1552" s="4" t="s">
        <v>5952</v>
      </c>
      <c r="C1552" s="4" t="s">
        <v>31</v>
      </c>
      <c r="D1552" s="4" t="s">
        <v>5953</v>
      </c>
      <c r="E1552" s="4" t="s">
        <v>10</v>
      </c>
      <c r="F1552" s="4" t="s">
        <v>5954</v>
      </c>
      <c r="G1552" s="4" t="s">
        <v>12</v>
      </c>
    </row>
    <row r="1553" customFormat="false" ht="15.75" hidden="false" customHeight="false" outlineLevel="0" collapsed="false">
      <c r="A1553" s="3" t="n">
        <v>1552</v>
      </c>
      <c r="B1553" s="4" t="s">
        <v>5955</v>
      </c>
      <c r="C1553" s="4" t="s">
        <v>835</v>
      </c>
      <c r="D1553" s="6" t="s">
        <v>5956</v>
      </c>
      <c r="E1553" s="4" t="s">
        <v>10</v>
      </c>
      <c r="F1553" s="4" t="s">
        <v>5957</v>
      </c>
      <c r="G1553" s="4" t="s">
        <v>12</v>
      </c>
    </row>
    <row r="1554" customFormat="false" ht="15.75" hidden="false" customHeight="false" outlineLevel="0" collapsed="false">
      <c r="A1554" s="3" t="n">
        <v>1553</v>
      </c>
      <c r="B1554" s="4" t="s">
        <v>5958</v>
      </c>
      <c r="C1554" s="4" t="s">
        <v>5959</v>
      </c>
      <c r="D1554" s="4" t="s">
        <v>5960</v>
      </c>
      <c r="E1554" s="4" t="n">
        <f aca="false">+914044311999</f>
        <v>914044311999</v>
      </c>
      <c r="F1554" s="4" t="s">
        <v>5961</v>
      </c>
      <c r="G1554" s="4" t="s">
        <v>12</v>
      </c>
    </row>
    <row r="1555" customFormat="false" ht="15.75" hidden="false" customHeight="false" outlineLevel="0" collapsed="false">
      <c r="A1555" s="3" t="n">
        <v>1554</v>
      </c>
      <c r="B1555" s="4" t="s">
        <v>5962</v>
      </c>
      <c r="C1555" s="4" t="s">
        <v>5963</v>
      </c>
      <c r="D1555" s="4" t="s">
        <v>5964</v>
      </c>
      <c r="E1555" s="4" t="s">
        <v>10</v>
      </c>
      <c r="F1555" s="4" t="s">
        <v>10</v>
      </c>
      <c r="G1555" s="7" t="s">
        <v>146</v>
      </c>
    </row>
    <row r="1556" customFormat="false" ht="15.75" hidden="false" customHeight="false" outlineLevel="0" collapsed="false">
      <c r="A1556" s="3" t="n">
        <v>1555</v>
      </c>
      <c r="B1556" s="4" t="s">
        <v>5965</v>
      </c>
      <c r="C1556" s="4" t="s">
        <v>51</v>
      </c>
      <c r="D1556" s="4" t="s">
        <v>5966</v>
      </c>
      <c r="E1556" s="4" t="n">
        <f aca="false">+912224223070</f>
        <v>912224223070</v>
      </c>
      <c r="F1556" s="4" t="s">
        <v>5967</v>
      </c>
      <c r="G1556" s="4" t="s">
        <v>12</v>
      </c>
    </row>
    <row r="1557" customFormat="false" ht="15.75" hidden="false" customHeight="false" outlineLevel="0" collapsed="false">
      <c r="A1557" s="3" t="n">
        <v>1556</v>
      </c>
      <c r="B1557" s="4" t="s">
        <v>5968</v>
      </c>
      <c r="C1557" s="4" t="s">
        <v>5969</v>
      </c>
      <c r="D1557" s="4" t="s">
        <v>5970</v>
      </c>
      <c r="E1557" s="4" t="s">
        <v>10</v>
      </c>
      <c r="F1557" s="4" t="s">
        <v>5971</v>
      </c>
      <c r="G1557" s="4" t="s">
        <v>12</v>
      </c>
    </row>
    <row r="1558" customFormat="false" ht="15.75" hidden="false" customHeight="false" outlineLevel="0" collapsed="false">
      <c r="A1558" s="3" t="n">
        <v>1557</v>
      </c>
      <c r="B1558" s="4" t="s">
        <v>5972</v>
      </c>
      <c r="C1558" s="4" t="s">
        <v>31</v>
      </c>
      <c r="D1558" s="4" t="s">
        <v>5973</v>
      </c>
      <c r="E1558" s="4" t="n">
        <f aca="false">+914064641114</f>
        <v>914064641114</v>
      </c>
      <c r="F1558" s="4" t="s">
        <v>5974</v>
      </c>
      <c r="G1558" s="4" t="s">
        <v>12</v>
      </c>
    </row>
    <row r="1559" customFormat="false" ht="15.75" hidden="false" customHeight="false" outlineLevel="0" collapsed="false">
      <c r="A1559" s="3" t="n">
        <v>1558</v>
      </c>
      <c r="B1559" s="4" t="s">
        <v>5975</v>
      </c>
      <c r="C1559" s="4" t="s">
        <v>5976</v>
      </c>
      <c r="D1559" s="4" t="s">
        <v>5977</v>
      </c>
      <c r="E1559" s="4" t="n">
        <f aca="false">+917926934440</f>
        <v>917926934440</v>
      </c>
      <c r="F1559" s="4" t="s">
        <v>5978</v>
      </c>
      <c r="G1559" s="4" t="s">
        <v>12</v>
      </c>
    </row>
    <row r="1560" customFormat="false" ht="15.75" hidden="false" customHeight="false" outlineLevel="0" collapsed="false">
      <c r="A1560" s="3" t="n">
        <v>1559</v>
      </c>
      <c r="B1560" s="4" t="s">
        <v>5979</v>
      </c>
      <c r="C1560" s="4" t="s">
        <v>5980</v>
      </c>
      <c r="D1560" s="4" t="s">
        <v>5981</v>
      </c>
      <c r="E1560" s="4" t="s">
        <v>10</v>
      </c>
      <c r="F1560" s="4" t="s">
        <v>5982</v>
      </c>
      <c r="G1560" s="4" t="s">
        <v>12</v>
      </c>
    </row>
    <row r="1561" customFormat="false" ht="15.75" hidden="false" customHeight="false" outlineLevel="0" collapsed="false">
      <c r="A1561" s="3" t="n">
        <v>1560</v>
      </c>
      <c r="B1561" s="4" t="s">
        <v>5983</v>
      </c>
      <c r="C1561" s="4" t="s">
        <v>5984</v>
      </c>
      <c r="D1561" s="4" t="s">
        <v>5985</v>
      </c>
      <c r="E1561" s="4" t="s">
        <v>10</v>
      </c>
      <c r="F1561" s="4" t="s">
        <v>5986</v>
      </c>
      <c r="G1561" s="4" t="s">
        <v>12</v>
      </c>
    </row>
    <row r="1562" customFormat="false" ht="15.75" hidden="false" customHeight="false" outlineLevel="0" collapsed="false">
      <c r="A1562" s="3" t="n">
        <v>1561</v>
      </c>
      <c r="B1562" s="4" t="s">
        <v>5987</v>
      </c>
      <c r="C1562" s="4" t="s">
        <v>1099</v>
      </c>
      <c r="D1562" s="4" t="s">
        <v>5988</v>
      </c>
      <c r="E1562" s="4" t="s">
        <v>10</v>
      </c>
      <c r="F1562" s="4" t="s">
        <v>5989</v>
      </c>
      <c r="G1562" s="4" t="s">
        <v>12</v>
      </c>
    </row>
    <row r="1563" customFormat="false" ht="15.75" hidden="false" customHeight="false" outlineLevel="0" collapsed="false">
      <c r="A1563" s="3" t="n">
        <v>1562</v>
      </c>
      <c r="B1563" s="4" t="s">
        <v>5990</v>
      </c>
      <c r="C1563" s="4" t="s">
        <v>5991</v>
      </c>
      <c r="D1563" s="4" t="s">
        <v>5992</v>
      </c>
      <c r="E1563" s="4" t="n">
        <f aca="false">+914428245835</f>
        <v>914428245835</v>
      </c>
      <c r="F1563" s="4" t="s">
        <v>5993</v>
      </c>
      <c r="G1563" s="4" t="s">
        <v>12</v>
      </c>
    </row>
    <row r="1564" customFormat="false" ht="15.75" hidden="false" customHeight="false" outlineLevel="0" collapsed="false">
      <c r="A1564" s="3" t="n">
        <v>1563</v>
      </c>
      <c r="B1564" s="4" t="s">
        <v>5994</v>
      </c>
      <c r="C1564" s="4" t="s">
        <v>5995</v>
      </c>
      <c r="D1564" s="4" t="s">
        <v>5996</v>
      </c>
      <c r="E1564" s="4" t="s">
        <v>10</v>
      </c>
      <c r="F1564" s="4" t="s">
        <v>5997</v>
      </c>
      <c r="G1564" s="4" t="s">
        <v>12</v>
      </c>
    </row>
    <row r="1565" customFormat="false" ht="15.75" hidden="false" customHeight="false" outlineLevel="0" collapsed="false">
      <c r="A1565" s="3" t="n">
        <v>1564</v>
      </c>
      <c r="B1565" s="4" t="s">
        <v>5998</v>
      </c>
      <c r="C1565" s="4" t="s">
        <v>5999</v>
      </c>
      <c r="D1565" s="4" t="s">
        <v>6000</v>
      </c>
      <c r="E1565" s="4" t="n">
        <f aca="false">+911244825500</f>
        <v>911244825500</v>
      </c>
      <c r="F1565" s="4" t="s">
        <v>6001</v>
      </c>
      <c r="G1565" s="4" t="s">
        <v>12</v>
      </c>
    </row>
    <row r="1566" customFormat="false" ht="15.75" hidden="false" customHeight="false" outlineLevel="0" collapsed="false">
      <c r="A1566" s="3" t="n">
        <v>1565</v>
      </c>
      <c r="B1566" s="4" t="s">
        <v>6002</v>
      </c>
      <c r="C1566" s="4" t="s">
        <v>6003</v>
      </c>
      <c r="D1566" s="4" t="s">
        <v>6004</v>
      </c>
      <c r="E1566" s="4" t="e">
        <f aca="false">+91 124 4122 800 (b) | +91 124 4122 809 (d) | +91 124 4009 232 (f) | +91 9873636350 (m)</f>
        <v>#VALUE!</v>
      </c>
      <c r="F1566" s="4" t="s">
        <v>6005</v>
      </c>
      <c r="G1566" s="4" t="s">
        <v>12</v>
      </c>
    </row>
    <row r="1567" customFormat="false" ht="15.75" hidden="false" customHeight="false" outlineLevel="0" collapsed="false">
      <c r="A1567" s="3" t="n">
        <v>1566</v>
      </c>
      <c r="B1567" s="4" t="s">
        <v>6006</v>
      </c>
      <c r="C1567" s="4" t="s">
        <v>31</v>
      </c>
      <c r="D1567" s="4" t="s">
        <v>6007</v>
      </c>
      <c r="E1567" s="4" t="s">
        <v>10</v>
      </c>
      <c r="F1567" s="4" t="s">
        <v>6008</v>
      </c>
      <c r="G1567" s="4" t="s">
        <v>12</v>
      </c>
    </row>
    <row r="1568" customFormat="false" ht="15.75" hidden="false" customHeight="false" outlineLevel="0" collapsed="false">
      <c r="A1568" s="3" t="n">
        <v>1567</v>
      </c>
      <c r="B1568" s="4" t="s">
        <v>6009</v>
      </c>
      <c r="C1568" s="4" t="s">
        <v>6010</v>
      </c>
      <c r="D1568" s="4" t="s">
        <v>6011</v>
      </c>
      <c r="E1568" s="4" t="s">
        <v>10</v>
      </c>
      <c r="F1568" s="4" t="s">
        <v>6012</v>
      </c>
      <c r="G1568" s="4" t="s">
        <v>12</v>
      </c>
    </row>
    <row r="1569" customFormat="false" ht="15.75" hidden="false" customHeight="false" outlineLevel="0" collapsed="false">
      <c r="A1569" s="3" t="n">
        <v>1568</v>
      </c>
      <c r="B1569" s="4" t="s">
        <v>6013</v>
      </c>
      <c r="C1569" s="4" t="s">
        <v>6014</v>
      </c>
      <c r="D1569" s="4" t="s">
        <v>6015</v>
      </c>
      <c r="E1569" s="4" t="s">
        <v>10</v>
      </c>
      <c r="F1569" s="4" t="s">
        <v>6016</v>
      </c>
      <c r="G1569" s="4" t="s">
        <v>12</v>
      </c>
    </row>
    <row r="1570" customFormat="false" ht="15.75" hidden="false" customHeight="false" outlineLevel="0" collapsed="false">
      <c r="A1570" s="3" t="n">
        <v>1569</v>
      </c>
      <c r="B1570" s="4" t="s">
        <v>6017</v>
      </c>
      <c r="C1570" s="4" t="s">
        <v>6018</v>
      </c>
      <c r="D1570" s="4" t="s">
        <v>6019</v>
      </c>
      <c r="E1570" s="4" t="n">
        <f aca="false">+919676319490</f>
        <v>919676319490</v>
      </c>
      <c r="F1570" s="4" t="s">
        <v>6020</v>
      </c>
      <c r="G1570" s="4" t="s">
        <v>12</v>
      </c>
    </row>
    <row r="1571" customFormat="false" ht="15.75" hidden="false" customHeight="false" outlineLevel="0" collapsed="false">
      <c r="A1571" s="3" t="n">
        <v>1570</v>
      </c>
      <c r="B1571" s="4" t="s">
        <v>6021</v>
      </c>
      <c r="C1571" s="4" t="s">
        <v>171</v>
      </c>
      <c r="D1571" s="4" t="s">
        <v>6022</v>
      </c>
      <c r="E1571" s="4" t="n">
        <f aca="false">+919949907572</f>
        <v>919949907572</v>
      </c>
      <c r="F1571" s="4" t="s">
        <v>6023</v>
      </c>
      <c r="G1571" s="4" t="s">
        <v>12</v>
      </c>
    </row>
    <row r="1572" customFormat="false" ht="15.75" hidden="false" customHeight="false" outlineLevel="0" collapsed="false">
      <c r="A1572" s="3" t="n">
        <v>1571</v>
      </c>
      <c r="B1572" s="4" t="s">
        <v>6024</v>
      </c>
      <c r="C1572" s="4" t="s">
        <v>31</v>
      </c>
      <c r="D1572" s="4" t="s">
        <v>6025</v>
      </c>
      <c r="E1572" s="4" t="n">
        <f aca="false">+914044353980</f>
        <v>914044353980</v>
      </c>
      <c r="F1572" s="4" t="s">
        <v>6026</v>
      </c>
      <c r="G1572" s="4" t="s">
        <v>12</v>
      </c>
    </row>
    <row r="1573" customFormat="false" ht="15.75" hidden="false" customHeight="false" outlineLevel="0" collapsed="false">
      <c r="A1573" s="3" t="n">
        <v>1572</v>
      </c>
      <c r="B1573" s="4" t="s">
        <v>6027</v>
      </c>
      <c r="C1573" s="4" t="s">
        <v>6028</v>
      </c>
      <c r="D1573" s="4" t="s">
        <v>6029</v>
      </c>
      <c r="E1573" s="4" t="s">
        <v>6030</v>
      </c>
      <c r="F1573" s="4" t="s">
        <v>6031</v>
      </c>
      <c r="G1573" s="4" t="s">
        <v>12</v>
      </c>
    </row>
    <row r="1574" customFormat="false" ht="15.75" hidden="false" customHeight="false" outlineLevel="0" collapsed="false">
      <c r="A1574" s="3" t="n">
        <v>1573</v>
      </c>
      <c r="B1574" s="4" t="s">
        <v>6032</v>
      </c>
      <c r="C1574" s="4" t="s">
        <v>1416</v>
      </c>
      <c r="D1574" s="4" t="s">
        <v>6033</v>
      </c>
      <c r="E1574" s="4" t="s">
        <v>10</v>
      </c>
      <c r="F1574" s="4" t="s">
        <v>10</v>
      </c>
      <c r="G1574" s="4" t="s">
        <v>12</v>
      </c>
    </row>
    <row r="1575" customFormat="false" ht="15.75" hidden="false" customHeight="false" outlineLevel="0" collapsed="false">
      <c r="A1575" s="3" t="n">
        <v>1574</v>
      </c>
      <c r="B1575" s="4" t="s">
        <v>6034</v>
      </c>
      <c r="C1575" s="4" t="s">
        <v>14</v>
      </c>
      <c r="D1575" s="4" t="s">
        <v>6035</v>
      </c>
      <c r="E1575" s="4" t="s">
        <v>6036</v>
      </c>
      <c r="F1575" s="4" t="s">
        <v>6037</v>
      </c>
      <c r="G1575" s="4" t="s">
        <v>12</v>
      </c>
    </row>
    <row r="1576" customFormat="false" ht="15.75" hidden="false" customHeight="false" outlineLevel="0" collapsed="false">
      <c r="A1576" s="3" t="n">
        <v>1575</v>
      </c>
      <c r="B1576" s="5" t="s">
        <v>6038</v>
      </c>
      <c r="C1576" s="4" t="s">
        <v>6039</v>
      </c>
      <c r="D1576" s="4" t="s">
        <v>6040</v>
      </c>
      <c r="E1576" s="4" t="n">
        <f aca="false">+919341980050</f>
        <v>919341980050</v>
      </c>
      <c r="F1576" s="4" t="s">
        <v>6041</v>
      </c>
      <c r="G1576" s="4" t="s">
        <v>12</v>
      </c>
    </row>
    <row r="1577" customFormat="false" ht="15.75" hidden="false" customHeight="false" outlineLevel="0" collapsed="false">
      <c r="A1577" s="3" t="n">
        <v>1576</v>
      </c>
      <c r="B1577" s="4" t="s">
        <v>6042</v>
      </c>
      <c r="C1577" s="4" t="s">
        <v>14</v>
      </c>
      <c r="D1577" s="4" t="s">
        <v>6043</v>
      </c>
      <c r="E1577" s="4" t="n">
        <f aca="false">+911244584333</f>
        <v>911244584333</v>
      </c>
      <c r="F1577" s="4" t="s">
        <v>6044</v>
      </c>
      <c r="G1577" s="4" t="s">
        <v>12</v>
      </c>
    </row>
    <row r="1578" customFormat="false" ht="15.75" hidden="false" customHeight="false" outlineLevel="0" collapsed="false">
      <c r="A1578" s="3" t="n">
        <v>1577</v>
      </c>
      <c r="B1578" s="4" t="s">
        <v>6045</v>
      </c>
      <c r="C1578" s="4" t="s">
        <v>6046</v>
      </c>
      <c r="D1578" s="4" t="s">
        <v>6047</v>
      </c>
      <c r="E1578" s="4" t="s">
        <v>10</v>
      </c>
      <c r="F1578" s="4" t="s">
        <v>6048</v>
      </c>
      <c r="G1578" s="4" t="s">
        <v>12</v>
      </c>
    </row>
    <row r="1579" customFormat="false" ht="15.75" hidden="false" customHeight="false" outlineLevel="0" collapsed="false">
      <c r="A1579" s="3" t="n">
        <v>1578</v>
      </c>
      <c r="B1579" s="4" t="s">
        <v>6049</v>
      </c>
      <c r="C1579" s="4" t="s">
        <v>6050</v>
      </c>
      <c r="D1579" s="4" t="s">
        <v>6051</v>
      </c>
      <c r="E1579" s="4" t="n">
        <f aca="false">+919850521546</f>
        <v>919850521546</v>
      </c>
      <c r="F1579" s="4" t="s">
        <v>6052</v>
      </c>
      <c r="G1579" s="4" t="s">
        <v>12</v>
      </c>
    </row>
    <row r="1580" customFormat="false" ht="15.75" hidden="false" customHeight="false" outlineLevel="0" collapsed="false">
      <c r="A1580" s="3" t="n">
        <v>1579</v>
      </c>
      <c r="B1580" s="4" t="s">
        <v>6053</v>
      </c>
      <c r="C1580" s="4" t="s">
        <v>6054</v>
      </c>
      <c r="D1580" s="4" t="s">
        <v>6055</v>
      </c>
      <c r="E1580" s="4" t="s">
        <v>10</v>
      </c>
      <c r="F1580" s="4" t="s">
        <v>6056</v>
      </c>
      <c r="G1580" s="4" t="s">
        <v>12</v>
      </c>
    </row>
    <row r="1581" customFormat="false" ht="15.75" hidden="false" customHeight="false" outlineLevel="0" collapsed="false">
      <c r="A1581" s="3" t="n">
        <v>1580</v>
      </c>
      <c r="B1581" s="4" t="s">
        <v>6057</v>
      </c>
      <c r="C1581" s="4" t="s">
        <v>6058</v>
      </c>
      <c r="D1581" s="4" t="s">
        <v>6059</v>
      </c>
      <c r="E1581" s="4" t="n">
        <f aca="false">+914071204284</f>
        <v>914071204284</v>
      </c>
      <c r="F1581" s="4" t="s">
        <v>6060</v>
      </c>
      <c r="G1581" s="4" t="s">
        <v>12</v>
      </c>
    </row>
    <row r="1582" customFormat="false" ht="15.75" hidden="false" customHeight="false" outlineLevel="0" collapsed="false">
      <c r="A1582" s="3" t="n">
        <v>1581</v>
      </c>
      <c r="B1582" s="4" t="s">
        <v>6061</v>
      </c>
      <c r="C1582" s="4" t="s">
        <v>1416</v>
      </c>
      <c r="D1582" s="4" t="s">
        <v>6062</v>
      </c>
      <c r="E1582" s="4" t="n">
        <v>9008388688</v>
      </c>
      <c r="F1582" s="4" t="s">
        <v>6063</v>
      </c>
      <c r="G1582" s="4" t="s">
        <v>12</v>
      </c>
    </row>
    <row r="1583" customFormat="false" ht="15.75" hidden="false" customHeight="false" outlineLevel="0" collapsed="false">
      <c r="A1583" s="3" t="n">
        <v>1582</v>
      </c>
      <c r="B1583" s="4" t="s">
        <v>6064</v>
      </c>
      <c r="C1583" s="4" t="s">
        <v>14</v>
      </c>
      <c r="D1583" s="4" t="s">
        <v>6065</v>
      </c>
      <c r="E1583" s="4" t="s">
        <v>10</v>
      </c>
      <c r="F1583" s="4" t="s">
        <v>6066</v>
      </c>
      <c r="G1583" s="4" t="s">
        <v>12</v>
      </c>
    </row>
    <row r="1584" customFormat="false" ht="15.75" hidden="false" customHeight="false" outlineLevel="0" collapsed="false">
      <c r="A1584" s="3" t="n">
        <v>1583</v>
      </c>
      <c r="B1584" s="4" t="s">
        <v>6067</v>
      </c>
      <c r="C1584" s="4" t="s">
        <v>6068</v>
      </c>
      <c r="D1584" s="4" t="s">
        <v>6069</v>
      </c>
      <c r="E1584" s="4" t="n">
        <f aca="false">+919611110236</f>
        <v>919611110236</v>
      </c>
      <c r="F1584" s="4" t="s">
        <v>6070</v>
      </c>
      <c r="G1584" s="4" t="s">
        <v>12</v>
      </c>
    </row>
    <row r="1585" customFormat="false" ht="15.75" hidden="false" customHeight="false" outlineLevel="0" collapsed="false">
      <c r="A1585" s="3" t="n">
        <v>1584</v>
      </c>
      <c r="B1585" s="4" t="s">
        <v>6071</v>
      </c>
      <c r="C1585" s="4" t="s">
        <v>6072</v>
      </c>
      <c r="D1585" s="4" t="s">
        <v>6073</v>
      </c>
      <c r="E1585" s="4" t="n">
        <f aca="false">+91112383002</f>
        <v>91112383002</v>
      </c>
      <c r="F1585" s="4" t="s">
        <v>6074</v>
      </c>
      <c r="G1585" s="4" t="s">
        <v>12</v>
      </c>
    </row>
    <row r="1586" customFormat="false" ht="15.75" hidden="false" customHeight="false" outlineLevel="0" collapsed="false">
      <c r="A1586" s="3" t="n">
        <v>1585</v>
      </c>
      <c r="B1586" s="4" t="s">
        <v>6075</v>
      </c>
      <c r="C1586" s="4" t="s">
        <v>6076</v>
      </c>
      <c r="D1586" s="4" t="s">
        <v>6077</v>
      </c>
      <c r="E1586" s="4" t="s">
        <v>10</v>
      </c>
      <c r="F1586" s="4" t="s">
        <v>6078</v>
      </c>
      <c r="G1586" s="4" t="s">
        <v>12</v>
      </c>
    </row>
    <row r="1587" customFormat="false" ht="15.75" hidden="false" customHeight="false" outlineLevel="0" collapsed="false">
      <c r="A1587" s="3" t="n">
        <v>1586</v>
      </c>
      <c r="B1587" s="4" t="s">
        <v>6079</v>
      </c>
      <c r="C1587" s="4" t="s">
        <v>6080</v>
      </c>
      <c r="D1587" s="4" t="s">
        <v>6081</v>
      </c>
      <c r="E1587" s="4" t="s">
        <v>10</v>
      </c>
      <c r="F1587" s="4" t="s">
        <v>6082</v>
      </c>
      <c r="G1587" s="4" t="s">
        <v>12</v>
      </c>
    </row>
    <row r="1588" customFormat="false" ht="15.75" hidden="false" customHeight="false" outlineLevel="0" collapsed="false">
      <c r="A1588" s="3" t="n">
        <v>1587</v>
      </c>
      <c r="B1588" s="4" t="s">
        <v>6083</v>
      </c>
      <c r="C1588" s="4" t="s">
        <v>6084</v>
      </c>
      <c r="D1588" s="4" t="s">
        <v>6085</v>
      </c>
      <c r="E1588" s="4" t="s">
        <v>10</v>
      </c>
      <c r="F1588" s="4" t="s">
        <v>6086</v>
      </c>
      <c r="G1588" s="4" t="s">
        <v>12</v>
      </c>
    </row>
    <row r="1589" customFormat="false" ht="15.75" hidden="false" customHeight="false" outlineLevel="0" collapsed="false">
      <c r="A1589" s="3" t="n">
        <v>1588</v>
      </c>
      <c r="B1589" s="4" t="s">
        <v>6087</v>
      </c>
      <c r="C1589" s="4" t="s">
        <v>6088</v>
      </c>
      <c r="D1589" s="4" t="s">
        <v>6089</v>
      </c>
      <c r="E1589" s="4" t="n">
        <f aca="false">+918800207121</f>
        <v>918800207121</v>
      </c>
      <c r="F1589" s="4" t="s">
        <v>6090</v>
      </c>
      <c r="G1589" s="4" t="s">
        <v>12</v>
      </c>
    </row>
    <row r="1590" customFormat="false" ht="15.75" hidden="false" customHeight="false" outlineLevel="0" collapsed="false">
      <c r="A1590" s="3" t="n">
        <v>1589</v>
      </c>
      <c r="B1590" s="4" t="s">
        <v>6091</v>
      </c>
      <c r="C1590" s="4" t="s">
        <v>31</v>
      </c>
      <c r="D1590" s="4" t="s">
        <v>6092</v>
      </c>
      <c r="E1590" s="4" t="s">
        <v>10</v>
      </c>
      <c r="F1590" s="4" t="s">
        <v>6093</v>
      </c>
      <c r="G1590" s="4" t="s">
        <v>12</v>
      </c>
    </row>
    <row r="1591" customFormat="false" ht="15.75" hidden="false" customHeight="false" outlineLevel="0" collapsed="false">
      <c r="A1591" s="3" t="n">
        <v>1590</v>
      </c>
      <c r="B1591" s="4" t="s">
        <v>6094</v>
      </c>
      <c r="C1591" s="4" t="s">
        <v>109</v>
      </c>
      <c r="D1591" s="4" t="s">
        <v>6095</v>
      </c>
      <c r="E1591" s="4" t="s">
        <v>10</v>
      </c>
      <c r="F1591" s="4" t="s">
        <v>6096</v>
      </c>
      <c r="G1591" s="4" t="s">
        <v>12</v>
      </c>
    </row>
    <row r="1592" customFormat="false" ht="15.75" hidden="false" customHeight="false" outlineLevel="0" collapsed="false">
      <c r="A1592" s="3" t="n">
        <v>1591</v>
      </c>
      <c r="B1592" s="4" t="s">
        <v>6097</v>
      </c>
      <c r="C1592" s="4" t="s">
        <v>6098</v>
      </c>
      <c r="D1592" s="4" t="s">
        <v>6099</v>
      </c>
      <c r="E1592" s="4" t="s">
        <v>10</v>
      </c>
      <c r="F1592" s="4" t="s">
        <v>6100</v>
      </c>
      <c r="G1592" s="4" t="s">
        <v>12</v>
      </c>
    </row>
    <row r="1593" customFormat="false" ht="15.75" hidden="false" customHeight="false" outlineLevel="0" collapsed="false">
      <c r="A1593" s="3" t="n">
        <v>1592</v>
      </c>
      <c r="B1593" s="4" t="s">
        <v>6101</v>
      </c>
      <c r="C1593" s="4" t="s">
        <v>6102</v>
      </c>
      <c r="D1593" s="4" t="s">
        <v>6103</v>
      </c>
      <c r="E1593" s="4" t="s">
        <v>10</v>
      </c>
      <c r="F1593" s="4" t="s">
        <v>6104</v>
      </c>
      <c r="G1593" s="4" t="s">
        <v>12</v>
      </c>
    </row>
    <row r="1594" customFormat="false" ht="15.75" hidden="false" customHeight="false" outlineLevel="0" collapsed="false">
      <c r="A1594" s="3" t="n">
        <v>1593</v>
      </c>
      <c r="B1594" s="4" t="s">
        <v>6105</v>
      </c>
      <c r="C1594" s="4" t="s">
        <v>6106</v>
      </c>
      <c r="D1594" s="4" t="s">
        <v>6107</v>
      </c>
      <c r="E1594" s="4" t="s">
        <v>10</v>
      </c>
      <c r="F1594" s="4" t="s">
        <v>6108</v>
      </c>
      <c r="G1594" s="4" t="s">
        <v>12</v>
      </c>
    </row>
    <row r="1595" customFormat="false" ht="15.75" hidden="false" customHeight="false" outlineLevel="0" collapsed="false">
      <c r="A1595" s="3" t="n">
        <v>1594</v>
      </c>
      <c r="B1595" s="4" t="s">
        <v>6109</v>
      </c>
      <c r="C1595" s="4" t="s">
        <v>6110</v>
      </c>
      <c r="D1595" s="4" t="s">
        <v>6111</v>
      </c>
      <c r="E1595" s="4" t="s">
        <v>6112</v>
      </c>
      <c r="F1595" s="4" t="s">
        <v>6113</v>
      </c>
      <c r="G1595" s="4" t="s">
        <v>12</v>
      </c>
    </row>
    <row r="1596" customFormat="false" ht="15.75" hidden="false" customHeight="false" outlineLevel="0" collapsed="false">
      <c r="A1596" s="3" t="n">
        <v>1595</v>
      </c>
      <c r="B1596" s="4" t="s">
        <v>6114</v>
      </c>
      <c r="C1596" s="4" t="s">
        <v>31</v>
      </c>
      <c r="D1596" s="4" t="s">
        <v>6115</v>
      </c>
      <c r="E1596" s="4" t="n">
        <f aca="false">+912656641215</f>
        <v>912656641215</v>
      </c>
      <c r="F1596" s="4" t="s">
        <v>6116</v>
      </c>
      <c r="G1596" s="4" t="s">
        <v>12</v>
      </c>
    </row>
    <row r="1597" customFormat="false" ht="15.75" hidden="false" customHeight="false" outlineLevel="0" collapsed="false">
      <c r="A1597" s="3" t="n">
        <v>1596</v>
      </c>
      <c r="B1597" s="4" t="s">
        <v>6117</v>
      </c>
      <c r="C1597" s="4" t="s">
        <v>6118</v>
      </c>
      <c r="D1597" s="4" t="s">
        <v>6119</v>
      </c>
      <c r="E1597" s="4" t="s">
        <v>6120</v>
      </c>
      <c r="F1597" s="4" t="s">
        <v>6121</v>
      </c>
      <c r="G1597" s="4" t="s">
        <v>12</v>
      </c>
    </row>
    <row r="1598" customFormat="false" ht="15.75" hidden="false" customHeight="false" outlineLevel="0" collapsed="false">
      <c r="A1598" s="3" t="n">
        <v>1597</v>
      </c>
      <c r="B1598" s="4" t="s">
        <v>6122</v>
      </c>
      <c r="C1598" s="4" t="s">
        <v>6123</v>
      </c>
      <c r="D1598" s="4" t="s">
        <v>6124</v>
      </c>
      <c r="E1598" s="4" t="s">
        <v>10</v>
      </c>
      <c r="F1598" s="4" t="s">
        <v>6125</v>
      </c>
      <c r="G1598" s="4" t="s">
        <v>12</v>
      </c>
    </row>
    <row r="1599" customFormat="false" ht="15.75" hidden="false" customHeight="false" outlineLevel="0" collapsed="false">
      <c r="A1599" s="3" t="n">
        <v>1598</v>
      </c>
      <c r="B1599" s="4" t="s">
        <v>6126</v>
      </c>
      <c r="C1599" s="4" t="s">
        <v>31</v>
      </c>
      <c r="D1599" s="6" t="s">
        <v>6127</v>
      </c>
      <c r="E1599" s="4" t="s">
        <v>10</v>
      </c>
      <c r="F1599" s="4" t="s">
        <v>6128</v>
      </c>
      <c r="G1599" s="4" t="s">
        <v>12</v>
      </c>
    </row>
    <row r="1600" customFormat="false" ht="15.75" hidden="false" customHeight="false" outlineLevel="0" collapsed="false">
      <c r="A1600" s="3" t="n">
        <v>1599</v>
      </c>
      <c r="B1600" s="4" t="s">
        <v>6129</v>
      </c>
      <c r="C1600" s="4" t="s">
        <v>14</v>
      </c>
      <c r="D1600" s="4" t="s">
        <v>6130</v>
      </c>
      <c r="E1600" s="4" t="s">
        <v>6131</v>
      </c>
      <c r="F1600" s="4" t="s">
        <v>6132</v>
      </c>
      <c r="G1600" s="4" t="s">
        <v>12</v>
      </c>
    </row>
    <row r="1601" customFormat="false" ht="15.75" hidden="false" customHeight="false" outlineLevel="0" collapsed="false">
      <c r="A1601" s="3" t="n">
        <v>1600</v>
      </c>
      <c r="B1601" s="5" t="s">
        <v>6133</v>
      </c>
      <c r="C1601" s="4" t="s">
        <v>6134</v>
      </c>
      <c r="D1601" s="4" t="s">
        <v>6135</v>
      </c>
      <c r="E1601" s="4" t="s">
        <v>10</v>
      </c>
      <c r="F1601" s="4" t="s">
        <v>6136</v>
      </c>
      <c r="G1601" s="4" t="s">
        <v>12</v>
      </c>
    </row>
    <row r="1602" customFormat="false" ht="15.75" hidden="false" customHeight="false" outlineLevel="0" collapsed="false">
      <c r="A1602" s="3" t="n">
        <v>1601</v>
      </c>
      <c r="B1602" s="4" t="s">
        <v>6137</v>
      </c>
      <c r="C1602" s="4" t="s">
        <v>109</v>
      </c>
      <c r="D1602" s="4" t="s">
        <v>6138</v>
      </c>
      <c r="E1602" s="4" t="s">
        <v>10</v>
      </c>
      <c r="F1602" s="4" t="s">
        <v>6139</v>
      </c>
      <c r="G1602" s="4" t="s">
        <v>12</v>
      </c>
    </row>
    <row r="1603" customFormat="false" ht="15.75" hidden="false" customHeight="false" outlineLevel="0" collapsed="false">
      <c r="A1603" s="3" t="n">
        <v>1602</v>
      </c>
      <c r="B1603" s="4" t="s">
        <v>6140</v>
      </c>
      <c r="C1603" s="4" t="s">
        <v>705</v>
      </c>
      <c r="D1603" s="4" t="s">
        <v>6141</v>
      </c>
      <c r="E1603" s="4" t="n">
        <f aca="false">+918754502334</f>
        <v>918754502334</v>
      </c>
      <c r="F1603" s="4" t="s">
        <v>6142</v>
      </c>
      <c r="G1603" s="4" t="s">
        <v>12</v>
      </c>
    </row>
    <row r="1604" customFormat="false" ht="15.75" hidden="false" customHeight="false" outlineLevel="0" collapsed="false">
      <c r="A1604" s="3" t="n">
        <v>1603</v>
      </c>
      <c r="B1604" s="4" t="s">
        <v>6143</v>
      </c>
      <c r="C1604" s="4" t="s">
        <v>6144</v>
      </c>
      <c r="D1604" s="4" t="s">
        <v>6145</v>
      </c>
      <c r="E1604" s="4" t="s">
        <v>6146</v>
      </c>
      <c r="F1604" s="4" t="s">
        <v>6147</v>
      </c>
      <c r="G1604" s="4" t="s">
        <v>12</v>
      </c>
    </row>
    <row r="1605" customFormat="false" ht="15.75" hidden="false" customHeight="false" outlineLevel="0" collapsed="false">
      <c r="A1605" s="3" t="n">
        <v>1604</v>
      </c>
      <c r="B1605" s="4" t="s">
        <v>6148</v>
      </c>
      <c r="C1605" s="4" t="s">
        <v>6149</v>
      </c>
      <c r="D1605" s="4" t="s">
        <v>6150</v>
      </c>
      <c r="E1605" s="4" t="s">
        <v>10</v>
      </c>
      <c r="F1605" s="4" t="s">
        <v>6151</v>
      </c>
      <c r="G1605" s="4" t="s">
        <v>12</v>
      </c>
    </row>
    <row r="1606" customFormat="false" ht="15.75" hidden="false" customHeight="false" outlineLevel="0" collapsed="false">
      <c r="A1606" s="3" t="n">
        <v>1605</v>
      </c>
      <c r="B1606" s="4" t="s">
        <v>6152</v>
      </c>
      <c r="C1606" s="4" t="s">
        <v>109</v>
      </c>
      <c r="D1606" s="4" t="s">
        <v>6153</v>
      </c>
      <c r="E1606" s="4" t="s">
        <v>10</v>
      </c>
      <c r="F1606" s="4" t="s">
        <v>6154</v>
      </c>
      <c r="G1606" s="4" t="s">
        <v>12</v>
      </c>
    </row>
    <row r="1607" customFormat="false" ht="15.75" hidden="false" customHeight="false" outlineLevel="0" collapsed="false">
      <c r="A1607" s="3" t="n">
        <v>1606</v>
      </c>
      <c r="B1607" s="4" t="s">
        <v>6155</v>
      </c>
      <c r="C1607" s="4" t="s">
        <v>3161</v>
      </c>
      <c r="D1607" s="4" t="s">
        <v>6156</v>
      </c>
      <c r="E1607" s="4" t="n">
        <f aca="false">+919181052877</f>
        <v>919181052877</v>
      </c>
      <c r="F1607" s="4" t="s">
        <v>6157</v>
      </c>
      <c r="G1607" s="4" t="s">
        <v>12</v>
      </c>
    </row>
    <row r="1608" customFormat="false" ht="15.75" hidden="false" customHeight="false" outlineLevel="0" collapsed="false">
      <c r="A1608" s="3" t="n">
        <v>1607</v>
      </c>
      <c r="B1608" s="4" t="s">
        <v>6158</v>
      </c>
      <c r="C1608" s="4" t="s">
        <v>6159</v>
      </c>
      <c r="D1608" s="4" t="s">
        <v>6160</v>
      </c>
      <c r="E1608" s="4" t="n">
        <f aca="false">+912032927100</f>
        <v>912032927100</v>
      </c>
      <c r="F1608" s="4" t="s">
        <v>6161</v>
      </c>
      <c r="G1608" s="4" t="s">
        <v>12</v>
      </c>
    </row>
    <row r="1609" customFormat="false" ht="15.75" hidden="false" customHeight="false" outlineLevel="0" collapsed="false">
      <c r="A1609" s="3" t="n">
        <v>1608</v>
      </c>
      <c r="B1609" s="4" t="s">
        <v>6162</v>
      </c>
      <c r="C1609" s="4" t="s">
        <v>6163</v>
      </c>
      <c r="D1609" s="4" t="s">
        <v>6164</v>
      </c>
      <c r="E1609" s="4" t="n">
        <f aca="false">+911244597000</f>
        <v>911244597000</v>
      </c>
      <c r="F1609" s="4" t="s">
        <v>6165</v>
      </c>
      <c r="G1609" s="4" t="s">
        <v>12</v>
      </c>
    </row>
    <row r="1610" customFormat="false" ht="15.75" hidden="false" customHeight="false" outlineLevel="0" collapsed="false">
      <c r="A1610" s="3" t="n">
        <v>1609</v>
      </c>
      <c r="B1610" s="4" t="s">
        <v>6166</v>
      </c>
      <c r="C1610" s="4" t="s">
        <v>31</v>
      </c>
      <c r="D1610" s="4" t="s">
        <v>6167</v>
      </c>
      <c r="E1610" s="4" t="s">
        <v>10</v>
      </c>
      <c r="F1610" s="4" t="s">
        <v>6168</v>
      </c>
      <c r="G1610" s="4" t="s">
        <v>12</v>
      </c>
    </row>
    <row r="1611" customFormat="false" ht="15.75" hidden="false" customHeight="false" outlineLevel="0" collapsed="false">
      <c r="A1611" s="3" t="n">
        <v>1610</v>
      </c>
      <c r="B1611" s="4" t="s">
        <v>6169</v>
      </c>
      <c r="C1611" s="4" t="s">
        <v>6170</v>
      </c>
      <c r="D1611" s="4" t="s">
        <v>6171</v>
      </c>
      <c r="E1611" s="4" t="s">
        <v>10</v>
      </c>
      <c r="F1611" s="4" t="s">
        <v>6172</v>
      </c>
      <c r="G1611" s="4" t="s">
        <v>12</v>
      </c>
    </row>
    <row r="1612" customFormat="false" ht="15.75" hidden="false" customHeight="false" outlineLevel="0" collapsed="false">
      <c r="A1612" s="3" t="n">
        <v>1611</v>
      </c>
      <c r="B1612" s="4" t="s">
        <v>6173</v>
      </c>
      <c r="C1612" s="4" t="s">
        <v>6174</v>
      </c>
      <c r="D1612" s="4" t="s">
        <v>6175</v>
      </c>
      <c r="E1612" s="4" t="s">
        <v>10</v>
      </c>
      <c r="F1612" s="4" t="s">
        <v>6176</v>
      </c>
      <c r="G1612" s="4" t="s">
        <v>12</v>
      </c>
    </row>
    <row r="1613" customFormat="false" ht="15.75" hidden="false" customHeight="false" outlineLevel="0" collapsed="false">
      <c r="A1613" s="3" t="n">
        <v>1612</v>
      </c>
      <c r="B1613" s="4" t="s">
        <v>6177</v>
      </c>
      <c r="C1613" s="4" t="s">
        <v>2459</v>
      </c>
      <c r="D1613" s="4" t="s">
        <v>6178</v>
      </c>
      <c r="E1613" s="4" t="s">
        <v>10</v>
      </c>
      <c r="F1613" s="4" t="s">
        <v>6179</v>
      </c>
      <c r="G1613" s="4" t="s">
        <v>12</v>
      </c>
    </row>
    <row r="1614" customFormat="false" ht="15.75" hidden="false" customHeight="false" outlineLevel="0" collapsed="false">
      <c r="A1614" s="3" t="n">
        <v>1613</v>
      </c>
      <c r="B1614" s="4" t="s">
        <v>6180</v>
      </c>
      <c r="C1614" s="4" t="s">
        <v>6181</v>
      </c>
      <c r="D1614" s="6" t="s">
        <v>6182</v>
      </c>
      <c r="E1614" s="4" t="s">
        <v>10</v>
      </c>
      <c r="F1614" s="4" t="s">
        <v>6183</v>
      </c>
      <c r="G1614" s="4" t="s">
        <v>12</v>
      </c>
    </row>
    <row r="1615" customFormat="false" ht="15.75" hidden="false" customHeight="false" outlineLevel="0" collapsed="false">
      <c r="A1615" s="3" t="n">
        <v>1614</v>
      </c>
      <c r="B1615" s="4" t="s">
        <v>6184</v>
      </c>
      <c r="C1615" s="4" t="s">
        <v>31</v>
      </c>
      <c r="D1615" s="4" t="s">
        <v>6185</v>
      </c>
      <c r="E1615" s="4" t="s">
        <v>10</v>
      </c>
      <c r="F1615" s="4" t="s">
        <v>6186</v>
      </c>
      <c r="G1615" s="4" t="s">
        <v>12</v>
      </c>
    </row>
    <row r="1616" customFormat="false" ht="15.75" hidden="false" customHeight="false" outlineLevel="0" collapsed="false">
      <c r="A1616" s="3" t="n">
        <v>1615</v>
      </c>
      <c r="B1616" s="4" t="s">
        <v>6187</v>
      </c>
      <c r="C1616" s="4" t="s">
        <v>6188</v>
      </c>
      <c r="D1616" s="4" t="s">
        <v>6189</v>
      </c>
      <c r="E1616" s="4" t="s">
        <v>10</v>
      </c>
      <c r="F1616" s="4" t="s">
        <v>6190</v>
      </c>
      <c r="G1616" s="4" t="s">
        <v>12</v>
      </c>
    </row>
    <row r="1617" customFormat="false" ht="15.75" hidden="false" customHeight="false" outlineLevel="0" collapsed="false">
      <c r="A1617" s="3" t="n">
        <v>1616</v>
      </c>
      <c r="B1617" s="4" t="s">
        <v>6191</v>
      </c>
      <c r="C1617" s="4" t="s">
        <v>6192</v>
      </c>
      <c r="D1617" s="4" t="s">
        <v>6193</v>
      </c>
      <c r="E1617" s="4" t="s">
        <v>6194</v>
      </c>
      <c r="F1617" s="4" t="s">
        <v>6195</v>
      </c>
      <c r="G1617" s="4" t="s">
        <v>12</v>
      </c>
    </row>
    <row r="1618" customFormat="false" ht="15.75" hidden="false" customHeight="false" outlineLevel="0" collapsed="false">
      <c r="A1618" s="3" t="n">
        <v>1617</v>
      </c>
      <c r="B1618" s="4" t="s">
        <v>6196</v>
      </c>
      <c r="C1618" s="4" t="s">
        <v>31</v>
      </c>
      <c r="D1618" s="4" t="s">
        <v>6197</v>
      </c>
      <c r="E1618" s="4" t="s">
        <v>10</v>
      </c>
      <c r="F1618" s="4" t="s">
        <v>6198</v>
      </c>
      <c r="G1618" s="4" t="s">
        <v>12</v>
      </c>
    </row>
    <row r="1619" customFormat="false" ht="15.75" hidden="false" customHeight="false" outlineLevel="0" collapsed="false">
      <c r="A1619" s="3" t="n">
        <v>1618</v>
      </c>
      <c r="B1619" s="4" t="s">
        <v>6199</v>
      </c>
      <c r="C1619" s="4" t="s">
        <v>6200</v>
      </c>
      <c r="D1619" s="4" t="s">
        <v>6201</v>
      </c>
      <c r="E1619" s="4" t="s">
        <v>10</v>
      </c>
      <c r="F1619" s="4" t="s">
        <v>6202</v>
      </c>
      <c r="G1619" s="4" t="s">
        <v>12</v>
      </c>
    </row>
    <row r="1620" customFormat="false" ht="15.75" hidden="false" customHeight="false" outlineLevel="0" collapsed="false">
      <c r="A1620" s="3" t="n">
        <v>1619</v>
      </c>
      <c r="B1620" s="4" t="s">
        <v>6203</v>
      </c>
      <c r="C1620" s="4" t="s">
        <v>6204</v>
      </c>
      <c r="D1620" s="4" t="s">
        <v>6205</v>
      </c>
      <c r="E1620" s="4" t="n">
        <f aca="false">+918041161897</f>
        <v>918041161897</v>
      </c>
      <c r="F1620" s="4" t="s">
        <v>6206</v>
      </c>
      <c r="G1620" s="4" t="s">
        <v>12</v>
      </c>
    </row>
    <row r="1621" customFormat="false" ht="15.75" hidden="false" customHeight="false" outlineLevel="0" collapsed="false">
      <c r="A1621" s="3" t="n">
        <v>1620</v>
      </c>
      <c r="B1621" s="4" t="s">
        <v>6207</v>
      </c>
      <c r="C1621" s="4" t="s">
        <v>1416</v>
      </c>
      <c r="D1621" s="4" t="s">
        <v>6208</v>
      </c>
      <c r="E1621" s="4" t="s">
        <v>10</v>
      </c>
      <c r="F1621" s="4" t="s">
        <v>6209</v>
      </c>
      <c r="G1621" s="4" t="s">
        <v>12</v>
      </c>
    </row>
    <row r="1622" customFormat="false" ht="15.75" hidden="false" customHeight="false" outlineLevel="0" collapsed="false">
      <c r="A1622" s="3" t="n">
        <v>1621</v>
      </c>
      <c r="B1622" s="4" t="s">
        <v>6210</v>
      </c>
      <c r="C1622" s="4" t="s">
        <v>6211</v>
      </c>
      <c r="D1622" s="4" t="s">
        <v>6212</v>
      </c>
      <c r="E1622" s="4" t="s">
        <v>10</v>
      </c>
      <c r="F1622" s="4" t="s">
        <v>6213</v>
      </c>
      <c r="G1622" s="4" t="s">
        <v>12</v>
      </c>
    </row>
    <row r="1623" customFormat="false" ht="15.75" hidden="false" customHeight="false" outlineLevel="0" collapsed="false">
      <c r="A1623" s="3" t="n">
        <v>1622</v>
      </c>
      <c r="B1623" s="4" t="s">
        <v>6214</v>
      </c>
      <c r="C1623" s="4" t="s">
        <v>31</v>
      </c>
      <c r="D1623" s="4" t="s">
        <v>6215</v>
      </c>
      <c r="E1623" s="4" t="n">
        <f aca="false">+911724020042</f>
        <v>911724020042</v>
      </c>
      <c r="F1623" s="4" t="s">
        <v>6216</v>
      </c>
      <c r="G1623" s="4" t="s">
        <v>12</v>
      </c>
    </row>
    <row r="1624" customFormat="false" ht="15.75" hidden="false" customHeight="false" outlineLevel="0" collapsed="false">
      <c r="A1624" s="3" t="n">
        <v>1623</v>
      </c>
      <c r="B1624" s="4" t="s">
        <v>6217</v>
      </c>
      <c r="C1624" s="4" t="s">
        <v>14</v>
      </c>
      <c r="D1624" s="4" t="s">
        <v>6218</v>
      </c>
      <c r="E1624" s="4" t="s">
        <v>10</v>
      </c>
      <c r="F1624" s="4" t="s">
        <v>6219</v>
      </c>
      <c r="G1624" s="4" t="s">
        <v>12</v>
      </c>
    </row>
    <row r="1625" customFormat="false" ht="15.75" hidden="false" customHeight="false" outlineLevel="0" collapsed="false">
      <c r="A1625" s="3" t="n">
        <v>1624</v>
      </c>
      <c r="B1625" s="4" t="s">
        <v>6220</v>
      </c>
      <c r="C1625" s="4" t="s">
        <v>6221</v>
      </c>
      <c r="D1625" s="4" t="s">
        <v>6222</v>
      </c>
      <c r="E1625" s="4" t="n">
        <f aca="false">+911246690800</f>
        <v>911246690800</v>
      </c>
      <c r="F1625" s="4" t="s">
        <v>6223</v>
      </c>
      <c r="G1625" s="4" t="s">
        <v>12</v>
      </c>
    </row>
    <row r="1626" customFormat="false" ht="15.75" hidden="false" customHeight="false" outlineLevel="0" collapsed="false">
      <c r="A1626" s="3" t="n">
        <v>1625</v>
      </c>
      <c r="B1626" s="4" t="s">
        <v>6224</v>
      </c>
      <c r="C1626" s="4" t="s">
        <v>31</v>
      </c>
      <c r="D1626" s="4" t="s">
        <v>6225</v>
      </c>
      <c r="E1626" s="4" t="s">
        <v>10</v>
      </c>
      <c r="F1626" s="4" t="s">
        <v>6226</v>
      </c>
      <c r="G1626" s="4" t="s">
        <v>12</v>
      </c>
    </row>
    <row r="1627" customFormat="false" ht="15.75" hidden="false" customHeight="false" outlineLevel="0" collapsed="false">
      <c r="A1627" s="3" t="n">
        <v>1626</v>
      </c>
      <c r="B1627" s="4" t="s">
        <v>6227</v>
      </c>
      <c r="C1627" s="4" t="s">
        <v>31</v>
      </c>
      <c r="D1627" s="4" t="s">
        <v>6228</v>
      </c>
      <c r="E1627" s="4" t="s">
        <v>10</v>
      </c>
      <c r="F1627" s="4" t="s">
        <v>6229</v>
      </c>
      <c r="G1627" s="4" t="s">
        <v>12</v>
      </c>
    </row>
    <row r="1628" customFormat="false" ht="15.75" hidden="false" customHeight="false" outlineLevel="0" collapsed="false">
      <c r="A1628" s="3" t="n">
        <v>1627</v>
      </c>
      <c r="B1628" s="4" t="s">
        <v>6230</v>
      </c>
      <c r="C1628" s="4" t="s">
        <v>14</v>
      </c>
      <c r="D1628" s="4" t="s">
        <v>6231</v>
      </c>
      <c r="E1628" s="4" t="s">
        <v>10</v>
      </c>
      <c r="F1628" s="4" t="s">
        <v>6232</v>
      </c>
      <c r="G1628" s="4" t="s">
        <v>12</v>
      </c>
    </row>
    <row r="1629" customFormat="false" ht="15.75" hidden="false" customHeight="false" outlineLevel="0" collapsed="false">
      <c r="A1629" s="3" t="n">
        <v>1628</v>
      </c>
      <c r="B1629" s="4" t="s">
        <v>6233</v>
      </c>
      <c r="C1629" s="4" t="s">
        <v>6234</v>
      </c>
      <c r="D1629" s="4" t="s">
        <v>6235</v>
      </c>
      <c r="E1629" s="4" t="s">
        <v>10</v>
      </c>
      <c r="F1629" s="4" t="s">
        <v>6236</v>
      </c>
      <c r="G1629" s="4" t="s">
        <v>12</v>
      </c>
    </row>
    <row r="1630" customFormat="false" ht="15.75" hidden="false" customHeight="false" outlineLevel="0" collapsed="false">
      <c r="A1630" s="3" t="n">
        <v>1629</v>
      </c>
      <c r="B1630" s="4" t="s">
        <v>6237</v>
      </c>
      <c r="C1630" s="4" t="s">
        <v>6238</v>
      </c>
      <c r="D1630" s="4" t="s">
        <v>6239</v>
      </c>
      <c r="E1630" s="4" t="s">
        <v>10</v>
      </c>
      <c r="F1630" s="4" t="s">
        <v>6240</v>
      </c>
      <c r="G1630" s="4" t="s">
        <v>12</v>
      </c>
    </row>
    <row r="1631" customFormat="false" ht="15.75" hidden="false" customHeight="false" outlineLevel="0" collapsed="false">
      <c r="A1631" s="3" t="n">
        <v>1630</v>
      </c>
      <c r="B1631" s="4" t="s">
        <v>6241</v>
      </c>
      <c r="C1631" s="4" t="s">
        <v>6242</v>
      </c>
      <c r="D1631" s="4" t="s">
        <v>6243</v>
      </c>
      <c r="E1631" s="4" t="s">
        <v>10</v>
      </c>
      <c r="F1631" s="4" t="s">
        <v>6244</v>
      </c>
      <c r="G1631" s="4" t="s">
        <v>12</v>
      </c>
    </row>
    <row r="1632" customFormat="false" ht="15.75" hidden="false" customHeight="false" outlineLevel="0" collapsed="false">
      <c r="A1632" s="3" t="n">
        <v>1631</v>
      </c>
      <c r="B1632" s="4" t="s">
        <v>6245</v>
      </c>
      <c r="C1632" s="4" t="s">
        <v>14</v>
      </c>
      <c r="D1632" s="6" t="s">
        <v>6246</v>
      </c>
      <c r="E1632" s="4" t="n">
        <v>2026835443</v>
      </c>
      <c r="F1632" s="4" t="s">
        <v>6247</v>
      </c>
      <c r="G1632" s="4" t="s">
        <v>12</v>
      </c>
    </row>
    <row r="1633" customFormat="false" ht="15.75" hidden="false" customHeight="false" outlineLevel="0" collapsed="false">
      <c r="A1633" s="3" t="n">
        <v>1632</v>
      </c>
      <c r="B1633" s="4" t="s">
        <v>6248</v>
      </c>
      <c r="C1633" s="4" t="s">
        <v>171</v>
      </c>
      <c r="D1633" s="4" t="s">
        <v>6249</v>
      </c>
      <c r="E1633" s="4" t="n">
        <f aca="false">+919560646666</f>
        <v>919560646666</v>
      </c>
      <c r="F1633" s="4" t="s">
        <v>6250</v>
      </c>
      <c r="G1633" s="4" t="s">
        <v>12</v>
      </c>
    </row>
    <row r="1634" customFormat="false" ht="15.75" hidden="false" customHeight="false" outlineLevel="0" collapsed="false">
      <c r="A1634" s="3" t="n">
        <v>1633</v>
      </c>
      <c r="B1634" s="5" t="s">
        <v>6251</v>
      </c>
      <c r="C1634" s="4" t="s">
        <v>6252</v>
      </c>
      <c r="D1634" s="4" t="s">
        <v>6253</v>
      </c>
      <c r="E1634" s="4" t="s">
        <v>10</v>
      </c>
      <c r="F1634" s="4" t="s">
        <v>6254</v>
      </c>
      <c r="G1634" s="4" t="s">
        <v>12</v>
      </c>
    </row>
    <row r="1635" customFormat="false" ht="15.75" hidden="false" customHeight="false" outlineLevel="0" collapsed="false">
      <c r="A1635" s="3" t="n">
        <v>1634</v>
      </c>
      <c r="B1635" s="4" t="s">
        <v>6255</v>
      </c>
      <c r="C1635" s="4" t="s">
        <v>31</v>
      </c>
      <c r="D1635" s="4" t="s">
        <v>6256</v>
      </c>
      <c r="E1635" s="4" t="n">
        <f aca="false">+914023310168</f>
        <v>914023310168</v>
      </c>
      <c r="F1635" s="4" t="s">
        <v>6257</v>
      </c>
      <c r="G1635" s="4" t="s">
        <v>12</v>
      </c>
    </row>
    <row r="1636" customFormat="false" ht="15.75" hidden="false" customHeight="false" outlineLevel="0" collapsed="false">
      <c r="A1636" s="3" t="n">
        <v>1635</v>
      </c>
      <c r="B1636" s="4" t="s">
        <v>6258</v>
      </c>
      <c r="C1636" s="4" t="s">
        <v>6259</v>
      </c>
      <c r="D1636" s="4" t="s">
        <v>6260</v>
      </c>
      <c r="E1636" s="4" t="n">
        <f aca="false">+911141069686</f>
        <v>911141069686</v>
      </c>
      <c r="F1636" s="4" t="s">
        <v>6261</v>
      </c>
      <c r="G1636" s="4" t="s">
        <v>12</v>
      </c>
    </row>
    <row r="1637" customFormat="false" ht="15.75" hidden="false" customHeight="false" outlineLevel="0" collapsed="false">
      <c r="A1637" s="3" t="n">
        <v>1636</v>
      </c>
      <c r="B1637" s="4" t="s">
        <v>6262</v>
      </c>
      <c r="C1637" s="4" t="s">
        <v>1416</v>
      </c>
      <c r="D1637" s="4" t="s">
        <v>6263</v>
      </c>
      <c r="E1637" s="4" t="s">
        <v>10</v>
      </c>
      <c r="F1637" s="4" t="s">
        <v>6264</v>
      </c>
      <c r="G1637" s="4" t="s">
        <v>12</v>
      </c>
    </row>
    <row r="1638" customFormat="false" ht="15.75" hidden="false" customHeight="false" outlineLevel="0" collapsed="false">
      <c r="A1638" s="3" t="n">
        <v>1637</v>
      </c>
      <c r="B1638" s="4" t="s">
        <v>6265</v>
      </c>
      <c r="C1638" s="4" t="s">
        <v>6266</v>
      </c>
      <c r="D1638" s="4" t="s">
        <v>6267</v>
      </c>
      <c r="E1638" s="4" t="s">
        <v>10</v>
      </c>
      <c r="F1638" s="4" t="s">
        <v>6268</v>
      </c>
      <c r="G1638" s="4" t="s">
        <v>12</v>
      </c>
    </row>
    <row r="1639" customFormat="false" ht="15.75" hidden="false" customHeight="false" outlineLevel="0" collapsed="false">
      <c r="A1639" s="3" t="n">
        <v>1638</v>
      </c>
      <c r="B1639" s="4" t="s">
        <v>6269</v>
      </c>
      <c r="C1639" s="4" t="s">
        <v>6270</v>
      </c>
      <c r="D1639" s="4" t="s">
        <v>6271</v>
      </c>
      <c r="E1639" s="4" t="s">
        <v>6272</v>
      </c>
      <c r="F1639" s="4" t="s">
        <v>6273</v>
      </c>
      <c r="G1639" s="4" t="s">
        <v>12</v>
      </c>
    </row>
    <row r="1640" customFormat="false" ht="15.75" hidden="false" customHeight="false" outlineLevel="0" collapsed="false">
      <c r="A1640" s="3" t="n">
        <v>1639</v>
      </c>
      <c r="B1640" s="4" t="s">
        <v>6274</v>
      </c>
      <c r="C1640" s="4" t="s">
        <v>6275</v>
      </c>
      <c r="D1640" s="4" t="s">
        <v>6276</v>
      </c>
      <c r="E1640" s="4" t="s">
        <v>10</v>
      </c>
      <c r="F1640" s="4" t="s">
        <v>6277</v>
      </c>
      <c r="G1640" s="4" t="s">
        <v>12</v>
      </c>
    </row>
    <row r="1641" customFormat="false" ht="15.75" hidden="false" customHeight="false" outlineLevel="0" collapsed="false">
      <c r="A1641" s="3" t="n">
        <v>1640</v>
      </c>
      <c r="B1641" s="4" t="s">
        <v>6278</v>
      </c>
      <c r="C1641" s="4" t="s">
        <v>171</v>
      </c>
      <c r="D1641" s="4" t="s">
        <v>6279</v>
      </c>
      <c r="E1641" s="4" t="n">
        <f aca="false">+918065703432</f>
        <v>918065703432</v>
      </c>
      <c r="F1641" s="4" t="s">
        <v>6280</v>
      </c>
      <c r="G1641" s="4" t="s">
        <v>12</v>
      </c>
    </row>
    <row r="1642" customFormat="false" ht="15.75" hidden="false" customHeight="false" outlineLevel="0" collapsed="false">
      <c r="A1642" s="3" t="n">
        <v>1641</v>
      </c>
      <c r="B1642" s="4" t="s">
        <v>6281</v>
      </c>
      <c r="C1642" s="4" t="s">
        <v>31</v>
      </c>
      <c r="D1642" s="4" t="s">
        <v>6282</v>
      </c>
      <c r="E1642" s="4" t="s">
        <v>6283</v>
      </c>
      <c r="F1642" s="4" t="s">
        <v>6284</v>
      </c>
      <c r="G1642" s="4" t="s">
        <v>12</v>
      </c>
    </row>
    <row r="1643" customFormat="false" ht="15.75" hidden="false" customHeight="false" outlineLevel="0" collapsed="false">
      <c r="A1643" s="3" t="n">
        <v>1642</v>
      </c>
      <c r="B1643" s="4" t="s">
        <v>6285</v>
      </c>
      <c r="C1643" s="4" t="s">
        <v>6286</v>
      </c>
      <c r="D1643" s="4" t="s">
        <v>6287</v>
      </c>
      <c r="E1643" s="4" t="s">
        <v>10</v>
      </c>
      <c r="F1643" s="4" t="s">
        <v>6288</v>
      </c>
      <c r="G1643" s="4" t="s">
        <v>12</v>
      </c>
    </row>
    <row r="1644" customFormat="false" ht="15.75" hidden="false" customHeight="false" outlineLevel="0" collapsed="false">
      <c r="A1644" s="3" t="n">
        <v>1643</v>
      </c>
      <c r="B1644" s="4" t="s">
        <v>6289</v>
      </c>
      <c r="C1644" s="4" t="s">
        <v>6290</v>
      </c>
      <c r="D1644" s="4" t="s">
        <v>6291</v>
      </c>
      <c r="E1644" s="4" t="s">
        <v>10</v>
      </c>
      <c r="F1644" s="4" t="s">
        <v>6292</v>
      </c>
      <c r="G1644" s="4" t="s">
        <v>12</v>
      </c>
    </row>
    <row r="1645" customFormat="false" ht="15.75" hidden="false" customHeight="false" outlineLevel="0" collapsed="false">
      <c r="A1645" s="3" t="n">
        <v>1644</v>
      </c>
      <c r="B1645" s="4" t="s">
        <v>6293</v>
      </c>
      <c r="C1645" s="4" t="s">
        <v>6294</v>
      </c>
      <c r="D1645" s="4" t="s">
        <v>6295</v>
      </c>
      <c r="E1645" s="4" t="s">
        <v>10</v>
      </c>
      <c r="F1645" s="4" t="s">
        <v>6296</v>
      </c>
      <c r="G1645" s="4" t="s">
        <v>12</v>
      </c>
    </row>
    <row r="1646" customFormat="false" ht="15.75" hidden="false" customHeight="false" outlineLevel="0" collapsed="false">
      <c r="A1646" s="3" t="n">
        <v>1645</v>
      </c>
      <c r="B1646" s="4" t="s">
        <v>6297</v>
      </c>
      <c r="C1646" s="4" t="s">
        <v>6298</v>
      </c>
      <c r="D1646" s="4" t="s">
        <v>6299</v>
      </c>
      <c r="E1646" s="4" t="s">
        <v>6300</v>
      </c>
      <c r="F1646" s="4" t="s">
        <v>6301</v>
      </c>
      <c r="G1646" s="4" t="s">
        <v>12</v>
      </c>
    </row>
    <row r="1647" customFormat="false" ht="15.75" hidden="false" customHeight="false" outlineLevel="0" collapsed="false">
      <c r="A1647" s="3" t="n">
        <v>1646</v>
      </c>
      <c r="B1647" s="4" t="s">
        <v>6302</v>
      </c>
      <c r="C1647" s="4" t="s">
        <v>6303</v>
      </c>
      <c r="D1647" s="6" t="s">
        <v>6304</v>
      </c>
      <c r="E1647" s="4" t="n">
        <f aca="false">+918008800440</f>
        <v>918008800440</v>
      </c>
      <c r="F1647" s="4" t="s">
        <v>6305</v>
      </c>
      <c r="G1647" s="4" t="s">
        <v>12</v>
      </c>
    </row>
    <row r="1648" customFormat="false" ht="15.75" hidden="false" customHeight="false" outlineLevel="0" collapsed="false">
      <c r="A1648" s="3" t="n">
        <v>1647</v>
      </c>
      <c r="B1648" s="4" t="s">
        <v>6306</v>
      </c>
      <c r="C1648" s="4" t="s">
        <v>6307</v>
      </c>
      <c r="D1648" s="4" t="s">
        <v>6308</v>
      </c>
      <c r="E1648" s="4" t="s">
        <v>10</v>
      </c>
      <c r="F1648" s="4" t="s">
        <v>6309</v>
      </c>
      <c r="G1648" s="4" t="s">
        <v>12</v>
      </c>
    </row>
    <row r="1649" customFormat="false" ht="15.75" hidden="false" customHeight="false" outlineLevel="0" collapsed="false">
      <c r="A1649" s="3" t="n">
        <v>1648</v>
      </c>
      <c r="B1649" s="4" t="s">
        <v>6310</v>
      </c>
      <c r="C1649" s="4" t="s">
        <v>6311</v>
      </c>
      <c r="D1649" s="4" t="s">
        <v>6312</v>
      </c>
      <c r="E1649" s="4" t="n">
        <f aca="false">+912224393600</f>
        <v>912224393600</v>
      </c>
      <c r="F1649" s="4" t="s">
        <v>6313</v>
      </c>
      <c r="G1649" s="4" t="s">
        <v>12</v>
      </c>
    </row>
    <row r="1650" customFormat="false" ht="15.75" hidden="false" customHeight="false" outlineLevel="0" collapsed="false">
      <c r="A1650" s="3" t="n">
        <v>1649</v>
      </c>
      <c r="B1650" s="4" t="s">
        <v>6314</v>
      </c>
      <c r="C1650" s="4" t="s">
        <v>31</v>
      </c>
      <c r="D1650" s="4" t="s">
        <v>6315</v>
      </c>
      <c r="E1650" s="4" t="s">
        <v>6316</v>
      </c>
      <c r="F1650" s="4" t="s">
        <v>6317</v>
      </c>
      <c r="G1650" s="4" t="s">
        <v>12</v>
      </c>
    </row>
    <row r="1651" customFormat="false" ht="15.75" hidden="false" customHeight="false" outlineLevel="0" collapsed="false">
      <c r="A1651" s="3" t="n">
        <v>1650</v>
      </c>
      <c r="B1651" s="4" t="s">
        <v>6318</v>
      </c>
      <c r="C1651" s="4" t="s">
        <v>6319</v>
      </c>
      <c r="D1651" s="4" t="s">
        <v>6320</v>
      </c>
      <c r="E1651" s="4" t="s">
        <v>10</v>
      </c>
      <c r="F1651" s="4" t="s">
        <v>6321</v>
      </c>
      <c r="G1651" s="4" t="s">
        <v>12</v>
      </c>
    </row>
    <row r="1652" customFormat="false" ht="15.75" hidden="false" customHeight="false" outlineLevel="0" collapsed="false">
      <c r="A1652" s="3" t="n">
        <v>1651</v>
      </c>
      <c r="B1652" s="4" t="s">
        <v>6322</v>
      </c>
      <c r="C1652" s="4" t="s">
        <v>31</v>
      </c>
      <c r="D1652" s="4" t="s">
        <v>6323</v>
      </c>
      <c r="E1652" s="4" t="s">
        <v>10</v>
      </c>
      <c r="F1652" s="4" t="s">
        <v>6324</v>
      </c>
      <c r="G1652" s="4" t="s">
        <v>12</v>
      </c>
    </row>
    <row r="1653" customFormat="false" ht="15.75" hidden="false" customHeight="false" outlineLevel="0" collapsed="false">
      <c r="A1653" s="3" t="n">
        <v>1652</v>
      </c>
      <c r="B1653" s="4" t="s">
        <v>6325</v>
      </c>
      <c r="C1653" s="4" t="s">
        <v>6326</v>
      </c>
      <c r="D1653" s="4" t="s">
        <v>6327</v>
      </c>
      <c r="E1653" s="4" t="s">
        <v>10</v>
      </c>
      <c r="F1653" s="4" t="s">
        <v>6328</v>
      </c>
      <c r="G1653" s="4" t="s">
        <v>12</v>
      </c>
    </row>
    <row r="1654" customFormat="false" ht="15.75" hidden="false" customHeight="false" outlineLevel="0" collapsed="false">
      <c r="A1654" s="3" t="n">
        <v>1653</v>
      </c>
      <c r="B1654" s="4" t="s">
        <v>6329</v>
      </c>
      <c r="C1654" s="4" t="s">
        <v>6330</v>
      </c>
      <c r="D1654" s="4" t="s">
        <v>6331</v>
      </c>
      <c r="E1654" s="4" t="s">
        <v>10</v>
      </c>
      <c r="F1654" s="4" t="s">
        <v>6332</v>
      </c>
      <c r="G1654" s="4" t="s">
        <v>12</v>
      </c>
    </row>
    <row r="1655" customFormat="false" ht="15.75" hidden="false" customHeight="false" outlineLevel="0" collapsed="false">
      <c r="A1655" s="3" t="n">
        <v>1654</v>
      </c>
      <c r="B1655" s="4" t="s">
        <v>6333</v>
      </c>
      <c r="C1655" s="4" t="s">
        <v>6334</v>
      </c>
      <c r="D1655" s="4" t="s">
        <v>6335</v>
      </c>
      <c r="E1655" s="4" t="n">
        <f aca="false">+918023650444</f>
        <v>918023650444</v>
      </c>
      <c r="F1655" s="4" t="s">
        <v>6336</v>
      </c>
      <c r="G1655" s="4" t="s">
        <v>12</v>
      </c>
    </row>
    <row r="1656" customFormat="false" ht="15.75" hidden="false" customHeight="false" outlineLevel="0" collapsed="false">
      <c r="A1656" s="3" t="n">
        <v>1655</v>
      </c>
      <c r="B1656" s="4" t="s">
        <v>6337</v>
      </c>
      <c r="C1656" s="4" t="s">
        <v>1411</v>
      </c>
      <c r="D1656" s="4" t="s">
        <v>6338</v>
      </c>
      <c r="E1656" s="4" t="s">
        <v>10</v>
      </c>
      <c r="F1656" s="4" t="s">
        <v>6339</v>
      </c>
      <c r="G1656" s="4" t="s">
        <v>12</v>
      </c>
    </row>
    <row r="1657" customFormat="false" ht="15.75" hidden="false" customHeight="false" outlineLevel="0" collapsed="false">
      <c r="A1657" s="3" t="n">
        <v>1656</v>
      </c>
      <c r="B1657" s="4" t="s">
        <v>6340</v>
      </c>
      <c r="C1657" s="4" t="s">
        <v>6341</v>
      </c>
      <c r="D1657" s="4" t="s">
        <v>6342</v>
      </c>
      <c r="E1657" s="4" t="n">
        <f aca="false">+914045458100</f>
        <v>914045458100</v>
      </c>
      <c r="F1657" s="4" t="s">
        <v>6343</v>
      </c>
      <c r="G1657" s="4" t="s">
        <v>12</v>
      </c>
    </row>
    <row r="1658" customFormat="false" ht="15.75" hidden="false" customHeight="false" outlineLevel="0" collapsed="false">
      <c r="A1658" s="3" t="n">
        <v>1657</v>
      </c>
      <c r="B1658" s="4" t="s">
        <v>6344</v>
      </c>
      <c r="C1658" s="4" t="s">
        <v>31</v>
      </c>
      <c r="D1658" s="4" t="s">
        <v>6345</v>
      </c>
      <c r="E1658" s="4" t="s">
        <v>10</v>
      </c>
      <c r="F1658" s="4" t="s">
        <v>6346</v>
      </c>
      <c r="G1658" s="4" t="s">
        <v>12</v>
      </c>
    </row>
    <row r="1659" customFormat="false" ht="15.75" hidden="false" customHeight="false" outlineLevel="0" collapsed="false">
      <c r="A1659" s="3" t="n">
        <v>1658</v>
      </c>
      <c r="B1659" s="4" t="s">
        <v>6347</v>
      </c>
      <c r="C1659" s="4" t="s">
        <v>6348</v>
      </c>
      <c r="D1659" s="4" t="s">
        <v>6349</v>
      </c>
      <c r="E1659" s="4" t="s">
        <v>10</v>
      </c>
      <c r="F1659" s="4" t="s">
        <v>6350</v>
      </c>
      <c r="G1659" s="4" t="s">
        <v>12</v>
      </c>
    </row>
    <row r="1660" customFormat="false" ht="15.75" hidden="false" customHeight="false" outlineLevel="0" collapsed="false">
      <c r="A1660" s="3" t="n">
        <v>1659</v>
      </c>
      <c r="B1660" s="4" t="s">
        <v>6351</v>
      </c>
      <c r="C1660" s="4" t="s">
        <v>1416</v>
      </c>
      <c r="D1660" s="4" t="s">
        <v>6352</v>
      </c>
      <c r="E1660" s="4" t="s">
        <v>10</v>
      </c>
      <c r="F1660" s="4" t="s">
        <v>6353</v>
      </c>
      <c r="G1660" s="4" t="s">
        <v>12</v>
      </c>
    </row>
    <row r="1661" customFormat="false" ht="15.75" hidden="false" customHeight="false" outlineLevel="0" collapsed="false">
      <c r="A1661" s="3" t="n">
        <v>1660</v>
      </c>
      <c r="B1661" s="4" t="s">
        <v>6354</v>
      </c>
      <c r="C1661" s="4" t="s">
        <v>6355</v>
      </c>
      <c r="D1661" s="4" t="s">
        <v>6356</v>
      </c>
      <c r="E1661" s="4" t="s">
        <v>10</v>
      </c>
      <c r="F1661" s="4" t="s">
        <v>6357</v>
      </c>
      <c r="G1661" s="4" t="s">
        <v>12</v>
      </c>
    </row>
    <row r="1662" customFormat="false" ht="15.75" hidden="false" customHeight="false" outlineLevel="0" collapsed="false">
      <c r="A1662" s="3" t="n">
        <v>1661</v>
      </c>
      <c r="B1662" s="4" t="s">
        <v>6358</v>
      </c>
      <c r="C1662" s="4" t="s">
        <v>400</v>
      </c>
      <c r="D1662" s="4" t="s">
        <v>6359</v>
      </c>
      <c r="E1662" s="4" t="s">
        <v>6360</v>
      </c>
      <c r="F1662" s="4" t="s">
        <v>6361</v>
      </c>
      <c r="G1662" s="4" t="s">
        <v>12</v>
      </c>
    </row>
    <row r="1663" customFormat="false" ht="15.75" hidden="false" customHeight="false" outlineLevel="0" collapsed="false">
      <c r="A1663" s="3" t="n">
        <v>1662</v>
      </c>
      <c r="B1663" s="4" t="s">
        <v>6362</v>
      </c>
      <c r="C1663" s="4" t="s">
        <v>31</v>
      </c>
      <c r="D1663" s="4" t="s">
        <v>6363</v>
      </c>
      <c r="E1663" s="4" t="n">
        <f aca="false">+916742303072</f>
        <v>916742303072</v>
      </c>
      <c r="F1663" s="4" t="s">
        <v>6364</v>
      </c>
      <c r="G1663" s="4" t="s">
        <v>12</v>
      </c>
    </row>
    <row r="1664" customFormat="false" ht="15.75" hidden="false" customHeight="false" outlineLevel="0" collapsed="false">
      <c r="A1664" s="3" t="n">
        <v>1663</v>
      </c>
      <c r="B1664" s="4" t="s">
        <v>6365</v>
      </c>
      <c r="C1664" s="4" t="s">
        <v>6366</v>
      </c>
      <c r="D1664" s="4" t="s">
        <v>6367</v>
      </c>
      <c r="E1664" s="4" t="n">
        <f aca="false">+911244934012</f>
        <v>911244934012</v>
      </c>
      <c r="F1664" s="4" t="s">
        <v>6368</v>
      </c>
      <c r="G1664" s="4" t="s">
        <v>12</v>
      </c>
    </row>
    <row r="1665" customFormat="false" ht="15.75" hidden="false" customHeight="false" outlineLevel="0" collapsed="false">
      <c r="A1665" s="3" t="n">
        <v>1664</v>
      </c>
      <c r="B1665" s="4" t="s">
        <v>6369</v>
      </c>
      <c r="C1665" s="4" t="s">
        <v>6370</v>
      </c>
      <c r="D1665" s="4" t="s">
        <v>6371</v>
      </c>
      <c r="E1665" s="4" t="s">
        <v>10</v>
      </c>
      <c r="F1665" s="4" t="s">
        <v>6372</v>
      </c>
      <c r="G1665" s="4" t="s">
        <v>12</v>
      </c>
    </row>
    <row r="1666" customFormat="false" ht="15.75" hidden="false" customHeight="false" outlineLevel="0" collapsed="false">
      <c r="A1666" s="3" t="n">
        <v>1665</v>
      </c>
      <c r="B1666" s="4" t="s">
        <v>6373</v>
      </c>
      <c r="C1666" s="4" t="s">
        <v>6374</v>
      </c>
      <c r="D1666" s="4" t="s">
        <v>6375</v>
      </c>
      <c r="E1666" s="4" t="s">
        <v>10</v>
      </c>
      <c r="F1666" s="4" t="s">
        <v>6376</v>
      </c>
      <c r="G1666" s="4" t="s">
        <v>12</v>
      </c>
    </row>
    <row r="1667" customFormat="false" ht="15.75" hidden="false" customHeight="false" outlineLevel="0" collapsed="false">
      <c r="A1667" s="3" t="n">
        <v>1666</v>
      </c>
      <c r="B1667" s="4" t="s">
        <v>6377</v>
      </c>
      <c r="C1667" s="4" t="s">
        <v>31</v>
      </c>
      <c r="D1667" s="4" t="s">
        <v>6378</v>
      </c>
      <c r="E1667" s="4" t="s">
        <v>10</v>
      </c>
      <c r="F1667" s="4" t="s">
        <v>6379</v>
      </c>
      <c r="G1667" s="4" t="s">
        <v>12</v>
      </c>
    </row>
    <row r="1668" customFormat="false" ht="15.75" hidden="false" customHeight="false" outlineLevel="0" collapsed="false">
      <c r="A1668" s="3" t="n">
        <v>1667</v>
      </c>
      <c r="B1668" s="4" t="s">
        <v>6380</v>
      </c>
      <c r="C1668" s="4" t="s">
        <v>6381</v>
      </c>
      <c r="D1668" s="4" t="s">
        <v>6382</v>
      </c>
      <c r="E1668" s="4" t="s">
        <v>10</v>
      </c>
      <c r="F1668" s="4" t="s">
        <v>6383</v>
      </c>
      <c r="G1668" s="4" t="s">
        <v>12</v>
      </c>
    </row>
    <row r="1669" customFormat="false" ht="15.75" hidden="false" customHeight="false" outlineLevel="0" collapsed="false">
      <c r="A1669" s="3" t="n">
        <v>1668</v>
      </c>
      <c r="B1669" s="4" t="s">
        <v>6384</v>
      </c>
      <c r="C1669" s="4" t="s">
        <v>6385</v>
      </c>
      <c r="D1669" s="4" t="s">
        <v>6386</v>
      </c>
      <c r="E1669" s="4" t="s">
        <v>10</v>
      </c>
      <c r="F1669" s="4" t="s">
        <v>6387</v>
      </c>
      <c r="G1669" s="4" t="s">
        <v>12</v>
      </c>
    </row>
    <row r="1670" customFormat="false" ht="15.75" hidden="false" customHeight="false" outlineLevel="0" collapsed="false">
      <c r="A1670" s="3" t="n">
        <v>1669</v>
      </c>
      <c r="B1670" s="4" t="s">
        <v>6388</v>
      </c>
      <c r="C1670" s="4" t="s">
        <v>31</v>
      </c>
      <c r="D1670" s="4" t="s">
        <v>6389</v>
      </c>
      <c r="E1670" s="4" t="s">
        <v>10</v>
      </c>
      <c r="F1670" s="4" t="s">
        <v>6390</v>
      </c>
      <c r="G1670" s="4" t="s">
        <v>12</v>
      </c>
    </row>
    <row r="1671" customFormat="false" ht="15.75" hidden="false" customHeight="false" outlineLevel="0" collapsed="false">
      <c r="A1671" s="3" t="n">
        <v>1670</v>
      </c>
      <c r="B1671" s="4" t="s">
        <v>6391</v>
      </c>
      <c r="C1671" s="4" t="s">
        <v>6392</v>
      </c>
      <c r="D1671" s="4" t="s">
        <v>6393</v>
      </c>
      <c r="E1671" s="4" t="s">
        <v>10</v>
      </c>
      <c r="F1671" s="4" t="s">
        <v>6394</v>
      </c>
      <c r="G1671" s="4" t="s">
        <v>12</v>
      </c>
    </row>
    <row r="1672" customFormat="false" ht="15.75" hidden="false" customHeight="false" outlineLevel="0" collapsed="false">
      <c r="A1672" s="3" t="n">
        <v>1671</v>
      </c>
      <c r="B1672" s="4" t="s">
        <v>6395</v>
      </c>
      <c r="C1672" s="4" t="s">
        <v>6396</v>
      </c>
      <c r="D1672" s="4" t="s">
        <v>6397</v>
      </c>
      <c r="E1672" s="4" t="s">
        <v>10</v>
      </c>
      <c r="F1672" s="4" t="s">
        <v>6398</v>
      </c>
      <c r="G1672" s="4" t="s">
        <v>12</v>
      </c>
    </row>
    <row r="1673" customFormat="false" ht="15.75" hidden="false" customHeight="false" outlineLevel="0" collapsed="false">
      <c r="A1673" s="3" t="n">
        <v>1672</v>
      </c>
      <c r="B1673" s="4" t="s">
        <v>6399</v>
      </c>
      <c r="C1673" s="4" t="s">
        <v>6400</v>
      </c>
      <c r="D1673" s="4" t="s">
        <v>6401</v>
      </c>
      <c r="E1673" s="4" t="n">
        <f aca="false">+919818070709</f>
        <v>919818070709</v>
      </c>
      <c r="F1673" s="4" t="s">
        <v>6402</v>
      </c>
      <c r="G1673" s="4" t="s">
        <v>12</v>
      </c>
    </row>
    <row r="1674" customFormat="false" ht="15.75" hidden="false" customHeight="false" outlineLevel="0" collapsed="false">
      <c r="A1674" s="3" t="n">
        <v>1673</v>
      </c>
      <c r="B1674" s="4" t="s">
        <v>6403</v>
      </c>
      <c r="C1674" s="4" t="s">
        <v>31</v>
      </c>
      <c r="D1674" s="4" t="s">
        <v>6404</v>
      </c>
      <c r="E1674" s="4" t="s">
        <v>10</v>
      </c>
      <c r="F1674" s="4" t="s">
        <v>6405</v>
      </c>
      <c r="G1674" s="4" t="s">
        <v>12</v>
      </c>
    </row>
    <row r="1675" customFormat="false" ht="15.75" hidden="false" customHeight="false" outlineLevel="0" collapsed="false">
      <c r="A1675" s="3" t="n">
        <v>1674</v>
      </c>
      <c r="B1675" s="4" t="s">
        <v>6406</v>
      </c>
      <c r="C1675" s="4" t="s">
        <v>163</v>
      </c>
      <c r="D1675" s="4" t="s">
        <v>6407</v>
      </c>
      <c r="E1675" s="4" t="s">
        <v>6408</v>
      </c>
      <c r="F1675" s="4" t="s">
        <v>6409</v>
      </c>
      <c r="G1675" s="4" t="s">
        <v>12</v>
      </c>
    </row>
    <row r="1676" customFormat="false" ht="15.75" hidden="false" customHeight="false" outlineLevel="0" collapsed="false">
      <c r="A1676" s="3" t="n">
        <v>1675</v>
      </c>
      <c r="B1676" s="4" t="s">
        <v>6410</v>
      </c>
      <c r="C1676" s="4" t="s">
        <v>6411</v>
      </c>
      <c r="D1676" s="4" t="s">
        <v>6412</v>
      </c>
      <c r="E1676" s="4" t="n">
        <f aca="false">+914066239000</f>
        <v>914066239000</v>
      </c>
      <c r="F1676" s="4" t="s">
        <v>6413</v>
      </c>
      <c r="G1676" s="4" t="s">
        <v>12</v>
      </c>
    </row>
    <row r="1677" customFormat="false" ht="15.75" hidden="false" customHeight="false" outlineLevel="0" collapsed="false">
      <c r="A1677" s="3" t="n">
        <v>1676</v>
      </c>
      <c r="B1677" s="4" t="s">
        <v>6414</v>
      </c>
      <c r="C1677" s="4" t="s">
        <v>31</v>
      </c>
      <c r="D1677" s="4" t="s">
        <v>6415</v>
      </c>
      <c r="E1677" s="4" t="s">
        <v>10</v>
      </c>
      <c r="F1677" s="4" t="s">
        <v>6416</v>
      </c>
      <c r="G1677" s="4" t="s">
        <v>12</v>
      </c>
    </row>
    <row r="1678" customFormat="false" ht="15.75" hidden="false" customHeight="false" outlineLevel="0" collapsed="false">
      <c r="A1678" s="3" t="n">
        <v>1677</v>
      </c>
      <c r="B1678" s="4" t="s">
        <v>6417</v>
      </c>
      <c r="C1678" s="4" t="s">
        <v>6418</v>
      </c>
      <c r="D1678" s="4" t="s">
        <v>6419</v>
      </c>
      <c r="E1678" s="4" t="n">
        <f aca="false">+919886249405</f>
        <v>919886249405</v>
      </c>
      <c r="F1678" s="4" t="s">
        <v>6420</v>
      </c>
      <c r="G1678" s="4" t="s">
        <v>12</v>
      </c>
    </row>
    <row r="1679" customFormat="false" ht="15.75" hidden="false" customHeight="false" outlineLevel="0" collapsed="false">
      <c r="A1679" s="3" t="n">
        <v>1678</v>
      </c>
      <c r="B1679" s="4" t="s">
        <v>6421</v>
      </c>
      <c r="C1679" s="4" t="s">
        <v>6422</v>
      </c>
      <c r="D1679" s="4" t="s">
        <v>6423</v>
      </c>
      <c r="E1679" s="4" t="s">
        <v>10</v>
      </c>
      <c r="F1679" s="4" t="s">
        <v>6424</v>
      </c>
      <c r="G1679" s="4" t="s">
        <v>12</v>
      </c>
    </row>
    <row r="1680" customFormat="false" ht="15.75" hidden="false" customHeight="false" outlineLevel="0" collapsed="false">
      <c r="A1680" s="3" t="n">
        <v>1679</v>
      </c>
      <c r="B1680" s="4" t="s">
        <v>6425</v>
      </c>
      <c r="C1680" s="4" t="s">
        <v>6426</v>
      </c>
      <c r="D1680" s="4" t="s">
        <v>6427</v>
      </c>
      <c r="E1680" s="4" t="n">
        <f aca="false">+912653061700</f>
        <v>912653061700</v>
      </c>
      <c r="F1680" s="4" t="s">
        <v>6428</v>
      </c>
      <c r="G1680" s="4" t="s">
        <v>12</v>
      </c>
    </row>
    <row r="1681" customFormat="false" ht="15.75" hidden="false" customHeight="false" outlineLevel="0" collapsed="false">
      <c r="A1681" s="3" t="n">
        <v>1680</v>
      </c>
      <c r="B1681" s="4" t="s">
        <v>6429</v>
      </c>
      <c r="C1681" s="4" t="s">
        <v>31</v>
      </c>
      <c r="D1681" s="4" t="s">
        <v>6430</v>
      </c>
      <c r="E1681" s="4" t="s">
        <v>10</v>
      </c>
      <c r="F1681" s="4" t="s">
        <v>6431</v>
      </c>
      <c r="G1681" s="4" t="s">
        <v>12</v>
      </c>
    </row>
    <row r="1682" customFormat="false" ht="15.75" hidden="false" customHeight="false" outlineLevel="0" collapsed="false">
      <c r="A1682" s="3" t="n">
        <v>1681</v>
      </c>
      <c r="B1682" s="4" t="s">
        <v>6432</v>
      </c>
      <c r="C1682" s="4" t="s">
        <v>6433</v>
      </c>
      <c r="D1682" s="4" t="s">
        <v>6434</v>
      </c>
      <c r="E1682" s="4" t="s">
        <v>10</v>
      </c>
      <c r="F1682" s="4" t="s">
        <v>6435</v>
      </c>
      <c r="G1682" s="4" t="s">
        <v>12</v>
      </c>
    </row>
    <row r="1683" customFormat="false" ht="15.75" hidden="false" customHeight="false" outlineLevel="0" collapsed="false">
      <c r="A1683" s="3" t="n">
        <v>1682</v>
      </c>
      <c r="B1683" s="4" t="s">
        <v>6436</v>
      </c>
      <c r="C1683" s="4" t="s">
        <v>6437</v>
      </c>
      <c r="D1683" s="4" t="s">
        <v>6438</v>
      </c>
      <c r="E1683" s="4" t="s">
        <v>10</v>
      </c>
      <c r="F1683" s="4" t="s">
        <v>6439</v>
      </c>
      <c r="G1683" s="4" t="s">
        <v>12</v>
      </c>
    </row>
    <row r="1684" customFormat="false" ht="15.75" hidden="false" customHeight="false" outlineLevel="0" collapsed="false">
      <c r="A1684" s="3" t="n">
        <v>1683</v>
      </c>
      <c r="B1684" s="4" t="s">
        <v>6440</v>
      </c>
      <c r="C1684" s="4" t="s">
        <v>31</v>
      </c>
      <c r="D1684" s="4" t="s">
        <v>6441</v>
      </c>
      <c r="E1684" s="4" t="n">
        <f aca="false">+919909989782</f>
        <v>919909989782</v>
      </c>
      <c r="F1684" s="4" t="s">
        <v>6442</v>
      </c>
      <c r="G1684" s="4" t="s">
        <v>12</v>
      </c>
    </row>
    <row r="1685" customFormat="false" ht="15.75" hidden="false" customHeight="false" outlineLevel="0" collapsed="false">
      <c r="A1685" s="3" t="n">
        <v>1684</v>
      </c>
      <c r="B1685" s="4" t="s">
        <v>6443</v>
      </c>
      <c r="C1685" s="4" t="s">
        <v>51</v>
      </c>
      <c r="D1685" s="4" t="s">
        <v>6444</v>
      </c>
      <c r="E1685" s="4" t="s">
        <v>10</v>
      </c>
      <c r="F1685" s="4" t="s">
        <v>6445</v>
      </c>
      <c r="G1685" s="4" t="s">
        <v>12</v>
      </c>
    </row>
    <row r="1686" customFormat="false" ht="15.75" hidden="false" customHeight="false" outlineLevel="0" collapsed="false">
      <c r="A1686" s="3" t="n">
        <v>1685</v>
      </c>
      <c r="B1686" s="4" t="s">
        <v>6446</v>
      </c>
      <c r="C1686" s="4" t="s">
        <v>6447</v>
      </c>
      <c r="D1686" s="4" t="s">
        <v>6448</v>
      </c>
      <c r="E1686" s="4" t="s">
        <v>10</v>
      </c>
      <c r="F1686" s="4" t="s">
        <v>6449</v>
      </c>
      <c r="G1686" s="4" t="s">
        <v>12</v>
      </c>
    </row>
    <row r="1687" customFormat="false" ht="15.75" hidden="false" customHeight="false" outlineLevel="0" collapsed="false">
      <c r="A1687" s="3" t="n">
        <v>1686</v>
      </c>
      <c r="B1687" s="4" t="s">
        <v>6450</v>
      </c>
      <c r="C1687" s="4" t="s">
        <v>6451</v>
      </c>
      <c r="D1687" s="4" t="s">
        <v>6452</v>
      </c>
      <c r="E1687" s="4" t="s">
        <v>10</v>
      </c>
      <c r="F1687" s="4" t="s">
        <v>6453</v>
      </c>
      <c r="G1687" s="4" t="s">
        <v>12</v>
      </c>
    </row>
    <row r="1688" customFormat="false" ht="15.75" hidden="false" customHeight="false" outlineLevel="0" collapsed="false">
      <c r="A1688" s="3" t="n">
        <v>1687</v>
      </c>
      <c r="B1688" s="4" t="s">
        <v>6454</v>
      </c>
      <c r="C1688" s="4" t="s">
        <v>31</v>
      </c>
      <c r="D1688" s="4" t="s">
        <v>6455</v>
      </c>
      <c r="E1688" s="4" t="s">
        <v>6456</v>
      </c>
      <c r="F1688" s="4" t="s">
        <v>6457</v>
      </c>
      <c r="G1688" s="4" t="s">
        <v>12</v>
      </c>
    </row>
    <row r="1689" customFormat="false" ht="15.75" hidden="false" customHeight="false" outlineLevel="0" collapsed="false">
      <c r="A1689" s="3" t="n">
        <v>1688</v>
      </c>
      <c r="B1689" s="4" t="s">
        <v>6458</v>
      </c>
      <c r="C1689" s="4" t="s">
        <v>3419</v>
      </c>
      <c r="D1689" s="4" t="s">
        <v>6459</v>
      </c>
      <c r="E1689" s="4" t="s">
        <v>6460</v>
      </c>
      <c r="F1689" s="4" t="s">
        <v>6461</v>
      </c>
      <c r="G1689" s="4" t="s">
        <v>12</v>
      </c>
    </row>
    <row r="1690" customFormat="false" ht="15.75" hidden="false" customHeight="false" outlineLevel="0" collapsed="false">
      <c r="A1690" s="3" t="n">
        <v>1689</v>
      </c>
      <c r="B1690" s="4" t="s">
        <v>6462</v>
      </c>
      <c r="C1690" s="4" t="s">
        <v>31</v>
      </c>
      <c r="D1690" s="4" t="s">
        <v>6463</v>
      </c>
      <c r="E1690" s="4" t="s">
        <v>10</v>
      </c>
      <c r="F1690" s="4" t="s">
        <v>6464</v>
      </c>
      <c r="G1690" s="4" t="s">
        <v>12</v>
      </c>
    </row>
    <row r="1691" customFormat="false" ht="15.75" hidden="false" customHeight="false" outlineLevel="0" collapsed="false">
      <c r="A1691" s="3" t="n">
        <v>1690</v>
      </c>
      <c r="B1691" s="4" t="s">
        <v>6465</v>
      </c>
      <c r="C1691" s="4" t="s">
        <v>6466</v>
      </c>
      <c r="D1691" s="4" t="s">
        <v>6467</v>
      </c>
      <c r="E1691" s="4" t="s">
        <v>6468</v>
      </c>
      <c r="F1691" s="4" t="s">
        <v>6469</v>
      </c>
      <c r="G1691" s="4" t="s">
        <v>12</v>
      </c>
    </row>
    <row r="1692" customFormat="false" ht="15.75" hidden="false" customHeight="false" outlineLevel="0" collapsed="false">
      <c r="A1692" s="3" t="n">
        <v>1691</v>
      </c>
      <c r="B1692" s="4" t="s">
        <v>6470</v>
      </c>
      <c r="C1692" s="4" t="s">
        <v>6471</v>
      </c>
      <c r="D1692" s="4" t="s">
        <v>6472</v>
      </c>
      <c r="E1692" s="4" t="n">
        <f aca="false">+913323211380</f>
        <v>913323211380</v>
      </c>
      <c r="F1692" s="4" t="s">
        <v>6473</v>
      </c>
      <c r="G1692" s="4" t="s">
        <v>12</v>
      </c>
    </row>
    <row r="1693" customFormat="false" ht="15.75" hidden="false" customHeight="false" outlineLevel="0" collapsed="false">
      <c r="A1693" s="3" t="n">
        <v>1692</v>
      </c>
      <c r="B1693" s="4" t="s">
        <v>6474</v>
      </c>
      <c r="C1693" s="4" t="s">
        <v>6475</v>
      </c>
      <c r="D1693" s="4" t="s">
        <v>6476</v>
      </c>
      <c r="E1693" s="4" t="s">
        <v>10</v>
      </c>
      <c r="F1693" s="4" t="s">
        <v>6477</v>
      </c>
      <c r="G1693" s="4" t="s">
        <v>12</v>
      </c>
    </row>
    <row r="1694" customFormat="false" ht="15.75" hidden="false" customHeight="false" outlineLevel="0" collapsed="false">
      <c r="A1694" s="3" t="n">
        <v>1693</v>
      </c>
      <c r="B1694" s="4" t="s">
        <v>6478</v>
      </c>
      <c r="C1694" s="4" t="s">
        <v>6479</v>
      </c>
      <c r="D1694" s="4" t="s">
        <v>6480</v>
      </c>
      <c r="E1694" s="4" t="n">
        <f aca="false">+914023112368</f>
        <v>914023112368</v>
      </c>
      <c r="F1694" s="4" t="s">
        <v>6481</v>
      </c>
      <c r="G1694" s="4" t="s">
        <v>12</v>
      </c>
    </row>
    <row r="1695" customFormat="false" ht="15.75" hidden="false" customHeight="false" outlineLevel="0" collapsed="false">
      <c r="A1695" s="3" t="n">
        <v>1694</v>
      </c>
      <c r="B1695" s="4" t="s">
        <v>6482</v>
      </c>
      <c r="C1695" s="4" t="s">
        <v>6483</v>
      </c>
      <c r="D1695" s="4" t="s">
        <v>6484</v>
      </c>
      <c r="E1695" s="4" t="s">
        <v>10</v>
      </c>
      <c r="F1695" s="4" t="s">
        <v>6485</v>
      </c>
      <c r="G1695" s="4" t="s">
        <v>12</v>
      </c>
    </row>
    <row r="1696" customFormat="false" ht="15.75" hidden="false" customHeight="false" outlineLevel="0" collapsed="false">
      <c r="A1696" s="3" t="n">
        <v>1695</v>
      </c>
      <c r="B1696" s="4" t="s">
        <v>6486</v>
      </c>
      <c r="C1696" s="4" t="s">
        <v>163</v>
      </c>
      <c r="D1696" s="4" t="s">
        <v>6487</v>
      </c>
      <c r="E1696" s="4" t="s">
        <v>10</v>
      </c>
      <c r="F1696" s="4" t="s">
        <v>6488</v>
      </c>
      <c r="G1696" s="4" t="s">
        <v>12</v>
      </c>
    </row>
    <row r="1697" customFormat="false" ht="15.75" hidden="false" customHeight="false" outlineLevel="0" collapsed="false">
      <c r="A1697" s="3" t="n">
        <v>1696</v>
      </c>
      <c r="B1697" s="4" t="s">
        <v>6489</v>
      </c>
      <c r="C1697" s="6" t="s">
        <v>6490</v>
      </c>
      <c r="D1697" s="4" t="s">
        <v>6491</v>
      </c>
      <c r="E1697" s="4" t="s">
        <v>10</v>
      </c>
      <c r="F1697" s="4" t="s">
        <v>6492</v>
      </c>
      <c r="G1697" s="4" t="s">
        <v>12</v>
      </c>
    </row>
    <row r="1698" customFormat="false" ht="15.75" hidden="false" customHeight="false" outlineLevel="0" collapsed="false">
      <c r="A1698" s="3" t="n">
        <v>1697</v>
      </c>
      <c r="B1698" s="4" t="s">
        <v>6493</v>
      </c>
      <c r="C1698" s="4" t="s">
        <v>6494</v>
      </c>
      <c r="D1698" s="4" t="s">
        <v>6495</v>
      </c>
      <c r="E1698" s="4" t="s">
        <v>10</v>
      </c>
      <c r="F1698" s="4" t="s">
        <v>6496</v>
      </c>
      <c r="G1698" s="4" t="s">
        <v>12</v>
      </c>
    </row>
    <row r="1699" customFormat="false" ht="15.75" hidden="false" customHeight="false" outlineLevel="0" collapsed="false">
      <c r="A1699" s="3" t="n">
        <v>1698</v>
      </c>
      <c r="B1699" s="4" t="s">
        <v>6497</v>
      </c>
      <c r="C1699" s="4" t="s">
        <v>51</v>
      </c>
      <c r="D1699" s="4" t="s">
        <v>6498</v>
      </c>
      <c r="E1699" s="4" t="n">
        <f aca="false">+919995030444</f>
        <v>919995030444</v>
      </c>
      <c r="F1699" s="4" t="s">
        <v>6499</v>
      </c>
      <c r="G1699" s="4" t="s">
        <v>12</v>
      </c>
    </row>
    <row r="1700" customFormat="false" ht="15.75" hidden="false" customHeight="false" outlineLevel="0" collapsed="false">
      <c r="A1700" s="3" t="n">
        <v>1699</v>
      </c>
      <c r="B1700" s="4" t="s">
        <v>6500</v>
      </c>
      <c r="C1700" s="4" t="s">
        <v>6501</v>
      </c>
      <c r="D1700" s="4" t="s">
        <v>6502</v>
      </c>
      <c r="E1700" s="4" t="n">
        <f aca="false">+912240690100</f>
        <v>912240690100</v>
      </c>
      <c r="F1700" s="4" t="s">
        <v>6503</v>
      </c>
      <c r="G1700" s="4" t="s">
        <v>12</v>
      </c>
    </row>
    <row r="1701" customFormat="false" ht="15.75" hidden="false" customHeight="false" outlineLevel="0" collapsed="false">
      <c r="A1701" s="3" t="n">
        <v>1700</v>
      </c>
      <c r="B1701" s="4" t="s">
        <v>6504</v>
      </c>
      <c r="C1701" s="4" t="s">
        <v>31</v>
      </c>
      <c r="D1701" s="4" t="s">
        <v>6505</v>
      </c>
      <c r="E1701" s="4" t="s">
        <v>10</v>
      </c>
      <c r="F1701" s="4" t="s">
        <v>6506</v>
      </c>
      <c r="G1701" s="4" t="s">
        <v>12</v>
      </c>
    </row>
    <row r="1702" customFormat="false" ht="15.75" hidden="false" customHeight="false" outlineLevel="0" collapsed="false">
      <c r="A1702" s="3" t="n">
        <v>1701</v>
      </c>
      <c r="B1702" s="4" t="s">
        <v>6507</v>
      </c>
      <c r="C1702" s="4" t="s">
        <v>1416</v>
      </c>
      <c r="D1702" s="4" t="s">
        <v>6508</v>
      </c>
      <c r="E1702" s="4" t="s">
        <v>10</v>
      </c>
      <c r="F1702" s="4" t="s">
        <v>6509</v>
      </c>
      <c r="G1702" s="4" t="s">
        <v>12</v>
      </c>
    </row>
    <row r="1703" customFormat="false" ht="15.75" hidden="false" customHeight="false" outlineLevel="0" collapsed="false">
      <c r="A1703" s="3" t="n">
        <v>1702</v>
      </c>
      <c r="B1703" s="4" t="s">
        <v>6510</v>
      </c>
      <c r="C1703" s="4" t="s">
        <v>6511</v>
      </c>
      <c r="D1703" s="4" t="s">
        <v>6512</v>
      </c>
      <c r="E1703" s="4" t="n">
        <f aca="false">+919836325580</f>
        <v>919836325580</v>
      </c>
      <c r="F1703" s="4" t="s">
        <v>6513</v>
      </c>
      <c r="G1703" s="4" t="s">
        <v>12</v>
      </c>
    </row>
    <row r="1704" customFormat="false" ht="15.75" hidden="false" customHeight="false" outlineLevel="0" collapsed="false">
      <c r="A1704" s="3" t="n">
        <v>1703</v>
      </c>
      <c r="B1704" s="4" t="s">
        <v>6514</v>
      </c>
      <c r="C1704" s="4" t="s">
        <v>6515</v>
      </c>
      <c r="D1704" s="4" t="s">
        <v>6516</v>
      </c>
      <c r="E1704" s="4" t="s">
        <v>10</v>
      </c>
      <c r="F1704" s="4" t="s">
        <v>6517</v>
      </c>
      <c r="G1704" s="4" t="s">
        <v>12</v>
      </c>
    </row>
    <row r="1705" customFormat="false" ht="15.75" hidden="false" customHeight="false" outlineLevel="0" collapsed="false">
      <c r="A1705" s="3" t="n">
        <v>1704</v>
      </c>
      <c r="B1705" s="4" t="s">
        <v>6518</v>
      </c>
      <c r="C1705" s="4" t="s">
        <v>6519</v>
      </c>
      <c r="D1705" s="4" t="s">
        <v>6520</v>
      </c>
      <c r="E1705" s="4" t="s">
        <v>10</v>
      </c>
      <c r="F1705" s="4" t="s">
        <v>6521</v>
      </c>
      <c r="G1705" s="4" t="s">
        <v>12</v>
      </c>
    </row>
    <row r="1706" customFormat="false" ht="15.75" hidden="false" customHeight="false" outlineLevel="0" collapsed="false">
      <c r="A1706" s="3" t="n">
        <v>1705</v>
      </c>
      <c r="B1706" s="4" t="s">
        <v>6522</v>
      </c>
      <c r="C1706" s="4" t="s">
        <v>6523</v>
      </c>
      <c r="D1706" s="4" t="s">
        <v>6524</v>
      </c>
      <c r="E1706" s="4" t="n">
        <f aca="false">+911724948000</f>
        <v>911724948000</v>
      </c>
      <c r="F1706" s="4" t="s">
        <v>6525</v>
      </c>
      <c r="G1706" s="4" t="s">
        <v>12</v>
      </c>
    </row>
    <row r="1707" customFormat="false" ht="15.75" hidden="false" customHeight="false" outlineLevel="0" collapsed="false">
      <c r="A1707" s="3" t="n">
        <v>1706</v>
      </c>
      <c r="B1707" s="4" t="s">
        <v>6526</v>
      </c>
      <c r="C1707" s="4" t="s">
        <v>6527</v>
      </c>
      <c r="D1707" s="4" t="s">
        <v>6528</v>
      </c>
      <c r="E1707" s="4" t="n">
        <f aca="false">+912240690100</f>
        <v>912240690100</v>
      </c>
      <c r="F1707" s="4" t="s">
        <v>6529</v>
      </c>
      <c r="G1707" s="4" t="s">
        <v>12</v>
      </c>
    </row>
    <row r="1708" customFormat="false" ht="15.75" hidden="false" customHeight="false" outlineLevel="0" collapsed="false">
      <c r="A1708" s="3" t="n">
        <v>1707</v>
      </c>
      <c r="B1708" s="4" t="s">
        <v>6530</v>
      </c>
      <c r="C1708" s="4" t="s">
        <v>14</v>
      </c>
      <c r="D1708" s="4" t="s">
        <v>6531</v>
      </c>
      <c r="E1708" s="4" t="s">
        <v>6532</v>
      </c>
      <c r="F1708" s="4" t="s">
        <v>6533</v>
      </c>
      <c r="G1708" s="4" t="s">
        <v>12</v>
      </c>
    </row>
    <row r="1709" customFormat="false" ht="15.75" hidden="false" customHeight="false" outlineLevel="0" collapsed="false">
      <c r="A1709" s="3" t="n">
        <v>1708</v>
      </c>
      <c r="B1709" s="4" t="s">
        <v>6534</v>
      </c>
      <c r="C1709" s="4" t="s">
        <v>1416</v>
      </c>
      <c r="D1709" s="4" t="s">
        <v>6535</v>
      </c>
      <c r="E1709" s="4" t="s">
        <v>6536</v>
      </c>
      <c r="F1709" s="4" t="s">
        <v>6537</v>
      </c>
      <c r="G1709" s="4" t="s">
        <v>12</v>
      </c>
    </row>
    <row r="1710" customFormat="false" ht="15.75" hidden="false" customHeight="false" outlineLevel="0" collapsed="false">
      <c r="A1710" s="3" t="n">
        <v>1709</v>
      </c>
      <c r="B1710" s="4" t="s">
        <v>6538</v>
      </c>
      <c r="C1710" s="4" t="s">
        <v>6539</v>
      </c>
      <c r="D1710" s="4" t="s">
        <v>6540</v>
      </c>
      <c r="E1710" s="4" t="s">
        <v>10</v>
      </c>
      <c r="F1710" s="4" t="s">
        <v>6541</v>
      </c>
      <c r="G1710" s="4" t="s">
        <v>12</v>
      </c>
    </row>
    <row r="1711" customFormat="false" ht="15.75" hidden="false" customHeight="false" outlineLevel="0" collapsed="false">
      <c r="A1711" s="3" t="n">
        <v>1710</v>
      </c>
      <c r="B1711" s="5" t="s">
        <v>6542</v>
      </c>
      <c r="C1711" s="4" t="s">
        <v>31</v>
      </c>
      <c r="D1711" s="4" t="s">
        <v>6543</v>
      </c>
      <c r="E1711" s="4" t="s">
        <v>10</v>
      </c>
      <c r="F1711" s="4" t="s">
        <v>6544</v>
      </c>
      <c r="G1711" s="4" t="s">
        <v>12</v>
      </c>
    </row>
    <row r="1712" customFormat="false" ht="15.75" hidden="false" customHeight="false" outlineLevel="0" collapsed="false">
      <c r="A1712" s="3" t="n">
        <v>1711</v>
      </c>
      <c r="B1712" s="4" t="s">
        <v>6545</v>
      </c>
      <c r="C1712" s="4" t="s">
        <v>6546</v>
      </c>
      <c r="D1712" s="4" t="s">
        <v>6547</v>
      </c>
      <c r="E1712" s="4" t="n">
        <f aca="false">+918066283000</f>
        <v>918066283000</v>
      </c>
      <c r="F1712" s="4" t="s">
        <v>6548</v>
      </c>
      <c r="G1712" s="4" t="s">
        <v>12</v>
      </c>
    </row>
    <row r="1713" customFormat="false" ht="15.75" hidden="false" customHeight="false" outlineLevel="0" collapsed="false">
      <c r="A1713" s="3" t="n">
        <v>1712</v>
      </c>
      <c r="B1713" s="4" t="s">
        <v>6549</v>
      </c>
      <c r="C1713" s="4" t="s">
        <v>171</v>
      </c>
      <c r="D1713" s="4" t="s">
        <v>6550</v>
      </c>
      <c r="E1713" s="4" t="n">
        <f aca="false">+91792310401</f>
        <v>91792310401</v>
      </c>
      <c r="F1713" s="4" t="s">
        <v>6551</v>
      </c>
      <c r="G1713" s="4" t="s">
        <v>12</v>
      </c>
    </row>
    <row r="1714" customFormat="false" ht="15.75" hidden="false" customHeight="false" outlineLevel="0" collapsed="false">
      <c r="A1714" s="3" t="n">
        <v>1713</v>
      </c>
      <c r="B1714" s="4" t="s">
        <v>6552</v>
      </c>
      <c r="C1714" s="4" t="s">
        <v>6553</v>
      </c>
      <c r="D1714" s="4" t="s">
        <v>6554</v>
      </c>
      <c r="E1714" s="4" t="s">
        <v>6555</v>
      </c>
      <c r="F1714" s="4" t="s">
        <v>6556</v>
      </c>
      <c r="G1714" s="4" t="s">
        <v>12</v>
      </c>
    </row>
    <row r="1715" customFormat="false" ht="15.75" hidden="false" customHeight="false" outlineLevel="0" collapsed="false">
      <c r="A1715" s="3" t="n">
        <v>1714</v>
      </c>
      <c r="B1715" s="4" t="s">
        <v>6557</v>
      </c>
      <c r="C1715" s="4" t="s">
        <v>6558</v>
      </c>
      <c r="D1715" s="4" t="s">
        <v>6559</v>
      </c>
      <c r="E1715" s="4" t="n">
        <f aca="false">+919930365855</f>
        <v>919930365855</v>
      </c>
      <c r="F1715" s="4" t="s">
        <v>6560</v>
      </c>
      <c r="G1715" s="4" t="s">
        <v>12</v>
      </c>
    </row>
    <row r="1716" customFormat="false" ht="15.75" hidden="false" customHeight="false" outlineLevel="0" collapsed="false">
      <c r="A1716" s="3" t="n">
        <v>1715</v>
      </c>
      <c r="B1716" s="4" t="s">
        <v>6561</v>
      </c>
      <c r="C1716" s="4" t="s">
        <v>1416</v>
      </c>
      <c r="D1716" s="4" t="s">
        <v>6562</v>
      </c>
      <c r="E1716" s="4" t="s">
        <v>10</v>
      </c>
      <c r="F1716" s="4" t="s">
        <v>6563</v>
      </c>
      <c r="G1716" s="4" t="s">
        <v>12</v>
      </c>
    </row>
    <row r="1717" customFormat="false" ht="15.75" hidden="false" customHeight="false" outlineLevel="0" collapsed="false">
      <c r="A1717" s="3" t="n">
        <v>1716</v>
      </c>
      <c r="B1717" s="4" t="s">
        <v>6564</v>
      </c>
      <c r="C1717" s="4" t="s">
        <v>6565</v>
      </c>
      <c r="D1717" s="4" t="s">
        <v>6566</v>
      </c>
      <c r="E1717" s="4" t="s">
        <v>10</v>
      </c>
      <c r="F1717" s="4" t="s">
        <v>6567</v>
      </c>
      <c r="G1717" s="4" t="s">
        <v>12</v>
      </c>
    </row>
    <row r="1718" customFormat="false" ht="15.75" hidden="false" customHeight="false" outlineLevel="0" collapsed="false">
      <c r="A1718" s="3" t="n">
        <v>1717</v>
      </c>
      <c r="B1718" s="4" t="s">
        <v>6568</v>
      </c>
      <c r="C1718" s="4" t="s">
        <v>6319</v>
      </c>
      <c r="D1718" s="4" t="s">
        <v>6569</v>
      </c>
      <c r="E1718" s="4" t="n">
        <f aca="false">+918022285744</f>
        <v>918022285744</v>
      </c>
      <c r="F1718" s="4" t="s">
        <v>6570</v>
      </c>
      <c r="G1718" s="4" t="s">
        <v>12</v>
      </c>
    </row>
    <row r="1719" customFormat="false" ht="15.75" hidden="false" customHeight="false" outlineLevel="0" collapsed="false">
      <c r="A1719" s="3" t="n">
        <v>1718</v>
      </c>
      <c r="B1719" s="4" t="s">
        <v>6571</v>
      </c>
      <c r="C1719" s="4" t="s">
        <v>6572</v>
      </c>
      <c r="D1719" s="4" t="s">
        <v>6573</v>
      </c>
      <c r="E1719" s="4" t="s">
        <v>10</v>
      </c>
      <c r="F1719" s="4" t="s">
        <v>6574</v>
      </c>
      <c r="G1719" s="4" t="s">
        <v>12</v>
      </c>
    </row>
    <row r="1720" customFormat="false" ht="15.75" hidden="false" customHeight="false" outlineLevel="0" collapsed="false">
      <c r="A1720" s="3" t="n">
        <v>1719</v>
      </c>
      <c r="B1720" s="4" t="s">
        <v>6575</v>
      </c>
      <c r="C1720" s="4" t="s">
        <v>171</v>
      </c>
      <c r="D1720" s="4" t="s">
        <v>6576</v>
      </c>
      <c r="E1720" s="4" t="s">
        <v>10</v>
      </c>
      <c r="F1720" s="4" t="s">
        <v>6577</v>
      </c>
      <c r="G1720" s="4" t="s">
        <v>12</v>
      </c>
    </row>
    <row r="1721" customFormat="false" ht="15.75" hidden="false" customHeight="false" outlineLevel="0" collapsed="false">
      <c r="A1721" s="3" t="n">
        <v>1720</v>
      </c>
      <c r="B1721" s="4" t="s">
        <v>6578</v>
      </c>
      <c r="C1721" s="4" t="s">
        <v>31</v>
      </c>
      <c r="D1721" s="4" t="s">
        <v>6579</v>
      </c>
      <c r="E1721" s="4" t="s">
        <v>10</v>
      </c>
      <c r="F1721" s="4" t="s">
        <v>6580</v>
      </c>
      <c r="G1721" s="4" t="s">
        <v>12</v>
      </c>
    </row>
    <row r="1722" customFormat="false" ht="15.75" hidden="false" customHeight="false" outlineLevel="0" collapsed="false">
      <c r="A1722" s="3" t="n">
        <v>1721</v>
      </c>
      <c r="B1722" s="4" t="s">
        <v>6581</v>
      </c>
      <c r="C1722" s="4" t="s">
        <v>14</v>
      </c>
      <c r="D1722" s="4" t="s">
        <v>6582</v>
      </c>
      <c r="E1722" s="4" t="n">
        <f aca="false">+912764281845</f>
        <v>912764281845</v>
      </c>
      <c r="F1722" s="4" t="s">
        <v>6583</v>
      </c>
      <c r="G1722" s="4" t="s">
        <v>12</v>
      </c>
    </row>
    <row r="1723" customFormat="false" ht="15.75" hidden="false" customHeight="false" outlineLevel="0" collapsed="false">
      <c r="A1723" s="3" t="n">
        <v>1722</v>
      </c>
      <c r="B1723" s="4" t="s">
        <v>6584</v>
      </c>
      <c r="C1723" s="4" t="s">
        <v>5131</v>
      </c>
      <c r="D1723" s="4" t="s">
        <v>6585</v>
      </c>
      <c r="E1723" s="4" t="s">
        <v>10</v>
      </c>
      <c r="F1723" s="4" t="s">
        <v>6586</v>
      </c>
      <c r="G1723" s="4" t="s">
        <v>12</v>
      </c>
    </row>
    <row r="1724" customFormat="false" ht="15.75" hidden="false" customHeight="false" outlineLevel="0" collapsed="false">
      <c r="A1724" s="3" t="n">
        <v>1723</v>
      </c>
      <c r="B1724" s="4" t="s">
        <v>6587</v>
      </c>
      <c r="C1724" s="4" t="s">
        <v>163</v>
      </c>
      <c r="D1724" s="6" t="s">
        <v>6588</v>
      </c>
      <c r="E1724" s="4" t="s">
        <v>10</v>
      </c>
      <c r="F1724" s="4" t="s">
        <v>6589</v>
      </c>
      <c r="G1724" s="4" t="s">
        <v>12</v>
      </c>
    </row>
    <row r="1725" customFormat="false" ht="15.75" hidden="false" customHeight="false" outlineLevel="0" collapsed="false">
      <c r="A1725" s="3" t="n">
        <v>1724</v>
      </c>
      <c r="B1725" s="4" t="s">
        <v>6590</v>
      </c>
      <c r="C1725" s="4" t="s">
        <v>6591</v>
      </c>
      <c r="D1725" s="4" t="s">
        <v>6592</v>
      </c>
      <c r="E1725" s="4" t="s">
        <v>10</v>
      </c>
      <c r="F1725" s="4" t="s">
        <v>6593</v>
      </c>
      <c r="G1725" s="4" t="s">
        <v>12</v>
      </c>
    </row>
    <row r="1726" customFormat="false" ht="15.75" hidden="false" customHeight="false" outlineLevel="0" collapsed="false">
      <c r="A1726" s="3" t="n">
        <v>1725</v>
      </c>
      <c r="B1726" s="4" t="s">
        <v>6594</v>
      </c>
      <c r="C1726" s="4" t="s">
        <v>6595</v>
      </c>
      <c r="D1726" s="4" t="s">
        <v>6596</v>
      </c>
      <c r="E1726" s="4" t="n">
        <f aca="false">+914064557738</f>
        <v>914064557738</v>
      </c>
      <c r="F1726" s="4" t="s">
        <v>6597</v>
      </c>
      <c r="G1726" s="4" t="s">
        <v>12</v>
      </c>
    </row>
    <row r="1727" customFormat="false" ht="15.75" hidden="false" customHeight="false" outlineLevel="0" collapsed="false">
      <c r="A1727" s="3" t="n">
        <v>1726</v>
      </c>
      <c r="B1727" s="4" t="s">
        <v>6598</v>
      </c>
      <c r="C1727" s="4" t="s">
        <v>171</v>
      </c>
      <c r="D1727" s="4" t="s">
        <v>6599</v>
      </c>
      <c r="E1727" s="4" t="n">
        <f aca="false">+911126593216</f>
        <v>911126593216</v>
      </c>
      <c r="F1727" s="4" t="s">
        <v>6600</v>
      </c>
      <c r="G1727" s="4" t="s">
        <v>12</v>
      </c>
    </row>
    <row r="1728" customFormat="false" ht="15.75" hidden="false" customHeight="false" outlineLevel="0" collapsed="false">
      <c r="A1728" s="3" t="n">
        <v>1727</v>
      </c>
      <c r="B1728" s="4" t="s">
        <v>6601</v>
      </c>
      <c r="C1728" s="4" t="s">
        <v>6602</v>
      </c>
      <c r="D1728" s="4" t="s">
        <v>6603</v>
      </c>
      <c r="E1728" s="4" t="s">
        <v>6604</v>
      </c>
      <c r="F1728" s="4" t="s">
        <v>6605</v>
      </c>
      <c r="G1728" s="4" t="s">
        <v>12</v>
      </c>
    </row>
    <row r="1729" customFormat="false" ht="15.75" hidden="false" customHeight="false" outlineLevel="0" collapsed="false">
      <c r="A1729" s="3" t="n">
        <v>1728</v>
      </c>
      <c r="B1729" s="4" t="s">
        <v>6606</v>
      </c>
      <c r="C1729" s="4" t="s">
        <v>6607</v>
      </c>
      <c r="D1729" s="4" t="s">
        <v>6608</v>
      </c>
      <c r="E1729" s="4" t="n">
        <f aca="false">+919884480835</f>
        <v>919884480835</v>
      </c>
      <c r="F1729" s="4" t="s">
        <v>6609</v>
      </c>
      <c r="G1729" s="4" t="s">
        <v>12</v>
      </c>
    </row>
    <row r="1730" customFormat="false" ht="15.75" hidden="false" customHeight="false" outlineLevel="0" collapsed="false">
      <c r="A1730" s="3" t="n">
        <v>1729</v>
      </c>
      <c r="B1730" s="4" t="s">
        <v>6610</v>
      </c>
      <c r="C1730" s="4" t="s">
        <v>6611</v>
      </c>
      <c r="D1730" s="4" t="s">
        <v>6612</v>
      </c>
      <c r="E1730" s="4" t="s">
        <v>10</v>
      </c>
      <c r="F1730" s="4" t="s">
        <v>6613</v>
      </c>
      <c r="G1730" s="4" t="s">
        <v>12</v>
      </c>
    </row>
    <row r="1731" customFormat="false" ht="15.75" hidden="false" customHeight="false" outlineLevel="0" collapsed="false">
      <c r="A1731" s="3" t="n">
        <v>1730</v>
      </c>
      <c r="B1731" s="4" t="s">
        <v>6614</v>
      </c>
      <c r="C1731" s="4" t="s">
        <v>6615</v>
      </c>
      <c r="D1731" s="4" t="s">
        <v>6616</v>
      </c>
      <c r="E1731" s="4" t="s">
        <v>10</v>
      </c>
      <c r="F1731" s="4" t="s">
        <v>6617</v>
      </c>
      <c r="G1731" s="4" t="s">
        <v>12</v>
      </c>
    </row>
    <row r="1732" customFormat="false" ht="15.75" hidden="false" customHeight="false" outlineLevel="0" collapsed="false">
      <c r="A1732" s="3" t="n">
        <v>1731</v>
      </c>
      <c r="B1732" s="4" t="s">
        <v>6618</v>
      </c>
      <c r="C1732" s="4" t="s">
        <v>31</v>
      </c>
      <c r="D1732" s="4" t="s">
        <v>6619</v>
      </c>
      <c r="E1732" s="4" t="s">
        <v>10</v>
      </c>
      <c r="F1732" s="4" t="s">
        <v>6620</v>
      </c>
      <c r="G1732" s="4" t="s">
        <v>12</v>
      </c>
    </row>
    <row r="1733" customFormat="false" ht="15.75" hidden="false" customHeight="false" outlineLevel="0" collapsed="false">
      <c r="A1733" s="3" t="n">
        <v>1732</v>
      </c>
      <c r="B1733" s="4" t="s">
        <v>6621</v>
      </c>
      <c r="C1733" s="4" t="s">
        <v>6622</v>
      </c>
      <c r="D1733" s="4" t="s">
        <v>6623</v>
      </c>
      <c r="E1733" s="4" t="n">
        <f aca="false">+918040113000</f>
        <v>918040113000</v>
      </c>
      <c r="F1733" s="4" t="s">
        <v>6624</v>
      </c>
      <c r="G1733" s="4" t="s">
        <v>12</v>
      </c>
    </row>
    <row r="1734" customFormat="false" ht="15.75" hidden="false" customHeight="false" outlineLevel="0" collapsed="false">
      <c r="A1734" s="3" t="n">
        <v>1733</v>
      </c>
      <c r="B1734" s="4" t="s">
        <v>6625</v>
      </c>
      <c r="C1734" s="4" t="s">
        <v>171</v>
      </c>
      <c r="D1734" s="4" t="s">
        <v>6626</v>
      </c>
      <c r="E1734" s="4" t="s">
        <v>10</v>
      </c>
      <c r="F1734" s="4" t="s">
        <v>6627</v>
      </c>
      <c r="G1734" s="4" t="s">
        <v>12</v>
      </c>
    </row>
    <row r="1735" customFormat="false" ht="15.75" hidden="false" customHeight="false" outlineLevel="0" collapsed="false">
      <c r="A1735" s="3" t="n">
        <v>1734</v>
      </c>
      <c r="B1735" s="4" t="s">
        <v>6628</v>
      </c>
      <c r="C1735" s="4" t="s">
        <v>6629</v>
      </c>
      <c r="D1735" s="4" t="s">
        <v>6630</v>
      </c>
      <c r="E1735" s="4" t="s">
        <v>10</v>
      </c>
      <c r="F1735" s="4" t="s">
        <v>6631</v>
      </c>
      <c r="G1735" s="4" t="s">
        <v>12</v>
      </c>
    </row>
    <row r="1736" customFormat="false" ht="15.75" hidden="false" customHeight="false" outlineLevel="0" collapsed="false">
      <c r="A1736" s="3" t="n">
        <v>1735</v>
      </c>
      <c r="B1736" s="4" t="s">
        <v>6632</v>
      </c>
      <c r="C1736" s="4" t="s">
        <v>6633</v>
      </c>
      <c r="D1736" s="4" t="s">
        <v>6634</v>
      </c>
      <c r="E1736" s="4" t="n">
        <f aca="false">+919845095062</f>
        <v>919845095062</v>
      </c>
      <c r="F1736" s="4" t="s">
        <v>6635</v>
      </c>
      <c r="G1736" s="4" t="s">
        <v>12</v>
      </c>
    </row>
    <row r="1737" customFormat="false" ht="15.75" hidden="false" customHeight="false" outlineLevel="0" collapsed="false">
      <c r="A1737" s="3" t="n">
        <v>1736</v>
      </c>
      <c r="B1737" s="4" t="s">
        <v>6636</v>
      </c>
      <c r="C1737" s="4" t="s">
        <v>1416</v>
      </c>
      <c r="D1737" s="4" t="s">
        <v>6637</v>
      </c>
      <c r="E1737" s="4" t="s">
        <v>10</v>
      </c>
      <c r="F1737" s="4" t="s">
        <v>6638</v>
      </c>
      <c r="G1737" s="4" t="s">
        <v>12</v>
      </c>
    </row>
    <row r="1738" customFormat="false" ht="15.75" hidden="false" customHeight="false" outlineLevel="0" collapsed="false">
      <c r="A1738" s="3" t="n">
        <v>1737</v>
      </c>
      <c r="B1738" s="4" t="s">
        <v>6639</v>
      </c>
      <c r="C1738" s="4" t="s">
        <v>6640</v>
      </c>
      <c r="D1738" s="6" t="s">
        <v>6641</v>
      </c>
      <c r="E1738" s="4" t="s">
        <v>10</v>
      </c>
      <c r="F1738" s="4" t="s">
        <v>6642</v>
      </c>
      <c r="G1738" s="4" t="s">
        <v>12</v>
      </c>
    </row>
    <row r="1739" customFormat="false" ht="15.75" hidden="false" customHeight="false" outlineLevel="0" collapsed="false">
      <c r="A1739" s="3" t="n">
        <v>1738</v>
      </c>
      <c r="B1739" s="4" t="s">
        <v>6643</v>
      </c>
      <c r="C1739" s="4" t="s">
        <v>31</v>
      </c>
      <c r="D1739" s="4" t="s">
        <v>6644</v>
      </c>
      <c r="E1739" s="4" t="n">
        <f aca="false">+914069000201</f>
        <v>914069000201</v>
      </c>
      <c r="F1739" s="4" t="s">
        <v>6645</v>
      </c>
      <c r="G1739" s="4" t="s">
        <v>12</v>
      </c>
    </row>
    <row r="1740" customFormat="false" ht="15.75" hidden="false" customHeight="false" outlineLevel="0" collapsed="false">
      <c r="A1740" s="3" t="n">
        <v>1739</v>
      </c>
      <c r="B1740" s="4" t="s">
        <v>6646</v>
      </c>
      <c r="C1740" s="4" t="s">
        <v>6647</v>
      </c>
      <c r="D1740" s="4" t="s">
        <v>6648</v>
      </c>
      <c r="E1740" s="4" t="s">
        <v>10</v>
      </c>
      <c r="F1740" s="4" t="s">
        <v>6649</v>
      </c>
      <c r="G1740" s="4" t="s">
        <v>12</v>
      </c>
    </row>
    <row r="1741" customFormat="false" ht="15.75" hidden="false" customHeight="false" outlineLevel="0" collapsed="false">
      <c r="A1741" s="3" t="n">
        <v>1740</v>
      </c>
      <c r="B1741" s="4" t="s">
        <v>6650</v>
      </c>
      <c r="C1741" s="4" t="s">
        <v>6651</v>
      </c>
      <c r="D1741" s="4" t="s">
        <v>6652</v>
      </c>
      <c r="E1741" s="4" t="s">
        <v>10</v>
      </c>
      <c r="F1741" s="4" t="s">
        <v>6653</v>
      </c>
      <c r="G1741" s="4" t="s">
        <v>12</v>
      </c>
    </row>
    <row r="1742" customFormat="false" ht="15.75" hidden="false" customHeight="false" outlineLevel="0" collapsed="false">
      <c r="A1742" s="3" t="n">
        <v>1741</v>
      </c>
      <c r="B1742" s="4" t="s">
        <v>6654</v>
      </c>
      <c r="C1742" s="4" t="s">
        <v>6655</v>
      </c>
      <c r="D1742" s="4" t="s">
        <v>6656</v>
      </c>
      <c r="E1742" s="4" t="s">
        <v>6657</v>
      </c>
      <c r="F1742" s="4" t="s">
        <v>6658</v>
      </c>
      <c r="G1742" s="4" t="s">
        <v>12</v>
      </c>
    </row>
    <row r="1743" customFormat="false" ht="15.75" hidden="false" customHeight="false" outlineLevel="0" collapsed="false">
      <c r="A1743" s="3" t="n">
        <v>1742</v>
      </c>
      <c r="B1743" s="4" t="s">
        <v>6659</v>
      </c>
      <c r="C1743" s="4" t="s">
        <v>6660</v>
      </c>
      <c r="D1743" s="4" t="s">
        <v>6661</v>
      </c>
      <c r="E1743" s="4" t="s">
        <v>10</v>
      </c>
      <c r="F1743" s="4" t="s">
        <v>6662</v>
      </c>
      <c r="G1743" s="4" t="s">
        <v>12</v>
      </c>
    </row>
    <row r="1744" customFormat="false" ht="15.75" hidden="false" customHeight="false" outlineLevel="0" collapsed="false">
      <c r="A1744" s="3" t="n">
        <v>1743</v>
      </c>
      <c r="B1744" s="4" t="s">
        <v>6663</v>
      </c>
      <c r="C1744" s="4" t="s">
        <v>6664</v>
      </c>
      <c r="D1744" s="6" t="s">
        <v>6665</v>
      </c>
      <c r="E1744" s="4" t="s">
        <v>10</v>
      </c>
      <c r="F1744" s="4" t="s">
        <v>6666</v>
      </c>
      <c r="G1744" s="4" t="s">
        <v>12</v>
      </c>
    </row>
    <row r="1745" customFormat="false" ht="15.75" hidden="false" customHeight="false" outlineLevel="0" collapsed="false">
      <c r="A1745" s="3" t="n">
        <v>1744</v>
      </c>
      <c r="B1745" s="4" t="s">
        <v>6667</v>
      </c>
      <c r="C1745" s="4" t="s">
        <v>6668</v>
      </c>
      <c r="D1745" s="4" t="s">
        <v>6669</v>
      </c>
      <c r="E1745" s="4" t="n">
        <v>7710965728</v>
      </c>
      <c r="F1745" s="4" t="s">
        <v>6670</v>
      </c>
      <c r="G1745" s="4" t="s">
        <v>12</v>
      </c>
    </row>
    <row r="1746" customFormat="false" ht="15.75" hidden="false" customHeight="false" outlineLevel="0" collapsed="false">
      <c r="A1746" s="3" t="n">
        <v>1745</v>
      </c>
      <c r="B1746" s="4" t="s">
        <v>6671</v>
      </c>
      <c r="C1746" s="4" t="s">
        <v>31</v>
      </c>
      <c r="D1746" s="4" t="s">
        <v>6672</v>
      </c>
      <c r="E1746" s="4" t="s">
        <v>10</v>
      </c>
      <c r="F1746" s="4" t="s">
        <v>6673</v>
      </c>
      <c r="G1746" s="4" t="s">
        <v>12</v>
      </c>
    </row>
    <row r="1747" customFormat="false" ht="15.75" hidden="false" customHeight="false" outlineLevel="0" collapsed="false">
      <c r="A1747" s="3" t="n">
        <v>1746</v>
      </c>
      <c r="B1747" s="4" t="s">
        <v>6674</v>
      </c>
      <c r="C1747" s="4" t="s">
        <v>31</v>
      </c>
      <c r="D1747" s="4" t="s">
        <v>6675</v>
      </c>
      <c r="E1747" s="4" t="s">
        <v>10</v>
      </c>
      <c r="F1747" s="4" t="s">
        <v>6676</v>
      </c>
      <c r="G1747" s="4" t="s">
        <v>12</v>
      </c>
    </row>
    <row r="1748" customFormat="false" ht="15.75" hidden="false" customHeight="false" outlineLevel="0" collapsed="false">
      <c r="A1748" s="3" t="n">
        <v>1747</v>
      </c>
      <c r="B1748" s="4" t="s">
        <v>6677</v>
      </c>
      <c r="C1748" s="4" t="s">
        <v>6678</v>
      </c>
      <c r="D1748" s="4" t="s">
        <v>6679</v>
      </c>
      <c r="E1748" s="4" t="n">
        <f aca="false">+912066315400</f>
        <v>912066315400</v>
      </c>
      <c r="F1748" s="4" t="s">
        <v>6680</v>
      </c>
      <c r="G1748" s="4" t="s">
        <v>12</v>
      </c>
    </row>
    <row r="1749" customFormat="false" ht="15.75" hidden="false" customHeight="false" outlineLevel="0" collapsed="false">
      <c r="A1749" s="3" t="n">
        <v>1748</v>
      </c>
      <c r="B1749" s="4" t="s">
        <v>6681</v>
      </c>
      <c r="C1749" s="4" t="s">
        <v>6682</v>
      </c>
      <c r="D1749" s="4" t="s">
        <v>6683</v>
      </c>
      <c r="E1749" s="4" t="s">
        <v>10</v>
      </c>
      <c r="F1749" s="4" t="s">
        <v>6684</v>
      </c>
      <c r="G1749" s="4" t="s">
        <v>12</v>
      </c>
    </row>
    <row r="1750" customFormat="false" ht="15.75" hidden="false" customHeight="false" outlineLevel="0" collapsed="false">
      <c r="A1750" s="3" t="n">
        <v>1749</v>
      </c>
      <c r="B1750" s="4" t="s">
        <v>6685</v>
      </c>
      <c r="C1750" s="4" t="s">
        <v>6686</v>
      </c>
      <c r="D1750" s="4" t="s">
        <v>6687</v>
      </c>
      <c r="E1750" s="4" t="n">
        <f aca="false">+919820282450</f>
        <v>919820282450</v>
      </c>
      <c r="F1750" s="4" t="s">
        <v>6688</v>
      </c>
      <c r="G1750" s="4" t="s">
        <v>12</v>
      </c>
    </row>
    <row r="1751" customFormat="false" ht="15.75" hidden="false" customHeight="false" outlineLevel="0" collapsed="false">
      <c r="A1751" s="3" t="n">
        <v>1750</v>
      </c>
      <c r="B1751" s="4" t="s">
        <v>6689</v>
      </c>
      <c r="C1751" s="4" t="s">
        <v>6690</v>
      </c>
      <c r="D1751" s="4" t="s">
        <v>6691</v>
      </c>
      <c r="E1751" s="4" t="s">
        <v>10</v>
      </c>
      <c r="F1751" s="4" t="s">
        <v>6692</v>
      </c>
      <c r="G1751" s="4" t="s">
        <v>12</v>
      </c>
    </row>
    <row r="1752" customFormat="false" ht="15.75" hidden="false" customHeight="false" outlineLevel="0" collapsed="false">
      <c r="A1752" s="3" t="n">
        <v>1751</v>
      </c>
      <c r="B1752" s="4" t="s">
        <v>6693</v>
      </c>
      <c r="C1752" s="4" t="s">
        <v>163</v>
      </c>
      <c r="D1752" s="4" t="s">
        <v>6694</v>
      </c>
      <c r="E1752" s="4" t="s">
        <v>10</v>
      </c>
      <c r="F1752" s="4" t="s">
        <v>6695</v>
      </c>
      <c r="G1752" s="4" t="s">
        <v>12</v>
      </c>
    </row>
    <row r="1753" customFormat="false" ht="15.75" hidden="false" customHeight="false" outlineLevel="0" collapsed="false">
      <c r="A1753" s="3" t="n">
        <v>1752</v>
      </c>
      <c r="B1753" s="4" t="s">
        <v>6696</v>
      </c>
      <c r="C1753" s="4" t="s">
        <v>31</v>
      </c>
      <c r="D1753" s="4" t="s">
        <v>6697</v>
      </c>
      <c r="E1753" s="4" t="s">
        <v>10</v>
      </c>
      <c r="F1753" s="4" t="s">
        <v>6698</v>
      </c>
      <c r="G1753" s="4" t="s">
        <v>12</v>
      </c>
    </row>
    <row r="1754" customFormat="false" ht="15.75" hidden="false" customHeight="false" outlineLevel="0" collapsed="false">
      <c r="A1754" s="3" t="n">
        <v>1753</v>
      </c>
      <c r="B1754" s="4" t="s">
        <v>6699</v>
      </c>
      <c r="C1754" s="4" t="s">
        <v>6700</v>
      </c>
      <c r="D1754" s="4" t="s">
        <v>6701</v>
      </c>
      <c r="E1754" s="4" t="s">
        <v>10</v>
      </c>
      <c r="F1754" s="4" t="s">
        <v>6702</v>
      </c>
      <c r="G1754" s="4" t="s">
        <v>12</v>
      </c>
    </row>
    <row r="1755" customFormat="false" ht="15.75" hidden="false" customHeight="false" outlineLevel="0" collapsed="false">
      <c r="A1755" s="3" t="n">
        <v>1754</v>
      </c>
      <c r="B1755" s="4" t="s">
        <v>6703</v>
      </c>
      <c r="C1755" s="4" t="s">
        <v>6704</v>
      </c>
      <c r="D1755" s="4" t="s">
        <v>6705</v>
      </c>
      <c r="E1755" s="4" t="s">
        <v>10</v>
      </c>
      <c r="F1755" s="4" t="s">
        <v>6706</v>
      </c>
      <c r="G1755" s="4" t="s">
        <v>12</v>
      </c>
    </row>
    <row r="1756" customFormat="false" ht="15.75" hidden="false" customHeight="false" outlineLevel="0" collapsed="false">
      <c r="A1756" s="3" t="n">
        <v>1755</v>
      </c>
      <c r="B1756" s="4" t="s">
        <v>6707</v>
      </c>
      <c r="C1756" s="4" t="s">
        <v>31</v>
      </c>
      <c r="D1756" s="4" t="s">
        <v>6708</v>
      </c>
      <c r="E1756" s="4" t="s">
        <v>6709</v>
      </c>
      <c r="F1756" s="4" t="s">
        <v>6710</v>
      </c>
      <c r="G1756" s="4" t="s">
        <v>12</v>
      </c>
    </row>
    <row r="1757" customFormat="false" ht="15.75" hidden="false" customHeight="false" outlineLevel="0" collapsed="false">
      <c r="A1757" s="3" t="n">
        <v>1756</v>
      </c>
      <c r="B1757" s="4" t="s">
        <v>6711</v>
      </c>
      <c r="C1757" s="4" t="s">
        <v>6712</v>
      </c>
      <c r="D1757" s="6" t="s">
        <v>6713</v>
      </c>
      <c r="E1757" s="4" t="s">
        <v>6714</v>
      </c>
      <c r="F1757" s="4" t="s">
        <v>6715</v>
      </c>
      <c r="G1757" s="4" t="s">
        <v>12</v>
      </c>
    </row>
    <row r="1758" customFormat="false" ht="15.75" hidden="false" customHeight="false" outlineLevel="0" collapsed="false">
      <c r="A1758" s="3" t="n">
        <v>1757</v>
      </c>
      <c r="B1758" s="4" t="s">
        <v>6716</v>
      </c>
      <c r="C1758" s="4" t="s">
        <v>6717</v>
      </c>
      <c r="D1758" s="4" t="s">
        <v>6718</v>
      </c>
      <c r="E1758" s="4" t="s">
        <v>10</v>
      </c>
      <c r="F1758" s="4" t="s">
        <v>6719</v>
      </c>
      <c r="G1758" s="4" t="s">
        <v>12</v>
      </c>
    </row>
    <row r="1759" customFormat="false" ht="15.75" hidden="false" customHeight="false" outlineLevel="0" collapsed="false">
      <c r="A1759" s="3" t="n">
        <v>1758</v>
      </c>
      <c r="B1759" s="4" t="s">
        <v>6720</v>
      </c>
      <c r="C1759" s="4" t="s">
        <v>6721</v>
      </c>
      <c r="D1759" s="4" t="s">
        <v>6722</v>
      </c>
      <c r="E1759" s="4" t="s">
        <v>10</v>
      </c>
      <c r="F1759" s="4" t="s">
        <v>6723</v>
      </c>
      <c r="G1759" s="4" t="s">
        <v>12</v>
      </c>
    </row>
    <row r="1760" customFormat="false" ht="15.75" hidden="false" customHeight="false" outlineLevel="0" collapsed="false">
      <c r="A1760" s="3" t="n">
        <v>1759</v>
      </c>
      <c r="B1760" s="4" t="s">
        <v>6724</v>
      </c>
      <c r="C1760" s="4" t="s">
        <v>31</v>
      </c>
      <c r="D1760" s="6" t="s">
        <v>6725</v>
      </c>
      <c r="E1760" s="4" t="s">
        <v>10</v>
      </c>
      <c r="F1760" s="4" t="s">
        <v>6726</v>
      </c>
      <c r="G1760" s="4" t="s">
        <v>12</v>
      </c>
    </row>
    <row r="1761" customFormat="false" ht="15.75" hidden="false" customHeight="false" outlineLevel="0" collapsed="false">
      <c r="A1761" s="3" t="n">
        <v>1760</v>
      </c>
      <c r="B1761" s="4" t="s">
        <v>6727</v>
      </c>
      <c r="C1761" s="4" t="s">
        <v>31</v>
      </c>
      <c r="D1761" s="4" t="s">
        <v>6728</v>
      </c>
      <c r="E1761" s="4" t="s">
        <v>10</v>
      </c>
      <c r="F1761" s="4" t="s">
        <v>6729</v>
      </c>
      <c r="G1761" s="4" t="s">
        <v>12</v>
      </c>
    </row>
    <row r="1762" customFormat="false" ht="15.75" hidden="false" customHeight="false" outlineLevel="0" collapsed="false">
      <c r="A1762" s="3" t="n">
        <v>1761</v>
      </c>
      <c r="B1762" s="4" t="s">
        <v>6730</v>
      </c>
      <c r="C1762" s="4" t="s">
        <v>6731</v>
      </c>
      <c r="D1762" s="4" t="s">
        <v>6732</v>
      </c>
      <c r="E1762" s="4" t="s">
        <v>10</v>
      </c>
      <c r="F1762" s="4" t="s">
        <v>6733</v>
      </c>
      <c r="G1762" s="4" t="s">
        <v>12</v>
      </c>
    </row>
    <row r="1763" customFormat="false" ht="15.75" hidden="false" customHeight="false" outlineLevel="0" collapsed="false">
      <c r="A1763" s="3" t="n">
        <v>1762</v>
      </c>
      <c r="B1763" s="4" t="s">
        <v>6734</v>
      </c>
      <c r="C1763" s="4" t="s">
        <v>6735</v>
      </c>
      <c r="D1763" s="4" t="s">
        <v>6736</v>
      </c>
      <c r="E1763" s="4" t="s">
        <v>10</v>
      </c>
      <c r="F1763" s="4" t="s">
        <v>6737</v>
      </c>
      <c r="G1763" s="4" t="s">
        <v>12</v>
      </c>
    </row>
    <row r="1764" customFormat="false" ht="15.75" hidden="false" customHeight="false" outlineLevel="0" collapsed="false">
      <c r="A1764" s="3" t="n">
        <v>1763</v>
      </c>
      <c r="B1764" s="4" t="s">
        <v>6738</v>
      </c>
      <c r="C1764" s="4" t="s">
        <v>14</v>
      </c>
      <c r="D1764" s="4" t="s">
        <v>6739</v>
      </c>
      <c r="E1764" s="4" t="n">
        <f aca="false">+914428150652</f>
        <v>914428150652</v>
      </c>
      <c r="F1764" s="4" t="s">
        <v>6740</v>
      </c>
      <c r="G1764" s="4" t="s">
        <v>12</v>
      </c>
    </row>
    <row r="1765" customFormat="false" ht="15.75" hidden="false" customHeight="false" outlineLevel="0" collapsed="false">
      <c r="A1765" s="3" t="n">
        <v>1764</v>
      </c>
      <c r="B1765" s="4" t="s">
        <v>6741</v>
      </c>
      <c r="C1765" s="4" t="s">
        <v>6742</v>
      </c>
      <c r="D1765" s="4" t="s">
        <v>6743</v>
      </c>
      <c r="E1765" s="4" t="s">
        <v>10</v>
      </c>
      <c r="F1765" s="4" t="s">
        <v>6744</v>
      </c>
      <c r="G1765" s="4" t="s">
        <v>12</v>
      </c>
    </row>
    <row r="1766" customFormat="false" ht="15.75" hidden="false" customHeight="false" outlineLevel="0" collapsed="false">
      <c r="A1766" s="3" t="n">
        <v>1765</v>
      </c>
      <c r="B1766" s="4" t="s">
        <v>6745</v>
      </c>
      <c r="C1766" s="4" t="s">
        <v>6746</v>
      </c>
      <c r="D1766" s="4" t="s">
        <v>6747</v>
      </c>
      <c r="E1766" s="4" t="s">
        <v>10</v>
      </c>
      <c r="F1766" s="4" t="s">
        <v>6748</v>
      </c>
      <c r="G1766" s="4" t="s">
        <v>12</v>
      </c>
    </row>
    <row r="1767" customFormat="false" ht="15.75" hidden="false" customHeight="false" outlineLevel="0" collapsed="false">
      <c r="A1767" s="3" t="n">
        <v>1766</v>
      </c>
      <c r="B1767" s="4" t="s">
        <v>6749</v>
      </c>
      <c r="C1767" s="4" t="s">
        <v>1411</v>
      </c>
      <c r="D1767" s="4" t="s">
        <v>6750</v>
      </c>
      <c r="E1767" s="4" t="n">
        <f aca="false">+919971445795</f>
        <v>919971445795</v>
      </c>
      <c r="F1767" s="4" t="s">
        <v>6751</v>
      </c>
      <c r="G1767" s="4" t="s">
        <v>12</v>
      </c>
    </row>
    <row r="1768" customFormat="false" ht="15.75" hidden="false" customHeight="false" outlineLevel="0" collapsed="false">
      <c r="A1768" s="3" t="n">
        <v>1767</v>
      </c>
      <c r="B1768" s="4" t="s">
        <v>6752</v>
      </c>
      <c r="C1768" s="4" t="s">
        <v>6753</v>
      </c>
      <c r="D1768" s="4" t="s">
        <v>6754</v>
      </c>
      <c r="E1768" s="4" t="n">
        <f aca="false">+919940048900</f>
        <v>919940048900</v>
      </c>
      <c r="F1768" s="4" t="s">
        <v>6755</v>
      </c>
      <c r="G1768" s="4" t="s">
        <v>12</v>
      </c>
    </row>
    <row r="1769" customFormat="false" ht="15.75" hidden="false" customHeight="false" outlineLevel="0" collapsed="false">
      <c r="A1769" s="3" t="n">
        <v>1768</v>
      </c>
      <c r="B1769" s="4" t="s">
        <v>6756</v>
      </c>
      <c r="C1769" s="4" t="s">
        <v>6757</v>
      </c>
      <c r="D1769" s="4" t="s">
        <v>6758</v>
      </c>
      <c r="E1769" s="4" t="s">
        <v>10</v>
      </c>
      <c r="F1769" s="4" t="s">
        <v>6759</v>
      </c>
      <c r="G1769" s="4" t="s">
        <v>12</v>
      </c>
    </row>
    <row r="1770" customFormat="false" ht="15.75" hidden="false" customHeight="false" outlineLevel="0" collapsed="false">
      <c r="A1770" s="3" t="n">
        <v>1769</v>
      </c>
      <c r="B1770" s="4" t="s">
        <v>6760</v>
      </c>
      <c r="C1770" s="4" t="s">
        <v>31</v>
      </c>
      <c r="D1770" s="4" t="s">
        <v>6761</v>
      </c>
      <c r="E1770" s="4" t="s">
        <v>6762</v>
      </c>
      <c r="F1770" s="4" t="s">
        <v>6763</v>
      </c>
      <c r="G1770" s="4" t="s">
        <v>12</v>
      </c>
    </row>
    <row r="1771" customFormat="false" ht="15.75" hidden="false" customHeight="false" outlineLevel="0" collapsed="false">
      <c r="A1771" s="3" t="n">
        <v>1770</v>
      </c>
      <c r="B1771" s="4" t="s">
        <v>6764</v>
      </c>
      <c r="C1771" s="4" t="s">
        <v>14</v>
      </c>
      <c r="D1771" s="4" t="s">
        <v>6765</v>
      </c>
      <c r="E1771" s="4" t="s">
        <v>10</v>
      </c>
      <c r="F1771" s="4" t="s">
        <v>6766</v>
      </c>
      <c r="G1771" s="4" t="s">
        <v>12</v>
      </c>
    </row>
    <row r="1772" customFormat="false" ht="15.75" hidden="false" customHeight="false" outlineLevel="0" collapsed="false">
      <c r="A1772" s="3" t="n">
        <v>1771</v>
      </c>
      <c r="B1772" s="4" t="s">
        <v>6767</v>
      </c>
      <c r="C1772" s="4" t="s">
        <v>6768</v>
      </c>
      <c r="D1772" s="4" t="s">
        <v>6769</v>
      </c>
      <c r="E1772" s="4" t="s">
        <v>10</v>
      </c>
      <c r="F1772" s="4" t="s">
        <v>6770</v>
      </c>
      <c r="G1772" s="4" t="s">
        <v>12</v>
      </c>
    </row>
    <row r="1773" customFormat="false" ht="15.75" hidden="false" customHeight="false" outlineLevel="0" collapsed="false">
      <c r="A1773" s="3" t="n">
        <v>1772</v>
      </c>
      <c r="B1773" s="4" t="s">
        <v>6771</v>
      </c>
      <c r="C1773" s="4" t="s">
        <v>6772</v>
      </c>
      <c r="D1773" s="4" t="s">
        <v>6773</v>
      </c>
      <c r="E1773" s="4" t="s">
        <v>10</v>
      </c>
      <c r="F1773" s="4" t="s">
        <v>6774</v>
      </c>
      <c r="G1773" s="4" t="s">
        <v>12</v>
      </c>
    </row>
    <row r="1774" customFormat="false" ht="15.75" hidden="false" customHeight="false" outlineLevel="0" collapsed="false">
      <c r="A1774" s="3" t="n">
        <v>1773</v>
      </c>
      <c r="B1774" s="4" t="s">
        <v>6775</v>
      </c>
      <c r="C1774" s="4" t="s">
        <v>31</v>
      </c>
      <c r="D1774" s="4" t="s">
        <v>6776</v>
      </c>
      <c r="E1774" s="4" t="n">
        <f aca="false">+914443322313</f>
        <v>914443322313</v>
      </c>
      <c r="F1774" s="4" t="s">
        <v>6777</v>
      </c>
      <c r="G1774" s="4" t="s">
        <v>12</v>
      </c>
    </row>
    <row r="1775" customFormat="false" ht="15.75" hidden="false" customHeight="false" outlineLevel="0" collapsed="false">
      <c r="A1775" s="3" t="n">
        <v>1774</v>
      </c>
      <c r="B1775" s="4" t="s">
        <v>6778</v>
      </c>
      <c r="C1775" s="4" t="s">
        <v>6779</v>
      </c>
      <c r="D1775" s="4" t="s">
        <v>6780</v>
      </c>
      <c r="E1775" s="4" t="n">
        <f aca="false">+919642000774</f>
        <v>919642000774</v>
      </c>
      <c r="F1775" s="4" t="s">
        <v>6781</v>
      </c>
      <c r="G1775" s="4" t="s">
        <v>12</v>
      </c>
    </row>
    <row r="1776" customFormat="false" ht="15.75" hidden="false" customHeight="false" outlineLevel="0" collapsed="false">
      <c r="A1776" s="3" t="n">
        <v>1775</v>
      </c>
      <c r="B1776" s="4" t="s">
        <v>6782</v>
      </c>
      <c r="C1776" s="4" t="s">
        <v>171</v>
      </c>
      <c r="D1776" s="4" t="s">
        <v>6783</v>
      </c>
      <c r="E1776" s="4" t="s">
        <v>10</v>
      </c>
      <c r="F1776" s="4" t="s">
        <v>6784</v>
      </c>
      <c r="G1776" s="4" t="s">
        <v>12</v>
      </c>
    </row>
    <row r="1777" customFormat="false" ht="15.75" hidden="false" customHeight="false" outlineLevel="0" collapsed="false">
      <c r="A1777" s="3" t="n">
        <v>1776</v>
      </c>
      <c r="B1777" s="4" t="s">
        <v>6785</v>
      </c>
      <c r="C1777" s="4" t="s">
        <v>6786</v>
      </c>
      <c r="D1777" s="4" t="s">
        <v>6787</v>
      </c>
      <c r="E1777" s="4" t="s">
        <v>6788</v>
      </c>
      <c r="F1777" s="4" t="s">
        <v>6789</v>
      </c>
      <c r="G1777" s="4" t="s">
        <v>12</v>
      </c>
    </row>
    <row r="1778" customFormat="false" ht="15.75" hidden="false" customHeight="false" outlineLevel="0" collapsed="false">
      <c r="A1778" s="3" t="n">
        <v>1777</v>
      </c>
      <c r="B1778" s="4" t="s">
        <v>6790</v>
      </c>
      <c r="C1778" s="4" t="s">
        <v>6791</v>
      </c>
      <c r="D1778" s="4" t="s">
        <v>6792</v>
      </c>
      <c r="E1778" s="4" t="s">
        <v>10</v>
      </c>
      <c r="F1778" s="4" t="s">
        <v>6793</v>
      </c>
      <c r="G1778" s="4" t="s">
        <v>12</v>
      </c>
    </row>
    <row r="1779" customFormat="false" ht="15.75" hidden="false" customHeight="false" outlineLevel="0" collapsed="false">
      <c r="A1779" s="3" t="n">
        <v>1778</v>
      </c>
      <c r="B1779" s="4" t="s">
        <v>6794</v>
      </c>
      <c r="C1779" s="4" t="s">
        <v>6795</v>
      </c>
      <c r="D1779" s="4" t="s">
        <v>6796</v>
      </c>
      <c r="E1779" s="4" t="s">
        <v>10</v>
      </c>
      <c r="F1779" s="4" t="s">
        <v>6797</v>
      </c>
      <c r="G1779" s="4" t="s">
        <v>12</v>
      </c>
    </row>
    <row r="1780" customFormat="false" ht="15.75" hidden="false" customHeight="false" outlineLevel="0" collapsed="false">
      <c r="A1780" s="3" t="n">
        <v>1779</v>
      </c>
      <c r="B1780" s="4" t="s">
        <v>6798</v>
      </c>
      <c r="C1780" s="4" t="s">
        <v>6799</v>
      </c>
      <c r="D1780" s="4" t="s">
        <v>6800</v>
      </c>
      <c r="E1780" s="4" t="s">
        <v>6801</v>
      </c>
      <c r="F1780" s="4" t="s">
        <v>6802</v>
      </c>
      <c r="G1780" s="4" t="s">
        <v>12</v>
      </c>
    </row>
    <row r="1781" customFormat="false" ht="15.75" hidden="false" customHeight="false" outlineLevel="0" collapsed="false">
      <c r="A1781" s="3" t="n">
        <v>1780</v>
      </c>
      <c r="B1781" s="4" t="s">
        <v>6803</v>
      </c>
      <c r="C1781" s="4" t="s">
        <v>6804</v>
      </c>
      <c r="D1781" s="4" t="s">
        <v>6805</v>
      </c>
      <c r="E1781" s="4" t="n">
        <f aca="false">+911244517600</f>
        <v>911244517600</v>
      </c>
      <c r="F1781" s="4" t="s">
        <v>6806</v>
      </c>
      <c r="G1781" s="4" t="s">
        <v>12</v>
      </c>
    </row>
    <row r="1782" customFormat="false" ht="15.75" hidden="false" customHeight="false" outlineLevel="0" collapsed="false">
      <c r="A1782" s="3" t="n">
        <v>1781</v>
      </c>
      <c r="B1782" s="4" t="s">
        <v>6807</v>
      </c>
      <c r="C1782" s="4" t="s">
        <v>31</v>
      </c>
      <c r="D1782" s="4" t="s">
        <v>6808</v>
      </c>
      <c r="E1782" s="4" t="n">
        <f aca="false">+917034004008</f>
        <v>917034004008</v>
      </c>
      <c r="F1782" s="4" t="s">
        <v>6809</v>
      </c>
      <c r="G1782" s="4" t="s">
        <v>12</v>
      </c>
    </row>
    <row r="1783" customFormat="false" ht="15.75" hidden="false" customHeight="false" outlineLevel="0" collapsed="false">
      <c r="A1783" s="3" t="n">
        <v>1782</v>
      </c>
      <c r="B1783" s="4" t="s">
        <v>6810</v>
      </c>
      <c r="C1783" s="4" t="s">
        <v>6811</v>
      </c>
      <c r="D1783" s="4" t="s">
        <v>6812</v>
      </c>
      <c r="E1783" s="4" t="s">
        <v>10</v>
      </c>
      <c r="F1783" s="4" t="s">
        <v>6813</v>
      </c>
      <c r="G1783" s="4" t="s">
        <v>12</v>
      </c>
    </row>
    <row r="1784" customFormat="false" ht="15.75" hidden="false" customHeight="false" outlineLevel="0" collapsed="false">
      <c r="A1784" s="3" t="n">
        <v>1783</v>
      </c>
      <c r="B1784" s="4" t="s">
        <v>6814</v>
      </c>
      <c r="C1784" s="4" t="s">
        <v>6815</v>
      </c>
      <c r="D1784" s="4" t="s">
        <v>6816</v>
      </c>
      <c r="E1784" s="4" t="n">
        <v>9831098940</v>
      </c>
      <c r="F1784" s="4" t="s">
        <v>6817</v>
      </c>
      <c r="G1784" s="4" t="s">
        <v>12</v>
      </c>
    </row>
    <row r="1785" customFormat="false" ht="15.75" hidden="false" customHeight="false" outlineLevel="0" collapsed="false">
      <c r="A1785" s="3" t="n">
        <v>1784</v>
      </c>
      <c r="B1785" s="4" t="s">
        <v>6818</v>
      </c>
      <c r="C1785" s="4" t="s">
        <v>6819</v>
      </c>
      <c r="D1785" s="4" t="s">
        <v>6820</v>
      </c>
      <c r="E1785" s="4" t="s">
        <v>10</v>
      </c>
      <c r="F1785" s="4" t="s">
        <v>6821</v>
      </c>
      <c r="G1785" s="4" t="s">
        <v>12</v>
      </c>
    </row>
    <row r="1786" customFormat="false" ht="15.75" hidden="false" customHeight="false" outlineLevel="0" collapsed="false">
      <c r="A1786" s="3" t="n">
        <v>1785</v>
      </c>
      <c r="B1786" s="4" t="s">
        <v>6822</v>
      </c>
      <c r="C1786" s="4" t="s">
        <v>6823</v>
      </c>
      <c r="D1786" s="4" t="s">
        <v>6824</v>
      </c>
      <c r="E1786" s="4" t="s">
        <v>10</v>
      </c>
      <c r="F1786" s="4" t="s">
        <v>6825</v>
      </c>
      <c r="G1786" s="4" t="s">
        <v>12</v>
      </c>
    </row>
    <row r="1787" customFormat="false" ht="15.75" hidden="false" customHeight="false" outlineLevel="0" collapsed="false">
      <c r="A1787" s="3" t="n">
        <v>1786</v>
      </c>
      <c r="B1787" s="4" t="s">
        <v>6826</v>
      </c>
      <c r="C1787" s="4" t="s">
        <v>6827</v>
      </c>
      <c r="D1787" s="4" t="s">
        <v>6828</v>
      </c>
      <c r="E1787" s="4" t="n">
        <f aca="false">+918040203001</f>
        <v>918040203001</v>
      </c>
      <c r="F1787" s="4" t="s">
        <v>6829</v>
      </c>
      <c r="G1787" s="4" t="s">
        <v>12</v>
      </c>
    </row>
    <row r="1788" customFormat="false" ht="15.75" hidden="false" customHeight="false" outlineLevel="0" collapsed="false">
      <c r="A1788" s="3" t="n">
        <v>1787</v>
      </c>
      <c r="B1788" s="4" t="s">
        <v>6830</v>
      </c>
      <c r="C1788" s="4" t="s">
        <v>6831</v>
      </c>
      <c r="D1788" s="4" t="s">
        <v>6832</v>
      </c>
      <c r="E1788" s="4" t="n">
        <f aca="false">+913324646444</f>
        <v>913324646444</v>
      </c>
      <c r="F1788" s="4" t="s">
        <v>6833</v>
      </c>
      <c r="G1788" s="4" t="s">
        <v>12</v>
      </c>
    </row>
    <row r="1789" customFormat="false" ht="15.75" hidden="false" customHeight="false" outlineLevel="0" collapsed="false">
      <c r="A1789" s="3" t="n">
        <v>1788</v>
      </c>
      <c r="B1789" s="4" t="s">
        <v>6834</v>
      </c>
      <c r="C1789" s="4" t="s">
        <v>31</v>
      </c>
      <c r="D1789" s="4" t="s">
        <v>6835</v>
      </c>
      <c r="E1789" s="4" t="n">
        <f aca="false">+914040267369</f>
        <v>914040267369</v>
      </c>
      <c r="F1789" s="4" t="s">
        <v>6836</v>
      </c>
      <c r="G1789" s="4" t="s">
        <v>12</v>
      </c>
    </row>
    <row r="1790" customFormat="false" ht="15.75" hidden="false" customHeight="false" outlineLevel="0" collapsed="false">
      <c r="A1790" s="3" t="n">
        <v>1789</v>
      </c>
      <c r="B1790" s="4" t="s">
        <v>6837</v>
      </c>
      <c r="C1790" s="4" t="s">
        <v>6838</v>
      </c>
      <c r="D1790" s="4" t="s">
        <v>6839</v>
      </c>
      <c r="E1790" s="4" t="n">
        <f aca="false">+913364504516</f>
        <v>913364504516</v>
      </c>
      <c r="F1790" s="4" t="s">
        <v>6840</v>
      </c>
      <c r="G1790" s="4" t="s">
        <v>12</v>
      </c>
    </row>
    <row r="1791" customFormat="false" ht="15.75" hidden="false" customHeight="false" outlineLevel="0" collapsed="false">
      <c r="A1791" s="3" t="n">
        <v>1790</v>
      </c>
      <c r="B1791" s="4" t="s">
        <v>6841</v>
      </c>
      <c r="C1791" s="4" t="s">
        <v>6842</v>
      </c>
      <c r="D1791" s="4" t="s">
        <v>6843</v>
      </c>
      <c r="E1791" s="4" t="s">
        <v>10</v>
      </c>
      <c r="F1791" s="4" t="s">
        <v>6844</v>
      </c>
      <c r="G1791" s="4" t="s">
        <v>12</v>
      </c>
    </row>
    <row r="1792" customFormat="false" ht="15.75" hidden="false" customHeight="false" outlineLevel="0" collapsed="false">
      <c r="A1792" s="3" t="n">
        <v>1791</v>
      </c>
      <c r="B1792" s="4" t="s">
        <v>6845</v>
      </c>
      <c r="C1792" s="4" t="s">
        <v>6846</v>
      </c>
      <c r="D1792" s="4" t="s">
        <v>6847</v>
      </c>
      <c r="E1792" s="4" t="s">
        <v>10</v>
      </c>
      <c r="F1792" s="4" t="s">
        <v>6848</v>
      </c>
      <c r="G1792" s="4" t="s">
        <v>12</v>
      </c>
    </row>
    <row r="1793" customFormat="false" ht="15.75" hidden="false" customHeight="false" outlineLevel="0" collapsed="false">
      <c r="A1793" s="3" t="n">
        <v>1792</v>
      </c>
      <c r="B1793" s="4" t="s">
        <v>6849</v>
      </c>
      <c r="C1793" s="4" t="s">
        <v>1416</v>
      </c>
      <c r="D1793" s="4" t="s">
        <v>6850</v>
      </c>
      <c r="E1793" s="4" t="s">
        <v>10</v>
      </c>
      <c r="F1793" s="4" t="s">
        <v>6851</v>
      </c>
      <c r="G1793" s="4" t="s">
        <v>12</v>
      </c>
    </row>
    <row r="1794" customFormat="false" ht="15.75" hidden="false" customHeight="false" outlineLevel="0" collapsed="false">
      <c r="A1794" s="3" t="n">
        <v>1793</v>
      </c>
      <c r="B1794" s="4" t="s">
        <v>6852</v>
      </c>
      <c r="C1794" s="4" t="s">
        <v>6853</v>
      </c>
      <c r="D1794" s="4" t="s">
        <v>6854</v>
      </c>
      <c r="E1794" s="4" t="s">
        <v>10</v>
      </c>
      <c r="F1794" s="4" t="s">
        <v>6855</v>
      </c>
      <c r="G1794" s="4" t="s">
        <v>12</v>
      </c>
    </row>
    <row r="1795" customFormat="false" ht="15.75" hidden="false" customHeight="false" outlineLevel="0" collapsed="false">
      <c r="A1795" s="3" t="n">
        <v>1794</v>
      </c>
      <c r="B1795" s="4" t="s">
        <v>6856</v>
      </c>
      <c r="C1795" s="4" t="s">
        <v>6857</v>
      </c>
      <c r="D1795" s="4" t="s">
        <v>6858</v>
      </c>
      <c r="E1795" s="4" t="s">
        <v>10</v>
      </c>
      <c r="F1795" s="4" t="s">
        <v>6859</v>
      </c>
      <c r="G1795" s="4" t="s">
        <v>12</v>
      </c>
    </row>
    <row r="1796" customFormat="false" ht="15.75" hidden="false" customHeight="false" outlineLevel="0" collapsed="false">
      <c r="A1796" s="3" t="n">
        <v>1795</v>
      </c>
      <c r="B1796" s="4" t="s">
        <v>6860</v>
      </c>
      <c r="C1796" s="4" t="s">
        <v>6861</v>
      </c>
      <c r="D1796" s="6" t="s">
        <v>6862</v>
      </c>
      <c r="E1796" s="4" t="e">
        <f aca="false">+91 40 4458 6789</f>
        <v>#VALUE!</v>
      </c>
      <c r="F1796" s="4" t="s">
        <v>6863</v>
      </c>
      <c r="G1796" s="4" t="s">
        <v>12</v>
      </c>
    </row>
    <row r="1797" customFormat="false" ht="15.75" hidden="false" customHeight="false" outlineLevel="0" collapsed="false">
      <c r="A1797" s="3" t="n">
        <v>1796</v>
      </c>
      <c r="B1797" s="4" t="s">
        <v>6864</v>
      </c>
      <c r="C1797" s="4" t="s">
        <v>171</v>
      </c>
      <c r="D1797" s="4" t="s">
        <v>6865</v>
      </c>
      <c r="E1797" s="4" t="n">
        <f aca="false">+912225861874</f>
        <v>912225861874</v>
      </c>
      <c r="F1797" s="4" t="s">
        <v>6866</v>
      </c>
      <c r="G1797" s="4" t="s">
        <v>12</v>
      </c>
    </row>
    <row r="1798" customFormat="false" ht="15.75" hidden="false" customHeight="false" outlineLevel="0" collapsed="false">
      <c r="A1798" s="3" t="n">
        <v>1797</v>
      </c>
      <c r="B1798" s="4" t="s">
        <v>6867</v>
      </c>
      <c r="C1798" s="4" t="s">
        <v>31</v>
      </c>
      <c r="D1798" s="4" t="s">
        <v>6868</v>
      </c>
      <c r="E1798" s="4" t="s">
        <v>10</v>
      </c>
      <c r="F1798" s="4" t="s">
        <v>6869</v>
      </c>
      <c r="G1798" s="4" t="s">
        <v>12</v>
      </c>
    </row>
    <row r="1799" customFormat="false" ht="15.75" hidden="false" customHeight="false" outlineLevel="0" collapsed="false">
      <c r="A1799" s="3" t="n">
        <v>1798</v>
      </c>
      <c r="B1799" s="4" t="s">
        <v>6870</v>
      </c>
      <c r="C1799" s="4" t="s">
        <v>6871</v>
      </c>
      <c r="D1799" s="4" t="s">
        <v>6872</v>
      </c>
      <c r="E1799" s="4" t="s">
        <v>10</v>
      </c>
      <c r="F1799" s="4" t="s">
        <v>6873</v>
      </c>
      <c r="G1799" s="4" t="s">
        <v>12</v>
      </c>
    </row>
    <row r="1800" customFormat="false" ht="15.75" hidden="false" customHeight="false" outlineLevel="0" collapsed="false">
      <c r="A1800" s="3" t="n">
        <v>1799</v>
      </c>
      <c r="B1800" s="4" t="s">
        <v>6874</v>
      </c>
      <c r="C1800" s="4" t="s">
        <v>1416</v>
      </c>
      <c r="D1800" s="4" t="s">
        <v>6875</v>
      </c>
      <c r="E1800" s="4" t="s">
        <v>10</v>
      </c>
      <c r="F1800" s="4" t="s">
        <v>6876</v>
      </c>
      <c r="G1800" s="4" t="s">
        <v>12</v>
      </c>
    </row>
    <row r="1801" customFormat="false" ht="15.75" hidden="false" customHeight="false" outlineLevel="0" collapsed="false">
      <c r="A1801" s="3" t="n">
        <v>1800</v>
      </c>
      <c r="B1801" s="4" t="s">
        <v>6877</v>
      </c>
      <c r="C1801" s="4" t="s">
        <v>6878</v>
      </c>
      <c r="D1801" s="4" t="s">
        <v>6879</v>
      </c>
      <c r="E1801" s="4" t="s">
        <v>10</v>
      </c>
      <c r="F1801" s="4" t="s">
        <v>6880</v>
      </c>
      <c r="G1801" s="4" t="s">
        <v>12</v>
      </c>
    </row>
    <row r="1802" customFormat="false" ht="15.75" hidden="false" customHeight="false" outlineLevel="0" collapsed="false">
      <c r="A1802" s="3" t="n">
        <v>1801</v>
      </c>
      <c r="B1802" s="4" t="s">
        <v>6881</v>
      </c>
      <c r="C1802" s="4" t="s">
        <v>6882</v>
      </c>
      <c r="D1802" s="4" t="s">
        <v>6883</v>
      </c>
      <c r="E1802" s="4" t="s">
        <v>10</v>
      </c>
      <c r="F1802" s="4" t="s">
        <v>6884</v>
      </c>
      <c r="G1802" s="4" t="s">
        <v>12</v>
      </c>
    </row>
    <row r="1803" customFormat="false" ht="15.75" hidden="false" customHeight="false" outlineLevel="0" collapsed="false">
      <c r="A1803" s="3" t="n">
        <v>1802</v>
      </c>
      <c r="B1803" s="4" t="s">
        <v>6885</v>
      </c>
      <c r="C1803" s="4" t="s">
        <v>31</v>
      </c>
      <c r="D1803" s="4" t="s">
        <v>6886</v>
      </c>
      <c r="E1803" s="4" t="s">
        <v>10</v>
      </c>
      <c r="F1803" s="4" t="s">
        <v>6887</v>
      </c>
      <c r="G1803" s="4" t="s">
        <v>12</v>
      </c>
    </row>
    <row r="1804" customFormat="false" ht="15.75" hidden="false" customHeight="false" outlineLevel="0" collapsed="false">
      <c r="A1804" s="3" t="n">
        <v>1803</v>
      </c>
      <c r="B1804" s="4" t="s">
        <v>6888</v>
      </c>
      <c r="C1804" s="4" t="s">
        <v>171</v>
      </c>
      <c r="D1804" s="4" t="s">
        <v>6889</v>
      </c>
      <c r="E1804" s="4" t="n">
        <f aca="false">+919867228229</f>
        <v>919867228229</v>
      </c>
      <c r="F1804" s="4" t="s">
        <v>6890</v>
      </c>
      <c r="G1804" s="4" t="s">
        <v>12</v>
      </c>
    </row>
    <row r="1805" customFormat="false" ht="15.75" hidden="false" customHeight="false" outlineLevel="0" collapsed="false">
      <c r="A1805" s="3" t="n">
        <v>1804</v>
      </c>
      <c r="B1805" s="4" t="s">
        <v>6891</v>
      </c>
      <c r="C1805" s="4" t="s">
        <v>6892</v>
      </c>
      <c r="D1805" s="4" t="s">
        <v>6893</v>
      </c>
      <c r="E1805" s="4" t="s">
        <v>10</v>
      </c>
      <c r="F1805" s="4" t="s">
        <v>6894</v>
      </c>
      <c r="G1805" s="4" t="s">
        <v>12</v>
      </c>
    </row>
    <row r="1806" customFormat="false" ht="15.75" hidden="false" customHeight="false" outlineLevel="0" collapsed="false">
      <c r="A1806" s="3" t="n">
        <v>1805</v>
      </c>
      <c r="B1806" s="4" t="s">
        <v>6895</v>
      </c>
      <c r="C1806" s="4" t="s">
        <v>14</v>
      </c>
      <c r="D1806" s="4" t="s">
        <v>6896</v>
      </c>
      <c r="E1806" s="4" t="s">
        <v>6897</v>
      </c>
      <c r="F1806" s="4" t="s">
        <v>6898</v>
      </c>
      <c r="G1806" s="4" t="s">
        <v>12</v>
      </c>
    </row>
    <row r="1807" customFormat="false" ht="15.75" hidden="false" customHeight="false" outlineLevel="0" collapsed="false">
      <c r="A1807" s="3" t="n">
        <v>1806</v>
      </c>
      <c r="B1807" s="4" t="s">
        <v>6899</v>
      </c>
      <c r="C1807" s="4" t="s">
        <v>6900</v>
      </c>
      <c r="D1807" s="4" t="s">
        <v>6901</v>
      </c>
      <c r="E1807" s="4" t="s">
        <v>10</v>
      </c>
      <c r="F1807" s="4" t="s">
        <v>6902</v>
      </c>
      <c r="G1807" s="4" t="s">
        <v>12</v>
      </c>
    </row>
    <row r="1808" customFormat="false" ht="15.75" hidden="false" customHeight="false" outlineLevel="0" collapsed="false">
      <c r="A1808" s="3" t="n">
        <v>1807</v>
      </c>
      <c r="B1808" s="4" t="s">
        <v>6903</v>
      </c>
      <c r="C1808" s="4" t="s">
        <v>3161</v>
      </c>
      <c r="D1808" s="4" t="s">
        <v>6904</v>
      </c>
      <c r="E1808" s="4" t="s">
        <v>10</v>
      </c>
      <c r="F1808" s="4" t="s">
        <v>6905</v>
      </c>
      <c r="G1808" s="4" t="s">
        <v>12</v>
      </c>
    </row>
    <row r="1809" customFormat="false" ht="15.75" hidden="false" customHeight="false" outlineLevel="0" collapsed="false">
      <c r="A1809" s="3" t="n">
        <v>1808</v>
      </c>
      <c r="B1809" s="4" t="s">
        <v>6906</v>
      </c>
      <c r="C1809" s="4" t="s">
        <v>2720</v>
      </c>
      <c r="D1809" s="4" t="s">
        <v>6907</v>
      </c>
      <c r="E1809" s="4" t="s">
        <v>10</v>
      </c>
      <c r="F1809" s="4" t="s">
        <v>6908</v>
      </c>
      <c r="G1809" s="4" t="s">
        <v>12</v>
      </c>
    </row>
    <row r="1810" customFormat="false" ht="15.75" hidden="false" customHeight="false" outlineLevel="0" collapsed="false">
      <c r="A1810" s="3" t="n">
        <v>1809</v>
      </c>
      <c r="B1810" s="4" t="s">
        <v>6909</v>
      </c>
      <c r="C1810" s="4" t="s">
        <v>6910</v>
      </c>
      <c r="D1810" s="4" t="s">
        <v>6911</v>
      </c>
      <c r="E1810" s="4" t="n">
        <v>9530710011</v>
      </c>
      <c r="F1810" s="4" t="s">
        <v>6912</v>
      </c>
      <c r="G1810" s="4" t="s">
        <v>12</v>
      </c>
    </row>
    <row r="1811" customFormat="false" ht="15.75" hidden="false" customHeight="false" outlineLevel="0" collapsed="false">
      <c r="A1811" s="3" t="n">
        <v>1810</v>
      </c>
      <c r="B1811" s="4" t="s">
        <v>6913</v>
      </c>
      <c r="C1811" s="4" t="s">
        <v>171</v>
      </c>
      <c r="D1811" s="4" t="s">
        <v>6914</v>
      </c>
      <c r="E1811" s="4" t="n">
        <f aca="false">+919842858004</f>
        <v>919842858004</v>
      </c>
      <c r="F1811" s="4" t="s">
        <v>6915</v>
      </c>
      <c r="G1811" s="4" t="s">
        <v>12</v>
      </c>
    </row>
    <row r="1812" customFormat="false" ht="15.75" hidden="false" customHeight="false" outlineLevel="0" collapsed="false">
      <c r="A1812" s="3" t="n">
        <v>1811</v>
      </c>
      <c r="B1812" s="4" t="s">
        <v>6916</v>
      </c>
      <c r="C1812" s="4" t="s">
        <v>31</v>
      </c>
      <c r="D1812" s="4" t="s">
        <v>6917</v>
      </c>
      <c r="E1812" s="4" t="n">
        <v>9824219600</v>
      </c>
      <c r="F1812" s="4" t="s">
        <v>6918</v>
      </c>
      <c r="G1812" s="4" t="s">
        <v>12</v>
      </c>
    </row>
    <row r="1813" customFormat="false" ht="15.75" hidden="false" customHeight="false" outlineLevel="0" collapsed="false">
      <c r="A1813" s="3" t="n">
        <v>1812</v>
      </c>
      <c r="B1813" s="4" t="s">
        <v>6919</v>
      </c>
      <c r="C1813" s="4" t="s">
        <v>14</v>
      </c>
      <c r="D1813" s="4" t="s">
        <v>6920</v>
      </c>
      <c r="E1813" s="4" t="s">
        <v>10</v>
      </c>
      <c r="F1813" s="4" t="s">
        <v>6921</v>
      </c>
      <c r="G1813" s="4" t="s">
        <v>12</v>
      </c>
    </row>
    <row r="1814" customFormat="false" ht="15.75" hidden="false" customHeight="false" outlineLevel="0" collapsed="false">
      <c r="A1814" s="3" t="n">
        <v>1813</v>
      </c>
      <c r="B1814" s="4" t="s">
        <v>6922</v>
      </c>
      <c r="C1814" s="4" t="s">
        <v>6923</v>
      </c>
      <c r="D1814" s="4" t="s">
        <v>6924</v>
      </c>
      <c r="E1814" s="4" t="s">
        <v>10</v>
      </c>
      <c r="F1814" s="4" t="s">
        <v>6925</v>
      </c>
      <c r="G1814" s="4" t="s">
        <v>12</v>
      </c>
    </row>
    <row r="1815" customFormat="false" ht="15.75" hidden="false" customHeight="false" outlineLevel="0" collapsed="false">
      <c r="A1815" s="3" t="n">
        <v>1814</v>
      </c>
      <c r="B1815" s="4" t="s">
        <v>6926</v>
      </c>
      <c r="C1815" s="4" t="s">
        <v>6853</v>
      </c>
      <c r="D1815" s="4" t="s">
        <v>6927</v>
      </c>
      <c r="E1815" s="4" t="s">
        <v>10</v>
      </c>
      <c r="F1815" s="4" t="s">
        <v>6928</v>
      </c>
      <c r="G1815" s="4" t="s">
        <v>12</v>
      </c>
    </row>
    <row r="1816" customFormat="false" ht="15.75" hidden="false" customHeight="false" outlineLevel="0" collapsed="false">
      <c r="A1816" s="3" t="n">
        <v>1815</v>
      </c>
      <c r="B1816" s="4" t="s">
        <v>6929</v>
      </c>
      <c r="C1816" s="4" t="s">
        <v>31</v>
      </c>
      <c r="D1816" s="4" t="s">
        <v>6930</v>
      </c>
      <c r="E1816" s="4" t="n">
        <f aca="false">+919444055718</f>
        <v>919444055718</v>
      </c>
      <c r="F1816" s="4" t="s">
        <v>6931</v>
      </c>
      <c r="G1816" s="4" t="s">
        <v>12</v>
      </c>
    </row>
    <row r="1817" customFormat="false" ht="15.75" hidden="false" customHeight="false" outlineLevel="0" collapsed="false">
      <c r="A1817" s="3" t="n">
        <v>1816</v>
      </c>
      <c r="B1817" s="4" t="s">
        <v>6932</v>
      </c>
      <c r="C1817" s="4" t="s">
        <v>6933</v>
      </c>
      <c r="D1817" s="4" t="s">
        <v>6934</v>
      </c>
      <c r="E1817" s="4" t="n">
        <f aca="false">+919850001524</f>
        <v>919850001524</v>
      </c>
      <c r="F1817" s="4" t="s">
        <v>6935</v>
      </c>
      <c r="G1817" s="4" t="s">
        <v>12</v>
      </c>
    </row>
    <row r="1818" customFormat="false" ht="15.75" hidden="false" customHeight="false" outlineLevel="0" collapsed="false">
      <c r="A1818" s="3" t="n">
        <v>1817</v>
      </c>
      <c r="B1818" s="4" t="s">
        <v>6936</v>
      </c>
      <c r="C1818" s="4" t="s">
        <v>171</v>
      </c>
      <c r="D1818" s="4" t="s">
        <v>6937</v>
      </c>
      <c r="E1818" s="4" t="n">
        <f aca="false">+913323720025</f>
        <v>913323720025</v>
      </c>
      <c r="F1818" s="4" t="s">
        <v>6938</v>
      </c>
      <c r="G1818" s="4" t="s">
        <v>12</v>
      </c>
    </row>
    <row r="1819" customFormat="false" ht="15.75" hidden="false" customHeight="false" outlineLevel="0" collapsed="false">
      <c r="A1819" s="3" t="n">
        <v>1818</v>
      </c>
      <c r="B1819" s="4" t="s">
        <v>6939</v>
      </c>
      <c r="C1819" s="4" t="s">
        <v>6940</v>
      </c>
      <c r="D1819" s="4" t="s">
        <v>6941</v>
      </c>
      <c r="E1819" s="4" t="s">
        <v>10</v>
      </c>
      <c r="F1819" s="4" t="s">
        <v>6942</v>
      </c>
      <c r="G1819" s="4" t="s">
        <v>12</v>
      </c>
    </row>
    <row r="1820" customFormat="false" ht="15.75" hidden="false" customHeight="false" outlineLevel="0" collapsed="false">
      <c r="A1820" s="3" t="n">
        <v>1819</v>
      </c>
      <c r="B1820" s="4" t="s">
        <v>6943</v>
      </c>
      <c r="C1820" s="4" t="s">
        <v>6944</v>
      </c>
      <c r="D1820" s="4" t="s">
        <v>6945</v>
      </c>
      <c r="E1820" s="4" t="s">
        <v>10</v>
      </c>
      <c r="F1820" s="4" t="s">
        <v>6946</v>
      </c>
      <c r="G1820" s="4" t="s">
        <v>12</v>
      </c>
    </row>
    <row r="1821" customFormat="false" ht="15.75" hidden="false" customHeight="false" outlineLevel="0" collapsed="false">
      <c r="A1821" s="3" t="n">
        <v>1820</v>
      </c>
      <c r="B1821" s="4" t="s">
        <v>6947</v>
      </c>
      <c r="C1821" s="4" t="s">
        <v>6948</v>
      </c>
      <c r="D1821" s="4" t="s">
        <v>6949</v>
      </c>
      <c r="E1821" s="4" t="s">
        <v>10</v>
      </c>
      <c r="F1821" s="4" t="s">
        <v>6950</v>
      </c>
      <c r="G1821" s="4" t="s">
        <v>12</v>
      </c>
    </row>
    <row r="1822" customFormat="false" ht="15.75" hidden="false" customHeight="false" outlineLevel="0" collapsed="false">
      <c r="A1822" s="3" t="n">
        <v>1821</v>
      </c>
      <c r="B1822" s="4" t="s">
        <v>6951</v>
      </c>
      <c r="C1822" s="4" t="s">
        <v>6952</v>
      </c>
      <c r="D1822" s="4" t="s">
        <v>6953</v>
      </c>
      <c r="E1822" s="4" t="s">
        <v>10</v>
      </c>
      <c r="F1822" s="10" t="s">
        <v>6954</v>
      </c>
      <c r="G1822" s="4" t="s">
        <v>12</v>
      </c>
    </row>
    <row r="1823" customFormat="false" ht="15.75" hidden="false" customHeight="false" outlineLevel="0" collapsed="false">
      <c r="A1823" s="3" t="n">
        <v>1822</v>
      </c>
      <c r="B1823" s="4" t="s">
        <v>6955</v>
      </c>
      <c r="C1823" s="4" t="s">
        <v>6956</v>
      </c>
      <c r="D1823" s="4" t="s">
        <v>6957</v>
      </c>
      <c r="E1823" s="4" t="n">
        <f aca="false">+913340048458</f>
        <v>913340048458</v>
      </c>
      <c r="F1823" s="4" t="s">
        <v>6958</v>
      </c>
      <c r="G1823" s="4" t="s">
        <v>12</v>
      </c>
    </row>
    <row r="1824" customFormat="false" ht="15.75" hidden="false" customHeight="false" outlineLevel="0" collapsed="false">
      <c r="A1824" s="3" t="n">
        <v>1823</v>
      </c>
      <c r="B1824" s="4" t="s">
        <v>6959</v>
      </c>
      <c r="C1824" s="4" t="s">
        <v>6960</v>
      </c>
      <c r="D1824" s="4" t="s">
        <v>6961</v>
      </c>
      <c r="E1824" s="4" t="n">
        <f aca="false">+911207182424</f>
        <v>911207182424</v>
      </c>
      <c r="F1824" s="4" t="s">
        <v>6962</v>
      </c>
      <c r="G1824" s="4" t="s">
        <v>12</v>
      </c>
    </row>
    <row r="1825" customFormat="false" ht="15.75" hidden="false" customHeight="false" outlineLevel="0" collapsed="false">
      <c r="A1825" s="3" t="n">
        <v>1824</v>
      </c>
      <c r="B1825" s="4" t="s">
        <v>6963</v>
      </c>
      <c r="C1825" s="4" t="s">
        <v>171</v>
      </c>
      <c r="D1825" s="4" t="s">
        <v>6964</v>
      </c>
      <c r="E1825" s="4" t="n">
        <f aca="false">+914424987589</f>
        <v>914424987589</v>
      </c>
      <c r="F1825" s="4" t="s">
        <v>6965</v>
      </c>
      <c r="G1825" s="4" t="s">
        <v>12</v>
      </c>
    </row>
    <row r="1826" customFormat="false" ht="15.75" hidden="false" customHeight="false" outlineLevel="0" collapsed="false">
      <c r="A1826" s="3" t="n">
        <v>1825</v>
      </c>
      <c r="B1826" s="4" t="s">
        <v>6966</v>
      </c>
      <c r="C1826" s="4" t="s">
        <v>6967</v>
      </c>
      <c r="D1826" s="4" t="s">
        <v>6968</v>
      </c>
      <c r="E1826" s="4" t="s">
        <v>10</v>
      </c>
      <c r="F1826" s="4" t="s">
        <v>6969</v>
      </c>
      <c r="G1826" s="4" t="s">
        <v>12</v>
      </c>
    </row>
    <row r="1827" customFormat="false" ht="15.75" hidden="false" customHeight="false" outlineLevel="0" collapsed="false">
      <c r="A1827" s="3" t="n">
        <v>1826</v>
      </c>
      <c r="B1827" s="4" t="s">
        <v>6970</v>
      </c>
      <c r="C1827" s="4" t="s">
        <v>6971</v>
      </c>
      <c r="D1827" s="4" t="s">
        <v>6972</v>
      </c>
      <c r="E1827" s="4" t="s">
        <v>6973</v>
      </c>
      <c r="F1827" s="4" t="s">
        <v>6974</v>
      </c>
      <c r="G1827" s="4" t="s">
        <v>12</v>
      </c>
    </row>
    <row r="1828" customFormat="false" ht="15.75" hidden="false" customHeight="false" outlineLevel="0" collapsed="false">
      <c r="A1828" s="3" t="n">
        <v>1827</v>
      </c>
      <c r="B1828" s="4" t="s">
        <v>6975</v>
      </c>
      <c r="C1828" s="4" t="s">
        <v>6204</v>
      </c>
      <c r="D1828" s="4" t="s">
        <v>6976</v>
      </c>
      <c r="E1828" s="4" t="s">
        <v>10</v>
      </c>
      <c r="F1828" s="4" t="s">
        <v>6977</v>
      </c>
      <c r="G1828" s="4" t="s">
        <v>12</v>
      </c>
    </row>
    <row r="1829" customFormat="false" ht="15.75" hidden="false" customHeight="false" outlineLevel="0" collapsed="false">
      <c r="A1829" s="3" t="n">
        <v>1828</v>
      </c>
      <c r="B1829" s="4" t="s">
        <v>6978</v>
      </c>
      <c r="C1829" s="4" t="s">
        <v>6979</v>
      </c>
      <c r="D1829" s="4" t="s">
        <v>6980</v>
      </c>
      <c r="E1829" s="4" t="s">
        <v>10</v>
      </c>
      <c r="F1829" s="4" t="s">
        <v>6981</v>
      </c>
      <c r="G1829" s="4" t="s">
        <v>12</v>
      </c>
    </row>
    <row r="1830" customFormat="false" ht="15.75" hidden="false" customHeight="false" outlineLevel="0" collapsed="false">
      <c r="A1830" s="3" t="n">
        <v>1829</v>
      </c>
      <c r="B1830" s="4" t="s">
        <v>6982</v>
      </c>
      <c r="C1830" s="4" t="s">
        <v>31</v>
      </c>
      <c r="D1830" s="4" t="s">
        <v>6983</v>
      </c>
      <c r="E1830" s="4" t="s">
        <v>10</v>
      </c>
      <c r="F1830" s="4" t="s">
        <v>6984</v>
      </c>
      <c r="G1830" s="4" t="s">
        <v>12</v>
      </c>
    </row>
    <row r="1831" customFormat="false" ht="15.75" hidden="false" customHeight="false" outlineLevel="0" collapsed="false">
      <c r="A1831" s="3" t="n">
        <v>1830</v>
      </c>
      <c r="B1831" s="4" t="s">
        <v>6985</v>
      </c>
      <c r="C1831" s="4" t="s">
        <v>31</v>
      </c>
      <c r="D1831" s="4" t="s">
        <v>6986</v>
      </c>
      <c r="E1831" s="4" t="s">
        <v>10</v>
      </c>
      <c r="F1831" s="4" t="s">
        <v>6987</v>
      </c>
      <c r="G1831" s="4" t="s">
        <v>12</v>
      </c>
    </row>
    <row r="1832" customFormat="false" ht="15.75" hidden="false" customHeight="false" outlineLevel="0" collapsed="false">
      <c r="A1832" s="3" t="n">
        <v>1831</v>
      </c>
      <c r="B1832" s="4" t="s">
        <v>6988</v>
      </c>
      <c r="C1832" s="4" t="s">
        <v>51</v>
      </c>
      <c r="D1832" s="6" t="s">
        <v>6989</v>
      </c>
      <c r="E1832" s="4" t="s">
        <v>6990</v>
      </c>
      <c r="F1832" s="4" t="s">
        <v>6991</v>
      </c>
      <c r="G1832" s="4" t="s">
        <v>12</v>
      </c>
    </row>
    <row r="1833" customFormat="false" ht="15.75" hidden="false" customHeight="false" outlineLevel="0" collapsed="false">
      <c r="A1833" s="3" t="n">
        <v>1832</v>
      </c>
      <c r="B1833" s="4" t="s">
        <v>6992</v>
      </c>
      <c r="C1833" s="4" t="s">
        <v>6993</v>
      </c>
      <c r="D1833" s="4" t="s">
        <v>6994</v>
      </c>
      <c r="E1833" s="4" t="s">
        <v>10</v>
      </c>
      <c r="F1833" s="4" t="s">
        <v>6995</v>
      </c>
      <c r="G1833" s="4" t="s">
        <v>12</v>
      </c>
    </row>
    <row r="1834" customFormat="false" ht="15.75" hidden="false" customHeight="false" outlineLevel="0" collapsed="false">
      <c r="A1834" s="3" t="n">
        <v>1833</v>
      </c>
      <c r="B1834" s="4" t="s">
        <v>6996</v>
      </c>
      <c r="C1834" s="4" t="s">
        <v>6997</v>
      </c>
      <c r="D1834" s="4" t="s">
        <v>6998</v>
      </c>
      <c r="E1834" s="4" t="n">
        <f aca="false">+919841377740</f>
        <v>919841377740</v>
      </c>
      <c r="F1834" s="4" t="s">
        <v>6999</v>
      </c>
      <c r="G1834" s="4" t="s">
        <v>12</v>
      </c>
    </row>
    <row r="1835" customFormat="false" ht="15.75" hidden="false" customHeight="false" outlineLevel="0" collapsed="false">
      <c r="A1835" s="3" t="n">
        <v>1834</v>
      </c>
      <c r="B1835" s="4" t="s">
        <v>7000</v>
      </c>
      <c r="C1835" s="4" t="s">
        <v>7001</v>
      </c>
      <c r="D1835" s="10" t="s">
        <v>7002</v>
      </c>
      <c r="E1835" s="4" t="n">
        <f aca="false">+913366075841</f>
        <v>913366075841</v>
      </c>
      <c r="F1835" s="4" t="s">
        <v>7003</v>
      </c>
      <c r="G1835" s="4" t="s">
        <v>12</v>
      </c>
    </row>
    <row r="1836" customFormat="false" ht="15.75" hidden="false" customHeight="false" outlineLevel="0" collapsed="false">
      <c r="A1836" s="3" t="n">
        <v>1835</v>
      </c>
      <c r="B1836" s="4" t="s">
        <v>7004</v>
      </c>
      <c r="C1836" s="4" t="s">
        <v>7005</v>
      </c>
      <c r="D1836" s="6" t="s">
        <v>7006</v>
      </c>
      <c r="E1836" s="4" t="s">
        <v>10</v>
      </c>
      <c r="F1836" s="4" t="s">
        <v>7007</v>
      </c>
      <c r="G1836" s="4" t="s">
        <v>12</v>
      </c>
    </row>
    <row r="1837" customFormat="false" ht="15.75" hidden="false" customHeight="false" outlineLevel="0" collapsed="false">
      <c r="A1837" s="3" t="n">
        <v>1836</v>
      </c>
      <c r="B1837" s="4" t="s">
        <v>7008</v>
      </c>
      <c r="C1837" s="4" t="s">
        <v>109</v>
      </c>
      <c r="D1837" s="4" t="s">
        <v>7009</v>
      </c>
      <c r="E1837" s="4" t="s">
        <v>10</v>
      </c>
      <c r="F1837" s="4" t="s">
        <v>7010</v>
      </c>
      <c r="G1837" s="4" t="s">
        <v>12</v>
      </c>
    </row>
    <row r="1838" customFormat="false" ht="15.75" hidden="false" customHeight="false" outlineLevel="0" collapsed="false">
      <c r="A1838" s="3" t="n">
        <v>1837</v>
      </c>
      <c r="B1838" s="4" t="s">
        <v>7011</v>
      </c>
      <c r="C1838" s="4" t="s">
        <v>4123</v>
      </c>
      <c r="D1838" s="4" t="s">
        <v>7012</v>
      </c>
      <c r="E1838" s="4" t="s">
        <v>10</v>
      </c>
      <c r="F1838" s="4" t="s">
        <v>7013</v>
      </c>
      <c r="G1838" s="4" t="s">
        <v>12</v>
      </c>
    </row>
    <row r="1839" customFormat="false" ht="15.75" hidden="false" customHeight="false" outlineLevel="0" collapsed="false">
      <c r="A1839" s="3" t="n">
        <v>1838</v>
      </c>
      <c r="B1839" s="4" t="s">
        <v>7014</v>
      </c>
      <c r="C1839" s="4" t="s">
        <v>7015</v>
      </c>
      <c r="D1839" s="4" t="s">
        <v>7016</v>
      </c>
      <c r="E1839" s="4" t="n">
        <v>9591242002</v>
      </c>
      <c r="F1839" s="4" t="s">
        <v>7017</v>
      </c>
      <c r="G1839" s="4" t="s">
        <v>12</v>
      </c>
    </row>
    <row r="1840" customFormat="false" ht="15.75" hidden="false" customHeight="false" outlineLevel="0" collapsed="false">
      <c r="A1840" s="3" t="n">
        <v>1839</v>
      </c>
      <c r="B1840" s="4" t="s">
        <v>7018</v>
      </c>
      <c r="C1840" s="4" t="s">
        <v>7019</v>
      </c>
      <c r="D1840" s="4" t="s">
        <v>7020</v>
      </c>
      <c r="E1840" s="4" t="s">
        <v>10</v>
      </c>
      <c r="F1840" s="4" t="s">
        <v>7021</v>
      </c>
      <c r="G1840" s="4" t="s">
        <v>12</v>
      </c>
    </row>
    <row r="1841" customFormat="false" ht="15.75" hidden="false" customHeight="false" outlineLevel="0" collapsed="false">
      <c r="A1841" s="3" t="n">
        <v>1840</v>
      </c>
      <c r="B1841" s="4" t="s">
        <v>7022</v>
      </c>
      <c r="C1841" s="4" t="s">
        <v>31</v>
      </c>
      <c r="D1841" s="4" t="s">
        <v>7023</v>
      </c>
      <c r="E1841" s="4" t="s">
        <v>10</v>
      </c>
      <c r="F1841" s="4" t="s">
        <v>7024</v>
      </c>
      <c r="G1841" s="4" t="s">
        <v>12</v>
      </c>
    </row>
    <row r="1842" customFormat="false" ht="15.75" hidden="false" customHeight="false" outlineLevel="0" collapsed="false">
      <c r="A1842" s="3" t="n">
        <v>1841</v>
      </c>
      <c r="B1842" s="4" t="s">
        <v>7025</v>
      </c>
      <c r="C1842" s="4" t="s">
        <v>7026</v>
      </c>
      <c r="D1842" s="4" t="s">
        <v>7027</v>
      </c>
      <c r="E1842" s="4" t="n">
        <v>9836037048</v>
      </c>
      <c r="F1842" s="4" t="s">
        <v>7028</v>
      </c>
      <c r="G1842" s="4" t="s">
        <v>12</v>
      </c>
    </row>
    <row r="1843" customFormat="false" ht="15.75" hidden="false" customHeight="false" outlineLevel="0" collapsed="false">
      <c r="A1843" s="3" t="n">
        <v>1842</v>
      </c>
      <c r="B1843" s="4" t="s">
        <v>7029</v>
      </c>
      <c r="C1843" s="4" t="s">
        <v>7030</v>
      </c>
      <c r="D1843" s="4" t="s">
        <v>7031</v>
      </c>
      <c r="E1843" s="4" t="s">
        <v>10</v>
      </c>
      <c r="F1843" s="4" t="s">
        <v>10</v>
      </c>
      <c r="G1843" s="4" t="s">
        <v>12</v>
      </c>
    </row>
    <row r="1844" customFormat="false" ht="15.75" hidden="false" customHeight="false" outlineLevel="0" collapsed="false">
      <c r="A1844" s="3" t="n">
        <v>1843</v>
      </c>
      <c r="B1844" s="4" t="s">
        <v>7032</v>
      </c>
      <c r="C1844" s="4" t="s">
        <v>7033</v>
      </c>
      <c r="D1844" s="4" t="s">
        <v>7034</v>
      </c>
      <c r="E1844" s="4" t="s">
        <v>10</v>
      </c>
      <c r="F1844" s="4" t="s">
        <v>7035</v>
      </c>
      <c r="G1844" s="4" t="s">
        <v>12</v>
      </c>
    </row>
    <row r="1845" customFormat="false" ht="15.75" hidden="false" customHeight="false" outlineLevel="0" collapsed="false">
      <c r="A1845" s="3" t="n">
        <v>1844</v>
      </c>
      <c r="B1845" s="4" t="s">
        <v>7036</v>
      </c>
      <c r="C1845" s="4" t="s">
        <v>6853</v>
      </c>
      <c r="D1845" s="4" t="s">
        <v>7037</v>
      </c>
      <c r="E1845" s="4" t="s">
        <v>10</v>
      </c>
      <c r="F1845" s="4" t="s">
        <v>7038</v>
      </c>
      <c r="G1845" s="4" t="s">
        <v>12</v>
      </c>
    </row>
    <row r="1846" customFormat="false" ht="15.75" hidden="false" customHeight="false" outlineLevel="0" collapsed="false">
      <c r="A1846" s="3" t="n">
        <v>1845</v>
      </c>
      <c r="B1846" s="4" t="s">
        <v>7039</v>
      </c>
      <c r="C1846" s="4" t="s">
        <v>7040</v>
      </c>
      <c r="D1846" s="13" t="s">
        <v>7041</v>
      </c>
      <c r="E1846" s="4" t="s">
        <v>10</v>
      </c>
      <c r="F1846" s="10" t="s">
        <v>7042</v>
      </c>
      <c r="G1846" s="4" t="s">
        <v>12</v>
      </c>
    </row>
    <row r="1847" customFormat="false" ht="15.75" hidden="false" customHeight="false" outlineLevel="0" collapsed="false">
      <c r="A1847" s="3" t="n">
        <v>1846</v>
      </c>
      <c r="B1847" s="4" t="s">
        <v>7043</v>
      </c>
      <c r="C1847" s="4" t="s">
        <v>31</v>
      </c>
      <c r="D1847" s="4" t="s">
        <v>7044</v>
      </c>
      <c r="E1847" s="4" t="s">
        <v>10</v>
      </c>
      <c r="F1847" s="4" t="s">
        <v>7045</v>
      </c>
      <c r="G1847" s="4" t="s">
        <v>12</v>
      </c>
    </row>
    <row r="1848" customFormat="false" ht="15.75" hidden="false" customHeight="false" outlineLevel="0" collapsed="false">
      <c r="A1848" s="3" t="n">
        <v>1847</v>
      </c>
      <c r="B1848" s="4" t="s">
        <v>7046</v>
      </c>
      <c r="C1848" s="4" t="s">
        <v>7047</v>
      </c>
      <c r="D1848" s="4" t="s">
        <v>7048</v>
      </c>
      <c r="E1848" s="4" t="s">
        <v>7049</v>
      </c>
      <c r="F1848" s="4" t="s">
        <v>7050</v>
      </c>
      <c r="G1848" s="4" t="s">
        <v>12</v>
      </c>
    </row>
    <row r="1849" customFormat="false" ht="15.75" hidden="false" customHeight="false" outlineLevel="0" collapsed="false">
      <c r="A1849" s="3" t="n">
        <v>1848</v>
      </c>
      <c r="B1849" s="4" t="s">
        <v>7051</v>
      </c>
      <c r="C1849" s="4" t="s">
        <v>7052</v>
      </c>
      <c r="D1849" s="4" t="s">
        <v>7053</v>
      </c>
      <c r="E1849" s="4" t="s">
        <v>7054</v>
      </c>
      <c r="F1849" s="4" t="s">
        <v>7055</v>
      </c>
      <c r="G1849" s="4" t="s">
        <v>12</v>
      </c>
    </row>
    <row r="1850" customFormat="false" ht="15.75" hidden="false" customHeight="false" outlineLevel="0" collapsed="false">
      <c r="A1850" s="3" t="n">
        <v>1849</v>
      </c>
      <c r="B1850" s="4" t="s">
        <v>7056</v>
      </c>
      <c r="C1850" s="4" t="s">
        <v>7057</v>
      </c>
      <c r="D1850" s="4" t="s">
        <v>7058</v>
      </c>
      <c r="E1850" s="4" t="n">
        <f aca="false">+918065555555</f>
        <v>918065555555</v>
      </c>
      <c r="F1850" s="4" t="s">
        <v>7059</v>
      </c>
      <c r="G1850" s="4" t="s">
        <v>12</v>
      </c>
    </row>
    <row r="1851" customFormat="false" ht="15.75" hidden="false" customHeight="false" outlineLevel="0" collapsed="false">
      <c r="A1851" s="3" t="n">
        <v>1850</v>
      </c>
      <c r="B1851" s="4" t="s">
        <v>7060</v>
      </c>
      <c r="C1851" s="4" t="s">
        <v>109</v>
      </c>
      <c r="D1851" s="4" t="s">
        <v>6972</v>
      </c>
      <c r="E1851" s="4" t="n">
        <v>1146789900</v>
      </c>
      <c r="F1851" s="4" t="s">
        <v>7061</v>
      </c>
      <c r="G1851" s="4" t="s">
        <v>12</v>
      </c>
    </row>
    <row r="1852" customFormat="false" ht="15.75" hidden="false" customHeight="false" outlineLevel="0" collapsed="false">
      <c r="A1852" s="3" t="n">
        <v>1851</v>
      </c>
      <c r="B1852" s="4" t="s">
        <v>7062</v>
      </c>
      <c r="C1852" s="4" t="s">
        <v>7063</v>
      </c>
      <c r="D1852" s="4" t="s">
        <v>7064</v>
      </c>
      <c r="E1852" s="4" t="s">
        <v>10</v>
      </c>
      <c r="F1852" s="4" t="s">
        <v>7065</v>
      </c>
      <c r="G1852" s="4" t="s">
        <v>12</v>
      </c>
    </row>
    <row r="1853" customFormat="false" ht="15.75" hidden="false" customHeight="false" outlineLevel="0" collapsed="false">
      <c r="A1853" s="3" t="n">
        <v>1852</v>
      </c>
      <c r="B1853" s="4" t="s">
        <v>7066</v>
      </c>
      <c r="C1853" s="4" t="s">
        <v>7067</v>
      </c>
      <c r="D1853" s="4" t="s">
        <v>7068</v>
      </c>
      <c r="E1853" s="4" t="s">
        <v>10</v>
      </c>
      <c r="F1853" s="4" t="s">
        <v>7069</v>
      </c>
      <c r="G1853" s="4" t="s">
        <v>12</v>
      </c>
    </row>
    <row r="1854" customFormat="false" ht="15.75" hidden="false" customHeight="false" outlineLevel="0" collapsed="false">
      <c r="A1854" s="3" t="n">
        <v>1853</v>
      </c>
      <c r="B1854" s="4" t="s">
        <v>7070</v>
      </c>
      <c r="C1854" s="4" t="s">
        <v>7071</v>
      </c>
      <c r="D1854" s="4" t="s">
        <v>7072</v>
      </c>
      <c r="E1854" s="4" t="s">
        <v>10</v>
      </c>
      <c r="F1854" s="4" t="s">
        <v>7073</v>
      </c>
      <c r="G1854" s="4" t="s">
        <v>12</v>
      </c>
    </row>
    <row r="1855" customFormat="false" ht="15.75" hidden="false" customHeight="false" outlineLevel="0" collapsed="false">
      <c r="A1855" s="3" t="n">
        <v>1854</v>
      </c>
      <c r="B1855" s="4" t="s">
        <v>7074</v>
      </c>
      <c r="C1855" s="4" t="s">
        <v>7075</v>
      </c>
      <c r="D1855" s="4" t="s">
        <v>7076</v>
      </c>
      <c r="E1855" s="4" t="n">
        <f aca="false">+912228272300</f>
        <v>912228272300</v>
      </c>
      <c r="F1855" s="4" t="s">
        <v>7077</v>
      </c>
      <c r="G1855" s="4" t="s">
        <v>12</v>
      </c>
    </row>
    <row r="1856" customFormat="false" ht="15.75" hidden="false" customHeight="false" outlineLevel="0" collapsed="false">
      <c r="A1856" s="3" t="n">
        <v>1855</v>
      </c>
      <c r="B1856" s="4" t="s">
        <v>7078</v>
      </c>
      <c r="C1856" s="4" t="s">
        <v>7079</v>
      </c>
      <c r="D1856" s="4" t="s">
        <v>7080</v>
      </c>
      <c r="E1856" s="4" t="s">
        <v>10</v>
      </c>
      <c r="F1856" s="4" t="s">
        <v>7081</v>
      </c>
      <c r="G1856" s="4" t="s">
        <v>12</v>
      </c>
    </row>
    <row r="1857" customFormat="false" ht="15.75" hidden="false" customHeight="false" outlineLevel="0" collapsed="false">
      <c r="A1857" s="3" t="n">
        <v>1856</v>
      </c>
      <c r="B1857" s="4" t="s">
        <v>7082</v>
      </c>
      <c r="C1857" s="4" t="s">
        <v>7083</v>
      </c>
      <c r="D1857" s="4" t="s">
        <v>7084</v>
      </c>
      <c r="E1857" s="4" t="s">
        <v>7085</v>
      </c>
      <c r="F1857" s="4" t="s">
        <v>7086</v>
      </c>
      <c r="G1857" s="4" t="s">
        <v>12</v>
      </c>
    </row>
    <row r="1858" customFormat="false" ht="15.75" hidden="false" customHeight="false" outlineLevel="0" collapsed="false">
      <c r="A1858" s="3" t="n">
        <v>1857</v>
      </c>
      <c r="B1858" s="4" t="s">
        <v>7087</v>
      </c>
      <c r="C1858" s="4" t="s">
        <v>7088</v>
      </c>
      <c r="D1858" s="4" t="s">
        <v>7089</v>
      </c>
      <c r="E1858" s="4" t="s">
        <v>10</v>
      </c>
      <c r="F1858" s="4" t="s">
        <v>7090</v>
      </c>
      <c r="G1858" s="4" t="s">
        <v>12</v>
      </c>
    </row>
    <row r="1859" customFormat="false" ht="15.75" hidden="false" customHeight="false" outlineLevel="0" collapsed="false">
      <c r="A1859" s="3" t="n">
        <v>1858</v>
      </c>
      <c r="B1859" s="4" t="s">
        <v>7091</v>
      </c>
      <c r="C1859" s="4" t="s">
        <v>7092</v>
      </c>
      <c r="D1859" s="4" t="s">
        <v>7093</v>
      </c>
      <c r="E1859" s="4" t="s">
        <v>10</v>
      </c>
      <c r="F1859" s="4" t="s">
        <v>7094</v>
      </c>
      <c r="G1859" s="4" t="s">
        <v>12</v>
      </c>
    </row>
    <row r="1860" customFormat="false" ht="15.75" hidden="false" customHeight="false" outlineLevel="0" collapsed="false">
      <c r="A1860" s="3" t="n">
        <v>1859</v>
      </c>
      <c r="B1860" s="4" t="s">
        <v>7095</v>
      </c>
      <c r="C1860" s="4" t="s">
        <v>7096</v>
      </c>
      <c r="D1860" s="4" t="s">
        <v>7097</v>
      </c>
      <c r="E1860" s="4" t="s">
        <v>10</v>
      </c>
      <c r="F1860" s="4" t="s">
        <v>7098</v>
      </c>
      <c r="G1860" s="4" t="s">
        <v>12</v>
      </c>
    </row>
    <row r="1861" customFormat="false" ht="15.75" hidden="false" customHeight="false" outlineLevel="0" collapsed="false">
      <c r="A1861" s="3" t="n">
        <v>1860</v>
      </c>
      <c r="B1861" s="4" t="s">
        <v>7099</v>
      </c>
      <c r="C1861" s="4" t="s">
        <v>1411</v>
      </c>
      <c r="D1861" s="4" t="s">
        <v>7100</v>
      </c>
      <c r="E1861" s="4" t="s">
        <v>10</v>
      </c>
      <c r="F1861" s="4" t="s">
        <v>7101</v>
      </c>
      <c r="G1861" s="4" t="s">
        <v>12</v>
      </c>
    </row>
    <row r="1862" customFormat="false" ht="15.75" hidden="false" customHeight="false" outlineLevel="0" collapsed="false">
      <c r="A1862" s="3" t="n">
        <v>1861</v>
      </c>
      <c r="B1862" s="4" t="s">
        <v>7102</v>
      </c>
      <c r="C1862" s="4" t="s">
        <v>7103</v>
      </c>
      <c r="D1862" s="4" t="s">
        <v>7104</v>
      </c>
      <c r="E1862" s="4" t="s">
        <v>10</v>
      </c>
      <c r="F1862" s="4" t="s">
        <v>7105</v>
      </c>
      <c r="G1862" s="4" t="s">
        <v>12</v>
      </c>
    </row>
    <row r="1863" customFormat="false" ht="15.75" hidden="false" customHeight="false" outlineLevel="0" collapsed="false">
      <c r="A1863" s="3" t="n">
        <v>1862</v>
      </c>
      <c r="B1863" s="4" t="s">
        <v>7106</v>
      </c>
      <c r="C1863" s="4" t="s">
        <v>7107</v>
      </c>
      <c r="D1863" s="4" t="s">
        <v>7108</v>
      </c>
      <c r="E1863" s="4" t="s">
        <v>7109</v>
      </c>
      <c r="F1863" s="4" t="s">
        <v>7110</v>
      </c>
      <c r="G1863" s="4" t="s">
        <v>12</v>
      </c>
    </row>
    <row r="1864" customFormat="false" ht="15.75" hidden="false" customHeight="false" outlineLevel="0" collapsed="false">
      <c r="A1864" s="3" t="n">
        <v>1863</v>
      </c>
      <c r="B1864" s="4" t="s">
        <v>7111</v>
      </c>
      <c r="C1864" s="4" t="s">
        <v>171</v>
      </c>
      <c r="D1864" s="4" t="s">
        <v>7112</v>
      </c>
      <c r="E1864" s="4" t="s">
        <v>10</v>
      </c>
      <c r="F1864" s="4" t="s">
        <v>7113</v>
      </c>
      <c r="G1864" s="4" t="s">
        <v>12</v>
      </c>
    </row>
    <row r="1865" customFormat="false" ht="15.75" hidden="false" customHeight="false" outlineLevel="0" collapsed="false">
      <c r="A1865" s="3" t="n">
        <v>1864</v>
      </c>
      <c r="B1865" s="4" t="s">
        <v>7114</v>
      </c>
      <c r="C1865" s="4" t="s">
        <v>7115</v>
      </c>
      <c r="D1865" s="4" t="s">
        <v>7116</v>
      </c>
      <c r="E1865" s="4" t="s">
        <v>7117</v>
      </c>
      <c r="F1865" s="4" t="s">
        <v>7118</v>
      </c>
      <c r="G1865" s="4" t="s">
        <v>12</v>
      </c>
    </row>
    <row r="1866" customFormat="false" ht="15.75" hidden="false" customHeight="false" outlineLevel="0" collapsed="false">
      <c r="A1866" s="3" t="n">
        <v>1865</v>
      </c>
      <c r="B1866" s="4" t="s">
        <v>7119</v>
      </c>
      <c r="C1866" s="4" t="s">
        <v>7120</v>
      </c>
      <c r="D1866" s="4" t="s">
        <v>7121</v>
      </c>
      <c r="E1866" s="4" t="s">
        <v>10</v>
      </c>
      <c r="F1866" s="4" t="s">
        <v>7122</v>
      </c>
      <c r="G1866" s="4" t="s">
        <v>12</v>
      </c>
    </row>
    <row r="1867" customFormat="false" ht="15.75" hidden="false" customHeight="false" outlineLevel="0" collapsed="false">
      <c r="A1867" s="3" t="n">
        <v>1866</v>
      </c>
      <c r="B1867" s="4" t="s">
        <v>7123</v>
      </c>
      <c r="C1867" s="4" t="s">
        <v>7124</v>
      </c>
      <c r="D1867" s="4" t="s">
        <v>7125</v>
      </c>
      <c r="E1867" s="4" t="n">
        <f aca="false">+912066488220</f>
        <v>912066488220</v>
      </c>
      <c r="F1867" s="4" t="s">
        <v>7126</v>
      </c>
      <c r="G1867" s="4" t="s">
        <v>12</v>
      </c>
    </row>
    <row r="1868" customFormat="false" ht="15.75" hidden="false" customHeight="false" outlineLevel="0" collapsed="false">
      <c r="A1868" s="3" t="n">
        <v>1867</v>
      </c>
      <c r="B1868" s="4" t="s">
        <v>7127</v>
      </c>
      <c r="C1868" s="4" t="s">
        <v>31</v>
      </c>
      <c r="D1868" s="4" t="s">
        <v>7128</v>
      </c>
      <c r="E1868" s="4" t="s">
        <v>10</v>
      </c>
      <c r="F1868" s="4" t="s">
        <v>7129</v>
      </c>
      <c r="G1868" s="4" t="s">
        <v>12</v>
      </c>
    </row>
    <row r="1869" customFormat="false" ht="15.75" hidden="false" customHeight="false" outlineLevel="0" collapsed="false">
      <c r="A1869" s="3" t="n">
        <v>1868</v>
      </c>
      <c r="B1869" s="4" t="s">
        <v>7130</v>
      </c>
      <c r="C1869" s="4" t="s">
        <v>31</v>
      </c>
      <c r="D1869" s="4" t="s">
        <v>7131</v>
      </c>
      <c r="E1869" s="4" t="s">
        <v>10</v>
      </c>
      <c r="F1869" s="4" t="s">
        <v>7132</v>
      </c>
      <c r="G1869" s="4" t="s">
        <v>7133</v>
      </c>
    </row>
    <row r="1870" customFormat="false" ht="15.75" hidden="false" customHeight="false" outlineLevel="0" collapsed="false">
      <c r="A1870" s="3" t="n">
        <v>1869</v>
      </c>
      <c r="B1870" s="4" t="s">
        <v>7134</v>
      </c>
      <c r="C1870" s="4" t="s">
        <v>7135</v>
      </c>
      <c r="D1870" s="4" t="s">
        <v>7136</v>
      </c>
      <c r="E1870" s="4" t="n">
        <f aca="false">+919820220877</f>
        <v>919820220877</v>
      </c>
      <c r="F1870" s="4" t="s">
        <v>7137</v>
      </c>
      <c r="G1870" s="4" t="s">
        <v>12</v>
      </c>
    </row>
    <row r="1871" customFormat="false" ht="15.75" hidden="false" customHeight="false" outlineLevel="0" collapsed="false">
      <c r="A1871" s="3" t="n">
        <v>1870</v>
      </c>
      <c r="B1871" s="4" t="s">
        <v>7138</v>
      </c>
      <c r="C1871" s="4" t="s">
        <v>51</v>
      </c>
      <c r="D1871" s="4" t="s">
        <v>7139</v>
      </c>
      <c r="E1871" s="4" t="s">
        <v>10</v>
      </c>
      <c r="F1871" s="4" t="s">
        <v>7140</v>
      </c>
      <c r="G1871" s="4" t="s">
        <v>12</v>
      </c>
    </row>
    <row r="1872" customFormat="false" ht="15.75" hidden="false" customHeight="false" outlineLevel="0" collapsed="false">
      <c r="A1872" s="3" t="n">
        <v>1871</v>
      </c>
      <c r="B1872" s="4" t="s">
        <v>7141</v>
      </c>
      <c r="C1872" s="4" t="s">
        <v>7142</v>
      </c>
      <c r="D1872" s="4" t="s">
        <v>7143</v>
      </c>
      <c r="E1872" s="4" t="n">
        <f aca="false">+918040933928</f>
        <v>918040933928</v>
      </c>
      <c r="F1872" s="4" t="s">
        <v>7144</v>
      </c>
      <c r="G1872" s="4" t="s">
        <v>12</v>
      </c>
    </row>
    <row r="1873" customFormat="false" ht="15.75" hidden="false" customHeight="false" outlineLevel="0" collapsed="false">
      <c r="A1873" s="3" t="n">
        <v>1872</v>
      </c>
      <c r="B1873" s="4" t="s">
        <v>7145</v>
      </c>
      <c r="C1873" s="4" t="s">
        <v>7146</v>
      </c>
      <c r="D1873" s="4" t="s">
        <v>7147</v>
      </c>
      <c r="E1873" s="4" t="n">
        <f aca="false">+91114024503</f>
        <v>91114024503</v>
      </c>
      <c r="F1873" s="4" t="s">
        <v>7148</v>
      </c>
      <c r="G1873" s="4" t="s">
        <v>12</v>
      </c>
    </row>
    <row r="1874" customFormat="false" ht="15.75" hidden="false" customHeight="false" outlineLevel="0" collapsed="false">
      <c r="A1874" s="3" t="n">
        <v>1873</v>
      </c>
      <c r="B1874" s="4" t="s">
        <v>7149</v>
      </c>
      <c r="C1874" s="4" t="s">
        <v>31</v>
      </c>
      <c r="D1874" s="4" t="s">
        <v>7150</v>
      </c>
      <c r="E1874" s="4" t="s">
        <v>10</v>
      </c>
      <c r="F1874" s="4" t="s">
        <v>7151</v>
      </c>
      <c r="G1874" s="4" t="s">
        <v>12</v>
      </c>
    </row>
    <row r="1875" customFormat="false" ht="15.75" hidden="false" customHeight="false" outlineLevel="0" collapsed="false">
      <c r="A1875" s="3" t="n">
        <v>1874</v>
      </c>
      <c r="B1875" s="4" t="s">
        <v>7152</v>
      </c>
      <c r="C1875" s="4" t="s">
        <v>6853</v>
      </c>
      <c r="D1875" s="6" t="s">
        <v>7153</v>
      </c>
      <c r="E1875" s="4" t="s">
        <v>10</v>
      </c>
      <c r="F1875" s="4" t="s">
        <v>7154</v>
      </c>
      <c r="G1875" s="4" t="s">
        <v>12</v>
      </c>
    </row>
    <row r="1876" customFormat="false" ht="15.75" hidden="false" customHeight="false" outlineLevel="0" collapsed="false">
      <c r="A1876" s="3" t="n">
        <v>1875</v>
      </c>
      <c r="B1876" s="4" t="s">
        <v>7155</v>
      </c>
      <c r="C1876" s="4" t="s">
        <v>7156</v>
      </c>
      <c r="D1876" s="4" t="s">
        <v>7157</v>
      </c>
      <c r="E1876" s="4" t="s">
        <v>10</v>
      </c>
      <c r="F1876" s="4" t="s">
        <v>7158</v>
      </c>
      <c r="G1876" s="4" t="s">
        <v>12</v>
      </c>
    </row>
    <row r="1877" customFormat="false" ht="15.75" hidden="false" customHeight="false" outlineLevel="0" collapsed="false">
      <c r="A1877" s="3" t="n">
        <v>1876</v>
      </c>
      <c r="B1877" s="4" t="s">
        <v>7159</v>
      </c>
      <c r="C1877" s="4" t="s">
        <v>31</v>
      </c>
      <c r="D1877" s="4" t="s">
        <v>7160</v>
      </c>
      <c r="E1877" s="4" t="s">
        <v>10</v>
      </c>
      <c r="F1877" s="4" t="s">
        <v>7161</v>
      </c>
      <c r="G1877" s="4" t="s">
        <v>12</v>
      </c>
    </row>
    <row r="1878" customFormat="false" ht="15.75" hidden="false" customHeight="false" outlineLevel="0" collapsed="false">
      <c r="A1878" s="3" t="n">
        <v>1877</v>
      </c>
      <c r="B1878" s="4" t="s">
        <v>7162</v>
      </c>
      <c r="C1878" s="4" t="s">
        <v>7163</v>
      </c>
      <c r="D1878" s="4" t="s">
        <v>7164</v>
      </c>
      <c r="E1878" s="4" t="n">
        <f aca="false">+919030886858</f>
        <v>919030886858</v>
      </c>
      <c r="F1878" s="4" t="s">
        <v>7165</v>
      </c>
      <c r="G1878" s="4" t="s">
        <v>12</v>
      </c>
    </row>
    <row r="1879" customFormat="false" ht="15.75" hidden="false" customHeight="false" outlineLevel="0" collapsed="false">
      <c r="A1879" s="3" t="n">
        <v>1878</v>
      </c>
      <c r="B1879" s="4" t="s">
        <v>7166</v>
      </c>
      <c r="C1879" s="4" t="s">
        <v>7167</v>
      </c>
      <c r="D1879" s="4" t="s">
        <v>7168</v>
      </c>
      <c r="E1879" s="4" t="s">
        <v>10</v>
      </c>
      <c r="F1879" s="4" t="s">
        <v>7169</v>
      </c>
      <c r="G1879" s="4" t="s">
        <v>12</v>
      </c>
    </row>
    <row r="1880" customFormat="false" ht="15.75" hidden="false" customHeight="false" outlineLevel="0" collapsed="false">
      <c r="A1880" s="3" t="n">
        <v>1879</v>
      </c>
      <c r="B1880" s="4" t="s">
        <v>7170</v>
      </c>
      <c r="C1880" s="4" t="s">
        <v>7171</v>
      </c>
      <c r="D1880" s="4" t="s">
        <v>7172</v>
      </c>
      <c r="E1880" s="4" t="s">
        <v>10</v>
      </c>
      <c r="F1880" s="4" t="s">
        <v>7173</v>
      </c>
      <c r="G1880" s="4" t="s">
        <v>12</v>
      </c>
    </row>
    <row r="1881" customFormat="false" ht="15.75" hidden="false" customHeight="false" outlineLevel="0" collapsed="false">
      <c r="A1881" s="3" t="n">
        <v>1880</v>
      </c>
      <c r="B1881" s="4" t="s">
        <v>7174</v>
      </c>
      <c r="C1881" s="4" t="s">
        <v>2163</v>
      </c>
      <c r="D1881" s="4" t="s">
        <v>7175</v>
      </c>
      <c r="E1881" s="4" t="n">
        <v>28292340</v>
      </c>
      <c r="F1881" s="4" t="s">
        <v>7176</v>
      </c>
      <c r="G1881" s="4" t="s">
        <v>12</v>
      </c>
    </row>
    <row r="1882" customFormat="false" ht="15.75" hidden="false" customHeight="false" outlineLevel="0" collapsed="false">
      <c r="A1882" s="3" t="n">
        <v>1881</v>
      </c>
      <c r="B1882" s="4" t="s">
        <v>7177</v>
      </c>
      <c r="C1882" s="4" t="s">
        <v>7178</v>
      </c>
      <c r="D1882" s="4" t="s">
        <v>7179</v>
      </c>
      <c r="E1882" s="4" t="s">
        <v>7180</v>
      </c>
      <c r="F1882" s="4" t="s">
        <v>7181</v>
      </c>
      <c r="G1882" s="4" t="s">
        <v>12</v>
      </c>
    </row>
    <row r="1883" customFormat="false" ht="15.75" hidden="false" customHeight="false" outlineLevel="0" collapsed="false">
      <c r="A1883" s="3" t="n">
        <v>1882</v>
      </c>
      <c r="B1883" s="4" t="s">
        <v>7182</v>
      </c>
      <c r="C1883" s="4" t="s">
        <v>2931</v>
      </c>
      <c r="D1883" s="4" t="s">
        <v>7183</v>
      </c>
      <c r="E1883" s="4" t="s">
        <v>10</v>
      </c>
      <c r="F1883" s="4" t="s">
        <v>7184</v>
      </c>
      <c r="G1883" s="4" t="s">
        <v>12</v>
      </c>
    </row>
    <row r="1884" customFormat="false" ht="15.75" hidden="false" customHeight="false" outlineLevel="0" collapsed="false">
      <c r="A1884" s="3" t="n">
        <v>1883</v>
      </c>
      <c r="B1884" s="4" t="s">
        <v>7185</v>
      </c>
      <c r="C1884" s="4" t="s">
        <v>31</v>
      </c>
      <c r="D1884" s="4" t="s">
        <v>7186</v>
      </c>
      <c r="E1884" s="4" t="n">
        <f aca="false">+912612725191</f>
        <v>912612725191</v>
      </c>
      <c r="F1884" s="4" t="s">
        <v>7187</v>
      </c>
      <c r="G1884" s="4" t="s">
        <v>12</v>
      </c>
    </row>
    <row r="1885" customFormat="false" ht="15.75" hidden="false" customHeight="false" outlineLevel="0" collapsed="false">
      <c r="A1885" s="3" t="n">
        <v>1884</v>
      </c>
      <c r="B1885" s="4" t="s">
        <v>7188</v>
      </c>
      <c r="C1885" s="4" t="s">
        <v>31</v>
      </c>
      <c r="D1885" s="4" t="s">
        <v>7189</v>
      </c>
      <c r="E1885" s="4" t="n">
        <f aca="false">+914064584144</f>
        <v>914064584144</v>
      </c>
      <c r="F1885" s="4" t="s">
        <v>7190</v>
      </c>
      <c r="G1885" s="4" t="s">
        <v>12</v>
      </c>
    </row>
    <row r="1886" customFormat="false" ht="15.75" hidden="false" customHeight="false" outlineLevel="0" collapsed="false">
      <c r="A1886" s="3" t="n">
        <v>1885</v>
      </c>
      <c r="B1886" s="4" t="s">
        <v>7191</v>
      </c>
      <c r="C1886" s="4" t="s">
        <v>7192</v>
      </c>
      <c r="D1886" s="4" t="s">
        <v>7193</v>
      </c>
      <c r="E1886" s="4" t="s">
        <v>10</v>
      </c>
      <c r="F1886" s="4" t="s">
        <v>7194</v>
      </c>
      <c r="G1886" s="4" t="s">
        <v>12</v>
      </c>
    </row>
    <row r="1887" customFormat="false" ht="15.75" hidden="false" customHeight="false" outlineLevel="0" collapsed="false">
      <c r="A1887" s="3" t="n">
        <v>1886</v>
      </c>
      <c r="B1887" s="4" t="s">
        <v>7195</v>
      </c>
      <c r="C1887" s="4" t="s">
        <v>31</v>
      </c>
      <c r="D1887" s="4" t="s">
        <v>7196</v>
      </c>
      <c r="E1887" s="4" t="s">
        <v>10</v>
      </c>
      <c r="F1887" s="4" t="s">
        <v>7197</v>
      </c>
      <c r="G1887" s="4" t="s">
        <v>12</v>
      </c>
    </row>
    <row r="1888" customFormat="false" ht="15.75" hidden="false" customHeight="false" outlineLevel="0" collapsed="false">
      <c r="A1888" s="3" t="n">
        <v>1887</v>
      </c>
      <c r="B1888" s="4" t="s">
        <v>7198</v>
      </c>
      <c r="C1888" s="4" t="s">
        <v>7199</v>
      </c>
      <c r="D1888" s="4" t="s">
        <v>7200</v>
      </c>
      <c r="E1888" s="4" t="s">
        <v>10</v>
      </c>
      <c r="F1888" s="4" t="s">
        <v>7201</v>
      </c>
      <c r="G1888" s="4" t="s">
        <v>12</v>
      </c>
    </row>
    <row r="1889" customFormat="false" ht="15.75" hidden="false" customHeight="false" outlineLevel="0" collapsed="false">
      <c r="A1889" s="3" t="n">
        <v>1888</v>
      </c>
      <c r="B1889" s="4" t="s">
        <v>7202</v>
      </c>
      <c r="C1889" s="4" t="s">
        <v>7203</v>
      </c>
      <c r="D1889" s="4" t="s">
        <v>7204</v>
      </c>
      <c r="E1889" s="4" t="s">
        <v>10</v>
      </c>
      <c r="F1889" s="4" t="s">
        <v>7205</v>
      </c>
      <c r="G1889" s="4" t="s">
        <v>12</v>
      </c>
    </row>
    <row r="1890" customFormat="false" ht="15.75" hidden="false" customHeight="false" outlineLevel="0" collapsed="false">
      <c r="A1890" s="3" t="n">
        <v>1889</v>
      </c>
      <c r="B1890" s="4" t="s">
        <v>7206</v>
      </c>
      <c r="C1890" s="4" t="s">
        <v>6853</v>
      </c>
      <c r="D1890" s="6" t="s">
        <v>7207</v>
      </c>
      <c r="E1890" s="4" t="s">
        <v>10</v>
      </c>
      <c r="F1890" s="4" t="s">
        <v>7208</v>
      </c>
      <c r="G1890" s="4" t="s">
        <v>12</v>
      </c>
    </row>
    <row r="1891" customFormat="false" ht="15.75" hidden="false" customHeight="false" outlineLevel="0" collapsed="false">
      <c r="A1891" s="3" t="n">
        <v>1890</v>
      </c>
      <c r="B1891" s="4" t="s">
        <v>7209</v>
      </c>
      <c r="C1891" s="4" t="s">
        <v>31</v>
      </c>
      <c r="D1891" s="4" t="s">
        <v>7210</v>
      </c>
      <c r="E1891" s="4" t="s">
        <v>10</v>
      </c>
      <c r="F1891" s="4" t="s">
        <v>7211</v>
      </c>
      <c r="G1891" s="4" t="s">
        <v>12</v>
      </c>
    </row>
    <row r="1892" customFormat="false" ht="15.75" hidden="false" customHeight="false" outlineLevel="0" collapsed="false">
      <c r="A1892" s="3" t="n">
        <v>1891</v>
      </c>
      <c r="B1892" s="4" t="s">
        <v>7212</v>
      </c>
      <c r="C1892" s="4" t="s">
        <v>31</v>
      </c>
      <c r="D1892" s="4" t="s">
        <v>7213</v>
      </c>
      <c r="E1892" s="4" t="s">
        <v>10</v>
      </c>
      <c r="F1892" s="4" t="s">
        <v>7214</v>
      </c>
      <c r="G1892" s="4" t="s">
        <v>12</v>
      </c>
    </row>
    <row r="1893" customFormat="false" ht="15.75" hidden="false" customHeight="false" outlineLevel="0" collapsed="false">
      <c r="A1893" s="3" t="n">
        <v>1892</v>
      </c>
      <c r="B1893" s="4" t="s">
        <v>7215</v>
      </c>
      <c r="C1893" s="4" t="s">
        <v>7216</v>
      </c>
      <c r="D1893" s="4" t="s">
        <v>7217</v>
      </c>
      <c r="E1893" s="4" t="n">
        <f aca="false">+914442924100</f>
        <v>914442924100</v>
      </c>
      <c r="F1893" s="4" t="s">
        <v>7218</v>
      </c>
      <c r="G1893" s="4" t="s">
        <v>12</v>
      </c>
    </row>
    <row r="1894" customFormat="false" ht="15.75" hidden="false" customHeight="false" outlineLevel="0" collapsed="false">
      <c r="A1894" s="3" t="n">
        <v>1893</v>
      </c>
      <c r="B1894" s="4" t="s">
        <v>7219</v>
      </c>
      <c r="C1894" s="4" t="s">
        <v>7220</v>
      </c>
      <c r="D1894" s="4" t="s">
        <v>7221</v>
      </c>
      <c r="E1894" s="4" t="s">
        <v>10</v>
      </c>
      <c r="F1894" s="4" t="s">
        <v>7222</v>
      </c>
      <c r="G1894" s="4" t="s">
        <v>12</v>
      </c>
    </row>
    <row r="1895" customFormat="false" ht="15.75" hidden="false" customHeight="false" outlineLevel="0" collapsed="false">
      <c r="A1895" s="3" t="n">
        <v>1894</v>
      </c>
      <c r="B1895" s="4" t="s">
        <v>7223</v>
      </c>
      <c r="C1895" s="4" t="s">
        <v>7224</v>
      </c>
      <c r="D1895" s="4" t="s">
        <v>7225</v>
      </c>
      <c r="E1895" s="4" t="n">
        <f aca="false">+911203875100</f>
        <v>911203875100</v>
      </c>
      <c r="F1895" s="4" t="s">
        <v>7226</v>
      </c>
      <c r="G1895" s="4" t="s">
        <v>12</v>
      </c>
    </row>
    <row r="1896" customFormat="false" ht="15.75" hidden="false" customHeight="false" outlineLevel="0" collapsed="false">
      <c r="A1896" s="3" t="n">
        <v>1895</v>
      </c>
      <c r="B1896" s="4" t="s">
        <v>7227</v>
      </c>
      <c r="C1896" s="4" t="s">
        <v>7228</v>
      </c>
      <c r="D1896" s="4" t="s">
        <v>7229</v>
      </c>
      <c r="E1896" s="4" t="n">
        <f aca="false">+918022370417</f>
        <v>918022370417</v>
      </c>
      <c r="F1896" s="4" t="s">
        <v>7230</v>
      </c>
      <c r="G1896" s="4" t="s">
        <v>12</v>
      </c>
    </row>
    <row r="1897" customFormat="false" ht="15.75" hidden="false" customHeight="false" outlineLevel="0" collapsed="false">
      <c r="A1897" s="3" t="n">
        <v>1896</v>
      </c>
      <c r="B1897" s="4" t="s">
        <v>7231</v>
      </c>
      <c r="C1897" s="4" t="s">
        <v>7232</v>
      </c>
      <c r="D1897" s="4" t="s">
        <v>7233</v>
      </c>
      <c r="E1897" s="4" t="s">
        <v>10</v>
      </c>
      <c r="F1897" s="4" t="s">
        <v>7234</v>
      </c>
      <c r="G1897" s="4" t="s">
        <v>12</v>
      </c>
    </row>
    <row r="1898" customFormat="false" ht="15.75" hidden="false" customHeight="false" outlineLevel="0" collapsed="false">
      <c r="A1898" s="3" t="n">
        <v>1897</v>
      </c>
      <c r="B1898" s="4" t="s">
        <v>7235</v>
      </c>
      <c r="C1898" s="4" t="s">
        <v>7236</v>
      </c>
      <c r="D1898" s="4" t="s">
        <v>7237</v>
      </c>
      <c r="E1898" s="4" t="s">
        <v>10</v>
      </c>
      <c r="F1898" s="4" t="s">
        <v>7238</v>
      </c>
      <c r="G1898" s="4" t="s">
        <v>12</v>
      </c>
    </row>
    <row r="1899" customFormat="false" ht="15.75" hidden="false" customHeight="false" outlineLevel="0" collapsed="false">
      <c r="A1899" s="3" t="n">
        <v>1898</v>
      </c>
      <c r="B1899" s="4" t="s">
        <v>7239</v>
      </c>
      <c r="C1899" s="4" t="s">
        <v>7240</v>
      </c>
      <c r="D1899" s="4" t="s">
        <v>7241</v>
      </c>
      <c r="E1899" s="4" t="s">
        <v>10</v>
      </c>
      <c r="F1899" s="4" t="s">
        <v>7242</v>
      </c>
      <c r="G1899" s="4" t="s">
        <v>12</v>
      </c>
    </row>
    <row r="1900" customFormat="false" ht="15.75" hidden="false" customHeight="false" outlineLevel="0" collapsed="false">
      <c r="A1900" s="3" t="n">
        <v>1899</v>
      </c>
      <c r="B1900" s="4" t="s">
        <v>7243</v>
      </c>
      <c r="C1900" s="4" t="s">
        <v>31</v>
      </c>
      <c r="D1900" s="4" t="s">
        <v>7244</v>
      </c>
      <c r="E1900" s="4" t="s">
        <v>7245</v>
      </c>
      <c r="F1900" s="4" t="s">
        <v>7246</v>
      </c>
      <c r="G1900" s="4" t="s">
        <v>12</v>
      </c>
    </row>
    <row r="1901" customFormat="false" ht="15.75" hidden="false" customHeight="false" outlineLevel="0" collapsed="false">
      <c r="A1901" s="3" t="n">
        <v>1900</v>
      </c>
      <c r="B1901" s="4" t="s">
        <v>7247</v>
      </c>
      <c r="C1901" s="4" t="s">
        <v>7248</v>
      </c>
      <c r="D1901" s="4" t="s">
        <v>7249</v>
      </c>
      <c r="E1901" s="4" t="n">
        <f aca="false">+912242302549</f>
        <v>912242302549</v>
      </c>
      <c r="F1901" s="4" t="s">
        <v>7250</v>
      </c>
      <c r="G1901" s="4" t="s">
        <v>12</v>
      </c>
    </row>
    <row r="1902" customFormat="false" ht="15.75" hidden="false" customHeight="false" outlineLevel="0" collapsed="false">
      <c r="A1902" s="3" t="n">
        <v>1901</v>
      </c>
      <c r="B1902" s="4" t="s">
        <v>7251</v>
      </c>
      <c r="C1902" s="4" t="s">
        <v>7252</v>
      </c>
      <c r="D1902" s="4" t="s">
        <v>7253</v>
      </c>
      <c r="E1902" s="4" t="s">
        <v>10</v>
      </c>
      <c r="F1902" s="4" t="s">
        <v>7254</v>
      </c>
      <c r="G1902" s="4" t="s">
        <v>12</v>
      </c>
    </row>
    <row r="1903" customFormat="false" ht="15.75" hidden="false" customHeight="false" outlineLevel="0" collapsed="false">
      <c r="A1903" s="3" t="n">
        <v>1902</v>
      </c>
      <c r="B1903" s="4" t="s">
        <v>7255</v>
      </c>
      <c r="C1903" s="4" t="s">
        <v>31</v>
      </c>
      <c r="D1903" s="4" t="s">
        <v>7256</v>
      </c>
      <c r="E1903" s="4" t="s">
        <v>10</v>
      </c>
      <c r="F1903" s="4" t="s">
        <v>7257</v>
      </c>
      <c r="G1903" s="4" t="s">
        <v>12</v>
      </c>
    </row>
    <row r="1904" customFormat="false" ht="15.75" hidden="false" customHeight="false" outlineLevel="0" collapsed="false">
      <c r="A1904" s="3" t="n">
        <v>1903</v>
      </c>
      <c r="B1904" s="4" t="s">
        <v>7258</v>
      </c>
      <c r="C1904" s="4" t="s">
        <v>14</v>
      </c>
      <c r="D1904" s="4" t="s">
        <v>7259</v>
      </c>
      <c r="E1904" s="4" t="s">
        <v>10</v>
      </c>
      <c r="F1904" s="4" t="s">
        <v>7260</v>
      </c>
      <c r="G1904" s="4" t="s">
        <v>12</v>
      </c>
    </row>
    <row r="1905" customFormat="false" ht="15.75" hidden="false" customHeight="false" outlineLevel="0" collapsed="false">
      <c r="A1905" s="3" t="n">
        <v>1904</v>
      </c>
      <c r="B1905" s="4" t="s">
        <v>7261</v>
      </c>
      <c r="C1905" s="4" t="s">
        <v>7262</v>
      </c>
      <c r="D1905" s="4" t="s">
        <v>7263</v>
      </c>
      <c r="E1905" s="4" t="s">
        <v>10</v>
      </c>
      <c r="F1905" s="4" t="s">
        <v>7264</v>
      </c>
      <c r="G1905" s="4" t="s">
        <v>12</v>
      </c>
    </row>
    <row r="1906" customFormat="false" ht="15.75" hidden="false" customHeight="false" outlineLevel="0" collapsed="false">
      <c r="A1906" s="3" t="n">
        <v>1905</v>
      </c>
      <c r="B1906" s="4" t="s">
        <v>7265</v>
      </c>
      <c r="C1906" s="4" t="s">
        <v>7266</v>
      </c>
      <c r="D1906" s="4" t="s">
        <v>7267</v>
      </c>
      <c r="E1906" s="4" t="s">
        <v>10</v>
      </c>
      <c r="F1906" s="4" t="s">
        <v>7268</v>
      </c>
      <c r="G1906" s="4" t="s">
        <v>12</v>
      </c>
    </row>
    <row r="1907" customFormat="false" ht="15.75" hidden="false" customHeight="false" outlineLevel="0" collapsed="false">
      <c r="A1907" s="3" t="n">
        <v>1906</v>
      </c>
      <c r="B1907" s="4" t="s">
        <v>7269</v>
      </c>
      <c r="C1907" s="4" t="s">
        <v>7270</v>
      </c>
      <c r="D1907" s="4" t="s">
        <v>7271</v>
      </c>
      <c r="E1907" s="4" t="s">
        <v>10</v>
      </c>
      <c r="F1907" s="4" t="s">
        <v>7272</v>
      </c>
      <c r="G1907" s="4" t="s">
        <v>12</v>
      </c>
    </row>
    <row r="1908" customFormat="false" ht="15.75" hidden="false" customHeight="false" outlineLevel="0" collapsed="false">
      <c r="A1908" s="3" t="n">
        <v>1907</v>
      </c>
      <c r="B1908" s="4" t="s">
        <v>7273</v>
      </c>
      <c r="C1908" s="4" t="s">
        <v>7274</v>
      </c>
      <c r="D1908" s="4" t="s">
        <v>7275</v>
      </c>
      <c r="E1908" s="4" t="s">
        <v>10</v>
      </c>
      <c r="F1908" s="4" t="s">
        <v>7276</v>
      </c>
      <c r="G1908" s="4" t="s">
        <v>12</v>
      </c>
    </row>
    <row r="1909" customFormat="false" ht="15.75" hidden="false" customHeight="false" outlineLevel="0" collapsed="false">
      <c r="A1909" s="3" t="n">
        <v>1908</v>
      </c>
      <c r="B1909" s="4" t="s">
        <v>7277</v>
      </c>
      <c r="C1909" s="4" t="s">
        <v>171</v>
      </c>
      <c r="D1909" s="4" t="s">
        <v>7278</v>
      </c>
      <c r="E1909" s="4" t="s">
        <v>10</v>
      </c>
      <c r="F1909" s="4" t="s">
        <v>7279</v>
      </c>
      <c r="G1909" s="4" t="s">
        <v>12</v>
      </c>
    </row>
    <row r="1910" customFormat="false" ht="15.75" hidden="false" customHeight="false" outlineLevel="0" collapsed="false">
      <c r="A1910" s="3" t="n">
        <v>1909</v>
      </c>
      <c r="B1910" s="4" t="s">
        <v>7280</v>
      </c>
      <c r="C1910" s="4" t="s">
        <v>7281</v>
      </c>
      <c r="D1910" s="4" t="s">
        <v>7282</v>
      </c>
      <c r="E1910" s="4" t="n">
        <f aca="false">+918042119153</f>
        <v>918042119153</v>
      </c>
      <c r="F1910" s="4" t="s">
        <v>7283</v>
      </c>
      <c r="G1910" s="4" t="s">
        <v>12</v>
      </c>
    </row>
    <row r="1911" customFormat="false" ht="15.75" hidden="false" customHeight="false" outlineLevel="0" collapsed="false">
      <c r="A1911" s="3" t="n">
        <v>1910</v>
      </c>
      <c r="B1911" s="4" t="s">
        <v>7284</v>
      </c>
      <c r="C1911" s="4" t="s">
        <v>7285</v>
      </c>
      <c r="D1911" s="4" t="s">
        <v>7286</v>
      </c>
      <c r="E1911" s="4" t="n">
        <f aca="false">+919844061869</f>
        <v>919844061869</v>
      </c>
      <c r="F1911" s="4" t="s">
        <v>7287</v>
      </c>
      <c r="G1911" s="4" t="s">
        <v>12</v>
      </c>
    </row>
    <row r="1912" customFormat="false" ht="15.75" hidden="false" customHeight="false" outlineLevel="0" collapsed="false">
      <c r="A1912" s="3" t="n">
        <v>1911</v>
      </c>
      <c r="B1912" s="4" t="s">
        <v>7288</v>
      </c>
      <c r="C1912" s="4" t="s">
        <v>7289</v>
      </c>
      <c r="D1912" s="4" t="s">
        <v>7290</v>
      </c>
      <c r="E1912" s="4" t="s">
        <v>7291</v>
      </c>
      <c r="F1912" s="4" t="s">
        <v>7292</v>
      </c>
      <c r="G1912" s="4" t="s">
        <v>12</v>
      </c>
    </row>
    <row r="1913" customFormat="false" ht="15.75" hidden="false" customHeight="false" outlineLevel="0" collapsed="false">
      <c r="A1913" s="3" t="n">
        <v>1912</v>
      </c>
      <c r="B1913" s="4" t="s">
        <v>7293</v>
      </c>
      <c r="C1913" s="4" t="s">
        <v>7294</v>
      </c>
      <c r="D1913" s="6" t="s">
        <v>7295</v>
      </c>
      <c r="E1913" s="4" t="s">
        <v>10</v>
      </c>
      <c r="F1913" s="4" t="s">
        <v>7296</v>
      </c>
      <c r="G1913" s="4" t="s">
        <v>12</v>
      </c>
    </row>
    <row r="1914" customFormat="false" ht="15.75" hidden="false" customHeight="false" outlineLevel="0" collapsed="false">
      <c r="A1914" s="3" t="n">
        <v>1913</v>
      </c>
      <c r="B1914" s="4" t="s">
        <v>7297</v>
      </c>
      <c r="C1914" s="4" t="s">
        <v>7298</v>
      </c>
      <c r="D1914" s="4" t="s">
        <v>7299</v>
      </c>
      <c r="E1914" s="4" t="s">
        <v>10</v>
      </c>
      <c r="F1914" s="4" t="s">
        <v>7300</v>
      </c>
      <c r="G1914" s="4" t="s">
        <v>12</v>
      </c>
    </row>
    <row r="1915" customFormat="false" ht="15.75" hidden="false" customHeight="false" outlineLevel="0" collapsed="false">
      <c r="A1915" s="3" t="n">
        <v>1914</v>
      </c>
      <c r="B1915" s="4" t="s">
        <v>7301</v>
      </c>
      <c r="C1915" s="4" t="s">
        <v>7302</v>
      </c>
      <c r="D1915" s="4" t="s">
        <v>7303</v>
      </c>
      <c r="E1915" s="4" t="s">
        <v>10</v>
      </c>
      <c r="F1915" s="4" t="s">
        <v>7304</v>
      </c>
      <c r="G1915" s="4" t="s">
        <v>12</v>
      </c>
    </row>
    <row r="1916" customFormat="false" ht="15.75" hidden="false" customHeight="false" outlineLevel="0" collapsed="false">
      <c r="A1916" s="3" t="n">
        <v>1915</v>
      </c>
      <c r="B1916" s="4" t="s">
        <v>7305</v>
      </c>
      <c r="C1916" s="4" t="s">
        <v>7306</v>
      </c>
      <c r="D1916" s="10" t="s">
        <v>7307</v>
      </c>
      <c r="E1916" s="4" t="n">
        <v>39419900</v>
      </c>
      <c r="F1916" s="4" t="s">
        <v>7308</v>
      </c>
      <c r="G1916" s="4" t="s">
        <v>12</v>
      </c>
    </row>
    <row r="1917" customFormat="false" ht="15.75" hidden="false" customHeight="false" outlineLevel="0" collapsed="false">
      <c r="A1917" s="3" t="n">
        <v>1916</v>
      </c>
      <c r="B1917" s="4" t="s">
        <v>7309</v>
      </c>
      <c r="C1917" s="4" t="s">
        <v>7310</v>
      </c>
      <c r="D1917" s="4" t="s">
        <v>7311</v>
      </c>
      <c r="E1917" s="4" t="n">
        <f aca="false">+911165151500</f>
        <v>911165151500</v>
      </c>
      <c r="F1917" s="4" t="s">
        <v>7312</v>
      </c>
      <c r="G1917" s="4" t="s">
        <v>12</v>
      </c>
    </row>
    <row r="1918" customFormat="false" ht="15.75" hidden="false" customHeight="false" outlineLevel="0" collapsed="false">
      <c r="A1918" s="3" t="n">
        <v>1917</v>
      </c>
      <c r="B1918" s="4" t="s">
        <v>7313</v>
      </c>
      <c r="C1918" s="4" t="s">
        <v>7314</v>
      </c>
      <c r="D1918" s="4" t="s">
        <v>7315</v>
      </c>
      <c r="E1918" s="4" t="n">
        <f aca="false">+916302968810</f>
        <v>916302968810</v>
      </c>
      <c r="F1918" s="4" t="s">
        <v>7316</v>
      </c>
      <c r="G1918" s="4" t="s">
        <v>12</v>
      </c>
    </row>
    <row r="1919" customFormat="false" ht="15.75" hidden="false" customHeight="false" outlineLevel="0" collapsed="false">
      <c r="A1919" s="3" t="n">
        <v>1918</v>
      </c>
      <c r="B1919" s="4" t="s">
        <v>7317</v>
      </c>
      <c r="C1919" s="4" t="s">
        <v>7318</v>
      </c>
      <c r="D1919" s="4" t="s">
        <v>7319</v>
      </c>
      <c r="E1919" s="4" t="n">
        <f aca="false">+911243351666</f>
        <v>911243351666</v>
      </c>
      <c r="F1919" s="4" t="s">
        <v>7320</v>
      </c>
      <c r="G1919" s="4" t="s">
        <v>12</v>
      </c>
    </row>
    <row r="1920" customFormat="false" ht="15.75" hidden="false" customHeight="false" outlineLevel="0" collapsed="false">
      <c r="A1920" s="3" t="n">
        <v>1919</v>
      </c>
      <c r="B1920" s="4" t="s">
        <v>7321</v>
      </c>
      <c r="C1920" s="4" t="s">
        <v>7322</v>
      </c>
      <c r="D1920" s="4" t="s">
        <v>7323</v>
      </c>
      <c r="E1920" s="4" t="s">
        <v>10</v>
      </c>
      <c r="F1920" s="4" t="s">
        <v>7324</v>
      </c>
      <c r="G1920" s="4" t="s">
        <v>12</v>
      </c>
    </row>
    <row r="1921" customFormat="false" ht="15.75" hidden="false" customHeight="false" outlineLevel="0" collapsed="false">
      <c r="A1921" s="3" t="n">
        <v>1920</v>
      </c>
      <c r="B1921" s="4" t="s">
        <v>7325</v>
      </c>
      <c r="C1921" s="4" t="s">
        <v>7326</v>
      </c>
      <c r="D1921" s="4" t="s">
        <v>7327</v>
      </c>
      <c r="E1921" s="4" t="n">
        <f aca="false">+919844154400</f>
        <v>919844154400</v>
      </c>
      <c r="F1921" s="4" t="s">
        <v>7328</v>
      </c>
      <c r="G1921" s="4" t="s">
        <v>12</v>
      </c>
    </row>
    <row r="1922" customFormat="false" ht="15.75" hidden="false" customHeight="false" outlineLevel="0" collapsed="false">
      <c r="A1922" s="3" t="n">
        <v>1921</v>
      </c>
      <c r="B1922" s="4" t="s">
        <v>7329</v>
      </c>
      <c r="C1922" s="4" t="s">
        <v>6853</v>
      </c>
      <c r="D1922" s="4" t="s">
        <v>7330</v>
      </c>
      <c r="E1922" s="4" t="s">
        <v>10</v>
      </c>
      <c r="F1922" s="4" t="s">
        <v>10</v>
      </c>
      <c r="G1922" s="7" t="s">
        <v>146</v>
      </c>
    </row>
    <row r="1923" customFormat="false" ht="15.75" hidden="false" customHeight="false" outlineLevel="0" collapsed="false">
      <c r="A1923" s="3" t="n">
        <v>1922</v>
      </c>
      <c r="B1923" s="4" t="s">
        <v>7331</v>
      </c>
      <c r="C1923" s="4" t="s">
        <v>2187</v>
      </c>
      <c r="D1923" s="4" t="s">
        <v>7332</v>
      </c>
      <c r="E1923" s="4" t="n">
        <f aca="false">+919225801407</f>
        <v>919225801407</v>
      </c>
      <c r="F1923" s="4" t="s">
        <v>7333</v>
      </c>
      <c r="G1923" s="4" t="s">
        <v>12</v>
      </c>
    </row>
    <row r="1924" customFormat="false" ht="15.75" hidden="false" customHeight="false" outlineLevel="0" collapsed="false">
      <c r="A1924" s="3" t="n">
        <v>1923</v>
      </c>
      <c r="B1924" s="4" t="s">
        <v>7334</v>
      </c>
      <c r="C1924" s="4" t="s">
        <v>7335</v>
      </c>
      <c r="D1924" s="4" t="s">
        <v>7336</v>
      </c>
      <c r="E1924" s="4" t="s">
        <v>10</v>
      </c>
      <c r="F1924" s="4" t="s">
        <v>7337</v>
      </c>
      <c r="G1924" s="4" t="s">
        <v>12</v>
      </c>
    </row>
    <row r="1925" customFormat="false" ht="15.75" hidden="false" customHeight="false" outlineLevel="0" collapsed="false">
      <c r="A1925" s="3" t="n">
        <v>1924</v>
      </c>
      <c r="B1925" s="4" t="s">
        <v>7338</v>
      </c>
      <c r="C1925" s="4" t="s">
        <v>171</v>
      </c>
      <c r="D1925" s="4" t="s">
        <v>7339</v>
      </c>
      <c r="E1925" s="4" t="s">
        <v>10</v>
      </c>
      <c r="F1925" s="4" t="s">
        <v>7340</v>
      </c>
      <c r="G1925" s="4" t="s">
        <v>12</v>
      </c>
    </row>
    <row r="1926" customFormat="false" ht="15.75" hidden="false" customHeight="false" outlineLevel="0" collapsed="false">
      <c r="A1926" s="3" t="n">
        <v>1925</v>
      </c>
      <c r="B1926" s="4" t="s">
        <v>7341</v>
      </c>
      <c r="C1926" s="4" t="s">
        <v>31</v>
      </c>
      <c r="D1926" s="4" t="s">
        <v>7342</v>
      </c>
      <c r="E1926" s="4" t="s">
        <v>10</v>
      </c>
      <c r="F1926" s="4" t="s">
        <v>7343</v>
      </c>
      <c r="G1926" s="4" t="s">
        <v>12</v>
      </c>
    </row>
    <row r="1927" customFormat="false" ht="15.75" hidden="false" customHeight="false" outlineLevel="0" collapsed="false">
      <c r="A1927" s="3" t="n">
        <v>1926</v>
      </c>
      <c r="B1927" s="4" t="s">
        <v>7344</v>
      </c>
      <c r="C1927" s="4" t="s">
        <v>7345</v>
      </c>
      <c r="D1927" s="4" t="s">
        <v>7346</v>
      </c>
      <c r="E1927" s="4" t="s">
        <v>10</v>
      </c>
      <c r="F1927" s="4" t="s">
        <v>7347</v>
      </c>
      <c r="G1927" s="4" t="s">
        <v>12</v>
      </c>
    </row>
    <row r="1928" customFormat="false" ht="15.75" hidden="false" customHeight="false" outlineLevel="0" collapsed="false">
      <c r="A1928" s="3" t="n">
        <v>1927</v>
      </c>
      <c r="B1928" s="4" t="s">
        <v>7348</v>
      </c>
      <c r="C1928" s="4" t="s">
        <v>7349</v>
      </c>
      <c r="D1928" s="4" t="s">
        <v>7350</v>
      </c>
      <c r="E1928" s="4" t="n">
        <f aca="false">+914065640010</f>
        <v>914065640010</v>
      </c>
      <c r="F1928" s="4" t="s">
        <v>7351</v>
      </c>
      <c r="G1928" s="4" t="s">
        <v>12</v>
      </c>
    </row>
    <row r="1929" customFormat="false" ht="15.75" hidden="false" customHeight="false" outlineLevel="0" collapsed="false">
      <c r="A1929" s="3" t="n">
        <v>1928</v>
      </c>
      <c r="B1929" s="4" t="s">
        <v>7352</v>
      </c>
      <c r="C1929" s="4" t="s">
        <v>31</v>
      </c>
      <c r="D1929" s="4" t="s">
        <v>7353</v>
      </c>
      <c r="E1929" s="4" t="s">
        <v>10</v>
      </c>
      <c r="F1929" s="4" t="s">
        <v>7354</v>
      </c>
      <c r="G1929" s="4" t="s">
        <v>12</v>
      </c>
    </row>
    <row r="1930" customFormat="false" ht="15.75" hidden="false" customHeight="false" outlineLevel="0" collapsed="false">
      <c r="A1930" s="3" t="n">
        <v>1929</v>
      </c>
      <c r="B1930" s="4" t="s">
        <v>7355</v>
      </c>
      <c r="C1930" s="4" t="s">
        <v>7356</v>
      </c>
      <c r="D1930" s="4" t="s">
        <v>7357</v>
      </c>
      <c r="E1930" s="4" t="s">
        <v>10</v>
      </c>
      <c r="F1930" s="4" t="s">
        <v>7358</v>
      </c>
      <c r="G1930" s="4" t="s">
        <v>12</v>
      </c>
    </row>
    <row r="1931" customFormat="false" ht="15.75" hidden="false" customHeight="false" outlineLevel="0" collapsed="false">
      <c r="A1931" s="3" t="n">
        <v>1930</v>
      </c>
      <c r="B1931" s="4" t="s">
        <v>7359</v>
      </c>
      <c r="C1931" s="4" t="s">
        <v>31</v>
      </c>
      <c r="D1931" s="4" t="s">
        <v>7360</v>
      </c>
      <c r="E1931" s="4" t="s">
        <v>10</v>
      </c>
      <c r="F1931" s="4" t="s">
        <v>7361</v>
      </c>
      <c r="G1931" s="4" t="s">
        <v>12</v>
      </c>
    </row>
    <row r="1932" customFormat="false" ht="15.75" hidden="false" customHeight="false" outlineLevel="0" collapsed="false">
      <c r="A1932" s="3" t="n">
        <v>1931</v>
      </c>
      <c r="B1932" s="4" t="s">
        <v>7362</v>
      </c>
      <c r="C1932" s="4" t="s">
        <v>7363</v>
      </c>
      <c r="D1932" s="4" t="s">
        <v>7364</v>
      </c>
      <c r="E1932" s="4" t="s">
        <v>10</v>
      </c>
      <c r="F1932" s="4" t="s">
        <v>7365</v>
      </c>
      <c r="G1932" s="4" t="s">
        <v>12</v>
      </c>
    </row>
    <row r="1933" customFormat="false" ht="15.75" hidden="false" customHeight="false" outlineLevel="0" collapsed="false">
      <c r="A1933" s="3" t="n">
        <v>1932</v>
      </c>
      <c r="B1933" s="4" t="s">
        <v>7366</v>
      </c>
      <c r="C1933" s="4" t="s">
        <v>51</v>
      </c>
      <c r="D1933" s="4" t="s">
        <v>7367</v>
      </c>
      <c r="E1933" s="4" t="s">
        <v>10</v>
      </c>
      <c r="F1933" s="4" t="s">
        <v>7368</v>
      </c>
      <c r="G1933" s="4" t="s">
        <v>12</v>
      </c>
    </row>
    <row r="1934" customFormat="false" ht="15.75" hidden="false" customHeight="false" outlineLevel="0" collapsed="false">
      <c r="A1934" s="3" t="n">
        <v>1933</v>
      </c>
      <c r="B1934" s="4" t="s">
        <v>7369</v>
      </c>
      <c r="C1934" s="4" t="s">
        <v>31</v>
      </c>
      <c r="D1934" s="4" t="s">
        <v>7370</v>
      </c>
      <c r="E1934" s="4" t="s">
        <v>10</v>
      </c>
      <c r="F1934" s="4" t="s">
        <v>7371</v>
      </c>
      <c r="G1934" s="4" t="s">
        <v>12</v>
      </c>
    </row>
    <row r="1935" customFormat="false" ht="15.75" hidden="false" customHeight="false" outlineLevel="0" collapsed="false">
      <c r="A1935" s="3" t="n">
        <v>1934</v>
      </c>
      <c r="B1935" s="4" t="s">
        <v>7372</v>
      </c>
      <c r="C1935" s="4" t="s">
        <v>7373</v>
      </c>
      <c r="D1935" s="4" t="s">
        <v>7374</v>
      </c>
      <c r="E1935" s="4" t="n">
        <f aca="false">+911124603832</f>
        <v>911124603832</v>
      </c>
      <c r="F1935" s="4" t="s">
        <v>7375</v>
      </c>
      <c r="G1935" s="4" t="s">
        <v>12</v>
      </c>
    </row>
    <row r="1936" customFormat="false" ht="15.75" hidden="false" customHeight="false" outlineLevel="0" collapsed="false">
      <c r="A1936" s="3" t="n">
        <v>1935</v>
      </c>
      <c r="B1936" s="4" t="s">
        <v>7376</v>
      </c>
      <c r="C1936" s="4" t="s">
        <v>7377</v>
      </c>
      <c r="D1936" s="4" t="s">
        <v>7378</v>
      </c>
      <c r="E1936" s="4" t="s">
        <v>10</v>
      </c>
      <c r="F1936" s="4" t="s">
        <v>7379</v>
      </c>
      <c r="G1936" s="4" t="s">
        <v>12</v>
      </c>
    </row>
    <row r="1937" customFormat="false" ht="15.75" hidden="false" customHeight="false" outlineLevel="0" collapsed="false">
      <c r="A1937" s="3" t="n">
        <v>1936</v>
      </c>
      <c r="B1937" s="4" t="s">
        <v>7380</v>
      </c>
      <c r="C1937" s="4" t="s">
        <v>7381</v>
      </c>
      <c r="D1937" s="4" t="s">
        <v>7382</v>
      </c>
      <c r="E1937" s="4" t="s">
        <v>10</v>
      </c>
      <c r="F1937" s="4" t="s">
        <v>7383</v>
      </c>
      <c r="G1937" s="4" t="s">
        <v>12</v>
      </c>
    </row>
    <row r="1938" customFormat="false" ht="15.75" hidden="false" customHeight="false" outlineLevel="0" collapsed="false">
      <c r="A1938" s="3" t="n">
        <v>1937</v>
      </c>
      <c r="B1938" s="4" t="s">
        <v>7384</v>
      </c>
      <c r="C1938" s="4" t="s">
        <v>7385</v>
      </c>
      <c r="D1938" s="4" t="s">
        <v>7386</v>
      </c>
      <c r="E1938" s="4" t="n">
        <f aca="false">+918042174353</f>
        <v>918042174353</v>
      </c>
      <c r="F1938" s="4" t="s">
        <v>7387</v>
      </c>
      <c r="G1938" s="4" t="s">
        <v>12</v>
      </c>
    </row>
    <row r="1939" customFormat="false" ht="15.75" hidden="false" customHeight="false" outlineLevel="0" collapsed="false">
      <c r="A1939" s="3" t="n">
        <v>1938</v>
      </c>
      <c r="B1939" s="4" t="s">
        <v>7388</v>
      </c>
      <c r="C1939" s="4" t="s">
        <v>1950</v>
      </c>
      <c r="D1939" s="4" t="s">
        <v>7389</v>
      </c>
      <c r="E1939" s="4" t="n">
        <f aca="false">+912239379999</f>
        <v>912239379999</v>
      </c>
      <c r="F1939" s="4" t="s">
        <v>7390</v>
      </c>
      <c r="G1939" s="4" t="s">
        <v>12</v>
      </c>
    </row>
    <row r="1940" customFormat="false" ht="15.75" hidden="false" customHeight="false" outlineLevel="0" collapsed="false">
      <c r="A1940" s="3" t="n">
        <v>1939</v>
      </c>
      <c r="B1940" s="4" t="s">
        <v>7391</v>
      </c>
      <c r="C1940" s="4" t="s">
        <v>7392</v>
      </c>
      <c r="D1940" s="4" t="s">
        <v>7393</v>
      </c>
      <c r="E1940" s="4" t="s">
        <v>10</v>
      </c>
      <c r="F1940" s="4" t="s">
        <v>7394</v>
      </c>
      <c r="G1940" s="4" t="s">
        <v>12</v>
      </c>
    </row>
    <row r="1941" customFormat="false" ht="15.75" hidden="false" customHeight="false" outlineLevel="0" collapsed="false">
      <c r="A1941" s="3" t="n">
        <v>1940</v>
      </c>
      <c r="B1941" s="4" t="s">
        <v>7395</v>
      </c>
      <c r="C1941" s="4" t="s">
        <v>7396</v>
      </c>
      <c r="D1941" s="4" t="s">
        <v>7397</v>
      </c>
      <c r="E1941" s="4" t="s">
        <v>10</v>
      </c>
      <c r="F1941" s="4" t="s">
        <v>7398</v>
      </c>
      <c r="G1941" s="4" t="s">
        <v>12</v>
      </c>
    </row>
    <row r="1942" customFormat="false" ht="15.75" hidden="false" customHeight="false" outlineLevel="0" collapsed="false">
      <c r="A1942" s="3" t="n">
        <v>1941</v>
      </c>
      <c r="B1942" s="4" t="s">
        <v>7399</v>
      </c>
      <c r="C1942" s="4" t="s">
        <v>31</v>
      </c>
      <c r="D1942" s="6" t="s">
        <v>7400</v>
      </c>
      <c r="E1942" s="4" t="s">
        <v>10</v>
      </c>
      <c r="F1942" s="4" t="s">
        <v>7401</v>
      </c>
      <c r="G1942" s="4" t="s">
        <v>12</v>
      </c>
    </row>
    <row r="1943" customFormat="false" ht="15.75" hidden="false" customHeight="false" outlineLevel="0" collapsed="false">
      <c r="A1943" s="3" t="n">
        <v>1942</v>
      </c>
      <c r="B1943" s="4" t="s">
        <v>7402</v>
      </c>
      <c r="C1943" s="4" t="s">
        <v>6853</v>
      </c>
      <c r="D1943" s="4" t="s">
        <v>7403</v>
      </c>
      <c r="E1943" s="4" t="s">
        <v>10</v>
      </c>
      <c r="F1943" s="4" t="s">
        <v>7404</v>
      </c>
      <c r="G1943" s="4" t="s">
        <v>12</v>
      </c>
    </row>
    <row r="1944" customFormat="false" ht="15.75" hidden="false" customHeight="false" outlineLevel="0" collapsed="false">
      <c r="A1944" s="3" t="n">
        <v>1943</v>
      </c>
      <c r="B1944" s="4" t="s">
        <v>7405</v>
      </c>
      <c r="C1944" s="4" t="s">
        <v>7406</v>
      </c>
      <c r="D1944" s="4" t="s">
        <v>7407</v>
      </c>
      <c r="E1944" s="4" t="s">
        <v>10</v>
      </c>
      <c r="F1944" s="4" t="s">
        <v>7408</v>
      </c>
      <c r="G1944" s="4" t="s">
        <v>12</v>
      </c>
    </row>
    <row r="1945" customFormat="false" ht="15.75" hidden="false" customHeight="false" outlineLevel="0" collapsed="false">
      <c r="A1945" s="3" t="n">
        <v>1944</v>
      </c>
      <c r="B1945" s="4" t="s">
        <v>7409</v>
      </c>
      <c r="C1945" s="4" t="s">
        <v>7410</v>
      </c>
      <c r="D1945" s="4" t="s">
        <v>7411</v>
      </c>
      <c r="E1945" s="4" t="s">
        <v>10</v>
      </c>
      <c r="F1945" s="4" t="s">
        <v>7412</v>
      </c>
      <c r="G1945" s="4" t="s">
        <v>12</v>
      </c>
    </row>
    <row r="1946" customFormat="false" ht="15.75" hidden="false" customHeight="false" outlineLevel="0" collapsed="false">
      <c r="A1946" s="3" t="n">
        <v>1945</v>
      </c>
      <c r="B1946" s="4" t="s">
        <v>7413</v>
      </c>
      <c r="C1946" s="4" t="s">
        <v>7414</v>
      </c>
      <c r="D1946" s="4" t="s">
        <v>7415</v>
      </c>
      <c r="E1946" s="4" t="n">
        <f aca="false">+912225151836</f>
        <v>912225151836</v>
      </c>
      <c r="F1946" s="4" t="s">
        <v>7416</v>
      </c>
      <c r="G1946" s="4" t="s">
        <v>12</v>
      </c>
    </row>
    <row r="1947" customFormat="false" ht="15.75" hidden="false" customHeight="false" outlineLevel="0" collapsed="false">
      <c r="A1947" s="3" t="n">
        <v>1946</v>
      </c>
      <c r="B1947" s="4" t="s">
        <v>7417</v>
      </c>
      <c r="C1947" s="4" t="s">
        <v>7418</v>
      </c>
      <c r="D1947" s="4" t="s">
        <v>7419</v>
      </c>
      <c r="E1947" s="4" t="s">
        <v>10</v>
      </c>
      <c r="F1947" s="4" t="s">
        <v>7420</v>
      </c>
      <c r="G1947" s="4" t="s">
        <v>12</v>
      </c>
    </row>
    <row r="1948" customFormat="false" ht="15.75" hidden="false" customHeight="false" outlineLevel="0" collapsed="false">
      <c r="A1948" s="3" t="n">
        <v>1947</v>
      </c>
      <c r="B1948" s="4" t="s">
        <v>7421</v>
      </c>
      <c r="C1948" s="4" t="s">
        <v>7422</v>
      </c>
      <c r="D1948" s="4" t="s">
        <v>7423</v>
      </c>
      <c r="E1948" s="4" t="s">
        <v>10</v>
      </c>
      <c r="F1948" s="4" t="s">
        <v>7424</v>
      </c>
      <c r="G1948" s="4" t="s">
        <v>12</v>
      </c>
    </row>
    <row r="1949" customFormat="false" ht="15.75" hidden="false" customHeight="false" outlineLevel="0" collapsed="false">
      <c r="A1949" s="3" t="n">
        <v>1948</v>
      </c>
      <c r="B1949" s="4" t="s">
        <v>7425</v>
      </c>
      <c r="C1949" s="4" t="s">
        <v>31</v>
      </c>
      <c r="D1949" s="4" t="s">
        <v>7426</v>
      </c>
      <c r="E1949" s="4" t="s">
        <v>10</v>
      </c>
      <c r="F1949" s="4" t="s">
        <v>7427</v>
      </c>
      <c r="G1949" s="4" t="s">
        <v>12</v>
      </c>
    </row>
    <row r="1950" customFormat="false" ht="15.75" hidden="false" customHeight="false" outlineLevel="0" collapsed="false">
      <c r="A1950" s="3" t="n">
        <v>1949</v>
      </c>
      <c r="B1950" s="4" t="s">
        <v>7428</v>
      </c>
      <c r="C1950" s="4" t="s">
        <v>6853</v>
      </c>
      <c r="D1950" s="10" t="s">
        <v>7429</v>
      </c>
      <c r="E1950" s="4" t="s">
        <v>7430</v>
      </c>
      <c r="F1950" s="4" t="s">
        <v>7431</v>
      </c>
      <c r="G1950" s="4" t="s">
        <v>12</v>
      </c>
    </row>
    <row r="1951" customFormat="false" ht="15.75" hidden="false" customHeight="false" outlineLevel="0" collapsed="false">
      <c r="A1951" s="3" t="n">
        <v>1950</v>
      </c>
      <c r="B1951" s="4" t="s">
        <v>7432</v>
      </c>
      <c r="C1951" s="4" t="s">
        <v>31</v>
      </c>
      <c r="D1951" s="4" t="s">
        <v>7433</v>
      </c>
      <c r="E1951" s="4" t="s">
        <v>10</v>
      </c>
      <c r="F1951" s="4" t="s">
        <v>7434</v>
      </c>
      <c r="G1951" s="4" t="s">
        <v>12</v>
      </c>
    </row>
    <row r="1952" customFormat="false" ht="15.75" hidden="false" customHeight="false" outlineLevel="0" collapsed="false">
      <c r="A1952" s="3" t="n">
        <v>1951</v>
      </c>
      <c r="B1952" s="4" t="s">
        <v>7435</v>
      </c>
      <c r="C1952" s="4" t="s">
        <v>31</v>
      </c>
      <c r="D1952" s="4" t="s">
        <v>7436</v>
      </c>
      <c r="E1952" s="4" t="n">
        <f aca="false">+914424825248</f>
        <v>914424825248</v>
      </c>
      <c r="F1952" s="4" t="s">
        <v>7437</v>
      </c>
      <c r="G1952" s="4" t="s">
        <v>12</v>
      </c>
    </row>
    <row r="1953" customFormat="false" ht="15.75" hidden="false" customHeight="false" outlineLevel="0" collapsed="false">
      <c r="A1953" s="3" t="n">
        <v>1952</v>
      </c>
      <c r="B1953" s="4" t="s">
        <v>7438</v>
      </c>
      <c r="C1953" s="4" t="s">
        <v>7439</v>
      </c>
      <c r="D1953" s="4" t="s">
        <v>7440</v>
      </c>
      <c r="E1953" s="4" t="s">
        <v>10</v>
      </c>
      <c r="F1953" s="4" t="s">
        <v>7441</v>
      </c>
      <c r="G1953" s="4" t="s">
        <v>12</v>
      </c>
    </row>
    <row r="1954" customFormat="false" ht="15.75" hidden="false" customHeight="false" outlineLevel="0" collapsed="false">
      <c r="A1954" s="3" t="n">
        <v>1953</v>
      </c>
      <c r="B1954" s="4" t="s">
        <v>7442</v>
      </c>
      <c r="C1954" s="4" t="s">
        <v>31</v>
      </c>
      <c r="D1954" s="4" t="s">
        <v>7443</v>
      </c>
      <c r="E1954" s="4" t="s">
        <v>10</v>
      </c>
      <c r="F1954" s="4" t="s">
        <v>7444</v>
      </c>
      <c r="G1954" s="4" t="s">
        <v>12</v>
      </c>
    </row>
    <row r="1955" customFormat="false" ht="15.75" hidden="false" customHeight="false" outlineLevel="0" collapsed="false">
      <c r="A1955" s="3" t="n">
        <v>1954</v>
      </c>
      <c r="B1955" s="4" t="s">
        <v>7445</v>
      </c>
      <c r="C1955" s="4" t="s">
        <v>7446</v>
      </c>
      <c r="D1955" s="4" t="s">
        <v>7447</v>
      </c>
      <c r="E1955" s="4" t="s">
        <v>10</v>
      </c>
      <c r="F1955" s="4" t="s">
        <v>7448</v>
      </c>
      <c r="G1955" s="4" t="s">
        <v>12</v>
      </c>
    </row>
    <row r="1956" customFormat="false" ht="15.75" hidden="false" customHeight="false" outlineLevel="0" collapsed="false">
      <c r="A1956" s="3" t="n">
        <v>1955</v>
      </c>
      <c r="B1956" s="4" t="s">
        <v>7449</v>
      </c>
      <c r="C1956" s="4" t="s">
        <v>31</v>
      </c>
      <c r="D1956" s="4" t="s">
        <v>7450</v>
      </c>
      <c r="E1956" s="4" t="n">
        <v>7738112680</v>
      </c>
      <c r="F1956" s="4" t="s">
        <v>7451</v>
      </c>
      <c r="G1956" s="4" t="s">
        <v>12</v>
      </c>
    </row>
    <row r="1957" customFormat="false" ht="15.75" hidden="false" customHeight="false" outlineLevel="0" collapsed="false">
      <c r="A1957" s="3" t="n">
        <v>1956</v>
      </c>
      <c r="B1957" s="4" t="s">
        <v>7452</v>
      </c>
      <c r="C1957" s="4" t="s">
        <v>6853</v>
      </c>
      <c r="D1957" s="4" t="s">
        <v>7453</v>
      </c>
      <c r="E1957" s="4" t="s">
        <v>10</v>
      </c>
      <c r="F1957" s="4" t="s">
        <v>7454</v>
      </c>
      <c r="G1957" s="4" t="s">
        <v>12</v>
      </c>
    </row>
    <row r="1958" customFormat="false" ht="15.75" hidden="false" customHeight="false" outlineLevel="0" collapsed="false">
      <c r="A1958" s="3" t="n">
        <v>1957</v>
      </c>
      <c r="B1958" s="4" t="s">
        <v>7455</v>
      </c>
      <c r="C1958" s="4" t="s">
        <v>31</v>
      </c>
      <c r="D1958" s="4" t="s">
        <v>7456</v>
      </c>
      <c r="E1958" s="4" t="n">
        <f aca="false">+912261818341</f>
        <v>912261818341</v>
      </c>
      <c r="F1958" s="4" t="s">
        <v>7457</v>
      </c>
      <c r="G1958" s="4" t="s">
        <v>12</v>
      </c>
    </row>
    <row r="1959" customFormat="false" ht="15.75" hidden="false" customHeight="false" outlineLevel="0" collapsed="false">
      <c r="A1959" s="3" t="n">
        <v>1958</v>
      </c>
      <c r="B1959" s="4" t="s">
        <v>7458</v>
      </c>
      <c r="C1959" s="4" t="s">
        <v>31</v>
      </c>
      <c r="D1959" s="4" t="s">
        <v>7459</v>
      </c>
      <c r="E1959" s="4" t="n">
        <f aca="false">+919500058752</f>
        <v>919500058752</v>
      </c>
      <c r="F1959" s="4" t="s">
        <v>7460</v>
      </c>
      <c r="G1959" s="4" t="s">
        <v>12</v>
      </c>
    </row>
    <row r="1960" customFormat="false" ht="15.75" hidden="false" customHeight="false" outlineLevel="0" collapsed="false">
      <c r="A1960" s="3" t="n">
        <v>1959</v>
      </c>
      <c r="B1960" s="4" t="s">
        <v>7461</v>
      </c>
      <c r="C1960" s="4" t="s">
        <v>7462</v>
      </c>
      <c r="D1960" s="4" t="s">
        <v>7463</v>
      </c>
      <c r="E1960" s="4" t="n">
        <f aca="false">+919886396213</f>
        <v>919886396213</v>
      </c>
      <c r="F1960" s="4" t="s">
        <v>7464</v>
      </c>
      <c r="G1960" s="4" t="s">
        <v>12</v>
      </c>
    </row>
    <row r="1961" customFormat="false" ht="15.75" hidden="false" customHeight="false" outlineLevel="0" collapsed="false">
      <c r="A1961" s="3" t="n">
        <v>1960</v>
      </c>
      <c r="B1961" s="4" t="s">
        <v>7465</v>
      </c>
      <c r="C1961" s="4" t="s">
        <v>7466</v>
      </c>
      <c r="D1961" s="4" t="s">
        <v>7467</v>
      </c>
      <c r="E1961" s="4" t="s">
        <v>10</v>
      </c>
      <c r="F1961" s="4" t="s">
        <v>7468</v>
      </c>
      <c r="G1961" s="4" t="s">
        <v>12</v>
      </c>
    </row>
    <row r="1962" customFormat="false" ht="15.75" hidden="false" customHeight="false" outlineLevel="0" collapsed="false">
      <c r="A1962" s="3" t="n">
        <v>1961</v>
      </c>
      <c r="B1962" s="4" t="s">
        <v>7469</v>
      </c>
      <c r="C1962" s="4" t="s">
        <v>7470</v>
      </c>
      <c r="D1962" s="4" t="s">
        <v>7471</v>
      </c>
      <c r="E1962" s="4" t="n">
        <f aca="false">+912240064550</f>
        <v>912240064550</v>
      </c>
      <c r="F1962" s="4" t="s">
        <v>7472</v>
      </c>
      <c r="G1962" s="4" t="s">
        <v>12</v>
      </c>
    </row>
    <row r="1963" customFormat="false" ht="15.75" hidden="false" customHeight="false" outlineLevel="0" collapsed="false">
      <c r="A1963" s="3" t="n">
        <v>1962</v>
      </c>
      <c r="B1963" s="4" t="s">
        <v>7473</v>
      </c>
      <c r="C1963" s="4" t="s">
        <v>31</v>
      </c>
      <c r="D1963" s="4" t="s">
        <v>7473</v>
      </c>
      <c r="E1963" s="4" t="s">
        <v>10</v>
      </c>
      <c r="F1963" s="4" t="s">
        <v>7474</v>
      </c>
      <c r="G1963" s="4" t="s">
        <v>12</v>
      </c>
    </row>
    <row r="1964" customFormat="false" ht="15.75" hidden="false" customHeight="false" outlineLevel="0" collapsed="false">
      <c r="A1964" s="3" t="n">
        <v>1963</v>
      </c>
      <c r="B1964" s="4" t="s">
        <v>7475</v>
      </c>
      <c r="C1964" s="4" t="s">
        <v>7476</v>
      </c>
      <c r="D1964" s="4" t="s">
        <v>7477</v>
      </c>
      <c r="E1964" s="4" t="s">
        <v>10</v>
      </c>
      <c r="F1964" s="10" t="s">
        <v>7478</v>
      </c>
      <c r="G1964" s="4" t="s">
        <v>12</v>
      </c>
    </row>
    <row r="1965" customFormat="false" ht="15.75" hidden="false" customHeight="false" outlineLevel="0" collapsed="false">
      <c r="A1965" s="3" t="n">
        <v>1964</v>
      </c>
      <c r="B1965" s="4" t="s">
        <v>7479</v>
      </c>
      <c r="C1965" s="4" t="s">
        <v>7480</v>
      </c>
      <c r="D1965" s="4" t="s">
        <v>7481</v>
      </c>
      <c r="E1965" s="4" t="n">
        <f aca="false">+919944935705</f>
        <v>919944935705</v>
      </c>
      <c r="F1965" s="4" t="s">
        <v>7482</v>
      </c>
      <c r="G1965" s="4" t="s">
        <v>12</v>
      </c>
    </row>
    <row r="1966" customFormat="false" ht="15.75" hidden="false" customHeight="false" outlineLevel="0" collapsed="false">
      <c r="A1966" s="3" t="n">
        <v>1965</v>
      </c>
      <c r="B1966" s="4" t="s">
        <v>7483</v>
      </c>
      <c r="C1966" s="4" t="s">
        <v>7484</v>
      </c>
      <c r="D1966" s="4" t="s">
        <v>7485</v>
      </c>
      <c r="E1966" s="4" t="n">
        <f aca="false">+911244699555</f>
        <v>911244699555</v>
      </c>
      <c r="F1966" s="4" t="s">
        <v>7486</v>
      </c>
      <c r="G1966" s="4" t="s">
        <v>12</v>
      </c>
    </row>
    <row r="1967" customFormat="false" ht="15.75" hidden="false" customHeight="false" outlineLevel="0" collapsed="false">
      <c r="A1967" s="3" t="n">
        <v>1966</v>
      </c>
      <c r="B1967" s="4" t="s">
        <v>7487</v>
      </c>
      <c r="C1967" s="4" t="s">
        <v>51</v>
      </c>
      <c r="D1967" s="6" t="s">
        <v>7488</v>
      </c>
      <c r="E1967" s="4" t="s">
        <v>7489</v>
      </c>
      <c r="F1967" s="4" t="s">
        <v>7490</v>
      </c>
      <c r="G1967" s="4" t="s">
        <v>12</v>
      </c>
    </row>
    <row r="1968" customFormat="false" ht="15.75" hidden="false" customHeight="false" outlineLevel="0" collapsed="false">
      <c r="A1968" s="3" t="n">
        <v>1967</v>
      </c>
      <c r="B1968" s="4" t="s">
        <v>7491</v>
      </c>
      <c r="C1968" s="4" t="s">
        <v>31</v>
      </c>
      <c r="D1968" s="4" t="s">
        <v>7492</v>
      </c>
      <c r="E1968" s="4" t="n">
        <f aca="false">+919247193121</f>
        <v>919247193121</v>
      </c>
      <c r="F1968" s="4" t="s">
        <v>7493</v>
      </c>
      <c r="G1968" s="4" t="s">
        <v>12</v>
      </c>
    </row>
    <row r="1969" customFormat="false" ht="15.75" hidden="false" customHeight="false" outlineLevel="0" collapsed="false">
      <c r="A1969" s="3" t="n">
        <v>1968</v>
      </c>
      <c r="B1969" s="4" t="s">
        <v>7494</v>
      </c>
      <c r="C1969" s="4" t="s">
        <v>7495</v>
      </c>
      <c r="D1969" s="4" t="s">
        <v>7496</v>
      </c>
      <c r="E1969" s="4" t="n">
        <f aca="false">+918592969292</f>
        <v>918592969292</v>
      </c>
      <c r="F1969" s="4" t="s">
        <v>7497</v>
      </c>
      <c r="G1969" s="4" t="s">
        <v>12</v>
      </c>
    </row>
    <row r="1970" customFormat="false" ht="15.75" hidden="false" customHeight="false" outlineLevel="0" collapsed="false">
      <c r="A1970" s="3" t="n">
        <v>1969</v>
      </c>
      <c r="B1970" s="4" t="s">
        <v>7498</v>
      </c>
      <c r="C1970" s="4" t="s">
        <v>7499</v>
      </c>
      <c r="D1970" s="4" t="s">
        <v>7500</v>
      </c>
      <c r="E1970" s="4" t="n">
        <f aca="false">+9180657018011</f>
        <v>9180657018011</v>
      </c>
      <c r="F1970" s="4" t="s">
        <v>7501</v>
      </c>
      <c r="G1970" s="4" t="s">
        <v>12</v>
      </c>
    </row>
    <row r="1971" customFormat="false" ht="15.75" hidden="false" customHeight="false" outlineLevel="0" collapsed="false">
      <c r="A1971" s="3" t="n">
        <v>1970</v>
      </c>
      <c r="B1971" s="4" t="s">
        <v>7502</v>
      </c>
      <c r="C1971" s="4" t="s">
        <v>7503</v>
      </c>
      <c r="D1971" s="4" t="s">
        <v>7504</v>
      </c>
      <c r="E1971" s="4" t="s">
        <v>10</v>
      </c>
      <c r="F1971" s="4" t="s">
        <v>7505</v>
      </c>
      <c r="G1971" s="4" t="s">
        <v>12</v>
      </c>
    </row>
    <row r="1972" customFormat="false" ht="15.75" hidden="false" customHeight="false" outlineLevel="0" collapsed="false">
      <c r="A1972" s="3" t="n">
        <v>1971</v>
      </c>
      <c r="B1972" s="4" t="s">
        <v>7506</v>
      </c>
      <c r="C1972" s="4" t="s">
        <v>31</v>
      </c>
      <c r="D1972" s="4" t="s">
        <v>7507</v>
      </c>
      <c r="E1972" s="4" t="s">
        <v>10</v>
      </c>
      <c r="F1972" s="4" t="s">
        <v>7508</v>
      </c>
      <c r="G1972" s="4" t="s">
        <v>12</v>
      </c>
    </row>
    <row r="1973" customFormat="false" ht="15.75" hidden="false" customHeight="false" outlineLevel="0" collapsed="false">
      <c r="A1973" s="3" t="n">
        <v>1972</v>
      </c>
      <c r="B1973" s="4" t="s">
        <v>7509</v>
      </c>
      <c r="C1973" s="4" t="s">
        <v>31</v>
      </c>
      <c r="D1973" s="4" t="s">
        <v>7510</v>
      </c>
      <c r="E1973" s="4" t="s">
        <v>10</v>
      </c>
      <c r="F1973" s="4" t="s">
        <v>7511</v>
      </c>
      <c r="G1973" s="4" t="s">
        <v>12</v>
      </c>
    </row>
    <row r="1974" customFormat="false" ht="15.75" hidden="false" customHeight="false" outlineLevel="0" collapsed="false">
      <c r="A1974" s="3" t="n">
        <v>1973</v>
      </c>
      <c r="B1974" s="4" t="s">
        <v>7512</v>
      </c>
      <c r="C1974" s="4" t="s">
        <v>171</v>
      </c>
      <c r="D1974" s="4" t="s">
        <v>7513</v>
      </c>
      <c r="E1974" s="4" t="n">
        <f aca="false">+919345124616</f>
        <v>919345124616</v>
      </c>
      <c r="F1974" s="4" t="s">
        <v>7514</v>
      </c>
      <c r="G1974" s="4" t="s">
        <v>12</v>
      </c>
    </row>
    <row r="1975" customFormat="false" ht="15.75" hidden="false" customHeight="false" outlineLevel="0" collapsed="false">
      <c r="A1975" s="3" t="n">
        <v>1974</v>
      </c>
      <c r="B1975" s="4" t="s">
        <v>7515</v>
      </c>
      <c r="C1975" s="4" t="s">
        <v>31</v>
      </c>
      <c r="D1975" s="4" t="s">
        <v>7516</v>
      </c>
      <c r="E1975" s="4" t="s">
        <v>10</v>
      </c>
      <c r="F1975" s="4" t="s">
        <v>7517</v>
      </c>
      <c r="G1975" s="4" t="s">
        <v>12</v>
      </c>
    </row>
    <row r="1976" customFormat="false" ht="15.75" hidden="false" customHeight="false" outlineLevel="0" collapsed="false">
      <c r="A1976" s="3" t="n">
        <v>1975</v>
      </c>
      <c r="B1976" s="4" t="s">
        <v>7518</v>
      </c>
      <c r="C1976" s="4" t="s">
        <v>5113</v>
      </c>
      <c r="D1976" s="4" t="s">
        <v>7519</v>
      </c>
      <c r="E1976" s="4" t="s">
        <v>10</v>
      </c>
      <c r="F1976" s="4" t="s">
        <v>7520</v>
      </c>
      <c r="G1976" s="4" t="s">
        <v>12</v>
      </c>
    </row>
    <row r="1977" customFormat="false" ht="15.75" hidden="false" customHeight="false" outlineLevel="0" collapsed="false">
      <c r="A1977" s="3" t="n">
        <v>1976</v>
      </c>
      <c r="B1977" s="4" t="s">
        <v>7521</v>
      </c>
      <c r="C1977" s="4" t="s">
        <v>7522</v>
      </c>
      <c r="D1977" s="4" t="s">
        <v>7523</v>
      </c>
      <c r="E1977" s="4" t="s">
        <v>10</v>
      </c>
      <c r="F1977" s="4" t="s">
        <v>7524</v>
      </c>
      <c r="G1977" s="4" t="s">
        <v>12</v>
      </c>
    </row>
    <row r="1978" customFormat="false" ht="15.75" hidden="false" customHeight="false" outlineLevel="0" collapsed="false">
      <c r="A1978" s="3" t="n">
        <v>1977</v>
      </c>
      <c r="B1978" s="4" t="s">
        <v>7525</v>
      </c>
      <c r="C1978" s="4" t="s">
        <v>7526</v>
      </c>
      <c r="D1978" s="4" t="s">
        <v>7527</v>
      </c>
      <c r="E1978" s="4" t="s">
        <v>10</v>
      </c>
      <c r="F1978" s="4" t="s">
        <v>7528</v>
      </c>
      <c r="G1978" s="4" t="s">
        <v>12</v>
      </c>
    </row>
    <row r="1979" customFormat="false" ht="15.75" hidden="false" customHeight="false" outlineLevel="0" collapsed="false">
      <c r="A1979" s="3" t="n">
        <v>1978</v>
      </c>
      <c r="B1979" s="4" t="s">
        <v>7529</v>
      </c>
      <c r="C1979" s="4" t="s">
        <v>31</v>
      </c>
      <c r="D1979" s="4" t="s">
        <v>7530</v>
      </c>
      <c r="E1979" s="4" t="n">
        <f aca="false">+912228474900</f>
        <v>912228474900</v>
      </c>
      <c r="F1979" s="4" t="s">
        <v>7531</v>
      </c>
      <c r="G1979" s="4" t="s">
        <v>12</v>
      </c>
    </row>
    <row r="1980" customFormat="false" ht="15.75" hidden="false" customHeight="false" outlineLevel="0" collapsed="false">
      <c r="A1980" s="3" t="n">
        <v>1979</v>
      </c>
      <c r="B1980" s="4" t="s">
        <v>7532</v>
      </c>
      <c r="C1980" s="4" t="s">
        <v>7533</v>
      </c>
      <c r="D1980" s="6" t="s">
        <v>7534</v>
      </c>
      <c r="E1980" s="4" t="n">
        <f aca="false">+918939117699</f>
        <v>918939117699</v>
      </c>
      <c r="F1980" s="4" t="s">
        <v>7535</v>
      </c>
      <c r="G1980" s="4" t="s">
        <v>12</v>
      </c>
    </row>
    <row r="1981" customFormat="false" ht="15.75" hidden="false" customHeight="false" outlineLevel="0" collapsed="false">
      <c r="A1981" s="3" t="n">
        <v>1980</v>
      </c>
      <c r="B1981" s="4" t="s">
        <v>7536</v>
      </c>
      <c r="C1981" s="4" t="s">
        <v>7537</v>
      </c>
      <c r="D1981" s="6" t="s">
        <v>7538</v>
      </c>
      <c r="E1981" s="4" t="n">
        <f aca="false">+917299995667</f>
        <v>917299995667</v>
      </c>
      <c r="F1981" s="4" t="s">
        <v>7539</v>
      </c>
      <c r="G1981" s="4" t="s">
        <v>12</v>
      </c>
    </row>
    <row r="1982" customFormat="false" ht="15.75" hidden="false" customHeight="false" outlineLevel="0" collapsed="false">
      <c r="A1982" s="3" t="n">
        <v>1981</v>
      </c>
      <c r="B1982" s="4" t="s">
        <v>7540</v>
      </c>
      <c r="C1982" s="4" t="s">
        <v>7541</v>
      </c>
      <c r="D1982" s="4" t="s">
        <v>7542</v>
      </c>
      <c r="E1982" s="4" t="n">
        <f aca="false">+918030931700</f>
        <v>918030931700</v>
      </c>
      <c r="F1982" s="4" t="s">
        <v>7543</v>
      </c>
      <c r="G1982" s="4" t="s">
        <v>12</v>
      </c>
    </row>
    <row r="1983" customFormat="false" ht="15.75" hidden="false" customHeight="false" outlineLevel="0" collapsed="false">
      <c r="A1983" s="3" t="n">
        <v>1982</v>
      </c>
      <c r="B1983" s="4" t="s">
        <v>7544</v>
      </c>
      <c r="C1983" s="4" t="s">
        <v>1766</v>
      </c>
      <c r="D1983" s="6" t="s">
        <v>7545</v>
      </c>
      <c r="E1983" s="4" t="s">
        <v>10</v>
      </c>
      <c r="F1983" s="4" t="s">
        <v>7546</v>
      </c>
      <c r="G1983" s="4" t="s">
        <v>12</v>
      </c>
    </row>
    <row r="1984" customFormat="false" ht="15.75" hidden="false" customHeight="false" outlineLevel="0" collapsed="false">
      <c r="A1984" s="3" t="n">
        <v>1983</v>
      </c>
      <c r="B1984" s="4" t="s">
        <v>7547</v>
      </c>
      <c r="C1984" s="4" t="s">
        <v>7548</v>
      </c>
      <c r="D1984" s="4" t="s">
        <v>7549</v>
      </c>
      <c r="E1984" s="4" t="s">
        <v>10</v>
      </c>
      <c r="F1984" s="10" t="s">
        <v>7550</v>
      </c>
      <c r="G1984" s="4" t="s">
        <v>12</v>
      </c>
    </row>
    <row r="1985" customFormat="false" ht="15.75" hidden="false" customHeight="false" outlineLevel="0" collapsed="false">
      <c r="A1985" s="3" t="n">
        <v>1984</v>
      </c>
      <c r="B1985" s="4" t="s">
        <v>7551</v>
      </c>
      <c r="C1985" s="4" t="s">
        <v>7552</v>
      </c>
      <c r="D1985" s="4" t="s">
        <v>7553</v>
      </c>
      <c r="E1985" s="4" t="n">
        <f aca="false">+918065750075</f>
        <v>918065750075</v>
      </c>
      <c r="F1985" s="4" t="s">
        <v>7554</v>
      </c>
      <c r="G1985" s="4" t="s">
        <v>12</v>
      </c>
    </row>
    <row r="1986" customFormat="false" ht="15.75" hidden="false" customHeight="false" outlineLevel="0" collapsed="false">
      <c r="A1986" s="3" t="n">
        <v>1985</v>
      </c>
      <c r="B1986" s="4" t="s">
        <v>7555</v>
      </c>
      <c r="C1986" s="4" t="s">
        <v>7556</v>
      </c>
      <c r="D1986" s="4" t="s">
        <v>7557</v>
      </c>
      <c r="E1986" s="4" t="n">
        <f aca="false">+917742092381</f>
        <v>917742092381</v>
      </c>
      <c r="F1986" s="4" t="s">
        <v>7558</v>
      </c>
      <c r="G1986" s="4" t="s">
        <v>12</v>
      </c>
    </row>
    <row r="1987" customFormat="false" ht="15.75" hidden="false" customHeight="false" outlineLevel="0" collapsed="false">
      <c r="A1987" s="3" t="n">
        <v>1986</v>
      </c>
      <c r="B1987" s="4" t="s">
        <v>7559</v>
      </c>
      <c r="C1987" s="4" t="s">
        <v>7560</v>
      </c>
      <c r="D1987" s="4" t="s">
        <v>7561</v>
      </c>
      <c r="E1987" s="4" t="s">
        <v>10</v>
      </c>
      <c r="F1987" s="4" t="s">
        <v>7562</v>
      </c>
      <c r="G1987" s="4" t="s">
        <v>12</v>
      </c>
    </row>
    <row r="1988" customFormat="false" ht="15.75" hidden="false" customHeight="false" outlineLevel="0" collapsed="false">
      <c r="A1988" s="3" t="n">
        <v>1987</v>
      </c>
      <c r="B1988" s="4" t="s">
        <v>7563</v>
      </c>
      <c r="C1988" s="4" t="s">
        <v>2720</v>
      </c>
      <c r="D1988" s="4" t="s">
        <v>7564</v>
      </c>
      <c r="E1988" s="4" t="s">
        <v>10</v>
      </c>
      <c r="F1988" s="4" t="s">
        <v>7565</v>
      </c>
      <c r="G1988" s="4" t="s">
        <v>12</v>
      </c>
    </row>
    <row r="1989" customFormat="false" ht="15.75" hidden="false" customHeight="false" outlineLevel="0" collapsed="false">
      <c r="A1989" s="3" t="n">
        <v>1988</v>
      </c>
      <c r="B1989" s="4" t="s">
        <v>7566</v>
      </c>
      <c r="C1989" s="4" t="s">
        <v>6106</v>
      </c>
      <c r="D1989" s="4" t="s">
        <v>7567</v>
      </c>
      <c r="E1989" s="4" t="n">
        <f aca="false">+918056009575</f>
        <v>918056009575</v>
      </c>
      <c r="F1989" s="4" t="s">
        <v>7568</v>
      </c>
      <c r="G1989" s="4" t="s">
        <v>12</v>
      </c>
    </row>
    <row r="1990" customFormat="false" ht="15.75" hidden="false" customHeight="false" outlineLevel="0" collapsed="false">
      <c r="A1990" s="3" t="n">
        <v>1989</v>
      </c>
      <c r="B1990" s="4" t="s">
        <v>7569</v>
      </c>
      <c r="C1990" s="4" t="s">
        <v>7570</v>
      </c>
      <c r="D1990" s="4" t="s">
        <v>7571</v>
      </c>
      <c r="E1990" s="4" t="s">
        <v>10</v>
      </c>
      <c r="F1990" s="4" t="s">
        <v>7572</v>
      </c>
      <c r="G1990" s="4" t="s">
        <v>12</v>
      </c>
    </row>
    <row r="1991" customFormat="false" ht="15.75" hidden="false" customHeight="false" outlineLevel="0" collapsed="false">
      <c r="A1991" s="3" t="n">
        <v>1990</v>
      </c>
      <c r="B1991" s="4" t="s">
        <v>7573</v>
      </c>
      <c r="C1991" s="4" t="s">
        <v>7574</v>
      </c>
      <c r="D1991" s="4" t="s">
        <v>7575</v>
      </c>
      <c r="E1991" s="4" t="s">
        <v>10</v>
      </c>
      <c r="F1991" s="4" t="s">
        <v>10</v>
      </c>
      <c r="G1991" s="7" t="s">
        <v>146</v>
      </c>
    </row>
    <row r="1992" customFormat="false" ht="15.75" hidden="false" customHeight="false" outlineLevel="0" collapsed="false">
      <c r="A1992" s="3" t="n">
        <v>1991</v>
      </c>
      <c r="B1992" s="4" t="s">
        <v>7576</v>
      </c>
      <c r="C1992" s="4" t="s">
        <v>7577</v>
      </c>
      <c r="D1992" s="4" t="s">
        <v>7578</v>
      </c>
      <c r="E1992" s="4" t="n">
        <f aca="false">+911244977208</f>
        <v>911244977208</v>
      </c>
      <c r="F1992" s="4" t="s">
        <v>7579</v>
      </c>
      <c r="G1992" s="4" t="s">
        <v>12</v>
      </c>
    </row>
    <row r="1993" customFormat="false" ht="15.75" hidden="false" customHeight="false" outlineLevel="0" collapsed="false">
      <c r="A1993" s="3" t="n">
        <v>1992</v>
      </c>
      <c r="B1993" s="4" t="s">
        <v>7580</v>
      </c>
      <c r="C1993" s="4" t="s">
        <v>7581</v>
      </c>
      <c r="D1993" s="4" t="s">
        <v>7582</v>
      </c>
      <c r="E1993" s="4" t="s">
        <v>10</v>
      </c>
      <c r="F1993" s="4" t="s">
        <v>7583</v>
      </c>
      <c r="G1993" s="4" t="s">
        <v>12</v>
      </c>
    </row>
    <row r="1994" customFormat="false" ht="15.75" hidden="false" customHeight="false" outlineLevel="0" collapsed="false">
      <c r="A1994" s="3" t="n">
        <v>1993</v>
      </c>
      <c r="B1994" s="4" t="s">
        <v>7584</v>
      </c>
      <c r="C1994" s="4" t="s">
        <v>31</v>
      </c>
      <c r="D1994" s="4" t="s">
        <v>7585</v>
      </c>
      <c r="E1994" s="4" t="n">
        <f aca="false">+912228764833</f>
        <v>912228764833</v>
      </c>
      <c r="F1994" s="4" t="s">
        <v>7586</v>
      </c>
      <c r="G1994" s="4" t="s">
        <v>12</v>
      </c>
    </row>
    <row r="1995" customFormat="false" ht="15.75" hidden="false" customHeight="false" outlineLevel="0" collapsed="false">
      <c r="A1995" s="3" t="n">
        <v>1994</v>
      </c>
      <c r="B1995" s="4" t="s">
        <v>7587</v>
      </c>
      <c r="C1995" s="4" t="s">
        <v>7588</v>
      </c>
      <c r="D1995" s="4" t="s">
        <v>7589</v>
      </c>
      <c r="E1995" s="4" t="s">
        <v>10</v>
      </c>
      <c r="F1995" s="4" t="s">
        <v>7590</v>
      </c>
      <c r="G1995" s="4" t="s">
        <v>12</v>
      </c>
    </row>
    <row r="1996" customFormat="false" ht="15.75" hidden="false" customHeight="false" outlineLevel="0" collapsed="false">
      <c r="A1996" s="3" t="n">
        <v>1995</v>
      </c>
      <c r="B1996" s="4" t="s">
        <v>7591</v>
      </c>
      <c r="C1996" s="4" t="s">
        <v>1416</v>
      </c>
      <c r="D1996" s="4" t="s">
        <v>7592</v>
      </c>
      <c r="E1996" s="4" t="s">
        <v>10</v>
      </c>
      <c r="F1996" s="4" t="s">
        <v>7593</v>
      </c>
      <c r="G1996" s="4" t="s">
        <v>12</v>
      </c>
    </row>
    <row r="1997" customFormat="false" ht="15.75" hidden="false" customHeight="false" outlineLevel="0" collapsed="false">
      <c r="A1997" s="3" t="n">
        <v>1996</v>
      </c>
      <c r="B1997" s="4" t="s">
        <v>7594</v>
      </c>
      <c r="C1997" s="4" t="s">
        <v>7595</v>
      </c>
      <c r="D1997" s="4" t="s">
        <v>7596</v>
      </c>
      <c r="E1997" s="4" t="s">
        <v>10</v>
      </c>
      <c r="F1997" s="4" t="s">
        <v>7597</v>
      </c>
      <c r="G1997" s="4" t="s">
        <v>12</v>
      </c>
    </row>
    <row r="1998" customFormat="false" ht="15.75" hidden="false" customHeight="false" outlineLevel="0" collapsed="false">
      <c r="A1998" s="3" t="n">
        <v>1997</v>
      </c>
      <c r="B1998" s="4" t="s">
        <v>7598</v>
      </c>
      <c r="C1998" s="4" t="s">
        <v>7599</v>
      </c>
      <c r="D1998" s="4" t="s">
        <v>7600</v>
      </c>
      <c r="E1998" s="4" t="s">
        <v>10</v>
      </c>
      <c r="F1998" s="4" t="s">
        <v>7601</v>
      </c>
      <c r="G1998" s="4" t="s">
        <v>12</v>
      </c>
    </row>
    <row r="1999" customFormat="false" ht="15.75" hidden="false" customHeight="false" outlineLevel="0" collapsed="false">
      <c r="A1999" s="3" t="n">
        <v>1998</v>
      </c>
      <c r="B1999" s="4" t="s">
        <v>7602</v>
      </c>
      <c r="C1999" s="4" t="s">
        <v>7603</v>
      </c>
      <c r="D1999" s="4" t="s">
        <v>7604</v>
      </c>
      <c r="E1999" s="4" t="n">
        <f aca="false">+919916864551</f>
        <v>919916864551</v>
      </c>
      <c r="F1999" s="4" t="s">
        <v>7605</v>
      </c>
      <c r="G1999" s="4" t="s">
        <v>12</v>
      </c>
    </row>
    <row r="2000" customFormat="false" ht="15.75" hidden="false" customHeight="false" outlineLevel="0" collapsed="false">
      <c r="A2000" s="3" t="n">
        <v>1999</v>
      </c>
      <c r="B2000" s="4" t="s">
        <v>7606</v>
      </c>
      <c r="C2000" s="4" t="s">
        <v>7607</v>
      </c>
      <c r="D2000" s="4" t="s">
        <v>7608</v>
      </c>
      <c r="E2000" s="4" t="n">
        <v>9377994138</v>
      </c>
      <c r="F2000" s="4" t="s">
        <v>7609</v>
      </c>
      <c r="G2000" s="4" t="s">
        <v>12</v>
      </c>
    </row>
    <row r="2001" customFormat="false" ht="15.75" hidden="false" customHeight="false" outlineLevel="0" collapsed="false">
      <c r="A2001" s="3" t="n">
        <v>2000</v>
      </c>
      <c r="B2001" s="4" t="s">
        <v>7610</v>
      </c>
      <c r="C2001" s="4" t="s">
        <v>7611</v>
      </c>
      <c r="D2001" s="4" t="s">
        <v>7612</v>
      </c>
      <c r="E2001" s="4" t="s">
        <v>10</v>
      </c>
      <c r="F2001" s="4" t="s">
        <v>7613</v>
      </c>
      <c r="G2001" s="4" t="s">
        <v>12</v>
      </c>
    </row>
    <row r="2002" customFormat="false" ht="15.75" hidden="false" customHeight="false" outlineLevel="0" collapsed="false">
      <c r="A2002" s="3" t="n">
        <v>2001</v>
      </c>
      <c r="B2002" s="4" t="s">
        <v>7614</v>
      </c>
      <c r="C2002" s="4" t="s">
        <v>7615</v>
      </c>
      <c r="D2002" s="4" t="s">
        <v>7616</v>
      </c>
      <c r="E2002" s="4" t="s">
        <v>10</v>
      </c>
      <c r="F2002" s="4" t="s">
        <v>7617</v>
      </c>
      <c r="G2002" s="4" t="s">
        <v>12</v>
      </c>
    </row>
    <row r="2003" customFormat="false" ht="15.75" hidden="false" customHeight="false" outlineLevel="0" collapsed="false">
      <c r="A2003" s="3" t="n">
        <v>2002</v>
      </c>
      <c r="B2003" s="4" t="s">
        <v>7618</v>
      </c>
      <c r="C2003" s="4" t="s">
        <v>7619</v>
      </c>
      <c r="D2003" s="4" t="s">
        <v>7620</v>
      </c>
      <c r="E2003" s="4" t="s">
        <v>10</v>
      </c>
      <c r="F2003" s="4" t="s">
        <v>7621</v>
      </c>
      <c r="G2003" s="4" t="s">
        <v>12</v>
      </c>
    </row>
    <row r="2004" customFormat="false" ht="15.75" hidden="false" customHeight="false" outlineLevel="0" collapsed="false">
      <c r="A2004" s="3" t="n">
        <v>2003</v>
      </c>
      <c r="B2004" s="4" t="s">
        <v>7622</v>
      </c>
      <c r="C2004" s="4" t="s">
        <v>7623</v>
      </c>
      <c r="D2004" s="4" t="s">
        <v>7624</v>
      </c>
      <c r="E2004" s="4" t="s">
        <v>10</v>
      </c>
      <c r="F2004" s="4" t="s">
        <v>7625</v>
      </c>
      <c r="G2004" s="4" t="s">
        <v>12</v>
      </c>
    </row>
    <row r="2005" customFormat="false" ht="15.75" hidden="false" customHeight="false" outlineLevel="0" collapsed="false">
      <c r="A2005" s="3" t="n">
        <v>2004</v>
      </c>
      <c r="B2005" s="4" t="s">
        <v>7626</v>
      </c>
      <c r="C2005" s="4" t="s">
        <v>31</v>
      </c>
      <c r="D2005" s="4" t="s">
        <v>7627</v>
      </c>
      <c r="E2005" s="4" t="n">
        <f aca="false">+914442252101</f>
        <v>914442252101</v>
      </c>
      <c r="F2005" s="4" t="s">
        <v>7628</v>
      </c>
      <c r="G2005" s="4" t="s">
        <v>12</v>
      </c>
    </row>
    <row r="2006" customFormat="false" ht="15.75" hidden="false" customHeight="false" outlineLevel="0" collapsed="false">
      <c r="A2006" s="3" t="n">
        <v>2005</v>
      </c>
      <c r="B2006" s="4" t="s">
        <v>7629</v>
      </c>
      <c r="C2006" s="4" t="s">
        <v>7630</v>
      </c>
      <c r="D2006" s="4" t="s">
        <v>7631</v>
      </c>
      <c r="E2006" s="4" t="s">
        <v>10</v>
      </c>
      <c r="F2006" s="4" t="s">
        <v>7632</v>
      </c>
      <c r="G2006" s="4" t="s">
        <v>12</v>
      </c>
    </row>
    <row r="2007" customFormat="false" ht="15.75" hidden="false" customHeight="false" outlineLevel="0" collapsed="false">
      <c r="A2007" s="3" t="n">
        <v>2006</v>
      </c>
      <c r="B2007" s="4" t="s">
        <v>7633</v>
      </c>
      <c r="C2007" s="4" t="s">
        <v>171</v>
      </c>
      <c r="D2007" s="4" t="s">
        <v>7634</v>
      </c>
      <c r="E2007" s="4" t="s">
        <v>10</v>
      </c>
      <c r="F2007" s="4" t="s">
        <v>7635</v>
      </c>
      <c r="G2007" s="4" t="s">
        <v>12</v>
      </c>
    </row>
    <row r="2008" customFormat="false" ht="15.75" hidden="false" customHeight="false" outlineLevel="0" collapsed="false">
      <c r="A2008" s="3" t="n">
        <v>2007</v>
      </c>
      <c r="B2008" s="4" t="s">
        <v>7636</v>
      </c>
      <c r="C2008" s="4" t="s">
        <v>31</v>
      </c>
      <c r="D2008" s="4" t="s">
        <v>7637</v>
      </c>
      <c r="E2008" s="4" t="s">
        <v>10</v>
      </c>
      <c r="F2008" s="4" t="s">
        <v>7638</v>
      </c>
      <c r="G2008" s="4" t="s">
        <v>12</v>
      </c>
    </row>
    <row r="2009" customFormat="false" ht="15.75" hidden="false" customHeight="false" outlineLevel="0" collapsed="false">
      <c r="A2009" s="3" t="n">
        <v>2008</v>
      </c>
      <c r="B2009" s="4" t="s">
        <v>7639</v>
      </c>
      <c r="C2009" s="4" t="s">
        <v>7640</v>
      </c>
      <c r="D2009" s="4" t="s">
        <v>7641</v>
      </c>
      <c r="E2009" s="4" t="s">
        <v>10</v>
      </c>
      <c r="F2009" s="4" t="s">
        <v>7642</v>
      </c>
      <c r="G2009" s="4" t="s">
        <v>12</v>
      </c>
    </row>
    <row r="2010" customFormat="false" ht="15.75" hidden="false" customHeight="false" outlineLevel="0" collapsed="false">
      <c r="A2010" s="3" t="n">
        <v>2009</v>
      </c>
      <c r="B2010" s="4" t="s">
        <v>7643</v>
      </c>
      <c r="C2010" s="4" t="s">
        <v>31</v>
      </c>
      <c r="D2010" s="4" t="s">
        <v>7644</v>
      </c>
      <c r="E2010" s="4" t="s">
        <v>10</v>
      </c>
      <c r="F2010" s="4" t="s">
        <v>7645</v>
      </c>
      <c r="G2010" s="4" t="s">
        <v>12</v>
      </c>
    </row>
    <row r="2011" customFormat="false" ht="15.75" hidden="false" customHeight="false" outlineLevel="0" collapsed="false">
      <c r="A2011" s="3" t="n">
        <v>2010</v>
      </c>
      <c r="B2011" s="4" t="s">
        <v>7646</v>
      </c>
      <c r="C2011" s="4" t="s">
        <v>7647</v>
      </c>
      <c r="D2011" s="4" t="s">
        <v>7648</v>
      </c>
      <c r="E2011" s="4" t="s">
        <v>10</v>
      </c>
      <c r="F2011" s="4" t="s">
        <v>7649</v>
      </c>
      <c r="G2011" s="4" t="s">
        <v>12</v>
      </c>
    </row>
    <row r="2012" customFormat="false" ht="15.75" hidden="false" customHeight="false" outlineLevel="0" collapsed="false">
      <c r="A2012" s="3" t="n">
        <v>2011</v>
      </c>
      <c r="B2012" s="4" t="s">
        <v>7650</v>
      </c>
      <c r="C2012" s="4" t="s">
        <v>7651</v>
      </c>
      <c r="D2012" s="4" t="s">
        <v>7652</v>
      </c>
      <c r="E2012" s="4" t="s">
        <v>10</v>
      </c>
      <c r="F2012" s="4" t="s">
        <v>7653</v>
      </c>
      <c r="G2012" s="4" t="s">
        <v>12</v>
      </c>
    </row>
    <row r="2013" customFormat="false" ht="15.75" hidden="false" customHeight="false" outlineLevel="0" collapsed="false">
      <c r="A2013" s="3" t="n">
        <v>2012</v>
      </c>
      <c r="B2013" s="4" t="s">
        <v>7654</v>
      </c>
      <c r="C2013" s="4" t="s">
        <v>1825</v>
      </c>
      <c r="D2013" s="4" t="s">
        <v>7655</v>
      </c>
      <c r="E2013" s="4" t="n">
        <v>9845157408</v>
      </c>
      <c r="F2013" s="4" t="s">
        <v>7656</v>
      </c>
      <c r="G2013" s="4" t="s">
        <v>12</v>
      </c>
    </row>
    <row r="2014" customFormat="false" ht="15.75" hidden="false" customHeight="false" outlineLevel="0" collapsed="false">
      <c r="A2014" s="3" t="n">
        <v>2013</v>
      </c>
      <c r="B2014" s="4" t="s">
        <v>7657</v>
      </c>
      <c r="C2014" s="4" t="s">
        <v>171</v>
      </c>
      <c r="D2014" s="4" t="s">
        <v>7658</v>
      </c>
      <c r="E2014" s="4" t="s">
        <v>10</v>
      </c>
      <c r="F2014" s="4" t="s">
        <v>7659</v>
      </c>
      <c r="G2014" s="4" t="s">
        <v>12</v>
      </c>
    </row>
    <row r="2015" customFormat="false" ht="15.75" hidden="false" customHeight="false" outlineLevel="0" collapsed="false">
      <c r="A2015" s="3" t="n">
        <v>2014</v>
      </c>
      <c r="B2015" s="4" t="s">
        <v>7660</v>
      </c>
      <c r="C2015" s="4" t="s">
        <v>7661</v>
      </c>
      <c r="D2015" s="4" t="s">
        <v>7662</v>
      </c>
      <c r="E2015" s="4" t="s">
        <v>10</v>
      </c>
      <c r="F2015" s="4" t="s">
        <v>7663</v>
      </c>
      <c r="G2015" s="4" t="s">
        <v>12</v>
      </c>
    </row>
    <row r="2016" customFormat="false" ht="15.75" hidden="false" customHeight="false" outlineLevel="0" collapsed="false">
      <c r="A2016" s="3" t="n">
        <v>2015</v>
      </c>
      <c r="B2016" s="4" t="s">
        <v>7664</v>
      </c>
      <c r="C2016" s="4" t="s">
        <v>7665</v>
      </c>
      <c r="D2016" s="4" t="s">
        <v>7666</v>
      </c>
      <c r="E2016" s="4" t="s">
        <v>7667</v>
      </c>
      <c r="F2016" s="4" t="s">
        <v>7668</v>
      </c>
      <c r="G2016" s="4" t="s">
        <v>12</v>
      </c>
    </row>
    <row r="2017" customFormat="false" ht="15.75" hidden="false" customHeight="false" outlineLevel="0" collapsed="false">
      <c r="A2017" s="3" t="n">
        <v>2016</v>
      </c>
      <c r="B2017" s="5" t="s">
        <v>7669</v>
      </c>
      <c r="C2017" s="4" t="s">
        <v>7670</v>
      </c>
      <c r="D2017" s="4" t="s">
        <v>7671</v>
      </c>
      <c r="E2017" s="4" t="s">
        <v>10</v>
      </c>
      <c r="F2017" s="4" t="s">
        <v>7672</v>
      </c>
      <c r="G2017" s="4" t="s">
        <v>12</v>
      </c>
    </row>
    <row r="2018" customFormat="false" ht="15.75" hidden="false" customHeight="false" outlineLevel="0" collapsed="false">
      <c r="A2018" s="3" t="n">
        <v>2017</v>
      </c>
      <c r="B2018" s="4" t="s">
        <v>7673</v>
      </c>
      <c r="C2018" s="4" t="s">
        <v>7674</v>
      </c>
      <c r="D2018" s="6" t="s">
        <v>7675</v>
      </c>
      <c r="E2018" s="4" t="s">
        <v>10</v>
      </c>
      <c r="F2018" s="4" t="s">
        <v>7676</v>
      </c>
      <c r="G2018" s="4" t="s">
        <v>12</v>
      </c>
    </row>
    <row r="2019" customFormat="false" ht="15.75" hidden="false" customHeight="false" outlineLevel="0" collapsed="false">
      <c r="A2019" s="3" t="n">
        <v>2018</v>
      </c>
      <c r="B2019" s="4" t="s">
        <v>7677</v>
      </c>
      <c r="C2019" s="4" t="s">
        <v>31</v>
      </c>
      <c r="D2019" s="4" t="s">
        <v>7678</v>
      </c>
      <c r="E2019" s="4" t="s">
        <v>10</v>
      </c>
      <c r="F2019" s="4" t="s">
        <v>7679</v>
      </c>
      <c r="G2019" s="4" t="s">
        <v>12</v>
      </c>
    </row>
    <row r="2020" customFormat="false" ht="15.75" hidden="false" customHeight="false" outlineLevel="0" collapsed="false">
      <c r="A2020" s="3" t="n">
        <v>2019</v>
      </c>
      <c r="B2020" s="4" t="s">
        <v>7680</v>
      </c>
      <c r="C2020" s="4" t="s">
        <v>171</v>
      </c>
      <c r="D2020" s="4" t="s">
        <v>7681</v>
      </c>
      <c r="E2020" s="4" t="s">
        <v>7682</v>
      </c>
      <c r="F2020" s="4" t="s">
        <v>7683</v>
      </c>
      <c r="G2020" s="4" t="s">
        <v>12</v>
      </c>
    </row>
    <row r="2021" customFormat="false" ht="15.75" hidden="false" customHeight="false" outlineLevel="0" collapsed="false">
      <c r="A2021" s="3" t="n">
        <v>2020</v>
      </c>
      <c r="B2021" s="4" t="s">
        <v>7684</v>
      </c>
      <c r="C2021" s="4" t="s">
        <v>31</v>
      </c>
      <c r="D2021" s="4" t="s">
        <v>7685</v>
      </c>
      <c r="E2021" s="4" t="s">
        <v>10</v>
      </c>
      <c r="F2021" s="4" t="s">
        <v>7686</v>
      </c>
      <c r="G2021" s="4" t="s">
        <v>12</v>
      </c>
    </row>
    <row r="2022" customFormat="false" ht="15.75" hidden="false" customHeight="false" outlineLevel="0" collapsed="false">
      <c r="A2022" s="3" t="n">
        <v>2021</v>
      </c>
      <c r="B2022" s="4" t="s">
        <v>7687</v>
      </c>
      <c r="C2022" s="4" t="s">
        <v>7688</v>
      </c>
      <c r="D2022" s="4" t="s">
        <v>7689</v>
      </c>
      <c r="E2022" s="4" t="s">
        <v>10</v>
      </c>
      <c r="F2022" s="4" t="s">
        <v>7690</v>
      </c>
      <c r="G2022" s="4" t="s">
        <v>12</v>
      </c>
    </row>
    <row r="2023" customFormat="false" ht="15.75" hidden="false" customHeight="false" outlineLevel="0" collapsed="false">
      <c r="A2023" s="3" t="n">
        <v>2022</v>
      </c>
      <c r="B2023" s="4" t="s">
        <v>7691</v>
      </c>
      <c r="C2023" s="4" t="s">
        <v>7692</v>
      </c>
      <c r="D2023" s="4" t="s">
        <v>7693</v>
      </c>
      <c r="E2023" s="4" t="s">
        <v>10</v>
      </c>
      <c r="F2023" s="4" t="s">
        <v>7694</v>
      </c>
      <c r="G2023" s="4" t="s">
        <v>12</v>
      </c>
    </row>
    <row r="2024" customFormat="false" ht="15.75" hidden="false" customHeight="false" outlineLevel="0" collapsed="false">
      <c r="A2024" s="3" t="n">
        <v>2023</v>
      </c>
      <c r="B2024" s="4" t="s">
        <v>7695</v>
      </c>
      <c r="C2024" s="4" t="s">
        <v>7696</v>
      </c>
      <c r="D2024" s="4" t="s">
        <v>7697</v>
      </c>
      <c r="E2024" s="4" t="s">
        <v>10</v>
      </c>
      <c r="F2024" s="4" t="s">
        <v>7698</v>
      </c>
      <c r="G2024" s="4" t="s">
        <v>12</v>
      </c>
    </row>
    <row r="2025" customFormat="false" ht="15.75" hidden="false" customHeight="false" outlineLevel="0" collapsed="false">
      <c r="A2025" s="3" t="n">
        <v>2024</v>
      </c>
      <c r="B2025" s="4" t="s">
        <v>7699</v>
      </c>
      <c r="C2025" s="4" t="s">
        <v>7700</v>
      </c>
      <c r="D2025" s="4" t="s">
        <v>7701</v>
      </c>
      <c r="E2025" s="4" t="n">
        <f aca="false">+918390277112</f>
        <v>918390277112</v>
      </c>
      <c r="F2025" s="4" t="s">
        <v>7702</v>
      </c>
      <c r="G2025" s="4" t="s">
        <v>12</v>
      </c>
    </row>
    <row r="2026" customFormat="false" ht="15.75" hidden="false" customHeight="false" outlineLevel="0" collapsed="false">
      <c r="A2026" s="3" t="n">
        <v>2025</v>
      </c>
      <c r="B2026" s="4" t="s">
        <v>7703</v>
      </c>
      <c r="C2026" s="4" t="s">
        <v>387</v>
      </c>
      <c r="D2026" s="4" t="s">
        <v>7704</v>
      </c>
      <c r="E2026" s="4" t="s">
        <v>10</v>
      </c>
      <c r="F2026" s="4" t="s">
        <v>7705</v>
      </c>
      <c r="G2026" s="4" t="s">
        <v>12</v>
      </c>
    </row>
    <row r="2027" customFormat="false" ht="15.75" hidden="false" customHeight="false" outlineLevel="0" collapsed="false">
      <c r="A2027" s="3" t="n">
        <v>2026</v>
      </c>
      <c r="B2027" s="4" t="s">
        <v>7706</v>
      </c>
      <c r="C2027" s="4" t="s">
        <v>7707</v>
      </c>
      <c r="D2027" s="4" t="s">
        <v>7708</v>
      </c>
      <c r="E2027" s="4" t="s">
        <v>10</v>
      </c>
      <c r="F2027" s="4" t="s">
        <v>7709</v>
      </c>
      <c r="G2027" s="4" t="s">
        <v>12</v>
      </c>
    </row>
    <row r="2028" customFormat="false" ht="15.75" hidden="false" customHeight="false" outlineLevel="0" collapsed="false">
      <c r="A2028" s="3" t="n">
        <v>2027</v>
      </c>
      <c r="B2028" s="4" t="s">
        <v>7710</v>
      </c>
      <c r="C2028" s="4" t="s">
        <v>31</v>
      </c>
      <c r="D2028" s="4" t="s">
        <v>7711</v>
      </c>
      <c r="E2028" s="4" t="n">
        <f aca="false">+912228537500</f>
        <v>912228537500</v>
      </c>
      <c r="F2028" s="4" t="s">
        <v>7712</v>
      </c>
      <c r="G2028" s="4" t="s">
        <v>12</v>
      </c>
    </row>
    <row r="2029" customFormat="false" ht="15.75" hidden="false" customHeight="false" outlineLevel="0" collapsed="false">
      <c r="A2029" s="3" t="n">
        <v>2028</v>
      </c>
      <c r="B2029" s="4" t="s">
        <v>7713</v>
      </c>
      <c r="C2029" s="4" t="s">
        <v>3561</v>
      </c>
      <c r="D2029" s="4" t="s">
        <v>7714</v>
      </c>
      <c r="E2029" s="4" t="s">
        <v>10</v>
      </c>
      <c r="F2029" s="4" t="s">
        <v>7715</v>
      </c>
      <c r="G2029" s="4" t="s">
        <v>12</v>
      </c>
    </row>
    <row r="2030" customFormat="false" ht="15.75" hidden="false" customHeight="false" outlineLevel="0" collapsed="false">
      <c r="A2030" s="3" t="n">
        <v>2029</v>
      </c>
      <c r="B2030" s="4" t="s">
        <v>7716</v>
      </c>
      <c r="C2030" s="4" t="s">
        <v>7717</v>
      </c>
      <c r="D2030" s="4" t="s">
        <v>7718</v>
      </c>
      <c r="E2030" s="4" t="s">
        <v>10</v>
      </c>
      <c r="F2030" s="4" t="s">
        <v>7719</v>
      </c>
      <c r="G2030" s="4" t="s">
        <v>12</v>
      </c>
    </row>
    <row r="2031" customFormat="false" ht="15.75" hidden="false" customHeight="false" outlineLevel="0" collapsed="false">
      <c r="A2031" s="3" t="n">
        <v>2030</v>
      </c>
      <c r="B2031" s="4" t="s">
        <v>7720</v>
      </c>
      <c r="C2031" s="4" t="s">
        <v>7721</v>
      </c>
      <c r="D2031" s="6" t="s">
        <v>7722</v>
      </c>
      <c r="E2031" s="4" t="s">
        <v>10</v>
      </c>
      <c r="F2031" s="4" t="s">
        <v>7723</v>
      </c>
      <c r="G2031" s="4" t="s">
        <v>12</v>
      </c>
    </row>
    <row r="2032" customFormat="false" ht="15.75" hidden="false" customHeight="false" outlineLevel="0" collapsed="false">
      <c r="A2032" s="3" t="n">
        <v>2031</v>
      </c>
      <c r="B2032" s="4" t="s">
        <v>7724</v>
      </c>
      <c r="C2032" s="4" t="s">
        <v>7725</v>
      </c>
      <c r="D2032" s="4" t="s">
        <v>7726</v>
      </c>
      <c r="E2032" s="4" t="s">
        <v>10</v>
      </c>
      <c r="F2032" s="4" t="s">
        <v>7727</v>
      </c>
      <c r="G2032" s="4" t="s">
        <v>12</v>
      </c>
    </row>
    <row r="2033" customFormat="false" ht="15.75" hidden="false" customHeight="false" outlineLevel="0" collapsed="false">
      <c r="A2033" s="3" t="n">
        <v>2032</v>
      </c>
      <c r="B2033" s="4" t="s">
        <v>7728</v>
      </c>
      <c r="C2033" s="4" t="s">
        <v>7729</v>
      </c>
      <c r="D2033" s="4" t="s">
        <v>7730</v>
      </c>
      <c r="E2033" s="4" t="s">
        <v>7731</v>
      </c>
      <c r="F2033" s="4" t="s">
        <v>7732</v>
      </c>
      <c r="G2033" s="4" t="s">
        <v>12</v>
      </c>
    </row>
    <row r="2034" customFormat="false" ht="15.75" hidden="false" customHeight="false" outlineLevel="0" collapsed="false">
      <c r="A2034" s="3" t="n">
        <v>2033</v>
      </c>
      <c r="B2034" s="4" t="s">
        <v>7733</v>
      </c>
      <c r="C2034" s="4" t="s">
        <v>7734</v>
      </c>
      <c r="D2034" s="4" t="s">
        <v>7735</v>
      </c>
      <c r="E2034" s="4" t="s">
        <v>7736</v>
      </c>
      <c r="F2034" s="4" t="s">
        <v>7737</v>
      </c>
      <c r="G2034" s="4" t="s">
        <v>12</v>
      </c>
    </row>
    <row r="2035" customFormat="false" ht="15.75" hidden="false" customHeight="false" outlineLevel="0" collapsed="false">
      <c r="A2035" s="3" t="n">
        <v>2034</v>
      </c>
      <c r="B2035" s="4" t="s">
        <v>7738</v>
      </c>
      <c r="C2035" s="4" t="s">
        <v>7739</v>
      </c>
      <c r="D2035" s="4" t="s">
        <v>7740</v>
      </c>
      <c r="E2035" s="4" t="s">
        <v>10</v>
      </c>
      <c r="F2035" s="4" t="s">
        <v>7741</v>
      </c>
      <c r="G2035" s="4" t="s">
        <v>12</v>
      </c>
    </row>
    <row r="2036" customFormat="false" ht="15.75" hidden="false" customHeight="false" outlineLevel="0" collapsed="false">
      <c r="A2036" s="3" t="n">
        <v>2035</v>
      </c>
      <c r="B2036" s="4" t="s">
        <v>7742</v>
      </c>
      <c r="C2036" s="4" t="s">
        <v>7743</v>
      </c>
      <c r="D2036" s="4" t="s">
        <v>7744</v>
      </c>
      <c r="E2036" s="4" t="s">
        <v>10</v>
      </c>
      <c r="F2036" s="4" t="s">
        <v>7745</v>
      </c>
      <c r="G2036" s="4" t="s">
        <v>12</v>
      </c>
    </row>
    <row r="2037" customFormat="false" ht="15.75" hidden="false" customHeight="false" outlineLevel="0" collapsed="false">
      <c r="A2037" s="3" t="n">
        <v>2036</v>
      </c>
      <c r="B2037" s="4" t="s">
        <v>7746</v>
      </c>
      <c r="C2037" s="4" t="s">
        <v>7747</v>
      </c>
      <c r="D2037" s="4" t="s">
        <v>7748</v>
      </c>
      <c r="E2037" s="4" t="s">
        <v>10</v>
      </c>
      <c r="F2037" s="4" t="s">
        <v>7749</v>
      </c>
      <c r="G2037" s="4" t="s">
        <v>12</v>
      </c>
    </row>
    <row r="2038" customFormat="false" ht="15.75" hidden="false" customHeight="false" outlineLevel="0" collapsed="false">
      <c r="A2038" s="3" t="n">
        <v>2037</v>
      </c>
      <c r="B2038" s="4" t="s">
        <v>7750</v>
      </c>
      <c r="C2038" s="4" t="s">
        <v>7751</v>
      </c>
      <c r="D2038" s="11" t="s">
        <v>7752</v>
      </c>
      <c r="E2038" s="4" t="s">
        <v>10</v>
      </c>
      <c r="F2038" s="4" t="s">
        <v>7753</v>
      </c>
      <c r="G2038" s="4" t="s">
        <v>12</v>
      </c>
    </row>
    <row r="2039" customFormat="false" ht="15.75" hidden="false" customHeight="false" outlineLevel="0" collapsed="false">
      <c r="A2039" s="3" t="n">
        <v>2038</v>
      </c>
      <c r="B2039" s="4" t="s">
        <v>7754</v>
      </c>
      <c r="C2039" s="4" t="s">
        <v>31</v>
      </c>
      <c r="D2039" s="4" t="s">
        <v>7755</v>
      </c>
      <c r="E2039" s="4" t="s">
        <v>10</v>
      </c>
      <c r="F2039" s="4" t="s">
        <v>7756</v>
      </c>
      <c r="G2039" s="4" t="s">
        <v>12</v>
      </c>
    </row>
    <row r="2040" customFormat="false" ht="15.75" hidden="false" customHeight="false" outlineLevel="0" collapsed="false">
      <c r="A2040" s="3" t="n">
        <v>2039</v>
      </c>
      <c r="B2040" s="4" t="s">
        <v>7757</v>
      </c>
      <c r="C2040" s="4" t="s">
        <v>7758</v>
      </c>
      <c r="D2040" s="4" t="s">
        <v>7759</v>
      </c>
      <c r="E2040" s="4" t="s">
        <v>10</v>
      </c>
      <c r="F2040" s="4" t="s">
        <v>7760</v>
      </c>
      <c r="G2040" s="4" t="s">
        <v>12</v>
      </c>
    </row>
    <row r="2041" customFormat="false" ht="15.75" hidden="false" customHeight="false" outlineLevel="0" collapsed="false">
      <c r="A2041" s="3" t="n">
        <v>2040</v>
      </c>
      <c r="B2041" s="4" t="s">
        <v>7761</v>
      </c>
      <c r="C2041" s="4" t="s">
        <v>7762</v>
      </c>
      <c r="D2041" s="4" t="s">
        <v>7763</v>
      </c>
      <c r="E2041" s="4" t="s">
        <v>10</v>
      </c>
      <c r="F2041" s="10" t="s">
        <v>7764</v>
      </c>
      <c r="G2041" s="4" t="s">
        <v>12</v>
      </c>
    </row>
    <row r="2042" customFormat="false" ht="15.75" hidden="false" customHeight="false" outlineLevel="0" collapsed="false">
      <c r="A2042" s="3" t="n">
        <v>2041</v>
      </c>
      <c r="B2042" s="4" t="s">
        <v>7765</v>
      </c>
      <c r="C2042" s="4" t="s">
        <v>7766</v>
      </c>
      <c r="D2042" s="4" t="s">
        <v>7767</v>
      </c>
      <c r="E2042" s="4" t="s">
        <v>10</v>
      </c>
      <c r="F2042" s="4" t="s">
        <v>7768</v>
      </c>
      <c r="G2042" s="4" t="s">
        <v>12</v>
      </c>
    </row>
    <row r="2043" customFormat="false" ht="15.75" hidden="false" customHeight="false" outlineLevel="0" collapsed="false">
      <c r="A2043" s="3" t="n">
        <v>2042</v>
      </c>
      <c r="B2043" s="4" t="s">
        <v>7769</v>
      </c>
      <c r="C2043" s="4" t="s">
        <v>7770</v>
      </c>
      <c r="D2043" s="4" t="s">
        <v>7771</v>
      </c>
      <c r="E2043" s="4" t="s">
        <v>10</v>
      </c>
      <c r="F2043" s="4" t="s">
        <v>7772</v>
      </c>
      <c r="G2043" s="4" t="s">
        <v>12</v>
      </c>
    </row>
    <row r="2044" customFormat="false" ht="15.75" hidden="false" customHeight="false" outlineLevel="0" collapsed="false">
      <c r="A2044" s="3" t="n">
        <v>2043</v>
      </c>
      <c r="B2044" s="4" t="s">
        <v>7773</v>
      </c>
      <c r="C2044" s="4" t="s">
        <v>31</v>
      </c>
      <c r="D2044" s="4" t="s">
        <v>7774</v>
      </c>
      <c r="E2044" s="4" t="s">
        <v>10</v>
      </c>
      <c r="F2044" s="4" t="s">
        <v>7775</v>
      </c>
      <c r="G2044" s="4" t="s">
        <v>12</v>
      </c>
    </row>
    <row r="2045" customFormat="false" ht="15.75" hidden="false" customHeight="false" outlineLevel="0" collapsed="false">
      <c r="A2045" s="3" t="n">
        <v>2044</v>
      </c>
      <c r="B2045" s="4" t="s">
        <v>7776</v>
      </c>
      <c r="C2045" s="4" t="s">
        <v>6853</v>
      </c>
      <c r="D2045" s="4" t="s">
        <v>7777</v>
      </c>
      <c r="E2045" s="4" t="s">
        <v>10</v>
      </c>
      <c r="F2045" s="4" t="s">
        <v>7778</v>
      </c>
      <c r="G2045" s="4" t="s">
        <v>12</v>
      </c>
    </row>
    <row r="2046" customFormat="false" ht="15.75" hidden="false" customHeight="false" outlineLevel="0" collapsed="false">
      <c r="A2046" s="3" t="n">
        <v>2045</v>
      </c>
      <c r="B2046" s="4" t="s">
        <v>7779</v>
      </c>
      <c r="C2046" s="4" t="s">
        <v>7780</v>
      </c>
      <c r="D2046" s="4" t="s">
        <v>7781</v>
      </c>
      <c r="E2046" s="4" t="s">
        <v>10</v>
      </c>
      <c r="F2046" s="4" t="s">
        <v>7782</v>
      </c>
      <c r="G2046" s="4" t="s">
        <v>12</v>
      </c>
    </row>
    <row r="2047" customFormat="false" ht="15.75" hidden="false" customHeight="false" outlineLevel="0" collapsed="false">
      <c r="A2047" s="3" t="n">
        <v>2046</v>
      </c>
      <c r="B2047" s="4" t="s">
        <v>7783</v>
      </c>
      <c r="C2047" s="4" t="s">
        <v>31</v>
      </c>
      <c r="D2047" s="4" t="s">
        <v>7784</v>
      </c>
      <c r="E2047" s="4" t="s">
        <v>10</v>
      </c>
      <c r="F2047" s="4" t="s">
        <v>7785</v>
      </c>
      <c r="G2047" s="4" t="s">
        <v>12</v>
      </c>
    </row>
    <row r="2048" customFormat="false" ht="15.75" hidden="false" customHeight="false" outlineLevel="0" collapsed="false">
      <c r="A2048" s="3" t="n">
        <v>2047</v>
      </c>
      <c r="B2048" s="4" t="s">
        <v>7786</v>
      </c>
      <c r="C2048" s="4" t="s">
        <v>171</v>
      </c>
      <c r="D2048" s="4" t="s">
        <v>7787</v>
      </c>
      <c r="E2048" s="4" t="s">
        <v>10</v>
      </c>
      <c r="F2048" s="4" t="s">
        <v>7788</v>
      </c>
      <c r="G2048" s="4" t="s">
        <v>12</v>
      </c>
    </row>
    <row r="2049" customFormat="false" ht="15.75" hidden="false" customHeight="false" outlineLevel="0" collapsed="false">
      <c r="A2049" s="3" t="n">
        <v>2048</v>
      </c>
      <c r="B2049" s="4" t="s">
        <v>7789</v>
      </c>
      <c r="C2049" s="4" t="s">
        <v>31</v>
      </c>
      <c r="D2049" s="4" t="s">
        <v>7790</v>
      </c>
      <c r="E2049" s="4" t="n">
        <f aca="false">+911146004300</f>
        <v>911146004300</v>
      </c>
      <c r="F2049" s="4" t="s">
        <v>7791</v>
      </c>
      <c r="G2049" s="4" t="s">
        <v>12</v>
      </c>
    </row>
    <row r="2050" customFormat="false" ht="15.75" hidden="false" customHeight="false" outlineLevel="0" collapsed="false">
      <c r="A2050" s="3" t="n">
        <v>2049</v>
      </c>
      <c r="B2050" s="4" t="s">
        <v>7792</v>
      </c>
      <c r="C2050" s="4" t="s">
        <v>7793</v>
      </c>
      <c r="D2050" s="4" t="s">
        <v>7794</v>
      </c>
      <c r="E2050" s="4" t="n">
        <f aca="false">+913322827152</f>
        <v>913322827152</v>
      </c>
      <c r="F2050" s="4" t="s">
        <v>7795</v>
      </c>
      <c r="G2050" s="4" t="s">
        <v>12</v>
      </c>
    </row>
    <row r="2051" customFormat="false" ht="15.75" hidden="false" customHeight="false" outlineLevel="0" collapsed="false">
      <c r="A2051" s="3" t="n">
        <v>2050</v>
      </c>
      <c r="B2051" s="4" t="s">
        <v>7796</v>
      </c>
      <c r="C2051" s="4" t="s">
        <v>1416</v>
      </c>
      <c r="D2051" s="4" t="s">
        <v>7797</v>
      </c>
      <c r="E2051" s="4" t="s">
        <v>7798</v>
      </c>
      <c r="F2051" s="4" t="s">
        <v>7799</v>
      </c>
      <c r="G2051" s="4" t="s">
        <v>12</v>
      </c>
    </row>
    <row r="2052" customFormat="false" ht="15.75" hidden="false" customHeight="false" outlineLevel="0" collapsed="false">
      <c r="A2052" s="3" t="n">
        <v>2051</v>
      </c>
      <c r="B2052" s="4" t="s">
        <v>7800</v>
      </c>
      <c r="C2052" s="4" t="s">
        <v>7801</v>
      </c>
      <c r="D2052" s="4" t="s">
        <v>7802</v>
      </c>
      <c r="E2052" s="4" t="s">
        <v>10</v>
      </c>
      <c r="F2052" s="4" t="s">
        <v>7803</v>
      </c>
      <c r="G2052" s="4" t="s">
        <v>12</v>
      </c>
    </row>
    <row r="2053" customFormat="false" ht="15.75" hidden="false" customHeight="false" outlineLevel="0" collapsed="false">
      <c r="A2053" s="3" t="n">
        <v>2052</v>
      </c>
      <c r="B2053" s="4" t="s">
        <v>7804</v>
      </c>
      <c r="C2053" s="4" t="s">
        <v>31</v>
      </c>
      <c r="D2053" s="4" t="s">
        <v>7805</v>
      </c>
      <c r="E2053" s="4" t="s">
        <v>7806</v>
      </c>
      <c r="F2053" s="4" t="s">
        <v>7807</v>
      </c>
      <c r="G2053" s="4" t="s">
        <v>12</v>
      </c>
    </row>
    <row r="2054" customFormat="false" ht="15.75" hidden="false" customHeight="false" outlineLevel="0" collapsed="false">
      <c r="A2054" s="3" t="n">
        <v>2053</v>
      </c>
      <c r="B2054" s="4" t="s">
        <v>7808</v>
      </c>
      <c r="C2054" s="4" t="s">
        <v>7809</v>
      </c>
      <c r="D2054" s="4" t="s">
        <v>7810</v>
      </c>
      <c r="E2054" s="4" t="n">
        <f aca="false">+919866268154</f>
        <v>919866268154</v>
      </c>
      <c r="F2054" s="4" t="s">
        <v>7811</v>
      </c>
      <c r="G2054" s="4" t="s">
        <v>12</v>
      </c>
    </row>
    <row r="2055" customFormat="false" ht="15.75" hidden="false" customHeight="false" outlineLevel="0" collapsed="false">
      <c r="A2055" s="3" t="n">
        <v>2054</v>
      </c>
      <c r="B2055" s="4" t="s">
        <v>7812</v>
      </c>
      <c r="C2055" s="4" t="s">
        <v>7813</v>
      </c>
      <c r="D2055" s="10" t="s">
        <v>7814</v>
      </c>
      <c r="E2055" s="4" t="s">
        <v>10</v>
      </c>
      <c r="F2055" s="4" t="s">
        <v>7815</v>
      </c>
      <c r="G2055" s="4" t="s">
        <v>12</v>
      </c>
    </row>
    <row r="2056" customFormat="false" ht="15.75" hidden="false" customHeight="false" outlineLevel="0" collapsed="false">
      <c r="A2056" s="3" t="n">
        <v>2055</v>
      </c>
      <c r="B2056" s="4" t="s">
        <v>7816</v>
      </c>
      <c r="C2056" s="4" t="s">
        <v>7817</v>
      </c>
      <c r="D2056" s="4" t="s">
        <v>7818</v>
      </c>
      <c r="E2056" s="4" t="n">
        <f aca="false">+919381334323</f>
        <v>919381334323</v>
      </c>
      <c r="F2056" s="4" t="s">
        <v>10</v>
      </c>
      <c r="G2056" s="7" t="s">
        <v>146</v>
      </c>
    </row>
    <row r="2057" customFormat="false" ht="15.75" hidden="false" customHeight="false" outlineLevel="0" collapsed="false">
      <c r="A2057" s="3" t="n">
        <v>2056</v>
      </c>
      <c r="B2057" s="4" t="s">
        <v>7819</v>
      </c>
      <c r="C2057" s="4" t="s">
        <v>14</v>
      </c>
      <c r="D2057" s="4" t="s">
        <v>7820</v>
      </c>
      <c r="E2057" s="4" t="s">
        <v>10</v>
      </c>
      <c r="F2057" s="4" t="s">
        <v>7821</v>
      </c>
      <c r="G2057" s="4" t="s">
        <v>12</v>
      </c>
    </row>
    <row r="2058" customFormat="false" ht="15.75" hidden="false" customHeight="false" outlineLevel="0" collapsed="false">
      <c r="A2058" s="3" t="n">
        <v>2057</v>
      </c>
      <c r="B2058" s="4" t="s">
        <v>7822</v>
      </c>
      <c r="C2058" s="4" t="s">
        <v>7823</v>
      </c>
      <c r="D2058" s="4" t="s">
        <v>7824</v>
      </c>
      <c r="E2058" s="4" t="s">
        <v>10</v>
      </c>
      <c r="F2058" s="4" t="s">
        <v>7825</v>
      </c>
      <c r="G2058" s="4" t="s">
        <v>12</v>
      </c>
    </row>
    <row r="2059" customFormat="false" ht="15.75" hidden="false" customHeight="false" outlineLevel="0" collapsed="false">
      <c r="A2059" s="3" t="n">
        <v>2058</v>
      </c>
      <c r="B2059" s="4" t="s">
        <v>7826</v>
      </c>
      <c r="C2059" s="4" t="s">
        <v>7827</v>
      </c>
      <c r="D2059" s="4" t="s">
        <v>7828</v>
      </c>
      <c r="E2059" s="4" t="s">
        <v>10</v>
      </c>
      <c r="F2059" s="4" t="s">
        <v>7829</v>
      </c>
      <c r="G2059" s="4" t="s">
        <v>12</v>
      </c>
    </row>
    <row r="2060" customFormat="false" ht="15.75" hidden="false" customHeight="false" outlineLevel="0" collapsed="false">
      <c r="A2060" s="3" t="n">
        <v>2059</v>
      </c>
      <c r="B2060" s="4" t="s">
        <v>7830</v>
      </c>
      <c r="C2060" s="4" t="s">
        <v>7831</v>
      </c>
      <c r="D2060" s="4" t="s">
        <v>7832</v>
      </c>
      <c r="E2060" s="4" t="s">
        <v>10</v>
      </c>
      <c r="F2060" s="4" t="s">
        <v>7833</v>
      </c>
      <c r="G2060" s="4" t="s">
        <v>12</v>
      </c>
    </row>
    <row r="2061" customFormat="false" ht="15.75" hidden="false" customHeight="false" outlineLevel="0" collapsed="false">
      <c r="A2061" s="3" t="n">
        <v>2060</v>
      </c>
      <c r="B2061" s="4" t="s">
        <v>7834</v>
      </c>
      <c r="C2061" s="4" t="s">
        <v>7835</v>
      </c>
      <c r="D2061" s="4" t="s">
        <v>7836</v>
      </c>
      <c r="E2061" s="4" t="s">
        <v>10</v>
      </c>
      <c r="F2061" s="4" t="s">
        <v>7837</v>
      </c>
      <c r="G2061" s="4" t="s">
        <v>12</v>
      </c>
    </row>
    <row r="2062" customFormat="false" ht="15.75" hidden="false" customHeight="false" outlineLevel="0" collapsed="false">
      <c r="A2062" s="3" t="n">
        <v>2061</v>
      </c>
      <c r="B2062" s="4" t="s">
        <v>7838</v>
      </c>
      <c r="C2062" s="4" t="s">
        <v>171</v>
      </c>
      <c r="D2062" s="6" t="s">
        <v>7839</v>
      </c>
      <c r="E2062" s="4" t="s">
        <v>10</v>
      </c>
      <c r="F2062" s="4" t="s">
        <v>7840</v>
      </c>
      <c r="G2062" s="4" t="s">
        <v>12</v>
      </c>
    </row>
    <row r="2063" customFormat="false" ht="15.75" hidden="false" customHeight="false" outlineLevel="0" collapsed="false">
      <c r="A2063" s="3" t="n">
        <v>2062</v>
      </c>
      <c r="B2063" s="4" t="s">
        <v>7841</v>
      </c>
      <c r="C2063" s="4" t="s">
        <v>7842</v>
      </c>
      <c r="D2063" s="4" t="s">
        <v>7843</v>
      </c>
      <c r="E2063" s="4" t="n">
        <f aca="false">+912267725713</f>
        <v>912267725713</v>
      </c>
      <c r="F2063" s="4" t="s">
        <v>7844</v>
      </c>
      <c r="G2063" s="4" t="s">
        <v>12</v>
      </c>
    </row>
    <row r="2064" customFormat="false" ht="15.75" hidden="false" customHeight="false" outlineLevel="0" collapsed="false">
      <c r="A2064" s="3" t="n">
        <v>2063</v>
      </c>
      <c r="B2064" s="4" t="s">
        <v>7845</v>
      </c>
      <c r="C2064" s="4" t="s">
        <v>7846</v>
      </c>
      <c r="D2064" s="4" t="s">
        <v>7847</v>
      </c>
      <c r="E2064" s="4" t="s">
        <v>10</v>
      </c>
      <c r="F2064" s="4" t="s">
        <v>7848</v>
      </c>
      <c r="G2064" s="4" t="s">
        <v>12</v>
      </c>
    </row>
    <row r="2065" customFormat="false" ht="15.75" hidden="false" customHeight="false" outlineLevel="0" collapsed="false">
      <c r="A2065" s="3" t="n">
        <v>2064</v>
      </c>
      <c r="B2065" s="4" t="s">
        <v>7849</v>
      </c>
      <c r="C2065" s="4" t="s">
        <v>1416</v>
      </c>
      <c r="D2065" s="4" t="s">
        <v>7850</v>
      </c>
      <c r="E2065" s="4" t="s">
        <v>10</v>
      </c>
      <c r="F2065" s="4" t="s">
        <v>7851</v>
      </c>
      <c r="G2065" s="4" t="s">
        <v>12</v>
      </c>
    </row>
    <row r="2066" customFormat="false" ht="15.75" hidden="false" customHeight="false" outlineLevel="0" collapsed="false">
      <c r="A2066" s="3" t="n">
        <v>2065</v>
      </c>
      <c r="B2066" s="4" t="s">
        <v>7852</v>
      </c>
      <c r="C2066" s="4" t="s">
        <v>7853</v>
      </c>
      <c r="D2066" s="4" t="s">
        <v>7854</v>
      </c>
      <c r="E2066" s="4" t="s">
        <v>10</v>
      </c>
      <c r="F2066" s="4" t="s">
        <v>7855</v>
      </c>
      <c r="G2066" s="4" t="s">
        <v>12</v>
      </c>
    </row>
    <row r="2067" customFormat="false" ht="15.75" hidden="false" customHeight="false" outlineLevel="0" collapsed="false">
      <c r="A2067" s="3" t="n">
        <v>2066</v>
      </c>
      <c r="B2067" s="4" t="s">
        <v>7856</v>
      </c>
      <c r="C2067" s="4" t="s">
        <v>7857</v>
      </c>
      <c r="D2067" s="4" t="s">
        <v>7858</v>
      </c>
      <c r="E2067" s="4" t="s">
        <v>10</v>
      </c>
      <c r="F2067" s="4" t="s">
        <v>7859</v>
      </c>
      <c r="G2067" s="4" t="s">
        <v>12</v>
      </c>
    </row>
    <row r="2068" customFormat="false" ht="15.75" hidden="false" customHeight="false" outlineLevel="0" collapsed="false">
      <c r="A2068" s="3" t="n">
        <v>2067</v>
      </c>
      <c r="B2068" s="4" t="s">
        <v>7860</v>
      </c>
      <c r="C2068" s="4" t="s">
        <v>101</v>
      </c>
      <c r="D2068" s="4" t="s">
        <v>7861</v>
      </c>
      <c r="E2068" s="4" t="s">
        <v>10</v>
      </c>
      <c r="F2068" s="4" t="s">
        <v>7862</v>
      </c>
      <c r="G2068" s="4" t="s">
        <v>12</v>
      </c>
    </row>
    <row r="2069" customFormat="false" ht="15.75" hidden="false" customHeight="false" outlineLevel="0" collapsed="false">
      <c r="A2069" s="3" t="n">
        <v>2068</v>
      </c>
      <c r="B2069" s="4" t="s">
        <v>7863</v>
      </c>
      <c r="C2069" s="4" t="s">
        <v>171</v>
      </c>
      <c r="D2069" s="4" t="s">
        <v>7864</v>
      </c>
      <c r="E2069" s="4" t="s">
        <v>10</v>
      </c>
      <c r="F2069" s="4" t="s">
        <v>7865</v>
      </c>
      <c r="G2069" s="4" t="s">
        <v>12</v>
      </c>
    </row>
    <row r="2070" customFormat="false" ht="15.75" hidden="false" customHeight="false" outlineLevel="0" collapsed="false">
      <c r="A2070" s="3" t="n">
        <v>2069</v>
      </c>
      <c r="B2070" s="4" t="s">
        <v>7866</v>
      </c>
      <c r="C2070" s="4" t="s">
        <v>7867</v>
      </c>
      <c r="D2070" s="4" t="s">
        <v>7868</v>
      </c>
      <c r="E2070" s="4" t="n">
        <f aca="false">+911141802240</f>
        <v>911141802240</v>
      </c>
      <c r="F2070" s="4" t="s">
        <v>7869</v>
      </c>
      <c r="G2070" s="4" t="s">
        <v>12</v>
      </c>
    </row>
    <row r="2071" customFormat="false" ht="15.75" hidden="false" customHeight="false" outlineLevel="0" collapsed="false">
      <c r="A2071" s="3" t="n">
        <v>2070</v>
      </c>
      <c r="B2071" s="4" t="s">
        <v>7870</v>
      </c>
      <c r="C2071" s="4" t="s">
        <v>7871</v>
      </c>
      <c r="D2071" s="4" t="s">
        <v>7872</v>
      </c>
      <c r="E2071" s="4" t="s">
        <v>10</v>
      </c>
      <c r="F2071" s="4" t="s">
        <v>7873</v>
      </c>
      <c r="G2071" s="4" t="s">
        <v>12</v>
      </c>
    </row>
    <row r="2072" customFormat="false" ht="15.75" hidden="false" customHeight="false" outlineLevel="0" collapsed="false">
      <c r="A2072" s="3" t="n">
        <v>2071</v>
      </c>
      <c r="B2072" s="4" t="s">
        <v>7874</v>
      </c>
      <c r="C2072" s="4" t="s">
        <v>7875</v>
      </c>
      <c r="D2072" s="6" t="s">
        <v>7876</v>
      </c>
      <c r="E2072" s="4" t="s">
        <v>10</v>
      </c>
      <c r="F2072" s="4" t="s">
        <v>7877</v>
      </c>
      <c r="G2072" s="4" t="s">
        <v>12</v>
      </c>
    </row>
    <row r="2073" customFormat="false" ht="15.75" hidden="false" customHeight="false" outlineLevel="0" collapsed="false">
      <c r="A2073" s="3" t="n">
        <v>2072</v>
      </c>
      <c r="B2073" s="4" t="s">
        <v>7878</v>
      </c>
      <c r="C2073" s="4" t="s">
        <v>7879</v>
      </c>
      <c r="D2073" s="4" t="s">
        <v>7880</v>
      </c>
      <c r="E2073" s="4" t="s">
        <v>10</v>
      </c>
      <c r="F2073" s="4" t="s">
        <v>7881</v>
      </c>
      <c r="G2073" s="4" t="s">
        <v>12</v>
      </c>
    </row>
    <row r="2074" customFormat="false" ht="15.75" hidden="false" customHeight="false" outlineLevel="0" collapsed="false">
      <c r="A2074" s="3" t="n">
        <v>2073</v>
      </c>
      <c r="B2074" s="4" t="s">
        <v>7882</v>
      </c>
      <c r="C2074" s="4" t="s">
        <v>31</v>
      </c>
      <c r="D2074" s="4" t="s">
        <v>7883</v>
      </c>
      <c r="E2074" s="4" t="s">
        <v>10</v>
      </c>
      <c r="F2074" s="4" t="s">
        <v>7884</v>
      </c>
      <c r="G2074" s="4" t="s">
        <v>12</v>
      </c>
    </row>
    <row r="2075" customFormat="false" ht="15.75" hidden="false" customHeight="false" outlineLevel="0" collapsed="false">
      <c r="A2075" s="3" t="n">
        <v>2074</v>
      </c>
      <c r="B2075" s="4" t="s">
        <v>7885</v>
      </c>
      <c r="C2075" s="4" t="s">
        <v>31</v>
      </c>
      <c r="D2075" s="4" t="s">
        <v>7886</v>
      </c>
      <c r="E2075" s="4" t="s">
        <v>10</v>
      </c>
      <c r="F2075" s="4" t="s">
        <v>7887</v>
      </c>
      <c r="G2075" s="4" t="s">
        <v>12</v>
      </c>
    </row>
    <row r="2076" customFormat="false" ht="15.75" hidden="false" customHeight="false" outlineLevel="0" collapsed="false">
      <c r="A2076" s="3" t="n">
        <v>2075</v>
      </c>
      <c r="B2076" s="4" t="s">
        <v>7888</v>
      </c>
      <c r="C2076" s="4" t="s">
        <v>171</v>
      </c>
      <c r="D2076" s="4" t="s">
        <v>7889</v>
      </c>
      <c r="E2076" s="4" t="s">
        <v>7890</v>
      </c>
      <c r="F2076" s="4" t="s">
        <v>7891</v>
      </c>
      <c r="G2076" s="4" t="s">
        <v>12</v>
      </c>
    </row>
    <row r="2077" customFormat="false" ht="15.75" hidden="false" customHeight="false" outlineLevel="0" collapsed="false">
      <c r="A2077" s="3" t="n">
        <v>2076</v>
      </c>
      <c r="B2077" s="4" t="s">
        <v>7892</v>
      </c>
      <c r="C2077" s="4" t="s">
        <v>31</v>
      </c>
      <c r="D2077" s="4" t="s">
        <v>7893</v>
      </c>
      <c r="E2077" s="4" t="s">
        <v>10</v>
      </c>
      <c r="F2077" s="4" t="s">
        <v>7894</v>
      </c>
      <c r="G2077" s="4" t="s">
        <v>12</v>
      </c>
    </row>
    <row r="2078" customFormat="false" ht="15.75" hidden="false" customHeight="false" outlineLevel="0" collapsed="false">
      <c r="A2078" s="3" t="n">
        <v>2077</v>
      </c>
      <c r="B2078" s="4" t="s">
        <v>7895</v>
      </c>
      <c r="C2078" s="4" t="s">
        <v>7896</v>
      </c>
      <c r="D2078" s="4" t="s">
        <v>7897</v>
      </c>
      <c r="E2078" s="4" t="s">
        <v>10</v>
      </c>
      <c r="F2078" s="4" t="s">
        <v>7898</v>
      </c>
      <c r="G2078" s="4" t="s">
        <v>12</v>
      </c>
    </row>
    <row r="2079" customFormat="false" ht="15.75" hidden="false" customHeight="false" outlineLevel="0" collapsed="false">
      <c r="A2079" s="3" t="n">
        <v>2078</v>
      </c>
      <c r="B2079" s="4" t="s">
        <v>7899</v>
      </c>
      <c r="C2079" s="4" t="s">
        <v>1416</v>
      </c>
      <c r="D2079" s="4" t="s">
        <v>7900</v>
      </c>
      <c r="E2079" s="4" t="s">
        <v>7901</v>
      </c>
      <c r="F2079" s="4" t="s">
        <v>7902</v>
      </c>
      <c r="G2079" s="4" t="s">
        <v>12</v>
      </c>
    </row>
    <row r="2080" customFormat="false" ht="15.75" hidden="false" customHeight="false" outlineLevel="0" collapsed="false">
      <c r="A2080" s="3" t="n">
        <v>2079</v>
      </c>
      <c r="B2080" s="4" t="s">
        <v>7903</v>
      </c>
      <c r="C2080" s="4" t="s">
        <v>3545</v>
      </c>
      <c r="D2080" s="4" t="s">
        <v>7904</v>
      </c>
      <c r="E2080" s="4" t="s">
        <v>10</v>
      </c>
      <c r="F2080" s="4" t="s">
        <v>7905</v>
      </c>
      <c r="G2080" s="4" t="s">
        <v>12</v>
      </c>
    </row>
    <row r="2081" customFormat="false" ht="15.75" hidden="false" customHeight="false" outlineLevel="0" collapsed="false">
      <c r="A2081" s="3" t="n">
        <v>2080</v>
      </c>
      <c r="B2081" s="4" t="s">
        <v>7906</v>
      </c>
      <c r="C2081" s="4" t="s">
        <v>7907</v>
      </c>
      <c r="D2081" s="4" t="s">
        <v>7908</v>
      </c>
      <c r="E2081" s="4" t="s">
        <v>7909</v>
      </c>
      <c r="F2081" s="4" t="s">
        <v>7910</v>
      </c>
      <c r="G2081" s="4" t="s">
        <v>12</v>
      </c>
    </row>
    <row r="2082" customFormat="false" ht="15.75" hidden="false" customHeight="false" outlineLevel="0" collapsed="false">
      <c r="A2082" s="3" t="n">
        <v>2081</v>
      </c>
      <c r="B2082" s="4" t="s">
        <v>7911</v>
      </c>
      <c r="C2082" s="4" t="s">
        <v>7912</v>
      </c>
      <c r="D2082" s="4" t="s">
        <v>7913</v>
      </c>
      <c r="E2082" s="4" t="s">
        <v>10</v>
      </c>
      <c r="F2082" s="4" t="s">
        <v>7914</v>
      </c>
      <c r="G2082" s="4" t="s">
        <v>12</v>
      </c>
    </row>
    <row r="2083" customFormat="false" ht="15.75" hidden="false" customHeight="false" outlineLevel="0" collapsed="false">
      <c r="A2083" s="3" t="n">
        <v>2082</v>
      </c>
      <c r="B2083" s="4" t="s">
        <v>7915</v>
      </c>
      <c r="C2083" s="4" t="s">
        <v>7916</v>
      </c>
      <c r="D2083" s="4" t="s">
        <v>7917</v>
      </c>
      <c r="E2083" s="4" t="s">
        <v>10</v>
      </c>
      <c r="F2083" s="4" t="s">
        <v>7918</v>
      </c>
      <c r="G2083" s="4" t="s">
        <v>12</v>
      </c>
    </row>
    <row r="2084" customFormat="false" ht="15.75" hidden="false" customHeight="false" outlineLevel="0" collapsed="false">
      <c r="A2084" s="3" t="n">
        <v>2083</v>
      </c>
      <c r="B2084" s="4" t="s">
        <v>7919</v>
      </c>
      <c r="C2084" s="4" t="s">
        <v>7920</v>
      </c>
      <c r="D2084" s="4" t="s">
        <v>7921</v>
      </c>
      <c r="E2084" s="4" t="s">
        <v>10</v>
      </c>
      <c r="F2084" s="4" t="s">
        <v>7922</v>
      </c>
      <c r="G2084" s="4" t="s">
        <v>12</v>
      </c>
    </row>
    <row r="2085" customFormat="false" ht="15.75" hidden="false" customHeight="false" outlineLevel="0" collapsed="false">
      <c r="A2085" s="3" t="n">
        <v>2084</v>
      </c>
      <c r="B2085" s="4" t="s">
        <v>7923</v>
      </c>
      <c r="C2085" s="4" t="s">
        <v>7924</v>
      </c>
      <c r="D2085" s="4" t="s">
        <v>7925</v>
      </c>
      <c r="E2085" s="4" t="s">
        <v>10</v>
      </c>
      <c r="F2085" s="4" t="s">
        <v>7926</v>
      </c>
      <c r="G2085" s="4" t="s">
        <v>12</v>
      </c>
    </row>
    <row r="2086" customFormat="false" ht="15.75" hidden="false" customHeight="false" outlineLevel="0" collapsed="false">
      <c r="A2086" s="3" t="n">
        <v>2085</v>
      </c>
      <c r="B2086" s="4" t="s">
        <v>7927</v>
      </c>
      <c r="C2086" s="4" t="s">
        <v>7928</v>
      </c>
      <c r="D2086" s="4" t="s">
        <v>7929</v>
      </c>
      <c r="E2086" s="4" t="s">
        <v>10</v>
      </c>
      <c r="F2086" s="4" t="s">
        <v>7930</v>
      </c>
      <c r="G2086" s="4" t="s">
        <v>12</v>
      </c>
    </row>
    <row r="2087" customFormat="false" ht="15.75" hidden="false" customHeight="false" outlineLevel="0" collapsed="false">
      <c r="A2087" s="3" t="n">
        <v>2086</v>
      </c>
      <c r="B2087" s="4" t="s">
        <v>7931</v>
      </c>
      <c r="C2087" s="4" t="s">
        <v>7932</v>
      </c>
      <c r="D2087" s="4" t="s">
        <v>7933</v>
      </c>
      <c r="E2087" s="4" t="s">
        <v>10</v>
      </c>
      <c r="F2087" s="4" t="s">
        <v>7934</v>
      </c>
      <c r="G2087" s="4" t="s">
        <v>12</v>
      </c>
    </row>
    <row r="2088" customFormat="false" ht="15.75" hidden="false" customHeight="false" outlineLevel="0" collapsed="false">
      <c r="A2088" s="3" t="n">
        <v>2087</v>
      </c>
      <c r="B2088" s="4" t="s">
        <v>7935</v>
      </c>
      <c r="C2088" s="4" t="s">
        <v>7936</v>
      </c>
      <c r="D2088" s="4" t="s">
        <v>7937</v>
      </c>
      <c r="E2088" s="4" t="s">
        <v>10</v>
      </c>
      <c r="F2088" s="4" t="s">
        <v>7938</v>
      </c>
      <c r="G2088" s="4" t="s">
        <v>12</v>
      </c>
    </row>
    <row r="2089" customFormat="false" ht="15.75" hidden="false" customHeight="false" outlineLevel="0" collapsed="false">
      <c r="A2089" s="3" t="n">
        <v>2088</v>
      </c>
      <c r="B2089" s="4" t="s">
        <v>7939</v>
      </c>
      <c r="C2089" s="4" t="s">
        <v>7940</v>
      </c>
      <c r="D2089" s="4" t="s">
        <v>7941</v>
      </c>
      <c r="E2089" s="4" t="n">
        <f aca="false">+91793061746</f>
        <v>91793061746</v>
      </c>
      <c r="F2089" s="4" t="s">
        <v>7942</v>
      </c>
      <c r="G2089" s="4" t="s">
        <v>12</v>
      </c>
    </row>
    <row r="2090" customFormat="false" ht="15.75" hidden="false" customHeight="false" outlineLevel="0" collapsed="false">
      <c r="A2090" s="3" t="n">
        <v>2089</v>
      </c>
      <c r="B2090" s="4" t="s">
        <v>7943</v>
      </c>
      <c r="C2090" s="4" t="s">
        <v>7944</v>
      </c>
      <c r="D2090" s="4" t="s">
        <v>7945</v>
      </c>
      <c r="E2090" s="4" t="n">
        <f aca="false">+919940242777</f>
        <v>919940242777</v>
      </c>
      <c r="F2090" s="4" t="s">
        <v>7946</v>
      </c>
      <c r="G2090" s="4" t="s">
        <v>12</v>
      </c>
    </row>
    <row r="2091" customFormat="false" ht="15.75" hidden="false" customHeight="false" outlineLevel="0" collapsed="false">
      <c r="A2091" s="3" t="n">
        <v>2090</v>
      </c>
      <c r="B2091" s="4" t="s">
        <v>7947</v>
      </c>
      <c r="C2091" s="4" t="s">
        <v>7948</v>
      </c>
      <c r="D2091" s="4" t="s">
        <v>7949</v>
      </c>
      <c r="E2091" s="4" t="n">
        <f aca="false">+918969421044</f>
        <v>918969421044</v>
      </c>
      <c r="F2091" s="4" t="s">
        <v>7950</v>
      </c>
      <c r="G2091" s="4" t="s">
        <v>12</v>
      </c>
    </row>
    <row r="2092" customFormat="false" ht="15.75" hidden="false" customHeight="false" outlineLevel="0" collapsed="false">
      <c r="A2092" s="3" t="n">
        <v>2091</v>
      </c>
      <c r="B2092" s="4" t="s">
        <v>7951</v>
      </c>
      <c r="C2092" s="4" t="s">
        <v>7952</v>
      </c>
      <c r="D2092" s="4" t="s">
        <v>7953</v>
      </c>
      <c r="E2092" s="4" t="s">
        <v>10</v>
      </c>
      <c r="F2092" s="4" t="s">
        <v>7954</v>
      </c>
      <c r="G2092" s="4" t="s">
        <v>12</v>
      </c>
    </row>
    <row r="2093" customFormat="false" ht="15.75" hidden="false" customHeight="false" outlineLevel="0" collapsed="false">
      <c r="A2093" s="3" t="n">
        <v>2092</v>
      </c>
      <c r="B2093" s="4" t="s">
        <v>7955</v>
      </c>
      <c r="C2093" s="4" t="s">
        <v>31</v>
      </c>
      <c r="D2093" s="4" t="s">
        <v>7956</v>
      </c>
      <c r="E2093" s="4" t="n">
        <f aca="false">+914027630202</f>
        <v>914027630202</v>
      </c>
      <c r="F2093" s="4" t="s">
        <v>7957</v>
      </c>
      <c r="G2093" s="4" t="s">
        <v>12</v>
      </c>
    </row>
    <row r="2094" customFormat="false" ht="15.75" hidden="false" customHeight="false" outlineLevel="0" collapsed="false">
      <c r="A2094" s="3" t="n">
        <v>2093</v>
      </c>
      <c r="B2094" s="4" t="s">
        <v>7958</v>
      </c>
      <c r="C2094" s="4" t="s">
        <v>7959</v>
      </c>
      <c r="D2094" s="4" t="s">
        <v>7960</v>
      </c>
      <c r="E2094" s="4" t="n">
        <f aca="false">+914066823262</f>
        <v>914066823262</v>
      </c>
      <c r="F2094" s="4" t="s">
        <v>7961</v>
      </c>
      <c r="G2094" s="4" t="s">
        <v>12</v>
      </c>
    </row>
    <row r="2095" customFormat="false" ht="15.75" hidden="false" customHeight="false" outlineLevel="0" collapsed="false">
      <c r="A2095" s="3" t="n">
        <v>2094</v>
      </c>
      <c r="B2095" s="4" t="s">
        <v>7962</v>
      </c>
      <c r="C2095" s="4" t="s">
        <v>7963</v>
      </c>
      <c r="D2095" s="4" t="s">
        <v>7964</v>
      </c>
      <c r="E2095" s="4" t="n">
        <v>9986047343</v>
      </c>
      <c r="F2095" s="4" t="s">
        <v>7965</v>
      </c>
      <c r="G2095" s="4" t="s">
        <v>12</v>
      </c>
    </row>
    <row r="2096" customFormat="false" ht="15.75" hidden="false" customHeight="false" outlineLevel="0" collapsed="false">
      <c r="A2096" s="3" t="n">
        <v>2095</v>
      </c>
      <c r="B2096" s="4" t="s">
        <v>7966</v>
      </c>
      <c r="C2096" s="4" t="s">
        <v>31</v>
      </c>
      <c r="D2096" s="4" t="s">
        <v>7967</v>
      </c>
      <c r="E2096" s="4" t="s">
        <v>10</v>
      </c>
      <c r="F2096" s="4" t="s">
        <v>7968</v>
      </c>
      <c r="G2096" s="4" t="s">
        <v>12</v>
      </c>
    </row>
    <row r="2097" customFormat="false" ht="15.75" hidden="false" customHeight="false" outlineLevel="0" collapsed="false">
      <c r="A2097" s="3" t="n">
        <v>2096</v>
      </c>
      <c r="B2097" s="5" t="s">
        <v>7969</v>
      </c>
      <c r="C2097" s="4" t="s">
        <v>7970</v>
      </c>
      <c r="D2097" s="4" t="s">
        <v>7971</v>
      </c>
      <c r="E2097" s="4" t="s">
        <v>10</v>
      </c>
      <c r="F2097" s="4" t="s">
        <v>7972</v>
      </c>
      <c r="G2097" s="4" t="s">
        <v>12</v>
      </c>
    </row>
    <row r="2098" customFormat="false" ht="15.75" hidden="false" customHeight="false" outlineLevel="0" collapsed="false">
      <c r="A2098" s="3" t="n">
        <v>2097</v>
      </c>
      <c r="B2098" s="4" t="s">
        <v>7973</v>
      </c>
      <c r="C2098" s="4" t="s">
        <v>7974</v>
      </c>
      <c r="D2098" s="4" t="s">
        <v>7975</v>
      </c>
      <c r="E2098" s="4" t="s">
        <v>10</v>
      </c>
      <c r="F2098" s="4" t="s">
        <v>7976</v>
      </c>
      <c r="G2098" s="4" t="s">
        <v>12</v>
      </c>
    </row>
    <row r="2099" customFormat="false" ht="15.75" hidden="false" customHeight="false" outlineLevel="0" collapsed="false">
      <c r="A2099" s="3" t="n">
        <v>2098</v>
      </c>
      <c r="B2099" s="4" t="s">
        <v>7977</v>
      </c>
      <c r="C2099" s="4" t="s">
        <v>7978</v>
      </c>
      <c r="D2099" s="4" t="s">
        <v>7979</v>
      </c>
      <c r="E2099" s="4" t="s">
        <v>10</v>
      </c>
      <c r="F2099" s="4" t="s">
        <v>7980</v>
      </c>
      <c r="G2099" s="4" t="s">
        <v>12</v>
      </c>
    </row>
    <row r="2100" customFormat="false" ht="15.75" hidden="false" customHeight="false" outlineLevel="0" collapsed="false">
      <c r="A2100" s="3" t="n">
        <v>2099</v>
      </c>
      <c r="B2100" s="4" t="s">
        <v>7981</v>
      </c>
      <c r="C2100" s="4" t="s">
        <v>31</v>
      </c>
      <c r="D2100" s="4" t="s">
        <v>7982</v>
      </c>
      <c r="E2100" s="4" t="s">
        <v>10</v>
      </c>
      <c r="F2100" s="4" t="s">
        <v>7983</v>
      </c>
      <c r="G2100" s="4" t="s">
        <v>12</v>
      </c>
    </row>
    <row r="2101" customFormat="false" ht="15.75" hidden="false" customHeight="false" outlineLevel="0" collapsed="false">
      <c r="A2101" s="3" t="n">
        <v>2100</v>
      </c>
      <c r="B2101" s="4" t="s">
        <v>7984</v>
      </c>
      <c r="C2101" s="4" t="s">
        <v>7985</v>
      </c>
      <c r="D2101" s="4" t="s">
        <v>7986</v>
      </c>
      <c r="E2101" s="4" t="s">
        <v>10</v>
      </c>
      <c r="F2101" s="4" t="s">
        <v>7987</v>
      </c>
      <c r="G2101" s="4" t="s">
        <v>12</v>
      </c>
    </row>
    <row r="2102" customFormat="false" ht="15.75" hidden="false" customHeight="false" outlineLevel="0" collapsed="false">
      <c r="A2102" s="3" t="n">
        <v>2101</v>
      </c>
      <c r="B2102" s="4" t="s">
        <v>7988</v>
      </c>
      <c r="C2102" s="4" t="s">
        <v>14</v>
      </c>
      <c r="D2102" s="4" t="s">
        <v>7989</v>
      </c>
      <c r="E2102" s="4" t="n">
        <v>9325378319</v>
      </c>
      <c r="F2102" s="4" t="s">
        <v>7990</v>
      </c>
      <c r="G2102" s="4" t="s">
        <v>12</v>
      </c>
    </row>
    <row r="2103" customFormat="false" ht="15.75" hidden="false" customHeight="false" outlineLevel="0" collapsed="false">
      <c r="A2103" s="3" t="n">
        <v>2102</v>
      </c>
      <c r="B2103" s="4" t="s">
        <v>7991</v>
      </c>
      <c r="C2103" s="4" t="s">
        <v>7992</v>
      </c>
      <c r="D2103" s="4" t="s">
        <v>7993</v>
      </c>
      <c r="E2103" s="4" t="n">
        <f aca="false">+91-9650189991</f>
        <v>-9650189900</v>
      </c>
      <c r="F2103" s="4" t="s">
        <v>7994</v>
      </c>
      <c r="G2103" s="4" t="s">
        <v>12</v>
      </c>
    </row>
    <row r="2104" customFormat="false" ht="15.75" hidden="false" customHeight="false" outlineLevel="0" collapsed="false">
      <c r="A2104" s="3" t="n">
        <v>2103</v>
      </c>
      <c r="B2104" s="4" t="s">
        <v>7995</v>
      </c>
      <c r="C2104" s="4" t="s">
        <v>6853</v>
      </c>
      <c r="D2104" s="4" t="s">
        <v>7996</v>
      </c>
      <c r="E2104" s="4" t="s">
        <v>10</v>
      </c>
      <c r="F2104" s="4" t="s">
        <v>7997</v>
      </c>
      <c r="G2104" s="4" t="s">
        <v>12</v>
      </c>
    </row>
    <row r="2105" customFormat="false" ht="15.75" hidden="false" customHeight="false" outlineLevel="0" collapsed="false">
      <c r="A2105" s="3" t="n">
        <v>2104</v>
      </c>
      <c r="B2105" s="4" t="s">
        <v>7998</v>
      </c>
      <c r="C2105" s="4" t="s">
        <v>7999</v>
      </c>
      <c r="D2105" s="4" t="s">
        <v>8000</v>
      </c>
      <c r="E2105" s="4" t="s">
        <v>10</v>
      </c>
      <c r="F2105" s="4" t="s">
        <v>8001</v>
      </c>
      <c r="G2105" s="4" t="s">
        <v>12</v>
      </c>
    </row>
    <row r="2106" customFormat="false" ht="15.75" hidden="false" customHeight="false" outlineLevel="0" collapsed="false">
      <c r="A2106" s="3" t="n">
        <v>2105</v>
      </c>
      <c r="B2106" s="5" t="s">
        <v>8002</v>
      </c>
      <c r="C2106" s="4" t="s">
        <v>8003</v>
      </c>
      <c r="D2106" s="4" t="s">
        <v>8004</v>
      </c>
      <c r="E2106" s="4" t="s">
        <v>10</v>
      </c>
      <c r="F2106" s="4" t="s">
        <v>8005</v>
      </c>
      <c r="G2106" s="4" t="s">
        <v>12</v>
      </c>
    </row>
    <row r="2107" customFormat="false" ht="15.75" hidden="false" customHeight="false" outlineLevel="0" collapsed="false">
      <c r="A2107" s="3" t="n">
        <v>2106</v>
      </c>
      <c r="B2107" s="4" t="s">
        <v>8006</v>
      </c>
      <c r="C2107" s="4" t="s">
        <v>8007</v>
      </c>
      <c r="D2107" s="4" t="s">
        <v>8008</v>
      </c>
      <c r="E2107" s="4" t="s">
        <v>10</v>
      </c>
      <c r="F2107" s="4" t="s">
        <v>8009</v>
      </c>
      <c r="G2107" s="4" t="s">
        <v>12</v>
      </c>
    </row>
    <row r="2108" customFormat="false" ht="15.75" hidden="false" customHeight="false" outlineLevel="0" collapsed="false">
      <c r="A2108" s="3" t="n">
        <v>2107</v>
      </c>
      <c r="B2108" s="4" t="s">
        <v>8010</v>
      </c>
      <c r="C2108" s="4" t="s">
        <v>8011</v>
      </c>
      <c r="D2108" s="4" t="s">
        <v>8012</v>
      </c>
      <c r="E2108" s="4" t="n">
        <v>67839400</v>
      </c>
      <c r="F2108" s="4" t="s">
        <v>8013</v>
      </c>
      <c r="G2108" s="4" t="s">
        <v>12</v>
      </c>
    </row>
    <row r="2109" customFormat="false" ht="15.75" hidden="false" customHeight="false" outlineLevel="0" collapsed="false">
      <c r="A2109" s="3" t="n">
        <v>2108</v>
      </c>
      <c r="B2109" s="4" t="s">
        <v>8014</v>
      </c>
      <c r="C2109" s="4" t="s">
        <v>8015</v>
      </c>
      <c r="D2109" s="4" t="s">
        <v>8016</v>
      </c>
      <c r="E2109" s="4" t="n">
        <f aca="false">+919582210325</f>
        <v>919582210325</v>
      </c>
      <c r="F2109" s="4" t="s">
        <v>8017</v>
      </c>
      <c r="G2109" s="4" t="s">
        <v>12</v>
      </c>
    </row>
    <row r="2110" customFormat="false" ht="15.75" hidden="false" customHeight="false" outlineLevel="0" collapsed="false">
      <c r="A2110" s="3" t="n">
        <v>2109</v>
      </c>
      <c r="B2110" s="4" t="s">
        <v>8018</v>
      </c>
      <c r="C2110" s="4" t="s">
        <v>8019</v>
      </c>
      <c r="D2110" s="4" t="s">
        <v>8020</v>
      </c>
      <c r="E2110" s="4" t="n">
        <v>7737443960</v>
      </c>
      <c r="F2110" s="4" t="s">
        <v>8021</v>
      </c>
      <c r="G2110" s="4" t="s">
        <v>12</v>
      </c>
    </row>
    <row r="2111" customFormat="false" ht="15.75" hidden="false" customHeight="false" outlineLevel="0" collapsed="false">
      <c r="A2111" s="3" t="n">
        <v>2110</v>
      </c>
      <c r="B2111" s="4" t="s">
        <v>8022</v>
      </c>
      <c r="C2111" s="4" t="s">
        <v>8023</v>
      </c>
      <c r="D2111" s="4" t="s">
        <v>8024</v>
      </c>
      <c r="E2111" s="4" t="s">
        <v>8025</v>
      </c>
      <c r="F2111" s="4" t="s">
        <v>8026</v>
      </c>
      <c r="G2111" s="4" t="s">
        <v>12</v>
      </c>
    </row>
    <row r="2112" customFormat="false" ht="15.75" hidden="false" customHeight="false" outlineLevel="0" collapsed="false">
      <c r="A2112" s="3" t="n">
        <v>2111</v>
      </c>
      <c r="B2112" s="4" t="s">
        <v>8027</v>
      </c>
      <c r="C2112" s="4" t="s">
        <v>6853</v>
      </c>
      <c r="D2112" s="4" t="s">
        <v>8028</v>
      </c>
      <c r="E2112" s="4" t="s">
        <v>10</v>
      </c>
      <c r="F2112" s="4" t="s">
        <v>8029</v>
      </c>
      <c r="G2112" s="4" t="s">
        <v>12</v>
      </c>
    </row>
    <row r="2113" customFormat="false" ht="15.75" hidden="false" customHeight="false" outlineLevel="0" collapsed="false">
      <c r="A2113" s="3" t="n">
        <v>2112</v>
      </c>
      <c r="B2113" s="4" t="s">
        <v>8030</v>
      </c>
      <c r="C2113" s="4" t="s">
        <v>31</v>
      </c>
      <c r="D2113" s="4" t="s">
        <v>8031</v>
      </c>
      <c r="E2113" s="4" t="n">
        <f aca="false">+918041984040</f>
        <v>918041984040</v>
      </c>
      <c r="F2113" s="4" t="s">
        <v>8032</v>
      </c>
      <c r="G2113" s="4" t="s">
        <v>12</v>
      </c>
    </row>
    <row r="2114" customFormat="false" ht="15.75" hidden="false" customHeight="false" outlineLevel="0" collapsed="false">
      <c r="A2114" s="3" t="n">
        <v>2113</v>
      </c>
      <c r="B2114" s="4" t="s">
        <v>8033</v>
      </c>
      <c r="C2114" s="4" t="s">
        <v>8034</v>
      </c>
      <c r="D2114" s="4" t="s">
        <v>8035</v>
      </c>
      <c r="E2114" s="4" t="s">
        <v>10</v>
      </c>
      <c r="F2114" s="4" t="s">
        <v>8036</v>
      </c>
      <c r="G2114" s="4" t="s">
        <v>12</v>
      </c>
    </row>
    <row r="2115" customFormat="false" ht="15.75" hidden="false" customHeight="false" outlineLevel="0" collapsed="false">
      <c r="A2115" s="3" t="n">
        <v>2114</v>
      </c>
      <c r="B2115" s="4" t="s">
        <v>8037</v>
      </c>
      <c r="C2115" s="4" t="s">
        <v>8038</v>
      </c>
      <c r="D2115" s="4" t="s">
        <v>8039</v>
      </c>
      <c r="E2115" s="4" t="s">
        <v>10</v>
      </c>
      <c r="F2115" s="4" t="s">
        <v>8040</v>
      </c>
      <c r="G2115" s="4" t="s">
        <v>12</v>
      </c>
    </row>
    <row r="2116" customFormat="false" ht="15.75" hidden="false" customHeight="false" outlineLevel="0" collapsed="false">
      <c r="A2116" s="3" t="n">
        <v>2115</v>
      </c>
      <c r="B2116" s="4" t="s">
        <v>8041</v>
      </c>
      <c r="C2116" s="4" t="s">
        <v>8042</v>
      </c>
      <c r="D2116" s="4" t="s">
        <v>8043</v>
      </c>
      <c r="E2116" s="4" t="n">
        <f aca="false">+914040037666</f>
        <v>914040037666</v>
      </c>
      <c r="F2116" s="4" t="s">
        <v>8044</v>
      </c>
      <c r="G2116" s="4" t="s">
        <v>12</v>
      </c>
    </row>
    <row r="2117" customFormat="false" ht="15.75" hidden="false" customHeight="false" outlineLevel="0" collapsed="false">
      <c r="A2117" s="3" t="n">
        <v>2116</v>
      </c>
      <c r="B2117" s="4" t="s">
        <v>8045</v>
      </c>
      <c r="C2117" s="4" t="s">
        <v>31</v>
      </c>
      <c r="D2117" s="4" t="s">
        <v>8046</v>
      </c>
      <c r="E2117" s="4" t="n">
        <f aca="false">+919909033117</f>
        <v>919909033117</v>
      </c>
      <c r="F2117" s="4" t="s">
        <v>8047</v>
      </c>
      <c r="G2117" s="4" t="s">
        <v>12</v>
      </c>
    </row>
    <row r="2118" customFormat="false" ht="15.75" hidden="false" customHeight="false" outlineLevel="0" collapsed="false">
      <c r="A2118" s="3" t="n">
        <v>2117</v>
      </c>
      <c r="B2118" s="4" t="s">
        <v>8048</v>
      </c>
      <c r="C2118" s="4" t="s">
        <v>8049</v>
      </c>
      <c r="D2118" s="4" t="s">
        <v>8050</v>
      </c>
      <c r="E2118" s="4" t="s">
        <v>10</v>
      </c>
      <c r="F2118" s="4" t="s">
        <v>8051</v>
      </c>
      <c r="G2118" s="4" t="s">
        <v>12</v>
      </c>
    </row>
    <row r="2119" customFormat="false" ht="15.75" hidden="false" customHeight="false" outlineLevel="0" collapsed="false">
      <c r="A2119" s="3" t="n">
        <v>2118</v>
      </c>
      <c r="B2119" s="4" t="s">
        <v>8052</v>
      </c>
      <c r="C2119" s="4" t="s">
        <v>8053</v>
      </c>
      <c r="D2119" s="4" t="s">
        <v>8054</v>
      </c>
      <c r="E2119" s="4" t="n">
        <v>7357314321</v>
      </c>
      <c r="F2119" s="4" t="s">
        <v>8055</v>
      </c>
      <c r="G2119" s="4" t="s">
        <v>12</v>
      </c>
    </row>
    <row r="2120" customFormat="false" ht="15.75" hidden="false" customHeight="false" outlineLevel="0" collapsed="false">
      <c r="A2120" s="3" t="n">
        <v>2119</v>
      </c>
      <c r="B2120" s="4" t="s">
        <v>8056</v>
      </c>
      <c r="C2120" s="4" t="s">
        <v>8057</v>
      </c>
      <c r="D2120" s="4" t="s">
        <v>8058</v>
      </c>
      <c r="E2120" s="4" t="s">
        <v>10</v>
      </c>
      <c r="F2120" s="4" t="s">
        <v>8059</v>
      </c>
      <c r="G2120" s="4" t="s">
        <v>12</v>
      </c>
    </row>
    <row r="2121" customFormat="false" ht="15.75" hidden="false" customHeight="false" outlineLevel="0" collapsed="false">
      <c r="A2121" s="3" t="n">
        <v>2120</v>
      </c>
      <c r="B2121" s="4" t="s">
        <v>8060</v>
      </c>
      <c r="C2121" s="4" t="s">
        <v>8061</v>
      </c>
      <c r="D2121" s="4" t="s">
        <v>8062</v>
      </c>
      <c r="E2121" s="4" t="s">
        <v>10</v>
      </c>
      <c r="F2121" s="4" t="s">
        <v>8063</v>
      </c>
      <c r="G2121" s="4" t="s">
        <v>12</v>
      </c>
    </row>
    <row r="2122" customFormat="false" ht="15.75" hidden="false" customHeight="false" outlineLevel="0" collapsed="false">
      <c r="A2122" s="3" t="n">
        <v>2121</v>
      </c>
      <c r="B2122" s="4" t="s">
        <v>8064</v>
      </c>
      <c r="C2122" s="4" t="s">
        <v>8065</v>
      </c>
      <c r="D2122" s="4" t="s">
        <v>8066</v>
      </c>
      <c r="E2122" s="4" t="s">
        <v>10</v>
      </c>
      <c r="F2122" s="4" t="s">
        <v>8067</v>
      </c>
      <c r="G2122" s="4" t="s">
        <v>12</v>
      </c>
    </row>
    <row r="2123" customFormat="false" ht="15.75" hidden="false" customHeight="false" outlineLevel="0" collapsed="false">
      <c r="A2123" s="3" t="n">
        <v>2122</v>
      </c>
      <c r="B2123" s="4" t="s">
        <v>8068</v>
      </c>
      <c r="C2123" s="4" t="s">
        <v>8069</v>
      </c>
      <c r="D2123" s="4" t="s">
        <v>8070</v>
      </c>
      <c r="E2123" s="4" t="s">
        <v>10</v>
      </c>
      <c r="F2123" s="10" t="s">
        <v>8071</v>
      </c>
      <c r="G2123" s="4" t="s">
        <v>12</v>
      </c>
    </row>
    <row r="2124" customFormat="false" ht="15.75" hidden="false" customHeight="false" outlineLevel="0" collapsed="false">
      <c r="A2124" s="3" t="n">
        <v>2123</v>
      </c>
      <c r="B2124" s="4" t="s">
        <v>8072</v>
      </c>
      <c r="C2124" s="4" t="s">
        <v>8073</v>
      </c>
      <c r="D2124" s="4" t="s">
        <v>8074</v>
      </c>
      <c r="E2124" s="4" t="s">
        <v>10</v>
      </c>
      <c r="F2124" s="4" t="s">
        <v>8075</v>
      </c>
      <c r="G2124" s="4" t="s">
        <v>12</v>
      </c>
    </row>
    <row r="2125" customFormat="false" ht="15.75" hidden="false" customHeight="false" outlineLevel="0" collapsed="false">
      <c r="A2125" s="3" t="n">
        <v>2124</v>
      </c>
      <c r="B2125" s="4" t="s">
        <v>8076</v>
      </c>
      <c r="C2125" s="4" t="s">
        <v>6690</v>
      </c>
      <c r="D2125" s="4" t="s">
        <v>8077</v>
      </c>
      <c r="E2125" s="4" t="s">
        <v>10</v>
      </c>
      <c r="F2125" s="4" t="s">
        <v>8078</v>
      </c>
      <c r="G2125" s="4" t="s">
        <v>12</v>
      </c>
    </row>
    <row r="2126" customFormat="false" ht="15.75" hidden="false" customHeight="false" outlineLevel="0" collapsed="false">
      <c r="A2126" s="3" t="n">
        <v>2125</v>
      </c>
      <c r="B2126" s="4" t="s">
        <v>8079</v>
      </c>
      <c r="C2126" s="4" t="s">
        <v>8080</v>
      </c>
      <c r="D2126" s="4" t="s">
        <v>8081</v>
      </c>
      <c r="E2126" s="4" t="s">
        <v>8082</v>
      </c>
      <c r="F2126" s="4" t="s">
        <v>8083</v>
      </c>
      <c r="G2126" s="4" t="s">
        <v>12</v>
      </c>
    </row>
    <row r="2127" customFormat="false" ht="15.75" hidden="false" customHeight="false" outlineLevel="0" collapsed="false">
      <c r="A2127" s="3" t="n">
        <v>2126</v>
      </c>
      <c r="B2127" s="4" t="s">
        <v>8084</v>
      </c>
      <c r="C2127" s="4" t="s">
        <v>8085</v>
      </c>
      <c r="D2127" s="4" t="s">
        <v>8086</v>
      </c>
      <c r="E2127" s="4" t="s">
        <v>10</v>
      </c>
      <c r="F2127" s="4" t="s">
        <v>8087</v>
      </c>
      <c r="G2127" s="4" t="s">
        <v>12</v>
      </c>
    </row>
    <row r="2128" customFormat="false" ht="15.75" hidden="false" customHeight="false" outlineLevel="0" collapsed="false">
      <c r="A2128" s="3" t="n">
        <v>2127</v>
      </c>
      <c r="B2128" s="4" t="s">
        <v>8088</v>
      </c>
      <c r="C2128" s="4" t="s">
        <v>8089</v>
      </c>
      <c r="D2128" s="4" t="s">
        <v>8090</v>
      </c>
      <c r="E2128" s="4" t="s">
        <v>10</v>
      </c>
      <c r="F2128" s="4" t="s">
        <v>8091</v>
      </c>
      <c r="G2128" s="4" t="s">
        <v>12</v>
      </c>
    </row>
    <row r="2129" customFormat="false" ht="15.75" hidden="false" customHeight="false" outlineLevel="0" collapsed="false">
      <c r="A2129" s="3" t="n">
        <v>2128</v>
      </c>
      <c r="B2129" s="4" t="s">
        <v>8092</v>
      </c>
      <c r="C2129" s="4" t="s">
        <v>8093</v>
      </c>
      <c r="D2129" s="4" t="s">
        <v>8094</v>
      </c>
      <c r="E2129" s="4" t="n">
        <v>9705662233</v>
      </c>
      <c r="F2129" s="4" t="s">
        <v>8095</v>
      </c>
      <c r="G2129" s="4" t="s">
        <v>12</v>
      </c>
    </row>
    <row r="2130" customFormat="false" ht="15.75" hidden="false" customHeight="false" outlineLevel="0" collapsed="false">
      <c r="A2130" s="3" t="n">
        <v>2129</v>
      </c>
      <c r="B2130" s="4" t="s">
        <v>8096</v>
      </c>
      <c r="C2130" s="4" t="s">
        <v>8097</v>
      </c>
      <c r="D2130" s="4" t="s">
        <v>8098</v>
      </c>
      <c r="E2130" s="4" t="s">
        <v>10</v>
      </c>
      <c r="F2130" s="4" t="s">
        <v>8099</v>
      </c>
      <c r="G2130" s="4" t="s">
        <v>12</v>
      </c>
    </row>
    <row r="2131" customFormat="false" ht="15.75" hidden="false" customHeight="false" outlineLevel="0" collapsed="false">
      <c r="A2131" s="3" t="n">
        <v>2130</v>
      </c>
      <c r="B2131" s="4" t="s">
        <v>8100</v>
      </c>
      <c r="C2131" s="4" t="s">
        <v>8101</v>
      </c>
      <c r="D2131" s="4" t="s">
        <v>8102</v>
      </c>
      <c r="E2131" s="4" t="n">
        <f aca="false">+919900152097</f>
        <v>919900152097</v>
      </c>
      <c r="F2131" s="4" t="s">
        <v>8103</v>
      </c>
      <c r="G2131" s="4" t="s">
        <v>12</v>
      </c>
    </row>
    <row r="2132" customFormat="false" ht="15.75" hidden="false" customHeight="false" outlineLevel="0" collapsed="false">
      <c r="A2132" s="3" t="n">
        <v>2131</v>
      </c>
      <c r="B2132" s="4" t="s">
        <v>8104</v>
      </c>
      <c r="C2132" s="4" t="s">
        <v>8105</v>
      </c>
      <c r="D2132" s="4" t="s">
        <v>8106</v>
      </c>
      <c r="E2132" s="4" t="s">
        <v>10</v>
      </c>
      <c r="F2132" s="4" t="s">
        <v>8107</v>
      </c>
      <c r="G2132" s="4" t="s">
        <v>12</v>
      </c>
    </row>
    <row r="2133" customFormat="false" ht="15.75" hidden="false" customHeight="false" outlineLevel="0" collapsed="false">
      <c r="A2133" s="3" t="n">
        <v>2132</v>
      </c>
      <c r="B2133" s="4" t="s">
        <v>8108</v>
      </c>
      <c r="C2133" s="4" t="s">
        <v>8109</v>
      </c>
      <c r="D2133" s="4" t="s">
        <v>8110</v>
      </c>
      <c r="E2133" s="4" t="s">
        <v>10</v>
      </c>
      <c r="F2133" s="4" t="s">
        <v>8111</v>
      </c>
      <c r="G2133" s="4" t="s">
        <v>12</v>
      </c>
    </row>
    <row r="2134" customFormat="false" ht="15.75" hidden="false" customHeight="false" outlineLevel="0" collapsed="false">
      <c r="A2134" s="3" t="n">
        <v>2133</v>
      </c>
      <c r="B2134" s="4" t="s">
        <v>8112</v>
      </c>
      <c r="C2134" s="4" t="s">
        <v>8113</v>
      </c>
      <c r="D2134" s="4" t="s">
        <v>8114</v>
      </c>
      <c r="E2134" s="4" t="s">
        <v>10</v>
      </c>
      <c r="F2134" s="4" t="s">
        <v>8115</v>
      </c>
      <c r="G2134" s="4" t="s">
        <v>12</v>
      </c>
    </row>
    <row r="2135" customFormat="false" ht="15.75" hidden="false" customHeight="false" outlineLevel="0" collapsed="false">
      <c r="A2135" s="3" t="n">
        <v>2134</v>
      </c>
      <c r="B2135" s="4" t="s">
        <v>8116</v>
      </c>
      <c r="C2135" s="4" t="s">
        <v>31</v>
      </c>
      <c r="D2135" s="6" t="s">
        <v>8117</v>
      </c>
      <c r="E2135" s="4" t="s">
        <v>10</v>
      </c>
      <c r="F2135" s="4" t="s">
        <v>8118</v>
      </c>
      <c r="G2135" s="4" t="s">
        <v>12</v>
      </c>
    </row>
    <row r="2136" customFormat="false" ht="15.75" hidden="false" customHeight="false" outlineLevel="0" collapsed="false">
      <c r="A2136" s="3" t="n">
        <v>2135</v>
      </c>
      <c r="B2136" s="4" t="s">
        <v>8119</v>
      </c>
      <c r="C2136" s="4" t="s">
        <v>8120</v>
      </c>
      <c r="D2136" s="4" t="s">
        <v>8121</v>
      </c>
      <c r="E2136" s="4" t="s">
        <v>10</v>
      </c>
      <c r="F2136" s="4" t="s">
        <v>8122</v>
      </c>
      <c r="G2136" s="4" t="s">
        <v>12</v>
      </c>
    </row>
    <row r="2137" customFormat="false" ht="15.75" hidden="false" customHeight="false" outlineLevel="0" collapsed="false">
      <c r="A2137" s="3" t="n">
        <v>2136</v>
      </c>
      <c r="B2137" s="4" t="s">
        <v>8123</v>
      </c>
      <c r="C2137" s="4" t="s">
        <v>8124</v>
      </c>
      <c r="D2137" s="4" t="s">
        <v>8125</v>
      </c>
      <c r="E2137" s="4" t="s">
        <v>8126</v>
      </c>
      <c r="F2137" s="4" t="s">
        <v>8127</v>
      </c>
      <c r="G2137" s="4" t="s">
        <v>12</v>
      </c>
    </row>
    <row r="2138" customFormat="false" ht="15.75" hidden="false" customHeight="false" outlineLevel="0" collapsed="false">
      <c r="A2138" s="3" t="n">
        <v>2137</v>
      </c>
      <c r="B2138" s="4" t="s">
        <v>8128</v>
      </c>
      <c r="C2138" s="4" t="s">
        <v>31</v>
      </c>
      <c r="D2138" s="4" t="s">
        <v>8129</v>
      </c>
      <c r="E2138" s="4" t="s">
        <v>10</v>
      </c>
      <c r="F2138" s="4" t="s">
        <v>8130</v>
      </c>
      <c r="G2138" s="4" t="s">
        <v>12</v>
      </c>
    </row>
    <row r="2139" customFormat="false" ht="15.75" hidden="false" customHeight="false" outlineLevel="0" collapsed="false">
      <c r="A2139" s="3" t="n">
        <v>2138</v>
      </c>
      <c r="B2139" s="4" t="s">
        <v>8131</v>
      </c>
      <c r="C2139" s="4" t="s">
        <v>171</v>
      </c>
      <c r="D2139" s="4" t="s">
        <v>8132</v>
      </c>
      <c r="E2139" s="4" t="s">
        <v>10</v>
      </c>
      <c r="F2139" s="4" t="s">
        <v>8133</v>
      </c>
      <c r="G2139" s="4" t="s">
        <v>12</v>
      </c>
    </row>
    <row r="2140" customFormat="false" ht="15.75" hidden="false" customHeight="false" outlineLevel="0" collapsed="false">
      <c r="A2140" s="3" t="n">
        <v>2139</v>
      </c>
      <c r="B2140" s="4" t="s">
        <v>8134</v>
      </c>
      <c r="C2140" s="4" t="s">
        <v>1708</v>
      </c>
      <c r="D2140" s="6" t="s">
        <v>8135</v>
      </c>
      <c r="E2140" s="4" t="s">
        <v>8136</v>
      </c>
      <c r="F2140" s="4" t="s">
        <v>8137</v>
      </c>
      <c r="G2140" s="4" t="s">
        <v>12</v>
      </c>
    </row>
    <row r="2141" customFormat="false" ht="15.75" hidden="false" customHeight="false" outlineLevel="0" collapsed="false">
      <c r="A2141" s="3" t="n">
        <v>2140</v>
      </c>
      <c r="B2141" s="4" t="s">
        <v>8138</v>
      </c>
      <c r="C2141" s="4" t="s">
        <v>31</v>
      </c>
      <c r="D2141" s="6" t="s">
        <v>8139</v>
      </c>
      <c r="E2141" s="4" t="s">
        <v>8140</v>
      </c>
      <c r="F2141" s="4" t="s">
        <v>8141</v>
      </c>
      <c r="G2141" s="4" t="s">
        <v>12</v>
      </c>
    </row>
    <row r="2142" customFormat="false" ht="15.75" hidden="false" customHeight="false" outlineLevel="0" collapsed="false">
      <c r="A2142" s="3" t="n">
        <v>2141</v>
      </c>
      <c r="B2142" s="4" t="s">
        <v>8142</v>
      </c>
      <c r="C2142" s="4" t="s">
        <v>14</v>
      </c>
      <c r="D2142" s="4" t="s">
        <v>8143</v>
      </c>
      <c r="E2142" s="4" t="s">
        <v>10</v>
      </c>
      <c r="F2142" s="4" t="s">
        <v>8144</v>
      </c>
      <c r="G2142" s="4" t="s">
        <v>12</v>
      </c>
    </row>
    <row r="2143" customFormat="false" ht="15.75" hidden="false" customHeight="false" outlineLevel="0" collapsed="false">
      <c r="A2143" s="3" t="n">
        <v>2142</v>
      </c>
      <c r="B2143" s="4" t="s">
        <v>8145</v>
      </c>
      <c r="C2143" s="4" t="s">
        <v>8146</v>
      </c>
      <c r="D2143" s="4" t="s">
        <v>8147</v>
      </c>
      <c r="E2143" s="4" t="s">
        <v>10</v>
      </c>
      <c r="F2143" s="4" t="s">
        <v>8148</v>
      </c>
      <c r="G2143" s="4" t="s">
        <v>12</v>
      </c>
    </row>
    <row r="2144" customFormat="false" ht="15.75" hidden="false" customHeight="false" outlineLevel="0" collapsed="false">
      <c r="A2144" s="3" t="n">
        <v>2143</v>
      </c>
      <c r="B2144" s="4" t="s">
        <v>8149</v>
      </c>
      <c r="C2144" s="4" t="s">
        <v>6853</v>
      </c>
      <c r="D2144" s="4" t="s">
        <v>8150</v>
      </c>
      <c r="E2144" s="4" t="s">
        <v>10</v>
      </c>
      <c r="F2144" s="4" t="s">
        <v>8151</v>
      </c>
      <c r="G2144" s="4" t="s">
        <v>12</v>
      </c>
    </row>
    <row r="2145" customFormat="false" ht="15.75" hidden="false" customHeight="false" outlineLevel="0" collapsed="false">
      <c r="A2145" s="3" t="n">
        <v>2144</v>
      </c>
      <c r="B2145" s="4" t="s">
        <v>8152</v>
      </c>
      <c r="C2145" s="4" t="s">
        <v>31</v>
      </c>
      <c r="D2145" s="4" t="s">
        <v>8153</v>
      </c>
      <c r="E2145" s="4" t="s">
        <v>10</v>
      </c>
      <c r="F2145" s="4" t="s">
        <v>8154</v>
      </c>
      <c r="G2145" s="4" t="s">
        <v>12</v>
      </c>
    </row>
    <row r="2146" customFormat="false" ht="15.75" hidden="false" customHeight="false" outlineLevel="0" collapsed="false">
      <c r="A2146" s="3" t="n">
        <v>2145</v>
      </c>
      <c r="B2146" s="4" t="s">
        <v>8155</v>
      </c>
      <c r="C2146" s="4" t="s">
        <v>31</v>
      </c>
      <c r="D2146" s="4" t="s">
        <v>8156</v>
      </c>
      <c r="E2146" s="4" t="s">
        <v>8157</v>
      </c>
      <c r="F2146" s="4" t="s">
        <v>8158</v>
      </c>
      <c r="G2146" s="4" t="s">
        <v>12</v>
      </c>
    </row>
    <row r="2147" customFormat="false" ht="15.75" hidden="false" customHeight="false" outlineLevel="0" collapsed="false">
      <c r="A2147" s="3" t="n">
        <v>2146</v>
      </c>
      <c r="B2147" s="4" t="s">
        <v>8159</v>
      </c>
      <c r="C2147" s="4" t="s">
        <v>171</v>
      </c>
      <c r="D2147" s="4" t="s">
        <v>8160</v>
      </c>
      <c r="E2147" s="4" t="n">
        <f aca="false">+919338086535</f>
        <v>919338086535</v>
      </c>
      <c r="F2147" s="4" t="s">
        <v>8161</v>
      </c>
      <c r="G2147" s="4" t="s">
        <v>12</v>
      </c>
    </row>
    <row r="2148" customFormat="false" ht="15.75" hidden="false" customHeight="false" outlineLevel="0" collapsed="false">
      <c r="A2148" s="3" t="n">
        <v>2147</v>
      </c>
      <c r="B2148" s="4" t="s">
        <v>8162</v>
      </c>
      <c r="C2148" s="4" t="s">
        <v>8163</v>
      </c>
      <c r="D2148" s="4" t="s">
        <v>8164</v>
      </c>
      <c r="E2148" s="4" t="s">
        <v>10</v>
      </c>
      <c r="F2148" s="4" t="s">
        <v>8165</v>
      </c>
      <c r="G2148" s="4" t="s">
        <v>12</v>
      </c>
    </row>
    <row r="2149" customFormat="false" ht="15.75" hidden="false" customHeight="false" outlineLevel="0" collapsed="false">
      <c r="A2149" s="3" t="n">
        <v>2148</v>
      </c>
      <c r="B2149" s="4" t="s">
        <v>8166</v>
      </c>
      <c r="C2149" s="4" t="s">
        <v>8167</v>
      </c>
      <c r="D2149" s="4" t="s">
        <v>8168</v>
      </c>
      <c r="E2149" s="4" t="s">
        <v>10</v>
      </c>
      <c r="F2149" s="4" t="s">
        <v>8169</v>
      </c>
      <c r="G2149" s="4" t="s">
        <v>12</v>
      </c>
    </row>
    <row r="2150" customFormat="false" ht="15.75" hidden="false" customHeight="false" outlineLevel="0" collapsed="false">
      <c r="A2150" s="3" t="n">
        <v>2149</v>
      </c>
      <c r="B2150" s="4" t="s">
        <v>8170</v>
      </c>
      <c r="C2150" s="4" t="s">
        <v>8171</v>
      </c>
      <c r="D2150" s="4" t="s">
        <v>8172</v>
      </c>
      <c r="E2150" s="4" t="s">
        <v>10</v>
      </c>
      <c r="F2150" s="4" t="s">
        <v>8173</v>
      </c>
      <c r="G2150" s="4" t="s">
        <v>12</v>
      </c>
    </row>
    <row r="2151" customFormat="false" ht="15.75" hidden="false" customHeight="false" outlineLevel="0" collapsed="false">
      <c r="A2151" s="3" t="n">
        <v>2150</v>
      </c>
      <c r="B2151" s="4" t="s">
        <v>8174</v>
      </c>
      <c r="C2151" s="4" t="s">
        <v>4115</v>
      </c>
      <c r="D2151" s="4" t="s">
        <v>8175</v>
      </c>
      <c r="E2151" s="4" t="s">
        <v>10</v>
      </c>
      <c r="F2151" s="4" t="s">
        <v>8176</v>
      </c>
      <c r="G2151" s="4" t="s">
        <v>12</v>
      </c>
    </row>
    <row r="2152" customFormat="false" ht="15.75" hidden="false" customHeight="false" outlineLevel="0" collapsed="false">
      <c r="A2152" s="3" t="n">
        <v>2151</v>
      </c>
      <c r="B2152" s="4" t="s">
        <v>8177</v>
      </c>
      <c r="C2152" s="4" t="s">
        <v>6853</v>
      </c>
      <c r="D2152" s="4" t="s">
        <v>8178</v>
      </c>
      <c r="E2152" s="4" t="s">
        <v>10</v>
      </c>
      <c r="F2152" s="4" t="s">
        <v>8179</v>
      </c>
      <c r="G2152" s="4" t="s">
        <v>12</v>
      </c>
    </row>
    <row r="2153" customFormat="false" ht="15.75" hidden="false" customHeight="false" outlineLevel="0" collapsed="false">
      <c r="A2153" s="3" t="n">
        <v>2152</v>
      </c>
      <c r="B2153" s="4" t="s">
        <v>8180</v>
      </c>
      <c r="C2153" s="4" t="s">
        <v>14</v>
      </c>
      <c r="D2153" s="4" t="s">
        <v>8181</v>
      </c>
      <c r="E2153" s="4" t="s">
        <v>10</v>
      </c>
      <c r="F2153" s="4" t="s">
        <v>8182</v>
      </c>
      <c r="G2153" s="4" t="s">
        <v>12</v>
      </c>
    </row>
    <row r="2154" customFormat="false" ht="15.75" hidden="false" customHeight="false" outlineLevel="0" collapsed="false">
      <c r="A2154" s="3" t="n">
        <v>2153</v>
      </c>
      <c r="B2154" s="4" t="s">
        <v>8183</v>
      </c>
      <c r="C2154" s="4" t="s">
        <v>8184</v>
      </c>
      <c r="D2154" s="4" t="s">
        <v>8185</v>
      </c>
      <c r="E2154" s="4" t="n">
        <f aca="false">+919822052146</f>
        <v>919822052146</v>
      </c>
      <c r="F2154" s="4" t="s">
        <v>8186</v>
      </c>
      <c r="G2154" s="4" t="s">
        <v>12</v>
      </c>
    </row>
    <row r="2155" customFormat="false" ht="15.75" hidden="false" customHeight="false" outlineLevel="0" collapsed="false">
      <c r="A2155" s="3" t="n">
        <v>2154</v>
      </c>
      <c r="B2155" s="4" t="s">
        <v>8187</v>
      </c>
      <c r="C2155" s="4" t="s">
        <v>8188</v>
      </c>
      <c r="D2155" s="4" t="s">
        <v>8189</v>
      </c>
      <c r="E2155" s="4" t="s">
        <v>10</v>
      </c>
      <c r="F2155" s="4" t="s">
        <v>8190</v>
      </c>
      <c r="G2155" s="4" t="s">
        <v>12</v>
      </c>
    </row>
    <row r="2156" customFormat="false" ht="15.75" hidden="false" customHeight="false" outlineLevel="0" collapsed="false">
      <c r="A2156" s="3" t="n">
        <v>2155</v>
      </c>
      <c r="B2156" s="4" t="s">
        <v>8191</v>
      </c>
      <c r="C2156" s="4" t="s">
        <v>31</v>
      </c>
      <c r="D2156" s="4" t="s">
        <v>8192</v>
      </c>
      <c r="E2156" s="4" t="s">
        <v>10</v>
      </c>
      <c r="F2156" s="4" t="s">
        <v>8193</v>
      </c>
      <c r="G2156" s="4" t="s">
        <v>12</v>
      </c>
    </row>
    <row r="2157" customFormat="false" ht="15.75" hidden="false" customHeight="false" outlineLevel="0" collapsed="false">
      <c r="A2157" s="3" t="n">
        <v>2156</v>
      </c>
      <c r="B2157" s="4" t="s">
        <v>8194</v>
      </c>
      <c r="C2157" s="4" t="s">
        <v>8195</v>
      </c>
      <c r="D2157" s="4" t="s">
        <v>8196</v>
      </c>
      <c r="E2157" s="4" t="n">
        <f aca="false">+919538187000</f>
        <v>919538187000</v>
      </c>
      <c r="F2157" s="4" t="s">
        <v>8197</v>
      </c>
      <c r="G2157" s="4" t="s">
        <v>12</v>
      </c>
    </row>
    <row r="2158" customFormat="false" ht="15.75" hidden="false" customHeight="false" outlineLevel="0" collapsed="false">
      <c r="A2158" s="3" t="n">
        <v>2157</v>
      </c>
      <c r="B2158" s="4" t="s">
        <v>8198</v>
      </c>
      <c r="C2158" s="4" t="s">
        <v>8199</v>
      </c>
      <c r="D2158" s="4" t="s">
        <v>8200</v>
      </c>
      <c r="E2158" s="4" t="s">
        <v>10</v>
      </c>
      <c r="F2158" s="4" t="s">
        <v>8201</v>
      </c>
      <c r="G2158" s="4" t="s">
        <v>12</v>
      </c>
    </row>
    <row r="2159" customFormat="false" ht="15.75" hidden="false" customHeight="false" outlineLevel="0" collapsed="false">
      <c r="A2159" s="3" t="n">
        <v>2158</v>
      </c>
      <c r="B2159" s="4" t="s">
        <v>8202</v>
      </c>
      <c r="C2159" s="4" t="s">
        <v>8203</v>
      </c>
      <c r="D2159" s="6" t="s">
        <v>8204</v>
      </c>
      <c r="E2159" s="4" t="s">
        <v>10</v>
      </c>
      <c r="F2159" s="4" t="s">
        <v>8205</v>
      </c>
      <c r="G2159" s="4" t="s">
        <v>12</v>
      </c>
    </row>
    <row r="2160" customFormat="false" ht="15.75" hidden="false" customHeight="false" outlineLevel="0" collapsed="false">
      <c r="A2160" s="3" t="n">
        <v>2159</v>
      </c>
      <c r="B2160" s="4" t="s">
        <v>8206</v>
      </c>
      <c r="C2160" s="4" t="s">
        <v>8207</v>
      </c>
      <c r="D2160" s="4" t="s">
        <v>8208</v>
      </c>
      <c r="E2160" s="4" t="s">
        <v>10</v>
      </c>
      <c r="F2160" s="4" t="s">
        <v>8209</v>
      </c>
      <c r="G2160" s="4" t="s">
        <v>12</v>
      </c>
    </row>
    <row r="2161" customFormat="false" ht="15.75" hidden="false" customHeight="false" outlineLevel="0" collapsed="false">
      <c r="A2161" s="3" t="n">
        <v>2160</v>
      </c>
      <c r="B2161" s="4" t="s">
        <v>8210</v>
      </c>
      <c r="C2161" s="4" t="s">
        <v>8211</v>
      </c>
      <c r="D2161" s="4" t="s">
        <v>8212</v>
      </c>
      <c r="E2161" s="4" t="s">
        <v>10</v>
      </c>
      <c r="F2161" s="4" t="s">
        <v>8213</v>
      </c>
      <c r="G2161" s="4" t="s">
        <v>12</v>
      </c>
    </row>
    <row r="2162" customFormat="false" ht="15.75" hidden="false" customHeight="false" outlineLevel="0" collapsed="false">
      <c r="A2162" s="3" t="n">
        <v>2161</v>
      </c>
      <c r="B2162" s="4" t="s">
        <v>8214</v>
      </c>
      <c r="C2162" s="4" t="s">
        <v>8215</v>
      </c>
      <c r="D2162" s="6" t="s">
        <v>8216</v>
      </c>
      <c r="E2162" s="4" t="n">
        <v>9247600946</v>
      </c>
      <c r="F2162" s="4" t="s">
        <v>8217</v>
      </c>
      <c r="G2162" s="4" t="s">
        <v>12</v>
      </c>
    </row>
    <row r="2163" customFormat="false" ht="15.75" hidden="false" customHeight="false" outlineLevel="0" collapsed="false">
      <c r="A2163" s="3" t="n">
        <v>2162</v>
      </c>
      <c r="B2163" s="4" t="s">
        <v>8218</v>
      </c>
      <c r="C2163" s="4" t="s">
        <v>8219</v>
      </c>
      <c r="D2163" s="4" t="s">
        <v>8220</v>
      </c>
      <c r="E2163" s="4" t="s">
        <v>10</v>
      </c>
      <c r="F2163" s="10" t="s">
        <v>8221</v>
      </c>
      <c r="G2163" s="4" t="s">
        <v>12</v>
      </c>
    </row>
    <row r="2164" customFormat="false" ht="15.75" hidden="false" customHeight="false" outlineLevel="0" collapsed="false">
      <c r="A2164" s="3" t="n">
        <v>2163</v>
      </c>
      <c r="B2164" s="4" t="s">
        <v>8222</v>
      </c>
      <c r="C2164" s="4" t="s">
        <v>8223</v>
      </c>
      <c r="D2164" s="4" t="s">
        <v>8224</v>
      </c>
      <c r="E2164" s="4" t="n">
        <f aca="false">+912265619597</f>
        <v>912265619597</v>
      </c>
      <c r="F2164" s="4" t="s">
        <v>8225</v>
      </c>
      <c r="G2164" s="4" t="s">
        <v>12</v>
      </c>
    </row>
    <row r="2165" customFormat="false" ht="15.75" hidden="false" customHeight="false" outlineLevel="0" collapsed="false">
      <c r="A2165" s="3" t="n">
        <v>2164</v>
      </c>
      <c r="B2165" s="4" t="s">
        <v>8226</v>
      </c>
      <c r="C2165" s="4" t="s">
        <v>31</v>
      </c>
      <c r="D2165" s="4" t="s">
        <v>8227</v>
      </c>
      <c r="E2165" s="4" t="n">
        <f aca="false">+918885003366</f>
        <v>918885003366</v>
      </c>
      <c r="F2165" s="4" t="s">
        <v>8228</v>
      </c>
      <c r="G2165" s="4" t="s">
        <v>12</v>
      </c>
    </row>
    <row r="2166" customFormat="false" ht="15.75" hidden="false" customHeight="false" outlineLevel="0" collapsed="false">
      <c r="A2166" s="3" t="n">
        <v>2165</v>
      </c>
      <c r="B2166" s="4" t="s">
        <v>8229</v>
      </c>
      <c r="C2166" s="4" t="s">
        <v>8230</v>
      </c>
      <c r="D2166" s="4" t="s">
        <v>8231</v>
      </c>
      <c r="E2166" s="4" t="s">
        <v>10</v>
      </c>
      <c r="F2166" s="4" t="s">
        <v>8232</v>
      </c>
      <c r="G2166" s="4" t="s">
        <v>12</v>
      </c>
    </row>
    <row r="2167" customFormat="false" ht="15.75" hidden="false" customHeight="false" outlineLevel="0" collapsed="false">
      <c r="A2167" s="3" t="n">
        <v>2166</v>
      </c>
      <c r="B2167" s="4" t="s">
        <v>8233</v>
      </c>
      <c r="C2167" s="4" t="s">
        <v>8234</v>
      </c>
      <c r="D2167" s="4" t="s">
        <v>8235</v>
      </c>
      <c r="E2167" s="4" t="s">
        <v>10</v>
      </c>
      <c r="F2167" s="4" t="s">
        <v>8236</v>
      </c>
      <c r="G2167" s="4" t="s">
        <v>12</v>
      </c>
    </row>
    <row r="2168" customFormat="false" ht="15.75" hidden="false" customHeight="false" outlineLevel="0" collapsed="false">
      <c r="A2168" s="3" t="n">
        <v>2167</v>
      </c>
      <c r="B2168" s="4" t="s">
        <v>8237</v>
      </c>
      <c r="C2168" s="4" t="s">
        <v>8238</v>
      </c>
      <c r="D2168" s="4" t="s">
        <v>8239</v>
      </c>
      <c r="E2168" s="4" t="s">
        <v>10</v>
      </c>
      <c r="F2168" s="4" t="s">
        <v>8240</v>
      </c>
      <c r="G2168" s="4" t="s">
        <v>12</v>
      </c>
    </row>
    <row r="2169" customFormat="false" ht="15.75" hidden="false" customHeight="false" outlineLevel="0" collapsed="false">
      <c r="A2169" s="3" t="n">
        <v>2168</v>
      </c>
      <c r="B2169" s="4" t="s">
        <v>8241</v>
      </c>
      <c r="C2169" s="4" t="s">
        <v>8242</v>
      </c>
      <c r="D2169" s="4" t="s">
        <v>8243</v>
      </c>
      <c r="E2169" s="4" t="s">
        <v>10</v>
      </c>
      <c r="F2169" s="4" t="s">
        <v>8244</v>
      </c>
      <c r="G2169" s="4" t="s">
        <v>12</v>
      </c>
    </row>
    <row r="2170" customFormat="false" ht="15.75" hidden="false" customHeight="false" outlineLevel="0" collapsed="false">
      <c r="A2170" s="3" t="n">
        <v>2169</v>
      </c>
      <c r="B2170" s="4" t="s">
        <v>8245</v>
      </c>
      <c r="C2170" s="4" t="s">
        <v>31</v>
      </c>
      <c r="D2170" s="4" t="s">
        <v>8246</v>
      </c>
      <c r="E2170" s="4" t="s">
        <v>10</v>
      </c>
      <c r="F2170" s="4" t="s">
        <v>8247</v>
      </c>
      <c r="G2170" s="4" t="s">
        <v>12</v>
      </c>
    </row>
    <row r="2171" customFormat="false" ht="15.75" hidden="false" customHeight="false" outlineLevel="0" collapsed="false">
      <c r="A2171" s="3" t="n">
        <v>2170</v>
      </c>
      <c r="B2171" s="4" t="s">
        <v>8248</v>
      </c>
      <c r="C2171" s="4" t="s">
        <v>171</v>
      </c>
      <c r="D2171" s="4" t="s">
        <v>8249</v>
      </c>
      <c r="E2171" s="4" t="s">
        <v>10</v>
      </c>
      <c r="F2171" s="4" t="s">
        <v>8250</v>
      </c>
      <c r="G2171" s="4" t="s">
        <v>12</v>
      </c>
    </row>
    <row r="2172" customFormat="false" ht="15.75" hidden="false" customHeight="false" outlineLevel="0" collapsed="false">
      <c r="A2172" s="3" t="n">
        <v>2171</v>
      </c>
      <c r="B2172" s="4" t="s">
        <v>8251</v>
      </c>
      <c r="C2172" s="4" t="s">
        <v>8252</v>
      </c>
      <c r="D2172" s="4" t="s">
        <v>8253</v>
      </c>
      <c r="E2172" s="4" t="s">
        <v>10</v>
      </c>
      <c r="F2172" s="4" t="s">
        <v>8254</v>
      </c>
      <c r="G2172" s="4" t="s">
        <v>12</v>
      </c>
    </row>
    <row r="2173" customFormat="false" ht="15.75" hidden="false" customHeight="false" outlineLevel="0" collapsed="false">
      <c r="A2173" s="3" t="n">
        <v>2172</v>
      </c>
      <c r="B2173" s="4" t="s">
        <v>8255</v>
      </c>
      <c r="C2173" s="4" t="s">
        <v>8256</v>
      </c>
      <c r="D2173" s="4" t="s">
        <v>8257</v>
      </c>
      <c r="E2173" s="4" t="s">
        <v>10</v>
      </c>
      <c r="F2173" s="4" t="s">
        <v>8258</v>
      </c>
      <c r="G2173" s="4" t="s">
        <v>12</v>
      </c>
    </row>
    <row r="2174" customFormat="false" ht="15.75" hidden="false" customHeight="false" outlineLevel="0" collapsed="false">
      <c r="A2174" s="3" t="n">
        <v>2173</v>
      </c>
      <c r="B2174" s="4" t="s">
        <v>8259</v>
      </c>
      <c r="C2174" s="4" t="s">
        <v>31</v>
      </c>
      <c r="D2174" s="4" t="s">
        <v>8260</v>
      </c>
      <c r="E2174" s="4" t="s">
        <v>10</v>
      </c>
      <c r="F2174" s="4" t="s">
        <v>8261</v>
      </c>
      <c r="G2174" s="4" t="s">
        <v>12</v>
      </c>
    </row>
    <row r="2175" customFormat="false" ht="15.75" hidden="false" customHeight="false" outlineLevel="0" collapsed="false">
      <c r="A2175" s="3" t="n">
        <v>2174</v>
      </c>
      <c r="B2175" s="4" t="s">
        <v>8262</v>
      </c>
      <c r="C2175" s="4" t="s">
        <v>8263</v>
      </c>
      <c r="D2175" s="4" t="s">
        <v>8264</v>
      </c>
      <c r="E2175" s="4" t="s">
        <v>10</v>
      </c>
      <c r="F2175" s="4" t="s">
        <v>8265</v>
      </c>
      <c r="G2175" s="4" t="s">
        <v>12</v>
      </c>
    </row>
    <row r="2176" customFormat="false" ht="15.75" hidden="false" customHeight="false" outlineLevel="0" collapsed="false">
      <c r="A2176" s="3" t="n">
        <v>2175</v>
      </c>
      <c r="B2176" s="4" t="s">
        <v>8266</v>
      </c>
      <c r="C2176" s="4" t="s">
        <v>8267</v>
      </c>
      <c r="D2176" s="4" t="s">
        <v>8268</v>
      </c>
      <c r="E2176" s="4" t="s">
        <v>10</v>
      </c>
      <c r="F2176" s="4" t="s">
        <v>8269</v>
      </c>
      <c r="G2176" s="4" t="s">
        <v>12</v>
      </c>
    </row>
    <row r="2177" customFormat="false" ht="15.75" hidden="false" customHeight="false" outlineLevel="0" collapsed="false">
      <c r="A2177" s="3" t="n">
        <v>2176</v>
      </c>
      <c r="B2177" s="4" t="s">
        <v>8270</v>
      </c>
      <c r="C2177" s="4" t="s">
        <v>3419</v>
      </c>
      <c r="D2177" s="4" t="s">
        <v>8271</v>
      </c>
      <c r="E2177" s="4" t="s">
        <v>8272</v>
      </c>
      <c r="F2177" s="4" t="s">
        <v>8273</v>
      </c>
      <c r="G2177" s="4" t="s">
        <v>12</v>
      </c>
    </row>
    <row r="2178" customFormat="false" ht="15.75" hidden="false" customHeight="false" outlineLevel="0" collapsed="false">
      <c r="A2178" s="3" t="n">
        <v>2177</v>
      </c>
      <c r="B2178" s="4" t="s">
        <v>8274</v>
      </c>
      <c r="C2178" s="4" t="s">
        <v>8275</v>
      </c>
      <c r="D2178" s="4" t="s">
        <v>8276</v>
      </c>
      <c r="E2178" s="4" t="n">
        <f aca="false">+914040170809</f>
        <v>914040170809</v>
      </c>
      <c r="F2178" s="4" t="s">
        <v>8277</v>
      </c>
      <c r="G2178" s="4" t="s">
        <v>12</v>
      </c>
    </row>
    <row r="2179" customFormat="false" ht="15.75" hidden="false" customHeight="false" outlineLevel="0" collapsed="false">
      <c r="A2179" s="3" t="n">
        <v>2178</v>
      </c>
      <c r="B2179" s="4" t="s">
        <v>8278</v>
      </c>
      <c r="C2179" s="4" t="s">
        <v>1701</v>
      </c>
      <c r="D2179" s="4" t="s">
        <v>8279</v>
      </c>
      <c r="E2179" s="4" t="n">
        <f aca="false">+919686194461</f>
        <v>919686194461</v>
      </c>
      <c r="F2179" s="4" t="s">
        <v>10</v>
      </c>
      <c r="G2179" s="7" t="s">
        <v>146</v>
      </c>
    </row>
    <row r="2180" customFormat="false" ht="15.75" hidden="false" customHeight="false" outlineLevel="0" collapsed="false">
      <c r="A2180" s="3" t="n">
        <v>2179</v>
      </c>
      <c r="B2180" s="4" t="s">
        <v>8280</v>
      </c>
      <c r="C2180" s="4" t="s">
        <v>4861</v>
      </c>
      <c r="D2180" s="4" t="s">
        <v>8281</v>
      </c>
      <c r="E2180" s="4" t="n">
        <f aca="false">+918022221524</f>
        <v>918022221524</v>
      </c>
      <c r="F2180" s="4" t="s">
        <v>8282</v>
      </c>
      <c r="G2180" s="4" t="s">
        <v>12</v>
      </c>
    </row>
    <row r="2181" customFormat="false" ht="15.75" hidden="false" customHeight="false" outlineLevel="0" collapsed="false">
      <c r="A2181" s="3" t="n">
        <v>2180</v>
      </c>
      <c r="B2181" s="4" t="s">
        <v>8283</v>
      </c>
      <c r="C2181" s="4" t="s">
        <v>8284</v>
      </c>
      <c r="D2181" s="4" t="s">
        <v>8285</v>
      </c>
      <c r="E2181" s="4" t="s">
        <v>10</v>
      </c>
      <c r="F2181" s="4" t="s">
        <v>8286</v>
      </c>
      <c r="G2181" s="4" t="s">
        <v>12</v>
      </c>
    </row>
    <row r="2182" customFormat="false" ht="15.75" hidden="false" customHeight="false" outlineLevel="0" collapsed="false">
      <c r="A2182" s="3" t="n">
        <v>2181</v>
      </c>
      <c r="B2182" s="4" t="s">
        <v>8287</v>
      </c>
      <c r="C2182" s="4" t="s">
        <v>31</v>
      </c>
      <c r="D2182" s="4" t="s">
        <v>8288</v>
      </c>
      <c r="E2182" s="4" t="n">
        <f aca="false">+914442189600</f>
        <v>914442189600</v>
      </c>
      <c r="F2182" s="4" t="s">
        <v>8289</v>
      </c>
      <c r="G2182" s="4" t="s">
        <v>12</v>
      </c>
    </row>
    <row r="2183" customFormat="false" ht="15.75" hidden="false" customHeight="false" outlineLevel="0" collapsed="false">
      <c r="A2183" s="3" t="n">
        <v>2182</v>
      </c>
      <c r="B2183" s="4" t="s">
        <v>8290</v>
      </c>
      <c r="C2183" s="4" t="s">
        <v>8291</v>
      </c>
      <c r="D2183" s="6" t="s">
        <v>8292</v>
      </c>
      <c r="E2183" s="4" t="s">
        <v>10</v>
      </c>
      <c r="F2183" s="4" t="s">
        <v>8293</v>
      </c>
      <c r="G2183" s="4" t="s">
        <v>12</v>
      </c>
    </row>
    <row r="2184" customFormat="false" ht="15.75" hidden="false" customHeight="false" outlineLevel="0" collapsed="false">
      <c r="A2184" s="3" t="n">
        <v>2183</v>
      </c>
      <c r="B2184" s="4" t="s">
        <v>8294</v>
      </c>
      <c r="C2184" s="4" t="s">
        <v>8295</v>
      </c>
      <c r="D2184" s="4" t="s">
        <v>8296</v>
      </c>
      <c r="E2184" s="4" t="s">
        <v>10</v>
      </c>
      <c r="F2184" s="4" t="s">
        <v>8297</v>
      </c>
      <c r="G2184" s="4" t="s">
        <v>12</v>
      </c>
    </row>
    <row r="2185" customFormat="false" ht="15.75" hidden="false" customHeight="false" outlineLevel="0" collapsed="false">
      <c r="A2185" s="3" t="n">
        <v>2184</v>
      </c>
      <c r="B2185" s="4" t="s">
        <v>8298</v>
      </c>
      <c r="C2185" s="4" t="s">
        <v>14</v>
      </c>
      <c r="D2185" s="4" t="s">
        <v>8299</v>
      </c>
      <c r="E2185" s="4" t="s">
        <v>10</v>
      </c>
      <c r="F2185" s="4" t="s">
        <v>8300</v>
      </c>
      <c r="G2185" s="4" t="s">
        <v>12</v>
      </c>
    </row>
    <row r="2186" customFormat="false" ht="15.75" hidden="false" customHeight="false" outlineLevel="0" collapsed="false">
      <c r="A2186" s="3" t="n">
        <v>2185</v>
      </c>
      <c r="B2186" s="4" t="s">
        <v>8301</v>
      </c>
      <c r="C2186" s="4" t="s">
        <v>8302</v>
      </c>
      <c r="D2186" s="4" t="s">
        <v>8303</v>
      </c>
      <c r="E2186" s="4" t="n">
        <f aca="false">+914842415227</f>
        <v>914842415227</v>
      </c>
      <c r="F2186" s="4" t="s">
        <v>8304</v>
      </c>
      <c r="G2186" s="4" t="s">
        <v>12</v>
      </c>
    </row>
    <row r="2187" customFormat="false" ht="15.75" hidden="false" customHeight="false" outlineLevel="0" collapsed="false">
      <c r="A2187" s="3" t="n">
        <v>2186</v>
      </c>
      <c r="B2187" s="4" t="s">
        <v>8305</v>
      </c>
      <c r="C2187" s="4" t="s">
        <v>8306</v>
      </c>
      <c r="D2187" s="4" t="s">
        <v>8307</v>
      </c>
      <c r="E2187" s="4" t="n">
        <f aca="false">+919004020373</f>
        <v>919004020373</v>
      </c>
      <c r="F2187" s="4" t="s">
        <v>8308</v>
      </c>
      <c r="G2187" s="4" t="s">
        <v>12</v>
      </c>
    </row>
    <row r="2188" customFormat="false" ht="15.75" hidden="false" customHeight="false" outlineLevel="0" collapsed="false">
      <c r="A2188" s="3" t="n">
        <v>2187</v>
      </c>
      <c r="B2188" s="4" t="s">
        <v>8309</v>
      </c>
      <c r="C2188" s="4" t="s">
        <v>8310</v>
      </c>
      <c r="D2188" s="4" t="s">
        <v>8311</v>
      </c>
      <c r="E2188" s="4" t="s">
        <v>10</v>
      </c>
      <c r="F2188" s="4" t="s">
        <v>8312</v>
      </c>
      <c r="G2188" s="4" t="s">
        <v>12</v>
      </c>
    </row>
    <row r="2189" customFormat="false" ht="15.75" hidden="false" customHeight="false" outlineLevel="0" collapsed="false">
      <c r="A2189" s="3" t="n">
        <v>2188</v>
      </c>
      <c r="B2189" s="4" t="s">
        <v>8313</v>
      </c>
      <c r="C2189" s="4" t="s">
        <v>8314</v>
      </c>
      <c r="D2189" s="4" t="s">
        <v>8315</v>
      </c>
      <c r="E2189" s="4" t="n">
        <v>9640097000</v>
      </c>
      <c r="F2189" s="4" t="s">
        <v>8316</v>
      </c>
      <c r="G2189" s="4" t="s">
        <v>12</v>
      </c>
    </row>
    <row r="2190" customFormat="false" ht="15.75" hidden="false" customHeight="false" outlineLevel="0" collapsed="false">
      <c r="A2190" s="3" t="n">
        <v>2189</v>
      </c>
      <c r="B2190" s="4" t="s">
        <v>8317</v>
      </c>
      <c r="C2190" s="4" t="s">
        <v>14</v>
      </c>
      <c r="D2190" s="4" t="s">
        <v>8318</v>
      </c>
      <c r="E2190" s="4" t="s">
        <v>10</v>
      </c>
      <c r="F2190" s="4" t="s">
        <v>8319</v>
      </c>
      <c r="G2190" s="4" t="s">
        <v>12</v>
      </c>
    </row>
    <row r="2191" customFormat="false" ht="15.75" hidden="false" customHeight="false" outlineLevel="0" collapsed="false">
      <c r="A2191" s="3" t="n">
        <v>2190</v>
      </c>
      <c r="B2191" s="4" t="s">
        <v>8320</v>
      </c>
      <c r="C2191" s="4" t="s">
        <v>31</v>
      </c>
      <c r="D2191" s="4" t="s">
        <v>8321</v>
      </c>
      <c r="E2191" s="4" t="s">
        <v>10</v>
      </c>
      <c r="F2191" s="4" t="s">
        <v>8322</v>
      </c>
      <c r="G2191" s="4" t="s">
        <v>12</v>
      </c>
    </row>
    <row r="2192" customFormat="false" ht="15.75" hidden="false" customHeight="false" outlineLevel="0" collapsed="false">
      <c r="A2192" s="3" t="n">
        <v>2191</v>
      </c>
      <c r="B2192" s="4" t="s">
        <v>8323</v>
      </c>
      <c r="C2192" s="4" t="s">
        <v>8324</v>
      </c>
      <c r="D2192" s="4" t="s">
        <v>8325</v>
      </c>
      <c r="E2192" s="4" t="s">
        <v>8326</v>
      </c>
      <c r="F2192" s="4" t="s">
        <v>8327</v>
      </c>
      <c r="G2192" s="4" t="s">
        <v>12</v>
      </c>
    </row>
    <row r="2193" customFormat="false" ht="15.75" hidden="false" customHeight="false" outlineLevel="0" collapsed="false">
      <c r="A2193" s="3" t="n">
        <v>2192</v>
      </c>
      <c r="B2193" s="4" t="s">
        <v>8328</v>
      </c>
      <c r="C2193" s="4" t="s">
        <v>8329</v>
      </c>
      <c r="D2193" s="4" t="s">
        <v>8330</v>
      </c>
      <c r="E2193" s="4" t="s">
        <v>10</v>
      </c>
      <c r="F2193" s="4" t="s">
        <v>8331</v>
      </c>
      <c r="G2193" s="4" t="s">
        <v>12</v>
      </c>
    </row>
    <row r="2194" customFormat="false" ht="15.75" hidden="false" customHeight="false" outlineLevel="0" collapsed="false">
      <c r="A2194" s="3" t="n">
        <v>2193</v>
      </c>
      <c r="B2194" s="4" t="s">
        <v>8332</v>
      </c>
      <c r="C2194" s="4" t="s">
        <v>8333</v>
      </c>
      <c r="D2194" s="4" t="s">
        <v>8334</v>
      </c>
      <c r="E2194" s="4" t="s">
        <v>10</v>
      </c>
      <c r="F2194" s="4" t="s">
        <v>8335</v>
      </c>
      <c r="G2194" s="4" t="s">
        <v>12</v>
      </c>
    </row>
    <row r="2195" customFormat="false" ht="15.75" hidden="false" customHeight="false" outlineLevel="0" collapsed="false">
      <c r="A2195" s="3" t="n">
        <v>2194</v>
      </c>
      <c r="B2195" s="4" t="s">
        <v>8336</v>
      </c>
      <c r="C2195" s="4" t="s">
        <v>8337</v>
      </c>
      <c r="D2195" s="4" t="s">
        <v>8338</v>
      </c>
      <c r="E2195" s="4" t="n">
        <f aca="false">+919015644441</f>
        <v>919015644441</v>
      </c>
      <c r="F2195" s="4" t="s">
        <v>8339</v>
      </c>
      <c r="G2195" s="4" t="s">
        <v>12</v>
      </c>
    </row>
    <row r="2196" customFormat="false" ht="15.75" hidden="false" customHeight="false" outlineLevel="0" collapsed="false">
      <c r="A2196" s="3" t="n">
        <v>2195</v>
      </c>
      <c r="B2196" s="4" t="s">
        <v>8340</v>
      </c>
      <c r="C2196" s="4" t="s">
        <v>4504</v>
      </c>
      <c r="D2196" s="4" t="s">
        <v>8341</v>
      </c>
      <c r="E2196" s="4" t="s">
        <v>10</v>
      </c>
      <c r="F2196" s="4" t="s">
        <v>8342</v>
      </c>
      <c r="G2196" s="4" t="s">
        <v>12</v>
      </c>
    </row>
    <row r="2197" customFormat="false" ht="15.75" hidden="false" customHeight="false" outlineLevel="0" collapsed="false">
      <c r="A2197" s="3" t="n">
        <v>2196</v>
      </c>
      <c r="B2197" s="4" t="s">
        <v>8343</v>
      </c>
      <c r="C2197" s="4" t="s">
        <v>8344</v>
      </c>
      <c r="D2197" s="4" t="s">
        <v>8345</v>
      </c>
      <c r="E2197" s="4" t="s">
        <v>8346</v>
      </c>
      <c r="F2197" s="4" t="s">
        <v>8347</v>
      </c>
      <c r="G2197" s="4" t="s">
        <v>12</v>
      </c>
    </row>
    <row r="2198" customFormat="false" ht="15.75" hidden="false" customHeight="false" outlineLevel="0" collapsed="false">
      <c r="A2198" s="3" t="n">
        <v>2197</v>
      </c>
      <c r="B2198" s="4" t="s">
        <v>8348</v>
      </c>
      <c r="C2198" s="4" t="s">
        <v>14</v>
      </c>
      <c r="D2198" s="4" t="s">
        <v>8349</v>
      </c>
      <c r="E2198" s="4" t="s">
        <v>10</v>
      </c>
      <c r="F2198" s="4" t="s">
        <v>8350</v>
      </c>
      <c r="G2198" s="4" t="s">
        <v>12</v>
      </c>
    </row>
    <row r="2199" customFormat="false" ht="15.75" hidden="false" customHeight="false" outlineLevel="0" collapsed="false">
      <c r="A2199" s="3" t="n">
        <v>2198</v>
      </c>
      <c r="B2199" s="4" t="s">
        <v>8351</v>
      </c>
      <c r="C2199" s="4" t="s">
        <v>8352</v>
      </c>
      <c r="D2199" s="4" t="s">
        <v>8353</v>
      </c>
      <c r="E2199" s="4" t="s">
        <v>10</v>
      </c>
      <c r="F2199" s="4" t="s">
        <v>8354</v>
      </c>
      <c r="G2199" s="4" t="s">
        <v>12</v>
      </c>
    </row>
    <row r="2200" customFormat="false" ht="15.75" hidden="false" customHeight="false" outlineLevel="0" collapsed="false">
      <c r="A2200" s="3" t="n">
        <v>2199</v>
      </c>
      <c r="B2200" s="4" t="s">
        <v>8355</v>
      </c>
      <c r="C2200" s="4" t="s">
        <v>8356</v>
      </c>
      <c r="D2200" s="4" t="s">
        <v>8357</v>
      </c>
      <c r="E2200" s="4" t="s">
        <v>10</v>
      </c>
      <c r="F2200" s="4" t="s">
        <v>8358</v>
      </c>
      <c r="G2200" s="4" t="s">
        <v>12</v>
      </c>
    </row>
    <row r="2201" customFormat="false" ht="15.75" hidden="false" customHeight="false" outlineLevel="0" collapsed="false">
      <c r="A2201" s="3" t="n">
        <v>2200</v>
      </c>
      <c r="B2201" s="4" t="s">
        <v>8359</v>
      </c>
      <c r="C2201" s="4" t="s">
        <v>8360</v>
      </c>
      <c r="D2201" s="4" t="s">
        <v>8361</v>
      </c>
      <c r="E2201" s="4" t="s">
        <v>10</v>
      </c>
      <c r="F2201" s="4" t="s">
        <v>8362</v>
      </c>
      <c r="G2201" s="4" t="s">
        <v>12</v>
      </c>
    </row>
    <row r="2202" customFormat="false" ht="15.75" hidden="false" customHeight="false" outlineLevel="0" collapsed="false">
      <c r="A2202" s="3" t="n">
        <v>2201</v>
      </c>
      <c r="B2202" s="4" t="s">
        <v>8363</v>
      </c>
      <c r="C2202" s="4" t="s">
        <v>31</v>
      </c>
      <c r="D2202" s="4" t="s">
        <v>8364</v>
      </c>
      <c r="E2202" s="4" t="n">
        <f aca="false">+911800119922</f>
        <v>911800119922</v>
      </c>
      <c r="F2202" s="4" t="s">
        <v>8365</v>
      </c>
      <c r="G2202" s="4" t="s">
        <v>12</v>
      </c>
    </row>
    <row r="2203" customFormat="false" ht="15.75" hidden="false" customHeight="false" outlineLevel="0" collapsed="false">
      <c r="A2203" s="3" t="n">
        <v>2202</v>
      </c>
      <c r="B2203" s="4" t="s">
        <v>8366</v>
      </c>
      <c r="C2203" s="4" t="s">
        <v>8367</v>
      </c>
      <c r="D2203" s="4" t="s">
        <v>8368</v>
      </c>
      <c r="E2203" s="4" t="s">
        <v>10</v>
      </c>
      <c r="F2203" s="4" t="s">
        <v>8369</v>
      </c>
      <c r="G2203" s="4" t="s">
        <v>12</v>
      </c>
    </row>
    <row r="2204" customFormat="false" ht="15.75" hidden="false" customHeight="false" outlineLevel="0" collapsed="false">
      <c r="A2204" s="3" t="n">
        <v>2203</v>
      </c>
      <c r="B2204" s="4" t="s">
        <v>8370</v>
      </c>
      <c r="C2204" s="4" t="s">
        <v>8371</v>
      </c>
      <c r="D2204" s="4" t="s">
        <v>8372</v>
      </c>
      <c r="E2204" s="4" t="s">
        <v>10</v>
      </c>
      <c r="F2204" s="4" t="s">
        <v>8373</v>
      </c>
      <c r="G2204" s="4" t="s">
        <v>12</v>
      </c>
    </row>
    <row r="2205" customFormat="false" ht="15.75" hidden="false" customHeight="false" outlineLevel="0" collapsed="false">
      <c r="A2205" s="3" t="n">
        <v>2204</v>
      </c>
      <c r="B2205" s="4" t="s">
        <v>8374</v>
      </c>
      <c r="C2205" s="4" t="s">
        <v>31</v>
      </c>
      <c r="D2205" s="4" t="s">
        <v>8375</v>
      </c>
      <c r="E2205" s="4" t="s">
        <v>8376</v>
      </c>
      <c r="F2205" s="4" t="s">
        <v>8377</v>
      </c>
      <c r="G2205" s="4" t="s">
        <v>12</v>
      </c>
    </row>
    <row r="2206" customFormat="false" ht="15.75" hidden="false" customHeight="false" outlineLevel="0" collapsed="false">
      <c r="A2206" s="3" t="n">
        <v>2205</v>
      </c>
      <c r="B2206" s="4" t="s">
        <v>8378</v>
      </c>
      <c r="C2206" s="4" t="s">
        <v>8379</v>
      </c>
      <c r="D2206" s="4" t="s">
        <v>8380</v>
      </c>
      <c r="E2206" s="4" t="n">
        <f aca="false">+919920980984</f>
        <v>919920980984</v>
      </c>
      <c r="F2206" s="4" t="s">
        <v>8381</v>
      </c>
      <c r="G2206" s="4" t="s">
        <v>12</v>
      </c>
    </row>
    <row r="2207" customFormat="false" ht="15.75" hidden="false" customHeight="false" outlineLevel="0" collapsed="false">
      <c r="A2207" s="3" t="n">
        <v>2206</v>
      </c>
      <c r="B2207" s="4" t="s">
        <v>8382</v>
      </c>
      <c r="C2207" s="4" t="s">
        <v>31</v>
      </c>
      <c r="D2207" s="6" t="s">
        <v>8383</v>
      </c>
      <c r="E2207" s="4" t="s">
        <v>10</v>
      </c>
      <c r="F2207" s="4" t="s">
        <v>8384</v>
      </c>
      <c r="G2207" s="4" t="s">
        <v>12</v>
      </c>
    </row>
    <row r="2208" customFormat="false" ht="15.75" hidden="false" customHeight="false" outlineLevel="0" collapsed="false">
      <c r="A2208" s="3" t="n">
        <v>2207</v>
      </c>
      <c r="B2208" s="4" t="s">
        <v>8385</v>
      </c>
      <c r="C2208" s="4" t="s">
        <v>8386</v>
      </c>
      <c r="D2208" s="4" t="s">
        <v>8387</v>
      </c>
      <c r="E2208" s="4" t="s">
        <v>10</v>
      </c>
      <c r="F2208" s="4" t="s">
        <v>8388</v>
      </c>
      <c r="G2208" s="4" t="s">
        <v>12</v>
      </c>
    </row>
    <row r="2209" customFormat="false" ht="15.75" hidden="false" customHeight="false" outlineLevel="0" collapsed="false">
      <c r="A2209" s="3" t="n">
        <v>2208</v>
      </c>
      <c r="B2209" s="4" t="s">
        <v>8389</v>
      </c>
      <c r="C2209" s="4" t="s">
        <v>8390</v>
      </c>
      <c r="D2209" s="4" t="s">
        <v>8391</v>
      </c>
      <c r="E2209" s="4" t="s">
        <v>10</v>
      </c>
      <c r="F2209" s="4" t="s">
        <v>10</v>
      </c>
      <c r="G2209" s="7" t="s">
        <v>146</v>
      </c>
    </row>
    <row r="2210" customFormat="false" ht="15.75" hidden="false" customHeight="false" outlineLevel="0" collapsed="false">
      <c r="A2210" s="3" t="n">
        <v>2209</v>
      </c>
      <c r="B2210" s="4" t="s">
        <v>8392</v>
      </c>
      <c r="C2210" s="4" t="s">
        <v>8393</v>
      </c>
      <c r="D2210" s="4" t="s">
        <v>8394</v>
      </c>
      <c r="E2210" s="4" t="s">
        <v>10</v>
      </c>
      <c r="F2210" s="4" t="s">
        <v>8395</v>
      </c>
      <c r="G2210" s="4" t="s">
        <v>12</v>
      </c>
    </row>
    <row r="2211" customFormat="false" ht="15.75" hidden="false" customHeight="false" outlineLevel="0" collapsed="false">
      <c r="A2211" s="3" t="n">
        <v>2210</v>
      </c>
      <c r="B2211" s="4" t="s">
        <v>8396</v>
      </c>
      <c r="C2211" s="4" t="s">
        <v>3860</v>
      </c>
      <c r="D2211" s="6" t="s">
        <v>8397</v>
      </c>
      <c r="E2211" s="4" t="n">
        <f aca="false">+919944012954</f>
        <v>919944012954</v>
      </c>
      <c r="F2211" s="4" t="s">
        <v>8398</v>
      </c>
      <c r="G2211" s="4" t="s">
        <v>12</v>
      </c>
    </row>
    <row r="2212" customFormat="false" ht="15.75" hidden="false" customHeight="false" outlineLevel="0" collapsed="false">
      <c r="A2212" s="3" t="n">
        <v>2211</v>
      </c>
      <c r="B2212" s="4" t="s">
        <v>8399</v>
      </c>
      <c r="C2212" s="4" t="s">
        <v>8400</v>
      </c>
      <c r="D2212" s="4" t="s">
        <v>8401</v>
      </c>
      <c r="E2212" s="4" t="n">
        <f aca="false">+917045142570</f>
        <v>917045142570</v>
      </c>
      <c r="F2212" s="4" t="s">
        <v>8402</v>
      </c>
      <c r="G2212" s="4" t="s">
        <v>12</v>
      </c>
    </row>
    <row r="2213" customFormat="false" ht="15.75" hidden="false" customHeight="false" outlineLevel="0" collapsed="false">
      <c r="A2213" s="3" t="n">
        <v>2212</v>
      </c>
      <c r="B2213" s="4" t="s">
        <v>8403</v>
      </c>
      <c r="C2213" s="4" t="s">
        <v>31</v>
      </c>
      <c r="D2213" s="4" t="s">
        <v>8404</v>
      </c>
      <c r="E2213" s="4" t="s">
        <v>8405</v>
      </c>
      <c r="F2213" s="4" t="s">
        <v>8406</v>
      </c>
      <c r="G2213" s="4" t="s">
        <v>12</v>
      </c>
    </row>
    <row r="2214" customFormat="false" ht="15.75" hidden="false" customHeight="false" outlineLevel="0" collapsed="false">
      <c r="A2214" s="3" t="n">
        <v>2213</v>
      </c>
      <c r="B2214" s="4" t="s">
        <v>8407</v>
      </c>
      <c r="C2214" s="4" t="s">
        <v>8408</v>
      </c>
      <c r="D2214" s="4" t="s">
        <v>8409</v>
      </c>
      <c r="E2214" s="4" t="n">
        <v>40189394</v>
      </c>
      <c r="F2214" s="4" t="s">
        <v>8410</v>
      </c>
      <c r="G2214" s="4" t="s">
        <v>12</v>
      </c>
    </row>
    <row r="2215" customFormat="false" ht="15.75" hidden="false" customHeight="false" outlineLevel="0" collapsed="false">
      <c r="A2215" s="3" t="n">
        <v>2214</v>
      </c>
      <c r="B2215" s="4" t="s">
        <v>8411</v>
      </c>
      <c r="C2215" s="4" t="s">
        <v>8412</v>
      </c>
      <c r="D2215" s="4" t="s">
        <v>8413</v>
      </c>
      <c r="E2215" s="4" t="n">
        <f aca="false">+9123351234</f>
        <v>9123351234</v>
      </c>
      <c r="F2215" s="4" t="s">
        <v>8414</v>
      </c>
      <c r="G2215" s="4" t="s">
        <v>12</v>
      </c>
    </row>
    <row r="2216" customFormat="false" ht="15.75" hidden="false" customHeight="false" outlineLevel="0" collapsed="false">
      <c r="A2216" s="3" t="n">
        <v>2215</v>
      </c>
      <c r="B2216" s="4" t="s">
        <v>8415</v>
      </c>
      <c r="C2216" s="4" t="s">
        <v>8416</v>
      </c>
      <c r="D2216" s="6" t="s">
        <v>8417</v>
      </c>
      <c r="E2216" s="4" t="s">
        <v>10</v>
      </c>
      <c r="F2216" s="4" t="s">
        <v>8418</v>
      </c>
      <c r="G2216" s="4" t="s">
        <v>12</v>
      </c>
    </row>
    <row r="2217" customFormat="false" ht="15.75" hidden="false" customHeight="false" outlineLevel="0" collapsed="false">
      <c r="A2217" s="3" t="n">
        <v>2216</v>
      </c>
      <c r="B2217" s="4" t="s">
        <v>8419</v>
      </c>
      <c r="C2217" s="4" t="s">
        <v>8420</v>
      </c>
      <c r="D2217" s="4" t="s">
        <v>8421</v>
      </c>
      <c r="E2217" s="4" t="s">
        <v>10</v>
      </c>
      <c r="F2217" s="4" t="s">
        <v>8422</v>
      </c>
      <c r="G2217" s="4" t="s">
        <v>12</v>
      </c>
    </row>
    <row r="2218" customFormat="false" ht="15.75" hidden="false" customHeight="false" outlineLevel="0" collapsed="false">
      <c r="A2218" s="3" t="n">
        <v>2217</v>
      </c>
      <c r="B2218" s="4" t="s">
        <v>8423</v>
      </c>
      <c r="C2218" s="4" t="s">
        <v>8424</v>
      </c>
      <c r="D2218" s="4" t="s">
        <v>8425</v>
      </c>
      <c r="E2218" s="4" t="s">
        <v>10</v>
      </c>
      <c r="F2218" s="4" t="s">
        <v>8426</v>
      </c>
      <c r="G2218" s="4" t="s">
        <v>12</v>
      </c>
    </row>
    <row r="2219" customFormat="false" ht="15.75" hidden="false" customHeight="false" outlineLevel="0" collapsed="false">
      <c r="A2219" s="3" t="n">
        <v>2218</v>
      </c>
      <c r="B2219" s="4" t="s">
        <v>8427</v>
      </c>
      <c r="C2219" s="4" t="s">
        <v>8428</v>
      </c>
      <c r="D2219" s="4" t="s">
        <v>8429</v>
      </c>
      <c r="E2219" s="4" t="s">
        <v>10</v>
      </c>
      <c r="F2219" s="4" t="s">
        <v>8430</v>
      </c>
      <c r="G2219" s="4" t="s">
        <v>12</v>
      </c>
    </row>
    <row r="2220" customFormat="false" ht="15.75" hidden="false" customHeight="false" outlineLevel="0" collapsed="false">
      <c r="A2220" s="3" t="n">
        <v>2219</v>
      </c>
      <c r="B2220" s="4" t="s">
        <v>8431</v>
      </c>
      <c r="C2220" s="4" t="s">
        <v>8432</v>
      </c>
      <c r="D2220" s="4" t="s">
        <v>8433</v>
      </c>
      <c r="E2220" s="4" t="s">
        <v>8434</v>
      </c>
      <c r="F2220" s="4" t="s">
        <v>8435</v>
      </c>
      <c r="G2220" s="4" t="s">
        <v>12</v>
      </c>
    </row>
    <row r="2221" customFormat="false" ht="15.75" hidden="false" customHeight="false" outlineLevel="0" collapsed="false">
      <c r="A2221" s="3" t="n">
        <v>2220</v>
      </c>
      <c r="B2221" s="4" t="s">
        <v>8436</v>
      </c>
      <c r="C2221" s="4" t="s">
        <v>8437</v>
      </c>
      <c r="D2221" s="4" t="s">
        <v>8438</v>
      </c>
      <c r="E2221" s="4" t="s">
        <v>10</v>
      </c>
      <c r="F2221" s="4" t="s">
        <v>8439</v>
      </c>
      <c r="G2221" s="4" t="s">
        <v>12</v>
      </c>
    </row>
    <row r="2222" customFormat="false" ht="15.75" hidden="false" customHeight="false" outlineLevel="0" collapsed="false">
      <c r="A2222" s="3" t="n">
        <v>2221</v>
      </c>
      <c r="B2222" s="4" t="s">
        <v>8440</v>
      </c>
      <c r="C2222" s="4" t="s">
        <v>31</v>
      </c>
      <c r="D2222" s="4" t="s">
        <v>8441</v>
      </c>
      <c r="E2222" s="4" t="n">
        <f aca="false">+919158002898</f>
        <v>919158002898</v>
      </c>
      <c r="F2222" s="4" t="s">
        <v>8442</v>
      </c>
      <c r="G2222" s="4" t="s">
        <v>12</v>
      </c>
    </row>
    <row r="2223" customFormat="false" ht="15.75" hidden="false" customHeight="false" outlineLevel="0" collapsed="false">
      <c r="A2223" s="3" t="n">
        <v>2222</v>
      </c>
      <c r="B2223" s="4" t="s">
        <v>8443</v>
      </c>
      <c r="C2223" s="4" t="s">
        <v>1416</v>
      </c>
      <c r="D2223" s="4" t="s">
        <v>8444</v>
      </c>
      <c r="E2223" s="4" t="s">
        <v>10</v>
      </c>
      <c r="F2223" s="4" t="s">
        <v>8445</v>
      </c>
      <c r="G2223" s="4" t="s">
        <v>12</v>
      </c>
    </row>
    <row r="2224" customFormat="false" ht="15.75" hidden="false" customHeight="false" outlineLevel="0" collapsed="false">
      <c r="A2224" s="3" t="n">
        <v>2223</v>
      </c>
      <c r="B2224" s="4" t="s">
        <v>8446</v>
      </c>
      <c r="C2224" s="4" t="s">
        <v>14</v>
      </c>
      <c r="D2224" s="6" t="s">
        <v>8447</v>
      </c>
      <c r="E2224" s="4" t="s">
        <v>10</v>
      </c>
      <c r="F2224" s="4" t="s">
        <v>8448</v>
      </c>
      <c r="G2224" s="4" t="s">
        <v>12</v>
      </c>
    </row>
    <row r="2225" customFormat="false" ht="15.75" hidden="false" customHeight="false" outlineLevel="0" collapsed="false">
      <c r="A2225" s="3" t="n">
        <v>2224</v>
      </c>
      <c r="B2225" s="4" t="s">
        <v>8449</v>
      </c>
      <c r="C2225" s="4" t="s">
        <v>31</v>
      </c>
      <c r="D2225" s="4" t="s">
        <v>8450</v>
      </c>
      <c r="E2225" s="4" t="s">
        <v>10</v>
      </c>
      <c r="F2225" s="4" t="s">
        <v>8451</v>
      </c>
      <c r="G2225" s="4" t="s">
        <v>12</v>
      </c>
    </row>
    <row r="2226" customFormat="false" ht="15.75" hidden="false" customHeight="false" outlineLevel="0" collapsed="false">
      <c r="A2226" s="3" t="n">
        <v>2225</v>
      </c>
      <c r="B2226" s="4" t="s">
        <v>8452</v>
      </c>
      <c r="C2226" s="4" t="s">
        <v>8453</v>
      </c>
      <c r="D2226" s="4" t="s">
        <v>8454</v>
      </c>
      <c r="E2226" s="4" t="s">
        <v>10</v>
      </c>
      <c r="F2226" s="4" t="s">
        <v>8455</v>
      </c>
      <c r="G2226" s="4" t="s">
        <v>12</v>
      </c>
    </row>
    <row r="2227" customFormat="false" ht="15.75" hidden="false" customHeight="false" outlineLevel="0" collapsed="false">
      <c r="A2227" s="3" t="n">
        <v>2226</v>
      </c>
      <c r="B2227" s="4" t="s">
        <v>8456</v>
      </c>
      <c r="C2227" s="4" t="s">
        <v>8457</v>
      </c>
      <c r="D2227" s="4" t="s">
        <v>8458</v>
      </c>
      <c r="E2227" s="4" t="n">
        <f aca="false">+914065269555</f>
        <v>914065269555</v>
      </c>
      <c r="F2227" s="4" t="s">
        <v>8459</v>
      </c>
      <c r="G2227" s="4" t="s">
        <v>12</v>
      </c>
    </row>
    <row r="2228" customFormat="false" ht="15.75" hidden="false" customHeight="false" outlineLevel="0" collapsed="false">
      <c r="A2228" s="3" t="n">
        <v>2227</v>
      </c>
      <c r="B2228" s="4" t="s">
        <v>8460</v>
      </c>
      <c r="C2228" s="4" t="s">
        <v>31</v>
      </c>
      <c r="D2228" s="4" t="s">
        <v>8461</v>
      </c>
      <c r="E2228" s="4" t="s">
        <v>8462</v>
      </c>
      <c r="F2228" s="4" t="s">
        <v>8463</v>
      </c>
      <c r="G2228" s="4" t="s">
        <v>12</v>
      </c>
    </row>
    <row r="2229" customFormat="false" ht="15.75" hidden="false" customHeight="false" outlineLevel="0" collapsed="false">
      <c r="A2229" s="3" t="n">
        <v>2228</v>
      </c>
      <c r="B2229" s="4" t="s">
        <v>8464</v>
      </c>
      <c r="C2229" s="4" t="s">
        <v>31</v>
      </c>
      <c r="D2229" s="4" t="s">
        <v>8465</v>
      </c>
      <c r="E2229" s="4" t="s">
        <v>10</v>
      </c>
      <c r="F2229" s="4" t="s">
        <v>8466</v>
      </c>
      <c r="G2229" s="4" t="s">
        <v>12</v>
      </c>
    </row>
    <row r="2230" customFormat="false" ht="15.75" hidden="false" customHeight="false" outlineLevel="0" collapsed="false">
      <c r="A2230" s="3" t="n">
        <v>2229</v>
      </c>
      <c r="B2230" s="4" t="s">
        <v>8467</v>
      </c>
      <c r="C2230" s="4" t="s">
        <v>8468</v>
      </c>
      <c r="D2230" s="4" t="s">
        <v>8469</v>
      </c>
      <c r="E2230" s="4" t="s">
        <v>8470</v>
      </c>
      <c r="F2230" s="4" t="s">
        <v>8471</v>
      </c>
      <c r="G2230" s="4" t="s">
        <v>12</v>
      </c>
    </row>
    <row r="2231" customFormat="false" ht="15.75" hidden="false" customHeight="false" outlineLevel="0" collapsed="false">
      <c r="A2231" s="3" t="n">
        <v>2230</v>
      </c>
      <c r="B2231" s="4" t="s">
        <v>8472</v>
      </c>
      <c r="C2231" s="4" t="s">
        <v>6853</v>
      </c>
      <c r="D2231" s="4" t="s">
        <v>8473</v>
      </c>
      <c r="E2231" s="4" t="s">
        <v>10</v>
      </c>
      <c r="F2231" s="4" t="s">
        <v>8474</v>
      </c>
      <c r="G2231" s="4" t="s">
        <v>12</v>
      </c>
    </row>
    <row r="2232" customFormat="false" ht="15.75" hidden="false" customHeight="false" outlineLevel="0" collapsed="false">
      <c r="A2232" s="3" t="n">
        <v>2231</v>
      </c>
      <c r="B2232" s="4" t="s">
        <v>8475</v>
      </c>
      <c r="C2232" s="4" t="s">
        <v>109</v>
      </c>
      <c r="D2232" s="4" t="s">
        <v>8476</v>
      </c>
      <c r="E2232" s="4" t="s">
        <v>10</v>
      </c>
      <c r="F2232" s="4" t="s">
        <v>8477</v>
      </c>
      <c r="G2232" s="4" t="s">
        <v>12</v>
      </c>
    </row>
    <row r="2233" customFormat="false" ht="15.75" hidden="false" customHeight="false" outlineLevel="0" collapsed="false">
      <c r="A2233" s="3" t="n">
        <v>2232</v>
      </c>
      <c r="B2233" s="4" t="s">
        <v>8478</v>
      </c>
      <c r="C2233" s="4" t="s">
        <v>4438</v>
      </c>
      <c r="D2233" s="4" t="s">
        <v>8479</v>
      </c>
      <c r="E2233" s="4" t="s">
        <v>8480</v>
      </c>
      <c r="F2233" s="4" t="s">
        <v>8481</v>
      </c>
      <c r="G2233" s="4" t="s">
        <v>12</v>
      </c>
    </row>
    <row r="2234" customFormat="false" ht="15.75" hidden="false" customHeight="false" outlineLevel="0" collapsed="false">
      <c r="A2234" s="3" t="n">
        <v>2233</v>
      </c>
      <c r="B2234" s="4" t="s">
        <v>8482</v>
      </c>
      <c r="C2234" s="4" t="s">
        <v>171</v>
      </c>
      <c r="D2234" s="4" t="s">
        <v>8483</v>
      </c>
      <c r="E2234" s="4" t="s">
        <v>10</v>
      </c>
      <c r="F2234" s="4" t="s">
        <v>8484</v>
      </c>
      <c r="G2234" s="4" t="s">
        <v>12</v>
      </c>
    </row>
    <row r="2235" customFormat="false" ht="15.75" hidden="false" customHeight="false" outlineLevel="0" collapsed="false">
      <c r="A2235" s="3" t="n">
        <v>2234</v>
      </c>
      <c r="B2235" s="4" t="s">
        <v>8485</v>
      </c>
      <c r="C2235" s="4" t="s">
        <v>8486</v>
      </c>
      <c r="D2235" s="4" t="s">
        <v>8487</v>
      </c>
      <c r="E2235" s="4" t="s">
        <v>10</v>
      </c>
      <c r="F2235" s="4" t="s">
        <v>8488</v>
      </c>
      <c r="G2235" s="4" t="s">
        <v>12</v>
      </c>
    </row>
    <row r="2236" customFormat="false" ht="15.75" hidden="false" customHeight="false" outlineLevel="0" collapsed="false">
      <c r="A2236" s="3" t="n">
        <v>2235</v>
      </c>
      <c r="B2236" s="4" t="s">
        <v>8489</v>
      </c>
      <c r="C2236" s="4" t="s">
        <v>31</v>
      </c>
      <c r="D2236" s="4" t="s">
        <v>8490</v>
      </c>
      <c r="E2236" s="4" t="s">
        <v>8491</v>
      </c>
      <c r="F2236" s="4" t="s">
        <v>8492</v>
      </c>
      <c r="G2236" s="4" t="s">
        <v>12</v>
      </c>
    </row>
    <row r="2237" customFormat="false" ht="15.75" hidden="false" customHeight="false" outlineLevel="0" collapsed="false">
      <c r="A2237" s="3" t="n">
        <v>2236</v>
      </c>
      <c r="B2237" s="4" t="s">
        <v>8493</v>
      </c>
      <c r="C2237" s="4" t="s">
        <v>8494</v>
      </c>
      <c r="D2237" s="4" t="s">
        <v>8495</v>
      </c>
      <c r="E2237" s="4" t="n">
        <f aca="false">+919822020094</f>
        <v>919822020094</v>
      </c>
      <c r="F2237" s="4" t="s">
        <v>8496</v>
      </c>
      <c r="G2237" s="4" t="s">
        <v>12</v>
      </c>
    </row>
    <row r="2238" customFormat="false" ht="15.75" hidden="false" customHeight="false" outlineLevel="0" collapsed="false">
      <c r="A2238" s="3" t="n">
        <v>2237</v>
      </c>
      <c r="B2238" s="4" t="s">
        <v>8497</v>
      </c>
      <c r="C2238" s="4" t="s">
        <v>8498</v>
      </c>
      <c r="D2238" s="4" t="s">
        <v>8499</v>
      </c>
      <c r="E2238" s="4" t="s">
        <v>10</v>
      </c>
      <c r="F2238" s="4" t="s">
        <v>8500</v>
      </c>
      <c r="G2238" s="4" t="s">
        <v>12</v>
      </c>
    </row>
    <row r="2239" customFormat="false" ht="15.75" hidden="false" customHeight="false" outlineLevel="0" collapsed="false">
      <c r="A2239" s="3" t="n">
        <v>2238</v>
      </c>
      <c r="B2239" s="4" t="s">
        <v>8501</v>
      </c>
      <c r="C2239" s="4" t="s">
        <v>8502</v>
      </c>
      <c r="D2239" s="4" t="s">
        <v>8503</v>
      </c>
      <c r="E2239" s="4" t="s">
        <v>10</v>
      </c>
      <c r="F2239" s="4" t="s">
        <v>8504</v>
      </c>
      <c r="G2239" s="4" t="s">
        <v>12</v>
      </c>
    </row>
    <row r="2240" customFormat="false" ht="15.75" hidden="false" customHeight="false" outlineLevel="0" collapsed="false">
      <c r="A2240" s="3" t="n">
        <v>2239</v>
      </c>
      <c r="B2240" s="4" t="s">
        <v>8505</v>
      </c>
      <c r="C2240" s="4" t="s">
        <v>8506</v>
      </c>
      <c r="D2240" s="4" t="s">
        <v>8507</v>
      </c>
      <c r="E2240" s="4" t="s">
        <v>10</v>
      </c>
      <c r="F2240" s="4" t="s">
        <v>8508</v>
      </c>
      <c r="G2240" s="4" t="s">
        <v>12</v>
      </c>
    </row>
    <row r="2241" customFormat="false" ht="15.75" hidden="false" customHeight="false" outlineLevel="0" collapsed="false">
      <c r="A2241" s="3" t="n">
        <v>2240</v>
      </c>
      <c r="B2241" s="4" t="s">
        <v>8509</v>
      </c>
      <c r="C2241" s="4" t="s">
        <v>8510</v>
      </c>
      <c r="D2241" s="4" t="s">
        <v>8511</v>
      </c>
      <c r="E2241" s="4" t="s">
        <v>10</v>
      </c>
      <c r="F2241" s="4" t="s">
        <v>8512</v>
      </c>
      <c r="G2241" s="4" t="s">
        <v>12</v>
      </c>
    </row>
    <row r="2242" customFormat="false" ht="15.75" hidden="false" customHeight="false" outlineLevel="0" collapsed="false">
      <c r="A2242" s="3" t="n">
        <v>2241</v>
      </c>
      <c r="B2242" s="4" t="s">
        <v>8513</v>
      </c>
      <c r="C2242" s="4" t="s">
        <v>171</v>
      </c>
      <c r="D2242" s="4" t="s">
        <v>8514</v>
      </c>
      <c r="E2242" s="4" t="s">
        <v>10</v>
      </c>
      <c r="F2242" s="4" t="s">
        <v>8515</v>
      </c>
      <c r="G2242" s="4" t="s">
        <v>12</v>
      </c>
    </row>
    <row r="2243" customFormat="false" ht="15.75" hidden="false" customHeight="false" outlineLevel="0" collapsed="false">
      <c r="A2243" s="3" t="n">
        <v>2242</v>
      </c>
      <c r="B2243" s="4" t="s">
        <v>8516</v>
      </c>
      <c r="C2243" s="4" t="s">
        <v>8517</v>
      </c>
      <c r="D2243" s="4" t="s">
        <v>8518</v>
      </c>
      <c r="E2243" s="4" t="n">
        <f aca="false">+914162282005</f>
        <v>914162282005</v>
      </c>
      <c r="F2243" s="4" t="s">
        <v>8519</v>
      </c>
      <c r="G2243" s="4" t="s">
        <v>12</v>
      </c>
    </row>
    <row r="2244" customFormat="false" ht="15.75" hidden="false" customHeight="false" outlineLevel="0" collapsed="false">
      <c r="A2244" s="3" t="n">
        <v>2243</v>
      </c>
      <c r="B2244" s="4" t="s">
        <v>8520</v>
      </c>
      <c r="C2244" s="4" t="s">
        <v>4108</v>
      </c>
      <c r="D2244" s="4" t="s">
        <v>8521</v>
      </c>
      <c r="E2244" s="10" t="s">
        <v>8522</v>
      </c>
      <c r="F2244" s="4" t="s">
        <v>8523</v>
      </c>
      <c r="G2244" s="4" t="s">
        <v>12</v>
      </c>
    </row>
    <row r="2245" customFormat="false" ht="15.75" hidden="false" customHeight="false" outlineLevel="0" collapsed="false">
      <c r="A2245" s="3" t="n">
        <v>2244</v>
      </c>
      <c r="B2245" s="4" t="s">
        <v>8524</v>
      </c>
      <c r="C2245" s="4" t="s">
        <v>8525</v>
      </c>
      <c r="D2245" s="4" t="s">
        <v>8526</v>
      </c>
      <c r="E2245" s="4" t="s">
        <v>10</v>
      </c>
      <c r="F2245" s="4" t="s">
        <v>8527</v>
      </c>
      <c r="G2245" s="4" t="s">
        <v>12</v>
      </c>
    </row>
    <row r="2246" customFormat="false" ht="15.75" hidden="false" customHeight="false" outlineLevel="0" collapsed="false">
      <c r="A2246" s="3" t="n">
        <v>2245</v>
      </c>
      <c r="B2246" s="4" t="s">
        <v>8528</v>
      </c>
      <c r="C2246" s="4" t="s">
        <v>8529</v>
      </c>
      <c r="D2246" s="4" t="s">
        <v>8530</v>
      </c>
      <c r="E2246" s="4" t="s">
        <v>10</v>
      </c>
      <c r="F2246" s="4" t="s">
        <v>8531</v>
      </c>
      <c r="G2246" s="4" t="s">
        <v>12</v>
      </c>
    </row>
    <row r="2247" customFormat="false" ht="15.75" hidden="false" customHeight="false" outlineLevel="0" collapsed="false">
      <c r="A2247" s="3" t="n">
        <v>2246</v>
      </c>
      <c r="B2247" s="4" t="s">
        <v>8532</v>
      </c>
      <c r="C2247" s="4" t="s">
        <v>8533</v>
      </c>
      <c r="D2247" s="4" t="s">
        <v>8534</v>
      </c>
      <c r="E2247" s="4" t="s">
        <v>10</v>
      </c>
      <c r="F2247" s="4" t="s">
        <v>8535</v>
      </c>
      <c r="G2247" s="4" t="s">
        <v>12</v>
      </c>
    </row>
    <row r="2248" customFormat="false" ht="15.75" hidden="false" customHeight="false" outlineLevel="0" collapsed="false">
      <c r="A2248" s="3" t="n">
        <v>2247</v>
      </c>
      <c r="B2248" s="4" t="s">
        <v>8536</v>
      </c>
      <c r="C2248" s="4" t="s">
        <v>8537</v>
      </c>
      <c r="D2248" s="10" t="s">
        <v>8538</v>
      </c>
      <c r="E2248" s="4" t="n">
        <f aca="false">+911244569100</f>
        <v>911244569100</v>
      </c>
      <c r="F2248" s="4" t="s">
        <v>8539</v>
      </c>
      <c r="G2248" s="4" t="s">
        <v>12</v>
      </c>
    </row>
    <row r="2249" customFormat="false" ht="15.75" hidden="false" customHeight="false" outlineLevel="0" collapsed="false">
      <c r="A2249" s="3" t="n">
        <v>2248</v>
      </c>
      <c r="B2249" s="4" t="s">
        <v>8540</v>
      </c>
      <c r="C2249" s="4" t="s">
        <v>4733</v>
      </c>
      <c r="D2249" s="4" t="s">
        <v>8541</v>
      </c>
      <c r="E2249" s="4" t="n">
        <f aca="false">+919500644944</f>
        <v>919500644944</v>
      </c>
      <c r="F2249" s="4" t="s">
        <v>8542</v>
      </c>
      <c r="G2249" s="4" t="s">
        <v>12</v>
      </c>
    </row>
    <row r="2250" customFormat="false" ht="15.75" hidden="false" customHeight="false" outlineLevel="0" collapsed="false">
      <c r="A2250" s="3" t="n">
        <v>2249</v>
      </c>
      <c r="B2250" s="4" t="s">
        <v>8543</v>
      </c>
      <c r="C2250" s="4" t="s">
        <v>8544</v>
      </c>
      <c r="D2250" s="6" t="s">
        <v>8545</v>
      </c>
      <c r="E2250" s="4" t="s">
        <v>10</v>
      </c>
      <c r="F2250" s="4" t="s">
        <v>8546</v>
      </c>
      <c r="G2250" s="4" t="s">
        <v>12</v>
      </c>
    </row>
    <row r="2251" customFormat="false" ht="15.75" hidden="false" customHeight="false" outlineLevel="0" collapsed="false">
      <c r="A2251" s="3" t="n">
        <v>2250</v>
      </c>
      <c r="B2251" s="4" t="s">
        <v>8547</v>
      </c>
      <c r="C2251" s="4" t="s">
        <v>31</v>
      </c>
      <c r="D2251" s="4" t="s">
        <v>8548</v>
      </c>
      <c r="E2251" s="4" t="n">
        <f aca="false">+912137615202</f>
        <v>912137615202</v>
      </c>
      <c r="F2251" s="4" t="s">
        <v>8549</v>
      </c>
      <c r="G2251" s="4" t="s">
        <v>12</v>
      </c>
    </row>
    <row r="2252" customFormat="false" ht="15.75" hidden="false" customHeight="false" outlineLevel="0" collapsed="false">
      <c r="A2252" s="3" t="n">
        <v>2251</v>
      </c>
      <c r="B2252" s="4" t="s">
        <v>8550</v>
      </c>
      <c r="C2252" s="4" t="s">
        <v>8551</v>
      </c>
      <c r="D2252" s="4" t="s">
        <v>8552</v>
      </c>
      <c r="E2252" s="4" t="s">
        <v>10</v>
      </c>
      <c r="F2252" s="4" t="s">
        <v>8553</v>
      </c>
      <c r="G2252" s="4" t="s">
        <v>12</v>
      </c>
    </row>
    <row r="2253" customFormat="false" ht="15.75" hidden="false" customHeight="false" outlineLevel="0" collapsed="false">
      <c r="A2253" s="3" t="n">
        <v>2252</v>
      </c>
      <c r="B2253" s="4" t="s">
        <v>8554</v>
      </c>
      <c r="C2253" s="4" t="s">
        <v>8555</v>
      </c>
      <c r="D2253" s="4" t="s">
        <v>8556</v>
      </c>
      <c r="E2253" s="4" t="n">
        <f aca="false">+917930180718</f>
        <v>917930180718</v>
      </c>
      <c r="F2253" s="4" t="s">
        <v>8557</v>
      </c>
      <c r="G2253" s="4" t="s">
        <v>12</v>
      </c>
    </row>
    <row r="2254" customFormat="false" ht="15.75" hidden="false" customHeight="false" outlineLevel="0" collapsed="false">
      <c r="A2254" s="3" t="n">
        <v>2253</v>
      </c>
      <c r="B2254" s="4" t="s">
        <v>8558</v>
      </c>
      <c r="C2254" s="4" t="s">
        <v>8559</v>
      </c>
      <c r="D2254" s="4" t="s">
        <v>8560</v>
      </c>
      <c r="E2254" s="4" t="s">
        <v>10</v>
      </c>
      <c r="F2254" s="4" t="s">
        <v>8561</v>
      </c>
      <c r="G2254" s="4" t="s">
        <v>12</v>
      </c>
    </row>
    <row r="2255" customFormat="false" ht="15.75" hidden="false" customHeight="false" outlineLevel="0" collapsed="false">
      <c r="A2255" s="3" t="n">
        <v>2254</v>
      </c>
      <c r="B2255" s="4" t="s">
        <v>8562</v>
      </c>
      <c r="C2255" s="4" t="s">
        <v>8563</v>
      </c>
      <c r="D2255" s="4" t="s">
        <v>8564</v>
      </c>
      <c r="E2255" s="4" t="s">
        <v>10</v>
      </c>
      <c r="F2255" s="4" t="s">
        <v>8565</v>
      </c>
      <c r="G2255" s="4" t="s">
        <v>12</v>
      </c>
    </row>
    <row r="2256" customFormat="false" ht="15.75" hidden="false" customHeight="false" outlineLevel="0" collapsed="false">
      <c r="A2256" s="3" t="n">
        <v>2255</v>
      </c>
      <c r="B2256" s="4" t="s">
        <v>8566</v>
      </c>
      <c r="C2256" s="4" t="s">
        <v>109</v>
      </c>
      <c r="D2256" s="4" t="s">
        <v>8567</v>
      </c>
      <c r="E2256" s="4" t="s">
        <v>8568</v>
      </c>
      <c r="F2256" s="4" t="s">
        <v>8569</v>
      </c>
      <c r="G2256" s="4" t="s">
        <v>12</v>
      </c>
    </row>
    <row r="2257" customFormat="false" ht="15.75" hidden="false" customHeight="false" outlineLevel="0" collapsed="false">
      <c r="A2257" s="3" t="n">
        <v>2256</v>
      </c>
      <c r="B2257" s="4" t="s">
        <v>8570</v>
      </c>
      <c r="C2257" s="4" t="s">
        <v>31</v>
      </c>
      <c r="D2257" s="4" t="s">
        <v>8571</v>
      </c>
      <c r="E2257" s="4" t="n">
        <f aca="false">+911123660100</f>
        <v>911123660100</v>
      </c>
      <c r="F2257" s="4" t="s">
        <v>8572</v>
      </c>
      <c r="G2257" s="4" t="s">
        <v>12</v>
      </c>
    </row>
    <row r="2258" customFormat="false" ht="15.75" hidden="false" customHeight="false" outlineLevel="0" collapsed="false">
      <c r="A2258" s="3" t="n">
        <v>2257</v>
      </c>
      <c r="B2258" s="4" t="s">
        <v>8573</v>
      </c>
      <c r="C2258" s="4" t="s">
        <v>8574</v>
      </c>
      <c r="D2258" s="4" t="s">
        <v>8575</v>
      </c>
      <c r="E2258" s="4" t="s">
        <v>8576</v>
      </c>
      <c r="F2258" s="4" t="s">
        <v>8577</v>
      </c>
      <c r="G2258" s="4" t="s">
        <v>12</v>
      </c>
    </row>
    <row r="2259" customFormat="false" ht="15.75" hidden="false" customHeight="false" outlineLevel="0" collapsed="false">
      <c r="A2259" s="3" t="n">
        <v>2258</v>
      </c>
      <c r="B2259" s="4" t="s">
        <v>8578</v>
      </c>
      <c r="C2259" s="4" t="s">
        <v>316</v>
      </c>
      <c r="D2259" s="4" t="s">
        <v>8579</v>
      </c>
      <c r="E2259" s="4" t="n">
        <f aca="false">+914023708810</f>
        <v>914023708810</v>
      </c>
      <c r="F2259" s="4" t="s">
        <v>8580</v>
      </c>
      <c r="G2259" s="4" t="s">
        <v>12</v>
      </c>
    </row>
    <row r="2260" customFormat="false" ht="15.75" hidden="false" customHeight="false" outlineLevel="0" collapsed="false">
      <c r="A2260" s="3" t="n">
        <v>2259</v>
      </c>
      <c r="B2260" s="4" t="s">
        <v>8581</v>
      </c>
      <c r="C2260" s="4" t="s">
        <v>109</v>
      </c>
      <c r="D2260" s="4" t="s">
        <v>8582</v>
      </c>
      <c r="E2260" s="4" t="s">
        <v>10</v>
      </c>
      <c r="F2260" s="4" t="s">
        <v>8583</v>
      </c>
      <c r="G2260" s="4" t="s">
        <v>12</v>
      </c>
    </row>
    <row r="2261" customFormat="false" ht="15.75" hidden="false" customHeight="false" outlineLevel="0" collapsed="false">
      <c r="A2261" s="3" t="n">
        <v>2260</v>
      </c>
      <c r="B2261" s="4" t="s">
        <v>8584</v>
      </c>
      <c r="C2261" s="4" t="s">
        <v>8585</v>
      </c>
      <c r="D2261" s="4" t="s">
        <v>8586</v>
      </c>
      <c r="E2261" s="4" t="n">
        <f aca="false">+912228871658</f>
        <v>912228871658</v>
      </c>
      <c r="F2261" s="4" t="s">
        <v>8587</v>
      </c>
      <c r="G2261" s="4" t="s">
        <v>12</v>
      </c>
    </row>
    <row r="2262" customFormat="false" ht="15.75" hidden="false" customHeight="false" outlineLevel="0" collapsed="false">
      <c r="A2262" s="3" t="n">
        <v>2261</v>
      </c>
      <c r="B2262" s="4" t="s">
        <v>8588</v>
      </c>
      <c r="C2262" s="4" t="s">
        <v>31</v>
      </c>
      <c r="D2262" s="4" t="s">
        <v>8589</v>
      </c>
      <c r="E2262" s="4" t="s">
        <v>8590</v>
      </c>
      <c r="F2262" s="4" t="s">
        <v>8591</v>
      </c>
      <c r="G2262" s="4" t="s">
        <v>12</v>
      </c>
    </row>
    <row r="2263" customFormat="false" ht="15.75" hidden="false" customHeight="false" outlineLevel="0" collapsed="false">
      <c r="A2263" s="3" t="n">
        <v>2262</v>
      </c>
      <c r="B2263" s="4" t="s">
        <v>8592</v>
      </c>
      <c r="C2263" s="4" t="s">
        <v>8593</v>
      </c>
      <c r="D2263" s="4" t="s">
        <v>8594</v>
      </c>
      <c r="E2263" s="4" t="s">
        <v>10</v>
      </c>
      <c r="F2263" s="4" t="s">
        <v>8595</v>
      </c>
      <c r="G2263" s="4" t="s">
        <v>12</v>
      </c>
    </row>
    <row r="2264" customFormat="false" ht="15.75" hidden="false" customHeight="false" outlineLevel="0" collapsed="false">
      <c r="A2264" s="3" t="n">
        <v>2263</v>
      </c>
      <c r="B2264" s="4" t="s">
        <v>8596</v>
      </c>
      <c r="C2264" s="4" t="s">
        <v>14</v>
      </c>
      <c r="D2264" s="4" t="s">
        <v>8597</v>
      </c>
      <c r="E2264" s="4" t="n">
        <v>8652906255</v>
      </c>
      <c r="F2264" s="4" t="s">
        <v>8598</v>
      </c>
      <c r="G2264" s="4" t="s">
        <v>12</v>
      </c>
    </row>
    <row r="2265" customFormat="false" ht="15.75" hidden="false" customHeight="false" outlineLevel="0" collapsed="false">
      <c r="A2265" s="3" t="n">
        <v>2264</v>
      </c>
      <c r="B2265" s="4" t="s">
        <v>8599</v>
      </c>
      <c r="C2265" s="4" t="s">
        <v>8600</v>
      </c>
      <c r="D2265" s="4" t="s">
        <v>8601</v>
      </c>
      <c r="E2265" s="4" t="s">
        <v>10</v>
      </c>
      <c r="F2265" s="4" t="s">
        <v>8602</v>
      </c>
      <c r="G2265" s="4" t="s">
        <v>12</v>
      </c>
    </row>
    <row r="2266" customFormat="false" ht="15.75" hidden="false" customHeight="false" outlineLevel="0" collapsed="false">
      <c r="A2266" s="3" t="n">
        <v>2265</v>
      </c>
      <c r="B2266" s="4" t="s">
        <v>8603</v>
      </c>
      <c r="C2266" s="4" t="s">
        <v>2693</v>
      </c>
      <c r="D2266" s="4" t="s">
        <v>8604</v>
      </c>
      <c r="E2266" s="4" t="s">
        <v>10</v>
      </c>
      <c r="F2266" s="4" t="s">
        <v>8605</v>
      </c>
      <c r="G2266" s="4" t="s">
        <v>12</v>
      </c>
    </row>
    <row r="2267" customFormat="false" ht="15.75" hidden="false" customHeight="false" outlineLevel="0" collapsed="false">
      <c r="A2267" s="3" t="n">
        <v>2266</v>
      </c>
      <c r="B2267" s="4" t="s">
        <v>8606</v>
      </c>
      <c r="C2267" s="4" t="s">
        <v>8607</v>
      </c>
      <c r="D2267" s="4" t="s">
        <v>8608</v>
      </c>
      <c r="E2267" s="4" t="s">
        <v>8609</v>
      </c>
      <c r="F2267" s="4" t="s">
        <v>8610</v>
      </c>
      <c r="G2267" s="4" t="s">
        <v>12</v>
      </c>
    </row>
    <row r="2268" customFormat="false" ht="15.75" hidden="false" customHeight="false" outlineLevel="0" collapsed="false">
      <c r="A2268" s="3" t="n">
        <v>2267</v>
      </c>
      <c r="B2268" s="4" t="s">
        <v>8611</v>
      </c>
      <c r="C2268" s="4" t="s">
        <v>8612</v>
      </c>
      <c r="D2268" s="4" t="s">
        <v>8613</v>
      </c>
      <c r="E2268" s="4" t="s">
        <v>8614</v>
      </c>
      <c r="F2268" s="4" t="s">
        <v>8615</v>
      </c>
      <c r="G2268" s="4" t="s">
        <v>12</v>
      </c>
    </row>
    <row r="2269" customFormat="false" ht="15.75" hidden="false" customHeight="false" outlineLevel="0" collapsed="false">
      <c r="A2269" s="3" t="n">
        <v>2268</v>
      </c>
      <c r="B2269" s="4" t="s">
        <v>8616</v>
      </c>
      <c r="C2269" s="4" t="s">
        <v>31</v>
      </c>
      <c r="D2269" s="4" t="s">
        <v>8617</v>
      </c>
      <c r="E2269" s="4" t="s">
        <v>10</v>
      </c>
      <c r="F2269" s="4" t="s">
        <v>8618</v>
      </c>
      <c r="G2269" s="4" t="s">
        <v>12</v>
      </c>
    </row>
    <row r="2270" customFormat="false" ht="15.75" hidden="false" customHeight="false" outlineLevel="0" collapsed="false">
      <c r="A2270" s="3" t="n">
        <v>2269</v>
      </c>
      <c r="B2270" s="4" t="s">
        <v>8619</v>
      </c>
      <c r="C2270" s="4" t="s">
        <v>8620</v>
      </c>
      <c r="D2270" s="4" t="s">
        <v>8621</v>
      </c>
      <c r="E2270" s="4" t="s">
        <v>10</v>
      </c>
      <c r="F2270" s="4" t="s">
        <v>8622</v>
      </c>
      <c r="G2270" s="4" t="s">
        <v>12</v>
      </c>
    </row>
    <row r="2271" customFormat="false" ht="15.75" hidden="false" customHeight="false" outlineLevel="0" collapsed="false">
      <c r="A2271" s="3" t="n">
        <v>2270</v>
      </c>
      <c r="B2271" s="4" t="s">
        <v>8623</v>
      </c>
      <c r="C2271" s="4" t="s">
        <v>8624</v>
      </c>
      <c r="D2271" s="4" t="s">
        <v>8625</v>
      </c>
      <c r="E2271" s="4" t="s">
        <v>10</v>
      </c>
      <c r="F2271" s="4" t="s">
        <v>8626</v>
      </c>
      <c r="G2271" s="4" t="s">
        <v>12</v>
      </c>
    </row>
    <row r="2272" customFormat="false" ht="15.75" hidden="false" customHeight="false" outlineLevel="0" collapsed="false">
      <c r="A2272" s="3" t="n">
        <v>2271</v>
      </c>
      <c r="B2272" s="4" t="s">
        <v>8627</v>
      </c>
      <c r="C2272" s="4" t="s">
        <v>8628</v>
      </c>
      <c r="D2272" s="4" t="s">
        <v>8629</v>
      </c>
      <c r="E2272" s="4" t="s">
        <v>10</v>
      </c>
      <c r="F2272" s="4" t="s">
        <v>8630</v>
      </c>
      <c r="G2272" s="4" t="s">
        <v>12</v>
      </c>
    </row>
    <row r="2273" customFormat="false" ht="15.75" hidden="false" customHeight="false" outlineLevel="0" collapsed="false">
      <c r="A2273" s="3" t="n">
        <v>2272</v>
      </c>
      <c r="B2273" s="4" t="s">
        <v>8631</v>
      </c>
      <c r="C2273" s="4" t="s">
        <v>8632</v>
      </c>
      <c r="D2273" s="4" t="s">
        <v>8633</v>
      </c>
      <c r="E2273" s="4" t="n">
        <f aca="false">+9197464124344</f>
        <v>9197464124344</v>
      </c>
      <c r="F2273" s="4" t="s">
        <v>8634</v>
      </c>
      <c r="G2273" s="4" t="s">
        <v>12</v>
      </c>
    </row>
    <row r="2274" customFormat="false" ht="15.75" hidden="false" customHeight="false" outlineLevel="0" collapsed="false">
      <c r="A2274" s="3" t="n">
        <v>2273</v>
      </c>
      <c r="B2274" s="4" t="s">
        <v>8635</v>
      </c>
      <c r="C2274" s="4" t="s">
        <v>31</v>
      </c>
      <c r="D2274" s="4" t="s">
        <v>8636</v>
      </c>
      <c r="E2274" s="4" t="n">
        <f aca="false">+919731966789</f>
        <v>919731966789</v>
      </c>
      <c r="F2274" s="4" t="s">
        <v>8637</v>
      </c>
      <c r="G2274" s="4" t="s">
        <v>12</v>
      </c>
    </row>
    <row r="2275" customFormat="false" ht="15.75" hidden="false" customHeight="false" outlineLevel="0" collapsed="false">
      <c r="A2275" s="3" t="n">
        <v>2274</v>
      </c>
      <c r="B2275" s="4" t="s">
        <v>8638</v>
      </c>
      <c r="C2275" s="4" t="s">
        <v>8639</v>
      </c>
      <c r="D2275" s="4" t="s">
        <v>8640</v>
      </c>
      <c r="E2275" s="4" t="s">
        <v>10</v>
      </c>
      <c r="F2275" s="4" t="s">
        <v>8641</v>
      </c>
      <c r="G2275" s="4" t="s">
        <v>12</v>
      </c>
    </row>
    <row r="2276" customFormat="false" ht="15.75" hidden="false" customHeight="false" outlineLevel="0" collapsed="false">
      <c r="A2276" s="3" t="n">
        <v>2275</v>
      </c>
      <c r="B2276" s="4" t="s">
        <v>8642</v>
      </c>
      <c r="C2276" s="4" t="s">
        <v>31</v>
      </c>
      <c r="D2276" s="4" t="s">
        <v>8643</v>
      </c>
      <c r="E2276" s="4" t="n">
        <f aca="false">+918026566604</f>
        <v>918026566604</v>
      </c>
      <c r="F2276" s="4" t="s">
        <v>8644</v>
      </c>
      <c r="G2276" s="4" t="s">
        <v>12</v>
      </c>
    </row>
    <row r="2277" customFormat="false" ht="15.75" hidden="false" customHeight="false" outlineLevel="0" collapsed="false">
      <c r="A2277" s="3" t="n">
        <v>2276</v>
      </c>
      <c r="B2277" s="4" t="s">
        <v>8645</v>
      </c>
      <c r="C2277" s="4" t="s">
        <v>163</v>
      </c>
      <c r="D2277" s="4" t="s">
        <v>8646</v>
      </c>
      <c r="E2277" s="4" t="s">
        <v>10</v>
      </c>
      <c r="F2277" s="4" t="s">
        <v>8647</v>
      </c>
      <c r="G2277" s="4" t="s">
        <v>12</v>
      </c>
    </row>
    <row r="2278" customFormat="false" ht="15.75" hidden="false" customHeight="false" outlineLevel="0" collapsed="false">
      <c r="A2278" s="3" t="n">
        <v>2277</v>
      </c>
      <c r="B2278" s="4" t="s">
        <v>8648</v>
      </c>
      <c r="C2278" s="4" t="s">
        <v>7651</v>
      </c>
      <c r="D2278" s="4" t="s">
        <v>8649</v>
      </c>
      <c r="E2278" s="4" t="s">
        <v>10</v>
      </c>
      <c r="F2278" s="4" t="s">
        <v>8650</v>
      </c>
      <c r="G2278" s="4" t="s">
        <v>12</v>
      </c>
    </row>
    <row r="2279" customFormat="false" ht="15.75" hidden="false" customHeight="false" outlineLevel="0" collapsed="false">
      <c r="A2279" s="3" t="n">
        <v>2278</v>
      </c>
      <c r="B2279" s="4" t="s">
        <v>8651</v>
      </c>
      <c r="C2279" s="4" t="s">
        <v>14</v>
      </c>
      <c r="D2279" s="4" t="s">
        <v>8652</v>
      </c>
      <c r="E2279" s="4" t="s">
        <v>10</v>
      </c>
      <c r="F2279" s="4" t="s">
        <v>8653</v>
      </c>
      <c r="G2279" s="4" t="s">
        <v>12</v>
      </c>
    </row>
    <row r="2280" customFormat="false" ht="15.75" hidden="false" customHeight="false" outlineLevel="0" collapsed="false">
      <c r="A2280" s="3" t="n">
        <v>2279</v>
      </c>
      <c r="B2280" s="4" t="s">
        <v>8654</v>
      </c>
      <c r="C2280" s="4" t="s">
        <v>8655</v>
      </c>
      <c r="D2280" s="4" t="s">
        <v>8656</v>
      </c>
      <c r="E2280" s="4" t="n">
        <f aca="false">+918041353847</f>
        <v>918041353847</v>
      </c>
      <c r="F2280" s="4" t="s">
        <v>8657</v>
      </c>
      <c r="G2280" s="4" t="s">
        <v>12</v>
      </c>
    </row>
    <row r="2281" customFormat="false" ht="15.75" hidden="false" customHeight="false" outlineLevel="0" collapsed="false">
      <c r="A2281" s="3" t="n">
        <v>2280</v>
      </c>
      <c r="B2281" s="4" t="s">
        <v>8658</v>
      </c>
      <c r="C2281" s="4" t="s">
        <v>8659</v>
      </c>
      <c r="D2281" s="4" t="s">
        <v>8660</v>
      </c>
      <c r="E2281" s="4" t="s">
        <v>10</v>
      </c>
      <c r="F2281" s="4" t="s">
        <v>8661</v>
      </c>
      <c r="G2281" s="4" t="s">
        <v>12</v>
      </c>
    </row>
    <row r="2282" customFormat="false" ht="15.75" hidden="false" customHeight="false" outlineLevel="0" collapsed="false">
      <c r="A2282" s="3" t="n">
        <v>2281</v>
      </c>
      <c r="B2282" s="4" t="s">
        <v>8662</v>
      </c>
      <c r="C2282" s="4" t="s">
        <v>8663</v>
      </c>
      <c r="D2282" s="4" t="s">
        <v>8664</v>
      </c>
      <c r="E2282" s="4" t="n">
        <f aca="false">+912025676987</f>
        <v>912025676987</v>
      </c>
      <c r="F2282" s="4" t="s">
        <v>8665</v>
      </c>
      <c r="G2282" s="4" t="s">
        <v>12</v>
      </c>
    </row>
    <row r="2283" customFormat="false" ht="15.75" hidden="false" customHeight="false" outlineLevel="0" collapsed="false">
      <c r="A2283" s="3" t="n">
        <v>2282</v>
      </c>
      <c r="B2283" s="4" t="s">
        <v>8666</v>
      </c>
      <c r="C2283" s="4" t="s">
        <v>8667</v>
      </c>
      <c r="D2283" s="4" t="s">
        <v>8668</v>
      </c>
      <c r="E2283" s="4" t="n">
        <v>61657000</v>
      </c>
      <c r="F2283" s="4" t="s">
        <v>8669</v>
      </c>
      <c r="G2283" s="4" t="s">
        <v>12</v>
      </c>
    </row>
    <row r="2284" customFormat="false" ht="15.75" hidden="false" customHeight="false" outlineLevel="0" collapsed="false">
      <c r="A2284" s="3" t="n">
        <v>2283</v>
      </c>
      <c r="B2284" s="4" t="s">
        <v>8670</v>
      </c>
      <c r="C2284" s="4" t="s">
        <v>31</v>
      </c>
      <c r="D2284" s="4" t="s">
        <v>8671</v>
      </c>
      <c r="E2284" s="4" t="n">
        <f aca="false">+918040460000</f>
        <v>918040460000</v>
      </c>
      <c r="F2284" s="4" t="s">
        <v>8672</v>
      </c>
      <c r="G2284" s="4" t="s">
        <v>12</v>
      </c>
    </row>
    <row r="2285" customFormat="false" ht="15.75" hidden="false" customHeight="false" outlineLevel="0" collapsed="false">
      <c r="A2285" s="3" t="n">
        <v>2284</v>
      </c>
      <c r="B2285" s="4" t="s">
        <v>8673</v>
      </c>
      <c r="C2285" s="4" t="s">
        <v>163</v>
      </c>
      <c r="D2285" s="4" t="s">
        <v>8674</v>
      </c>
      <c r="E2285" s="4" t="s">
        <v>10</v>
      </c>
      <c r="F2285" s="4" t="s">
        <v>8675</v>
      </c>
      <c r="G2285" s="4" t="s">
        <v>12</v>
      </c>
    </row>
    <row r="2286" customFormat="false" ht="15.75" hidden="false" customHeight="false" outlineLevel="0" collapsed="false">
      <c r="A2286" s="3" t="n">
        <v>2285</v>
      </c>
      <c r="B2286" s="4" t="s">
        <v>8676</v>
      </c>
      <c r="C2286" s="4" t="s">
        <v>31</v>
      </c>
      <c r="D2286" s="4" t="s">
        <v>8677</v>
      </c>
      <c r="E2286" s="4" t="s">
        <v>10</v>
      </c>
      <c r="F2286" s="4" t="s">
        <v>8678</v>
      </c>
      <c r="G2286" s="4" t="s">
        <v>12</v>
      </c>
    </row>
    <row r="2287" customFormat="false" ht="15.75" hidden="false" customHeight="false" outlineLevel="0" collapsed="false">
      <c r="A2287" s="3" t="n">
        <v>2286</v>
      </c>
      <c r="B2287" s="4" t="s">
        <v>8679</v>
      </c>
      <c r="C2287" s="4" t="s">
        <v>8680</v>
      </c>
      <c r="D2287" s="4" t="s">
        <v>8681</v>
      </c>
      <c r="E2287" s="4" t="n">
        <v>7353315019</v>
      </c>
      <c r="F2287" s="4" t="s">
        <v>8682</v>
      </c>
      <c r="G2287" s="4" t="s">
        <v>12</v>
      </c>
    </row>
    <row r="2288" customFormat="false" ht="15.75" hidden="false" customHeight="false" outlineLevel="0" collapsed="false">
      <c r="A2288" s="3" t="n">
        <v>2287</v>
      </c>
      <c r="B2288" s="4" t="s">
        <v>8683</v>
      </c>
      <c r="C2288" s="4" t="s">
        <v>8684</v>
      </c>
      <c r="D2288" s="4" t="s">
        <v>8685</v>
      </c>
      <c r="E2288" s="4" t="n">
        <f aca="false">+919637526372</f>
        <v>919637526372</v>
      </c>
      <c r="F2288" s="4" t="s">
        <v>8686</v>
      </c>
      <c r="G2288" s="4" t="s">
        <v>12</v>
      </c>
    </row>
    <row r="2289" customFormat="false" ht="15.75" hidden="false" customHeight="false" outlineLevel="0" collapsed="false">
      <c r="A2289" s="3" t="n">
        <v>2288</v>
      </c>
      <c r="B2289" s="4" t="s">
        <v>8687</v>
      </c>
      <c r="C2289" s="4" t="s">
        <v>171</v>
      </c>
      <c r="D2289" s="4" t="s">
        <v>8688</v>
      </c>
      <c r="E2289" s="4" t="s">
        <v>10</v>
      </c>
      <c r="F2289" s="4" t="s">
        <v>8689</v>
      </c>
      <c r="G2289" s="4" t="s">
        <v>12</v>
      </c>
    </row>
    <row r="2290" customFormat="false" ht="15.75" hidden="false" customHeight="false" outlineLevel="0" collapsed="false">
      <c r="A2290" s="3" t="n">
        <v>2289</v>
      </c>
      <c r="B2290" s="5" t="s">
        <v>8690</v>
      </c>
      <c r="C2290" s="4" t="s">
        <v>8691</v>
      </c>
      <c r="D2290" s="4" t="s">
        <v>8692</v>
      </c>
      <c r="E2290" s="4" t="s">
        <v>10</v>
      </c>
      <c r="F2290" s="4" t="s">
        <v>8693</v>
      </c>
      <c r="G2290" s="4" t="s">
        <v>12</v>
      </c>
    </row>
    <row r="2291" customFormat="false" ht="15.75" hidden="false" customHeight="false" outlineLevel="0" collapsed="false">
      <c r="A2291" s="3" t="n">
        <v>2290</v>
      </c>
      <c r="B2291" s="4" t="s">
        <v>8694</v>
      </c>
      <c r="C2291" s="4" t="s">
        <v>31</v>
      </c>
      <c r="D2291" s="4" t="s">
        <v>8695</v>
      </c>
      <c r="E2291" s="4" t="s">
        <v>10</v>
      </c>
      <c r="F2291" s="4" t="s">
        <v>8696</v>
      </c>
      <c r="G2291" s="4" t="s">
        <v>12</v>
      </c>
    </row>
    <row r="2292" customFormat="false" ht="15.75" hidden="false" customHeight="false" outlineLevel="0" collapsed="false">
      <c r="A2292" s="3" t="n">
        <v>2291</v>
      </c>
      <c r="B2292" s="4" t="s">
        <v>8697</v>
      </c>
      <c r="C2292" s="4" t="s">
        <v>14</v>
      </c>
      <c r="D2292" s="4" t="s">
        <v>8698</v>
      </c>
      <c r="E2292" s="4" t="s">
        <v>10</v>
      </c>
      <c r="F2292" s="4" t="s">
        <v>8699</v>
      </c>
      <c r="G2292" s="4" t="s">
        <v>12</v>
      </c>
    </row>
    <row r="2293" customFormat="false" ht="15.75" hidden="false" customHeight="false" outlineLevel="0" collapsed="false">
      <c r="A2293" s="3" t="n">
        <v>2292</v>
      </c>
      <c r="B2293" s="4" t="s">
        <v>8700</v>
      </c>
      <c r="C2293" s="4" t="s">
        <v>8701</v>
      </c>
      <c r="D2293" s="4" t="s">
        <v>8702</v>
      </c>
      <c r="E2293" s="4" t="s">
        <v>10</v>
      </c>
      <c r="F2293" s="4" t="s">
        <v>8703</v>
      </c>
      <c r="G2293" s="4" t="s">
        <v>12</v>
      </c>
    </row>
    <row r="2294" customFormat="false" ht="15.75" hidden="false" customHeight="false" outlineLevel="0" collapsed="false">
      <c r="A2294" s="3" t="n">
        <v>2293</v>
      </c>
      <c r="B2294" s="4" t="s">
        <v>8704</v>
      </c>
      <c r="C2294" s="4" t="s">
        <v>3419</v>
      </c>
      <c r="D2294" s="4" t="s">
        <v>8705</v>
      </c>
      <c r="E2294" s="4" t="s">
        <v>10</v>
      </c>
      <c r="F2294" s="4" t="s">
        <v>8706</v>
      </c>
      <c r="G2294" s="4" t="s">
        <v>12</v>
      </c>
    </row>
    <row r="2295" customFormat="false" ht="15.75" hidden="false" customHeight="false" outlineLevel="0" collapsed="false">
      <c r="A2295" s="3" t="n">
        <v>2294</v>
      </c>
      <c r="B2295" s="4" t="s">
        <v>8707</v>
      </c>
      <c r="C2295" s="4" t="s">
        <v>14</v>
      </c>
      <c r="D2295" s="4" t="s">
        <v>8708</v>
      </c>
      <c r="E2295" s="4" t="n">
        <v>2192669736</v>
      </c>
      <c r="F2295" s="4" t="s">
        <v>8709</v>
      </c>
      <c r="G2295" s="4" t="s">
        <v>12</v>
      </c>
    </row>
    <row r="2296" customFormat="false" ht="15.75" hidden="false" customHeight="false" outlineLevel="0" collapsed="false">
      <c r="A2296" s="3" t="n">
        <v>2295</v>
      </c>
      <c r="B2296" s="4" t="s">
        <v>8710</v>
      </c>
      <c r="C2296" s="4" t="s">
        <v>8711</v>
      </c>
      <c r="D2296" s="4" t="s">
        <v>8712</v>
      </c>
      <c r="E2296" s="4" t="s">
        <v>10</v>
      </c>
      <c r="F2296" s="4" t="s">
        <v>8713</v>
      </c>
      <c r="G2296" s="4" t="s">
        <v>12</v>
      </c>
    </row>
    <row r="2297" customFormat="false" ht="15.75" hidden="false" customHeight="false" outlineLevel="0" collapsed="false">
      <c r="A2297" s="3" t="n">
        <v>2296</v>
      </c>
      <c r="B2297" s="4" t="s">
        <v>8714</v>
      </c>
      <c r="C2297" s="4" t="s">
        <v>51</v>
      </c>
      <c r="D2297" s="4" t="s">
        <v>8715</v>
      </c>
      <c r="E2297" s="4" t="n">
        <v>9742259799</v>
      </c>
      <c r="F2297" s="4" t="s">
        <v>8716</v>
      </c>
      <c r="G2297" s="4" t="s">
        <v>12</v>
      </c>
    </row>
    <row r="2298" customFormat="false" ht="15.75" hidden="false" customHeight="false" outlineLevel="0" collapsed="false">
      <c r="A2298" s="3" t="n">
        <v>2297</v>
      </c>
      <c r="B2298" s="4" t="s">
        <v>8717</v>
      </c>
      <c r="C2298" s="4" t="s">
        <v>8718</v>
      </c>
      <c r="D2298" s="4" t="s">
        <v>8719</v>
      </c>
      <c r="E2298" s="4" t="s">
        <v>10</v>
      </c>
      <c r="F2298" s="4" t="s">
        <v>8720</v>
      </c>
      <c r="G2298" s="4" t="s">
        <v>12</v>
      </c>
    </row>
    <row r="2299" customFormat="false" ht="15.75" hidden="false" customHeight="false" outlineLevel="0" collapsed="false">
      <c r="A2299" s="3" t="n">
        <v>2298</v>
      </c>
      <c r="B2299" s="4" t="s">
        <v>8721</v>
      </c>
      <c r="C2299" s="4" t="s">
        <v>31</v>
      </c>
      <c r="D2299" s="4" t="s">
        <v>8722</v>
      </c>
      <c r="E2299" s="4" t="s">
        <v>10</v>
      </c>
      <c r="F2299" s="4" t="s">
        <v>8723</v>
      </c>
      <c r="G2299" s="4" t="s">
        <v>12</v>
      </c>
    </row>
    <row r="2300" customFormat="false" ht="15.75" hidden="false" customHeight="false" outlineLevel="0" collapsed="false">
      <c r="A2300" s="3" t="n">
        <v>2299</v>
      </c>
      <c r="B2300" s="4" t="s">
        <v>8724</v>
      </c>
      <c r="C2300" s="4" t="s">
        <v>8725</v>
      </c>
      <c r="D2300" s="4" t="s">
        <v>8726</v>
      </c>
      <c r="E2300" s="4" t="s">
        <v>10</v>
      </c>
      <c r="F2300" s="4" t="s">
        <v>8727</v>
      </c>
      <c r="G2300" s="4" t="s">
        <v>12</v>
      </c>
    </row>
    <row r="2301" customFormat="false" ht="15.75" hidden="false" customHeight="false" outlineLevel="0" collapsed="false">
      <c r="A2301" s="3" t="n">
        <v>2300</v>
      </c>
      <c r="B2301" s="4" t="s">
        <v>8728</v>
      </c>
      <c r="C2301" s="4" t="s">
        <v>8729</v>
      </c>
      <c r="D2301" s="4" t="s">
        <v>8730</v>
      </c>
      <c r="E2301" s="4" t="s">
        <v>10</v>
      </c>
      <c r="F2301" s="10" t="s">
        <v>8731</v>
      </c>
      <c r="G2301" s="4" t="s">
        <v>12</v>
      </c>
    </row>
    <row r="2302" customFormat="false" ht="15.75" hidden="false" customHeight="false" outlineLevel="0" collapsed="false">
      <c r="A2302" s="3" t="n">
        <v>2301</v>
      </c>
      <c r="B2302" s="4" t="s">
        <v>8732</v>
      </c>
      <c r="C2302" s="4" t="s">
        <v>14</v>
      </c>
      <c r="D2302" s="4" t="s">
        <v>8733</v>
      </c>
      <c r="E2302" s="4" t="s">
        <v>10</v>
      </c>
      <c r="F2302" s="4" t="s">
        <v>8734</v>
      </c>
      <c r="G2302" s="4" t="s">
        <v>12</v>
      </c>
    </row>
    <row r="2303" customFormat="false" ht="15.75" hidden="false" customHeight="false" outlineLevel="0" collapsed="false">
      <c r="A2303" s="3" t="n">
        <v>2302</v>
      </c>
      <c r="B2303" s="4" t="s">
        <v>8735</v>
      </c>
      <c r="C2303" s="4" t="s">
        <v>316</v>
      </c>
      <c r="D2303" s="4" t="s">
        <v>8736</v>
      </c>
      <c r="E2303" s="4" t="s">
        <v>10</v>
      </c>
      <c r="F2303" s="4" t="s">
        <v>8737</v>
      </c>
      <c r="G2303" s="4" t="s">
        <v>12</v>
      </c>
    </row>
    <row r="2304" customFormat="false" ht="15.75" hidden="false" customHeight="false" outlineLevel="0" collapsed="false">
      <c r="A2304" s="3" t="n">
        <v>2303</v>
      </c>
      <c r="B2304" s="4" t="s">
        <v>8738</v>
      </c>
      <c r="C2304" s="4" t="s">
        <v>8739</v>
      </c>
      <c r="D2304" s="4" t="s">
        <v>8740</v>
      </c>
      <c r="E2304" s="4" t="n">
        <v>2066529553</v>
      </c>
      <c r="F2304" s="4" t="s">
        <v>8741</v>
      </c>
      <c r="G2304" s="4" t="s">
        <v>12</v>
      </c>
    </row>
    <row r="2305" customFormat="false" ht="15.75" hidden="false" customHeight="false" outlineLevel="0" collapsed="false">
      <c r="A2305" s="3" t="n">
        <v>2304</v>
      </c>
      <c r="B2305" s="4" t="s">
        <v>8742</v>
      </c>
      <c r="C2305" s="4" t="s">
        <v>171</v>
      </c>
      <c r="D2305" s="4" t="s">
        <v>8743</v>
      </c>
      <c r="E2305" s="4" t="n">
        <f aca="false">+919620122983</f>
        <v>919620122983</v>
      </c>
      <c r="F2305" s="4" t="s">
        <v>8744</v>
      </c>
      <c r="G2305" s="4" t="s">
        <v>12</v>
      </c>
    </row>
    <row r="2306" customFormat="false" ht="15.75" hidden="false" customHeight="false" outlineLevel="0" collapsed="false">
      <c r="A2306" s="3" t="n">
        <v>2305</v>
      </c>
      <c r="B2306" s="4" t="s">
        <v>8745</v>
      </c>
      <c r="C2306" s="4" t="s">
        <v>8746</v>
      </c>
      <c r="D2306" s="4" t="s">
        <v>8747</v>
      </c>
      <c r="E2306" s="4" t="n">
        <f aca="false">+918066998396</f>
        <v>918066998396</v>
      </c>
      <c r="F2306" s="4" t="s">
        <v>8748</v>
      </c>
      <c r="G2306" s="4" t="s">
        <v>12</v>
      </c>
    </row>
    <row r="2307" customFormat="false" ht="15.75" hidden="false" customHeight="false" outlineLevel="0" collapsed="false">
      <c r="A2307" s="3" t="n">
        <v>2306</v>
      </c>
      <c r="B2307" s="4" t="s">
        <v>8749</v>
      </c>
      <c r="C2307" s="4" t="s">
        <v>31</v>
      </c>
      <c r="D2307" s="4" t="s">
        <v>8750</v>
      </c>
      <c r="E2307" s="4" t="s">
        <v>10</v>
      </c>
      <c r="F2307" s="4" t="s">
        <v>8751</v>
      </c>
      <c r="G2307" s="4" t="s">
        <v>12</v>
      </c>
    </row>
    <row r="2308" customFormat="false" ht="15.75" hidden="false" customHeight="false" outlineLevel="0" collapsed="false">
      <c r="A2308" s="3" t="n">
        <v>2307</v>
      </c>
      <c r="B2308" s="4" t="s">
        <v>8752</v>
      </c>
      <c r="C2308" s="4" t="s">
        <v>8753</v>
      </c>
      <c r="D2308" s="4" t="s">
        <v>8754</v>
      </c>
      <c r="E2308" s="4" t="s">
        <v>10</v>
      </c>
      <c r="F2308" s="4" t="s">
        <v>8755</v>
      </c>
      <c r="G2308" s="4" t="s">
        <v>12</v>
      </c>
    </row>
    <row r="2309" customFormat="false" ht="15.75" hidden="false" customHeight="false" outlineLevel="0" collapsed="false">
      <c r="A2309" s="3" t="n">
        <v>2308</v>
      </c>
      <c r="B2309" s="4" t="s">
        <v>8756</v>
      </c>
      <c r="C2309" s="4" t="s">
        <v>8757</v>
      </c>
      <c r="D2309" s="4" t="s">
        <v>8758</v>
      </c>
      <c r="E2309" s="4" t="s">
        <v>10</v>
      </c>
      <c r="F2309" s="4" t="s">
        <v>8759</v>
      </c>
      <c r="G2309" s="4" t="s">
        <v>12</v>
      </c>
    </row>
    <row r="2310" customFormat="false" ht="15.75" hidden="false" customHeight="false" outlineLevel="0" collapsed="false">
      <c r="A2310" s="3" t="n">
        <v>2309</v>
      </c>
      <c r="B2310" s="4" t="s">
        <v>8760</v>
      </c>
      <c r="C2310" s="4" t="s">
        <v>14</v>
      </c>
      <c r="D2310" s="4" t="s">
        <v>8761</v>
      </c>
      <c r="E2310" s="4" t="s">
        <v>10</v>
      </c>
      <c r="F2310" s="4" t="s">
        <v>8762</v>
      </c>
      <c r="G2310" s="4" t="s">
        <v>12</v>
      </c>
    </row>
    <row r="2311" customFormat="false" ht="15.75" hidden="false" customHeight="false" outlineLevel="0" collapsed="false">
      <c r="A2311" s="3" t="n">
        <v>2310</v>
      </c>
      <c r="B2311" s="4" t="s">
        <v>8763</v>
      </c>
      <c r="C2311" s="4" t="s">
        <v>14</v>
      </c>
      <c r="D2311" s="4" t="s">
        <v>8764</v>
      </c>
      <c r="E2311" s="4" t="s">
        <v>8765</v>
      </c>
      <c r="F2311" s="4" t="s">
        <v>8766</v>
      </c>
      <c r="G2311" s="4" t="s">
        <v>12</v>
      </c>
    </row>
    <row r="2312" customFormat="false" ht="15.75" hidden="false" customHeight="false" outlineLevel="0" collapsed="false">
      <c r="A2312" s="3" t="n">
        <v>2311</v>
      </c>
      <c r="B2312" s="4" t="s">
        <v>8767</v>
      </c>
      <c r="C2312" s="4" t="s">
        <v>8768</v>
      </c>
      <c r="D2312" s="4" t="s">
        <v>8769</v>
      </c>
      <c r="E2312" s="4" t="n">
        <f aca="false">+919866548484</f>
        <v>919866548484</v>
      </c>
      <c r="F2312" s="4" t="s">
        <v>8770</v>
      </c>
      <c r="G2312" s="4" t="s">
        <v>12</v>
      </c>
    </row>
    <row r="2313" customFormat="false" ht="15.75" hidden="false" customHeight="false" outlineLevel="0" collapsed="false">
      <c r="A2313" s="3" t="n">
        <v>2312</v>
      </c>
      <c r="B2313" s="4" t="s">
        <v>8771</v>
      </c>
      <c r="C2313" s="4" t="s">
        <v>8772</v>
      </c>
      <c r="D2313" s="4" t="s">
        <v>8773</v>
      </c>
      <c r="E2313" s="4" t="s">
        <v>10</v>
      </c>
      <c r="F2313" s="4" t="s">
        <v>8774</v>
      </c>
      <c r="G2313" s="4" t="s">
        <v>12</v>
      </c>
    </row>
    <row r="2314" customFormat="false" ht="15.75" hidden="false" customHeight="false" outlineLevel="0" collapsed="false">
      <c r="A2314" s="3" t="n">
        <v>2313</v>
      </c>
      <c r="B2314" s="4" t="s">
        <v>8775</v>
      </c>
      <c r="C2314" s="4" t="s">
        <v>8776</v>
      </c>
      <c r="D2314" s="4" t="s">
        <v>8777</v>
      </c>
      <c r="E2314" s="4" t="s">
        <v>10</v>
      </c>
      <c r="F2314" s="4" t="s">
        <v>8778</v>
      </c>
      <c r="G2314" s="4" t="s">
        <v>12</v>
      </c>
    </row>
    <row r="2315" customFormat="false" ht="15.75" hidden="false" customHeight="false" outlineLevel="0" collapsed="false">
      <c r="A2315" s="3" t="n">
        <v>2314</v>
      </c>
      <c r="B2315" s="4" t="s">
        <v>8779</v>
      </c>
      <c r="C2315" s="4" t="s">
        <v>31</v>
      </c>
      <c r="D2315" s="4" t="s">
        <v>8780</v>
      </c>
      <c r="E2315" s="4" t="n">
        <f aca="false">+912261063665</f>
        <v>912261063665</v>
      </c>
      <c r="F2315" s="4" t="s">
        <v>8781</v>
      </c>
      <c r="G2315" s="4" t="s">
        <v>12</v>
      </c>
    </row>
    <row r="2316" customFormat="false" ht="15.75" hidden="false" customHeight="false" outlineLevel="0" collapsed="false">
      <c r="A2316" s="3" t="n">
        <v>2315</v>
      </c>
      <c r="B2316" s="4" t="s">
        <v>8782</v>
      </c>
      <c r="C2316" s="4" t="s">
        <v>31</v>
      </c>
      <c r="D2316" s="4" t="s">
        <v>8783</v>
      </c>
      <c r="E2316" s="4" t="s">
        <v>10</v>
      </c>
      <c r="F2316" s="4" t="s">
        <v>8784</v>
      </c>
      <c r="G2316" s="4" t="s">
        <v>12</v>
      </c>
    </row>
    <row r="2317" customFormat="false" ht="15.75" hidden="false" customHeight="false" outlineLevel="0" collapsed="false">
      <c r="A2317" s="3" t="n">
        <v>2316</v>
      </c>
      <c r="B2317" s="4" t="s">
        <v>8785</v>
      </c>
      <c r="C2317" s="4" t="s">
        <v>8786</v>
      </c>
      <c r="D2317" s="4" t="s">
        <v>8787</v>
      </c>
      <c r="E2317" s="4" t="n">
        <v>779100038</v>
      </c>
      <c r="F2317" s="4" t="s">
        <v>8788</v>
      </c>
      <c r="G2317" s="4" t="s">
        <v>12</v>
      </c>
    </row>
    <row r="2318" customFormat="false" ht="15.75" hidden="false" customHeight="false" outlineLevel="0" collapsed="false">
      <c r="A2318" s="3" t="n">
        <v>2317</v>
      </c>
      <c r="B2318" s="4" t="s">
        <v>8789</v>
      </c>
      <c r="C2318" s="4" t="s">
        <v>8790</v>
      </c>
      <c r="D2318" s="4" t="s">
        <v>8791</v>
      </c>
      <c r="E2318" s="4" t="s">
        <v>10</v>
      </c>
      <c r="F2318" s="4" t="s">
        <v>8792</v>
      </c>
      <c r="G2318" s="4" t="s">
        <v>12</v>
      </c>
    </row>
    <row r="2319" customFormat="false" ht="15.75" hidden="false" customHeight="false" outlineLevel="0" collapsed="false">
      <c r="A2319" s="3" t="n">
        <v>2318</v>
      </c>
      <c r="B2319" s="4" t="s">
        <v>8793</v>
      </c>
      <c r="C2319" s="4" t="s">
        <v>4087</v>
      </c>
      <c r="D2319" s="6" t="s">
        <v>8794</v>
      </c>
      <c r="E2319" s="4" t="s">
        <v>10</v>
      </c>
      <c r="F2319" s="4" t="s">
        <v>8795</v>
      </c>
      <c r="G2319" s="4" t="s">
        <v>12</v>
      </c>
    </row>
    <row r="2320" customFormat="false" ht="15.75" hidden="false" customHeight="false" outlineLevel="0" collapsed="false">
      <c r="A2320" s="3" t="n">
        <v>2319</v>
      </c>
      <c r="B2320" s="4" t="s">
        <v>8796</v>
      </c>
      <c r="C2320" s="4" t="s">
        <v>8797</v>
      </c>
      <c r="D2320" s="4" t="s">
        <v>8798</v>
      </c>
      <c r="E2320" s="4" t="s">
        <v>10</v>
      </c>
      <c r="F2320" s="4" t="s">
        <v>8799</v>
      </c>
      <c r="G2320" s="4" t="s">
        <v>12</v>
      </c>
    </row>
    <row r="2321" customFormat="false" ht="15.75" hidden="false" customHeight="false" outlineLevel="0" collapsed="false">
      <c r="A2321" s="3" t="n">
        <v>2320</v>
      </c>
      <c r="B2321" s="4" t="s">
        <v>8800</v>
      </c>
      <c r="C2321" s="4" t="s">
        <v>8801</v>
      </c>
      <c r="D2321" s="4" t="s">
        <v>8802</v>
      </c>
      <c r="E2321" s="4" t="s">
        <v>10</v>
      </c>
      <c r="F2321" s="4" t="s">
        <v>8803</v>
      </c>
      <c r="G2321" s="4" t="s">
        <v>12</v>
      </c>
    </row>
    <row r="2322" customFormat="false" ht="15.75" hidden="false" customHeight="false" outlineLevel="0" collapsed="false">
      <c r="A2322" s="3" t="n">
        <v>2321</v>
      </c>
      <c r="B2322" s="4" t="s">
        <v>8804</v>
      </c>
      <c r="C2322" s="4" t="s">
        <v>31</v>
      </c>
      <c r="D2322" s="4" t="s">
        <v>8805</v>
      </c>
      <c r="E2322" s="4" t="s">
        <v>10</v>
      </c>
      <c r="F2322" s="4" t="s">
        <v>8806</v>
      </c>
      <c r="G2322" s="4" t="s">
        <v>12</v>
      </c>
    </row>
    <row r="2323" customFormat="false" ht="15.75" hidden="false" customHeight="false" outlineLevel="0" collapsed="false">
      <c r="A2323" s="3" t="n">
        <v>2322</v>
      </c>
      <c r="B2323" s="4" t="s">
        <v>8807</v>
      </c>
      <c r="C2323" s="4" t="s">
        <v>8808</v>
      </c>
      <c r="D2323" s="4" t="s">
        <v>8809</v>
      </c>
      <c r="E2323" s="4" t="n">
        <f aca="false">+912223712661</f>
        <v>912223712661</v>
      </c>
      <c r="F2323" s="4" t="s">
        <v>8810</v>
      </c>
      <c r="G2323" s="4" t="s">
        <v>12</v>
      </c>
    </row>
    <row r="2324" customFormat="false" ht="15.75" hidden="false" customHeight="false" outlineLevel="0" collapsed="false">
      <c r="A2324" s="3" t="n">
        <v>2323</v>
      </c>
      <c r="B2324" s="4" t="s">
        <v>8811</v>
      </c>
      <c r="C2324" s="4" t="s">
        <v>928</v>
      </c>
      <c r="D2324" s="4" t="s">
        <v>8812</v>
      </c>
      <c r="E2324" s="4" t="n">
        <f aca="false">+9104465556111</f>
        <v>9104465556111</v>
      </c>
      <c r="F2324" s="4" t="s">
        <v>8813</v>
      </c>
      <c r="G2324" s="4" t="s">
        <v>12</v>
      </c>
    </row>
    <row r="2325" customFormat="false" ht="15.75" hidden="false" customHeight="false" outlineLevel="0" collapsed="false">
      <c r="A2325" s="3" t="n">
        <v>2324</v>
      </c>
      <c r="B2325" s="4" t="s">
        <v>8814</v>
      </c>
      <c r="C2325" s="4" t="s">
        <v>8815</v>
      </c>
      <c r="D2325" s="4" t="s">
        <v>8816</v>
      </c>
      <c r="E2325" s="4" t="s">
        <v>10</v>
      </c>
      <c r="F2325" s="4" t="s">
        <v>8817</v>
      </c>
      <c r="G2325" s="4" t="s">
        <v>12</v>
      </c>
    </row>
    <row r="2326" customFormat="false" ht="15.75" hidden="false" customHeight="false" outlineLevel="0" collapsed="false">
      <c r="A2326" s="3" t="n">
        <v>2325</v>
      </c>
      <c r="B2326" s="4" t="s">
        <v>8818</v>
      </c>
      <c r="C2326" s="4" t="s">
        <v>51</v>
      </c>
      <c r="D2326" s="4" t="s">
        <v>8819</v>
      </c>
      <c r="E2326" s="4" t="s">
        <v>8820</v>
      </c>
      <c r="F2326" s="4" t="s">
        <v>8821</v>
      </c>
      <c r="G2326" s="4" t="s">
        <v>12</v>
      </c>
    </row>
    <row r="2327" customFormat="false" ht="15.75" hidden="false" customHeight="false" outlineLevel="0" collapsed="false">
      <c r="A2327" s="3" t="n">
        <v>2326</v>
      </c>
      <c r="B2327" s="4" t="s">
        <v>8822</v>
      </c>
      <c r="C2327" s="4" t="s">
        <v>8823</v>
      </c>
      <c r="D2327" s="4" t="s">
        <v>8824</v>
      </c>
      <c r="E2327" s="10" t="s">
        <v>8825</v>
      </c>
      <c r="F2327" s="4" t="s">
        <v>8826</v>
      </c>
      <c r="G2327" s="4" t="s">
        <v>12</v>
      </c>
    </row>
    <row r="2328" customFormat="false" ht="15.75" hidden="false" customHeight="false" outlineLevel="0" collapsed="false">
      <c r="A2328" s="3" t="n">
        <v>2327</v>
      </c>
      <c r="B2328" s="4" t="s">
        <v>8827</v>
      </c>
      <c r="C2328" s="4" t="s">
        <v>8828</v>
      </c>
      <c r="D2328" s="4" t="s">
        <v>8829</v>
      </c>
      <c r="E2328" s="4" t="n">
        <f aca="false">+918049083746</f>
        <v>918049083746</v>
      </c>
      <c r="F2328" s="4" t="s">
        <v>8830</v>
      </c>
      <c r="G2328" s="4" t="s">
        <v>12</v>
      </c>
    </row>
    <row r="2329" customFormat="false" ht="15.75" hidden="false" customHeight="false" outlineLevel="0" collapsed="false">
      <c r="A2329" s="3" t="n">
        <v>2328</v>
      </c>
      <c r="B2329" s="4" t="s">
        <v>8831</v>
      </c>
      <c r="C2329" s="4" t="s">
        <v>8832</v>
      </c>
      <c r="D2329" s="4" t="s">
        <v>8833</v>
      </c>
      <c r="E2329" s="4" t="s">
        <v>8834</v>
      </c>
      <c r="F2329" s="4" t="s">
        <v>8835</v>
      </c>
      <c r="G2329" s="4" t="s">
        <v>12</v>
      </c>
    </row>
    <row r="2330" customFormat="false" ht="15.75" hidden="false" customHeight="false" outlineLevel="0" collapsed="false">
      <c r="A2330" s="3" t="n">
        <v>2329</v>
      </c>
      <c r="B2330" s="4" t="s">
        <v>8836</v>
      </c>
      <c r="C2330" s="4" t="s">
        <v>8837</v>
      </c>
      <c r="D2330" s="4" t="s">
        <v>8838</v>
      </c>
      <c r="E2330" s="4" t="s">
        <v>10</v>
      </c>
      <c r="F2330" s="4" t="s">
        <v>8839</v>
      </c>
      <c r="G2330" s="4" t="s">
        <v>12</v>
      </c>
    </row>
    <row r="2331" customFormat="false" ht="15.75" hidden="false" customHeight="false" outlineLevel="0" collapsed="false">
      <c r="A2331" s="3" t="n">
        <v>2330</v>
      </c>
      <c r="B2331" s="4" t="s">
        <v>8840</v>
      </c>
      <c r="C2331" s="4" t="s">
        <v>8841</v>
      </c>
      <c r="D2331" s="4" t="s">
        <v>8842</v>
      </c>
      <c r="E2331" s="4" t="s">
        <v>10</v>
      </c>
      <c r="F2331" s="4" t="s">
        <v>8843</v>
      </c>
      <c r="G2331" s="4" t="s">
        <v>12</v>
      </c>
    </row>
    <row r="2332" customFormat="false" ht="15.75" hidden="false" customHeight="false" outlineLevel="0" collapsed="false">
      <c r="A2332" s="3" t="n">
        <v>2331</v>
      </c>
      <c r="B2332" s="4" t="s">
        <v>8844</v>
      </c>
      <c r="C2332" s="4" t="s">
        <v>14</v>
      </c>
      <c r="D2332" s="4" t="s">
        <v>8845</v>
      </c>
      <c r="E2332" s="4" t="s">
        <v>8846</v>
      </c>
      <c r="F2332" s="4" t="s">
        <v>8847</v>
      </c>
      <c r="G2332" s="4" t="s">
        <v>12</v>
      </c>
    </row>
    <row r="2333" customFormat="false" ht="15.75" hidden="false" customHeight="false" outlineLevel="0" collapsed="false">
      <c r="A2333" s="3" t="n">
        <v>2332</v>
      </c>
      <c r="B2333" s="4" t="s">
        <v>8848</v>
      </c>
      <c r="C2333" s="4" t="s">
        <v>8849</v>
      </c>
      <c r="D2333" s="4" t="s">
        <v>8850</v>
      </c>
      <c r="E2333" s="4" t="s">
        <v>10</v>
      </c>
      <c r="F2333" s="4" t="s">
        <v>8851</v>
      </c>
      <c r="G2333" s="4" t="s">
        <v>12</v>
      </c>
    </row>
    <row r="2334" customFormat="false" ht="15.75" hidden="false" customHeight="false" outlineLevel="0" collapsed="false">
      <c r="A2334" s="3" t="n">
        <v>2333</v>
      </c>
      <c r="B2334" s="4" t="s">
        <v>8852</v>
      </c>
      <c r="C2334" s="4" t="s">
        <v>8853</v>
      </c>
      <c r="D2334" s="4" t="s">
        <v>8854</v>
      </c>
      <c r="E2334" s="4" t="s">
        <v>10</v>
      </c>
      <c r="F2334" s="4" t="s">
        <v>8855</v>
      </c>
      <c r="G2334" s="4" t="s">
        <v>12</v>
      </c>
    </row>
    <row r="2335" customFormat="false" ht="15.75" hidden="false" customHeight="false" outlineLevel="0" collapsed="false">
      <c r="A2335" s="3" t="n">
        <v>2334</v>
      </c>
      <c r="B2335" s="4" t="s">
        <v>8856</v>
      </c>
      <c r="C2335" s="4" t="s">
        <v>8857</v>
      </c>
      <c r="D2335" s="4" t="s">
        <v>8858</v>
      </c>
      <c r="E2335" s="4" t="n">
        <f aca="false">+918042423800</f>
        <v>918042423800</v>
      </c>
      <c r="F2335" s="4" t="s">
        <v>8859</v>
      </c>
      <c r="G2335" s="4" t="s">
        <v>12</v>
      </c>
    </row>
    <row r="2336" customFormat="false" ht="15.75" hidden="false" customHeight="false" outlineLevel="0" collapsed="false">
      <c r="A2336" s="3" t="n">
        <v>2335</v>
      </c>
      <c r="B2336" s="4" t="s">
        <v>8860</v>
      </c>
      <c r="C2336" s="4" t="s">
        <v>8861</v>
      </c>
      <c r="D2336" s="4" t="s">
        <v>8862</v>
      </c>
      <c r="E2336" s="4" t="n">
        <f aca="false">+912089572249</f>
        <v>912089572249</v>
      </c>
      <c r="F2336" s="4" t="s">
        <v>8863</v>
      </c>
      <c r="G2336" s="4" t="s">
        <v>12</v>
      </c>
    </row>
    <row r="2337" customFormat="false" ht="15.75" hidden="false" customHeight="false" outlineLevel="0" collapsed="false">
      <c r="A2337" s="3" t="n">
        <v>2336</v>
      </c>
      <c r="B2337" s="4" t="s">
        <v>8864</v>
      </c>
      <c r="C2337" s="4" t="s">
        <v>8865</v>
      </c>
      <c r="D2337" s="4" t="s">
        <v>8866</v>
      </c>
      <c r="E2337" s="4" t="s">
        <v>10</v>
      </c>
      <c r="F2337" s="4" t="s">
        <v>8867</v>
      </c>
      <c r="G2337" s="4" t="s">
        <v>12</v>
      </c>
    </row>
    <row r="2338" customFormat="false" ht="15.75" hidden="false" customHeight="false" outlineLevel="0" collapsed="false">
      <c r="A2338" s="3" t="n">
        <v>2337</v>
      </c>
      <c r="B2338" s="4" t="s">
        <v>8868</v>
      </c>
      <c r="C2338" s="4" t="s">
        <v>31</v>
      </c>
      <c r="D2338" s="4" t="s">
        <v>8869</v>
      </c>
      <c r="E2338" s="4" t="n">
        <f aca="false">+919894047812</f>
        <v>919894047812</v>
      </c>
      <c r="F2338" s="4" t="s">
        <v>8870</v>
      </c>
      <c r="G2338" s="4" t="s">
        <v>12</v>
      </c>
    </row>
    <row r="2339" customFormat="false" ht="15.75" hidden="false" customHeight="false" outlineLevel="0" collapsed="false">
      <c r="A2339" s="3" t="n">
        <v>2338</v>
      </c>
      <c r="B2339" s="4" t="s">
        <v>8871</v>
      </c>
      <c r="C2339" s="4" t="s">
        <v>8872</v>
      </c>
      <c r="D2339" s="4" t="s">
        <v>8873</v>
      </c>
      <c r="E2339" s="4" t="s">
        <v>10</v>
      </c>
      <c r="F2339" s="4" t="s">
        <v>8874</v>
      </c>
      <c r="G2339" s="4" t="s">
        <v>12</v>
      </c>
    </row>
    <row r="2340" customFormat="false" ht="15.75" hidden="false" customHeight="false" outlineLevel="0" collapsed="false">
      <c r="A2340" s="3" t="n">
        <v>2339</v>
      </c>
      <c r="B2340" s="4" t="s">
        <v>8875</v>
      </c>
      <c r="C2340" s="4" t="s">
        <v>31</v>
      </c>
      <c r="D2340" s="4" t="s">
        <v>8876</v>
      </c>
      <c r="E2340" s="4" t="s">
        <v>10</v>
      </c>
      <c r="F2340" s="4" t="s">
        <v>8877</v>
      </c>
      <c r="G2340" s="4" t="s">
        <v>12</v>
      </c>
    </row>
    <row r="2341" customFormat="false" ht="15.75" hidden="false" customHeight="false" outlineLevel="0" collapsed="false">
      <c r="A2341" s="3" t="n">
        <v>2340</v>
      </c>
      <c r="B2341" s="4" t="s">
        <v>8878</v>
      </c>
      <c r="C2341" s="4" t="s">
        <v>8879</v>
      </c>
      <c r="D2341" s="4" t="s">
        <v>8880</v>
      </c>
      <c r="E2341" s="4" t="s">
        <v>8881</v>
      </c>
      <c r="F2341" s="4" t="s">
        <v>8882</v>
      </c>
      <c r="G2341" s="4" t="s">
        <v>12</v>
      </c>
    </row>
    <row r="2342" customFormat="false" ht="15.75" hidden="false" customHeight="false" outlineLevel="0" collapsed="false">
      <c r="A2342" s="3" t="n">
        <v>2341</v>
      </c>
      <c r="B2342" s="4" t="s">
        <v>8883</v>
      </c>
      <c r="C2342" s="4" t="s">
        <v>51</v>
      </c>
      <c r="D2342" s="4" t="s">
        <v>8884</v>
      </c>
      <c r="E2342" s="4" t="n">
        <f aca="false">+912228963582</f>
        <v>912228963582</v>
      </c>
      <c r="F2342" s="4" t="s">
        <v>8885</v>
      </c>
      <c r="G2342" s="4" t="s">
        <v>12</v>
      </c>
    </row>
    <row r="2343" customFormat="false" ht="15.75" hidden="false" customHeight="false" outlineLevel="0" collapsed="false">
      <c r="A2343" s="3" t="n">
        <v>2342</v>
      </c>
      <c r="B2343" s="4" t="s">
        <v>8886</v>
      </c>
      <c r="C2343" s="4" t="s">
        <v>31</v>
      </c>
      <c r="D2343" s="4" t="s">
        <v>8887</v>
      </c>
      <c r="E2343" s="4" t="n">
        <v>4040382489</v>
      </c>
      <c r="F2343" s="4" t="s">
        <v>8888</v>
      </c>
      <c r="G2343" s="4" t="s">
        <v>12</v>
      </c>
    </row>
    <row r="2344" customFormat="false" ht="15.75" hidden="false" customHeight="false" outlineLevel="0" collapsed="false">
      <c r="A2344" s="3" t="n">
        <v>2343</v>
      </c>
      <c r="B2344" s="4" t="s">
        <v>8889</v>
      </c>
      <c r="C2344" s="4" t="s">
        <v>8890</v>
      </c>
      <c r="D2344" s="6" t="s">
        <v>8891</v>
      </c>
      <c r="E2344" s="4" t="s">
        <v>10</v>
      </c>
      <c r="F2344" s="4" t="s">
        <v>8892</v>
      </c>
      <c r="G2344" s="4" t="s">
        <v>8893</v>
      </c>
    </row>
    <row r="2345" customFormat="false" ht="15.75" hidden="false" customHeight="false" outlineLevel="0" collapsed="false">
      <c r="A2345" s="3" t="n">
        <v>2344</v>
      </c>
      <c r="B2345" s="4" t="s">
        <v>8894</v>
      </c>
      <c r="C2345" s="4" t="s">
        <v>31</v>
      </c>
      <c r="D2345" s="4" t="s">
        <v>8895</v>
      </c>
      <c r="E2345" s="4" t="s">
        <v>10</v>
      </c>
      <c r="F2345" s="4" t="s">
        <v>8896</v>
      </c>
      <c r="G2345" s="4" t="s">
        <v>12</v>
      </c>
    </row>
    <row r="2346" customFormat="false" ht="15.75" hidden="false" customHeight="false" outlineLevel="0" collapsed="false">
      <c r="A2346" s="3" t="n">
        <v>2345</v>
      </c>
      <c r="B2346" s="4" t="s">
        <v>8897</v>
      </c>
      <c r="C2346" s="4" t="s">
        <v>8898</v>
      </c>
      <c r="D2346" s="4" t="s">
        <v>8899</v>
      </c>
      <c r="E2346" s="4" t="s">
        <v>8900</v>
      </c>
      <c r="F2346" s="10" t="s">
        <v>8901</v>
      </c>
      <c r="G2346" s="4" t="s">
        <v>12</v>
      </c>
    </row>
    <row r="2347" customFormat="false" ht="15.75" hidden="false" customHeight="false" outlineLevel="0" collapsed="false">
      <c r="A2347" s="3" t="n">
        <v>2346</v>
      </c>
      <c r="B2347" s="4" t="s">
        <v>8902</v>
      </c>
      <c r="C2347" s="4" t="s">
        <v>8903</v>
      </c>
      <c r="D2347" s="6" t="s">
        <v>8904</v>
      </c>
      <c r="E2347" s="4" t="s">
        <v>10</v>
      </c>
      <c r="F2347" s="4" t="s">
        <v>8905</v>
      </c>
      <c r="G2347" s="4" t="s">
        <v>12</v>
      </c>
    </row>
    <row r="2348" customFormat="false" ht="15.75" hidden="false" customHeight="false" outlineLevel="0" collapsed="false">
      <c r="A2348" s="3" t="n">
        <v>2347</v>
      </c>
      <c r="B2348" s="4" t="s">
        <v>8906</v>
      </c>
      <c r="C2348" s="4" t="s">
        <v>14</v>
      </c>
      <c r="D2348" s="4" t="s">
        <v>8907</v>
      </c>
      <c r="E2348" s="4" t="s">
        <v>8908</v>
      </c>
      <c r="F2348" s="4" t="s">
        <v>8909</v>
      </c>
      <c r="G2348" s="4" t="s">
        <v>12</v>
      </c>
    </row>
    <row r="2349" customFormat="false" ht="15.75" hidden="false" customHeight="false" outlineLevel="0" collapsed="false">
      <c r="A2349" s="3" t="n">
        <v>2348</v>
      </c>
      <c r="B2349" s="4" t="s">
        <v>8910</v>
      </c>
      <c r="C2349" s="4" t="s">
        <v>8911</v>
      </c>
      <c r="D2349" s="4" t="s">
        <v>8912</v>
      </c>
      <c r="E2349" s="4" t="n">
        <f aca="false">+914023549548</f>
        <v>914023549548</v>
      </c>
      <c r="F2349" s="4" t="s">
        <v>8913</v>
      </c>
      <c r="G2349" s="4" t="s">
        <v>12</v>
      </c>
    </row>
    <row r="2350" customFormat="false" ht="15.75" hidden="false" customHeight="false" outlineLevel="0" collapsed="false">
      <c r="A2350" s="3" t="n">
        <v>2349</v>
      </c>
      <c r="B2350" s="4" t="s">
        <v>8914</v>
      </c>
      <c r="C2350" s="4" t="s">
        <v>171</v>
      </c>
      <c r="D2350" s="4" t="s">
        <v>8915</v>
      </c>
      <c r="E2350" s="4" t="s">
        <v>10</v>
      </c>
      <c r="F2350" s="4" t="s">
        <v>8916</v>
      </c>
      <c r="G2350" s="4" t="s">
        <v>12</v>
      </c>
    </row>
    <row r="2351" customFormat="false" ht="15.75" hidden="false" customHeight="false" outlineLevel="0" collapsed="false">
      <c r="A2351" s="3" t="n">
        <v>2350</v>
      </c>
      <c r="B2351" s="4" t="s">
        <v>8917</v>
      </c>
      <c r="C2351" s="4" t="s">
        <v>8918</v>
      </c>
      <c r="D2351" s="4" t="s">
        <v>8919</v>
      </c>
      <c r="E2351" s="4" t="s">
        <v>10</v>
      </c>
      <c r="F2351" s="4" t="s">
        <v>8920</v>
      </c>
      <c r="G2351" s="4" t="s">
        <v>12</v>
      </c>
    </row>
    <row r="2352" customFormat="false" ht="15.75" hidden="false" customHeight="false" outlineLevel="0" collapsed="false">
      <c r="A2352" s="3" t="n">
        <v>2351</v>
      </c>
      <c r="B2352" s="4" t="s">
        <v>8921</v>
      </c>
      <c r="C2352" s="4" t="s">
        <v>8922</v>
      </c>
      <c r="D2352" s="4" t="s">
        <v>8923</v>
      </c>
      <c r="E2352" s="4" t="s">
        <v>10</v>
      </c>
      <c r="F2352" s="4" t="s">
        <v>8924</v>
      </c>
      <c r="G2352" s="4" t="s">
        <v>12</v>
      </c>
    </row>
    <row r="2353" customFormat="false" ht="15.75" hidden="false" customHeight="false" outlineLevel="0" collapsed="false">
      <c r="A2353" s="3" t="n">
        <v>2352</v>
      </c>
      <c r="B2353" s="4" t="s">
        <v>8925</v>
      </c>
      <c r="C2353" s="4" t="s">
        <v>8926</v>
      </c>
      <c r="D2353" s="4" t="s">
        <v>8927</v>
      </c>
      <c r="E2353" s="4" t="s">
        <v>10</v>
      </c>
      <c r="F2353" s="4" t="s">
        <v>8928</v>
      </c>
      <c r="G2353" s="4" t="s">
        <v>12</v>
      </c>
    </row>
    <row r="2354" customFormat="false" ht="15.75" hidden="false" customHeight="false" outlineLevel="0" collapsed="false">
      <c r="A2354" s="3" t="n">
        <v>2353</v>
      </c>
      <c r="B2354" s="4" t="s">
        <v>8929</v>
      </c>
      <c r="C2354" s="4" t="s">
        <v>8930</v>
      </c>
      <c r="D2354" s="4" t="s">
        <v>8931</v>
      </c>
      <c r="E2354" s="4" t="s">
        <v>10</v>
      </c>
      <c r="F2354" s="4" t="s">
        <v>8932</v>
      </c>
      <c r="G2354" s="4" t="s">
        <v>12</v>
      </c>
    </row>
    <row r="2355" customFormat="false" ht="15.75" hidden="false" customHeight="false" outlineLevel="0" collapsed="false">
      <c r="A2355" s="3" t="n">
        <v>2354</v>
      </c>
      <c r="B2355" s="4" t="s">
        <v>8933</v>
      </c>
      <c r="C2355" s="4" t="s">
        <v>8934</v>
      </c>
      <c r="D2355" s="4" t="s">
        <v>8935</v>
      </c>
      <c r="E2355" s="4" t="s">
        <v>10</v>
      </c>
      <c r="F2355" s="4" t="s">
        <v>8936</v>
      </c>
      <c r="G2355" s="4" t="s">
        <v>12</v>
      </c>
    </row>
    <row r="2356" customFormat="false" ht="15.75" hidden="false" customHeight="false" outlineLevel="0" collapsed="false">
      <c r="A2356" s="3" t="n">
        <v>2355</v>
      </c>
      <c r="B2356" s="4" t="s">
        <v>8937</v>
      </c>
      <c r="C2356" s="4" t="s">
        <v>14</v>
      </c>
      <c r="D2356" s="4" t="s">
        <v>8938</v>
      </c>
      <c r="E2356" s="4" t="s">
        <v>10</v>
      </c>
      <c r="F2356" s="4" t="s">
        <v>8939</v>
      </c>
      <c r="G2356" s="4" t="s">
        <v>12</v>
      </c>
    </row>
    <row r="2357" customFormat="false" ht="15.75" hidden="false" customHeight="false" outlineLevel="0" collapsed="false">
      <c r="A2357" s="3" t="n">
        <v>2356</v>
      </c>
      <c r="B2357" s="4" t="s">
        <v>8940</v>
      </c>
      <c r="C2357" s="4" t="s">
        <v>8941</v>
      </c>
      <c r="D2357" s="4" t="s">
        <v>8942</v>
      </c>
      <c r="E2357" s="4" t="n">
        <f aca="false">+91984860691</f>
        <v>91984860691</v>
      </c>
      <c r="F2357" s="4" t="s">
        <v>8943</v>
      </c>
      <c r="G2357" s="4" t="s">
        <v>12</v>
      </c>
    </row>
    <row r="2358" customFormat="false" ht="15.75" hidden="false" customHeight="false" outlineLevel="0" collapsed="false">
      <c r="A2358" s="3" t="n">
        <v>2357</v>
      </c>
      <c r="B2358" s="4" t="s">
        <v>8944</v>
      </c>
      <c r="C2358" s="4" t="s">
        <v>8945</v>
      </c>
      <c r="D2358" s="4" t="s">
        <v>8946</v>
      </c>
      <c r="E2358" s="4" t="s">
        <v>10</v>
      </c>
      <c r="F2358" s="4" t="s">
        <v>8947</v>
      </c>
      <c r="G2358" s="4" t="s">
        <v>12</v>
      </c>
    </row>
    <row r="2359" customFormat="false" ht="15.75" hidden="false" customHeight="false" outlineLevel="0" collapsed="false">
      <c r="A2359" s="3" t="n">
        <v>2358</v>
      </c>
      <c r="B2359" s="4" t="s">
        <v>8948</v>
      </c>
      <c r="C2359" s="4" t="s">
        <v>8949</v>
      </c>
      <c r="D2359" s="4" t="s">
        <v>8950</v>
      </c>
      <c r="E2359" s="4" t="n">
        <f aca="false">+912114660107</f>
        <v>912114660107</v>
      </c>
      <c r="F2359" s="4" t="s">
        <v>8951</v>
      </c>
      <c r="G2359" s="4" t="s">
        <v>12</v>
      </c>
    </row>
    <row r="2360" customFormat="false" ht="15.75" hidden="false" customHeight="false" outlineLevel="0" collapsed="false">
      <c r="A2360" s="3" t="n">
        <v>2359</v>
      </c>
      <c r="B2360" s="4" t="s">
        <v>8952</v>
      </c>
      <c r="C2360" s="4" t="s">
        <v>8953</v>
      </c>
      <c r="D2360" s="4" t="s">
        <v>8954</v>
      </c>
      <c r="E2360" s="4" t="s">
        <v>10</v>
      </c>
      <c r="F2360" s="4" t="s">
        <v>8955</v>
      </c>
      <c r="G2360" s="4" t="s">
        <v>12</v>
      </c>
    </row>
    <row r="2361" customFormat="false" ht="15.75" hidden="false" customHeight="false" outlineLevel="0" collapsed="false">
      <c r="A2361" s="3" t="n">
        <v>2360</v>
      </c>
      <c r="B2361" s="4" t="s">
        <v>8956</v>
      </c>
      <c r="C2361" s="4" t="s">
        <v>8957</v>
      </c>
      <c r="D2361" s="4" t="s">
        <v>8958</v>
      </c>
      <c r="E2361" s="4" t="s">
        <v>10</v>
      </c>
      <c r="F2361" s="4" t="s">
        <v>8959</v>
      </c>
      <c r="G2361" s="4" t="s">
        <v>12</v>
      </c>
    </row>
    <row r="2362" customFormat="false" ht="15.75" hidden="false" customHeight="false" outlineLevel="0" collapsed="false">
      <c r="A2362" s="3" t="n">
        <v>2361</v>
      </c>
      <c r="B2362" s="4" t="s">
        <v>8960</v>
      </c>
      <c r="C2362" s="4" t="s">
        <v>8961</v>
      </c>
      <c r="D2362" s="4" t="s">
        <v>8962</v>
      </c>
      <c r="E2362" s="4" t="s">
        <v>8963</v>
      </c>
      <c r="F2362" s="4" t="s">
        <v>8964</v>
      </c>
      <c r="G2362" s="4" t="s">
        <v>12</v>
      </c>
    </row>
    <row r="2363" customFormat="false" ht="15.75" hidden="false" customHeight="false" outlineLevel="0" collapsed="false">
      <c r="A2363" s="3" t="n">
        <v>2362</v>
      </c>
      <c r="B2363" s="4" t="s">
        <v>8965</v>
      </c>
      <c r="C2363" s="4" t="s">
        <v>8966</v>
      </c>
      <c r="D2363" s="4" t="s">
        <v>8967</v>
      </c>
      <c r="E2363" s="4" t="s">
        <v>10</v>
      </c>
      <c r="F2363" s="4" t="s">
        <v>8968</v>
      </c>
      <c r="G2363" s="4" t="s">
        <v>12</v>
      </c>
    </row>
    <row r="2364" customFormat="false" ht="15.75" hidden="false" customHeight="false" outlineLevel="0" collapsed="false">
      <c r="A2364" s="3" t="n">
        <v>2363</v>
      </c>
      <c r="B2364" s="4" t="s">
        <v>8969</v>
      </c>
      <c r="C2364" s="4" t="s">
        <v>8970</v>
      </c>
      <c r="D2364" s="4" t="s">
        <v>8971</v>
      </c>
      <c r="E2364" s="4" t="s">
        <v>10</v>
      </c>
      <c r="F2364" s="4" t="s">
        <v>8972</v>
      </c>
      <c r="G2364" s="4" t="s">
        <v>12</v>
      </c>
    </row>
    <row r="2365" customFormat="false" ht="15.75" hidden="false" customHeight="false" outlineLevel="0" collapsed="false">
      <c r="A2365" s="3" t="n">
        <v>2364</v>
      </c>
      <c r="B2365" s="4" t="s">
        <v>8973</v>
      </c>
      <c r="C2365" s="4" t="s">
        <v>8974</v>
      </c>
      <c r="D2365" s="4" t="s">
        <v>8975</v>
      </c>
      <c r="E2365" s="4" t="s">
        <v>8976</v>
      </c>
      <c r="F2365" s="4" t="s">
        <v>8977</v>
      </c>
      <c r="G2365" s="4" t="s">
        <v>12</v>
      </c>
    </row>
    <row r="2366" customFormat="false" ht="15.75" hidden="false" customHeight="false" outlineLevel="0" collapsed="false">
      <c r="A2366" s="3" t="n">
        <v>2365</v>
      </c>
      <c r="B2366" s="4" t="s">
        <v>8978</v>
      </c>
      <c r="C2366" s="4" t="s">
        <v>8979</v>
      </c>
      <c r="D2366" s="4" t="s">
        <v>8980</v>
      </c>
      <c r="E2366" s="4" t="n">
        <f aca="false">+918028082808</f>
        <v>918028082808</v>
      </c>
      <c r="F2366" s="4" t="s">
        <v>8981</v>
      </c>
      <c r="G2366" s="4" t="s">
        <v>12</v>
      </c>
    </row>
    <row r="2367" customFormat="false" ht="15.75" hidden="false" customHeight="false" outlineLevel="0" collapsed="false">
      <c r="A2367" s="3" t="n">
        <v>2366</v>
      </c>
      <c r="B2367" s="4" t="s">
        <v>8982</v>
      </c>
      <c r="C2367" s="4" t="s">
        <v>1766</v>
      </c>
      <c r="D2367" s="4" t="s">
        <v>8983</v>
      </c>
      <c r="E2367" s="4" t="s">
        <v>10</v>
      </c>
      <c r="F2367" s="4" t="s">
        <v>8984</v>
      </c>
      <c r="G2367" s="4" t="s">
        <v>12</v>
      </c>
    </row>
    <row r="2368" customFormat="false" ht="15.75" hidden="false" customHeight="false" outlineLevel="0" collapsed="false">
      <c r="A2368" s="3" t="n">
        <v>2367</v>
      </c>
      <c r="B2368" s="4" t="s">
        <v>8985</v>
      </c>
      <c r="C2368" s="4" t="s">
        <v>31</v>
      </c>
      <c r="D2368" s="4" t="s">
        <v>8986</v>
      </c>
      <c r="E2368" s="4" t="s">
        <v>10</v>
      </c>
      <c r="F2368" s="4" t="s">
        <v>8987</v>
      </c>
      <c r="G2368" s="4" t="s">
        <v>12</v>
      </c>
    </row>
    <row r="2369" customFormat="false" ht="15.75" hidden="false" customHeight="false" outlineLevel="0" collapsed="false">
      <c r="A2369" s="3" t="n">
        <v>2368</v>
      </c>
      <c r="B2369" s="4" t="s">
        <v>8988</v>
      </c>
      <c r="C2369" s="4" t="s">
        <v>8989</v>
      </c>
      <c r="D2369" s="4" t="s">
        <v>8990</v>
      </c>
      <c r="E2369" s="4" t="s">
        <v>10</v>
      </c>
      <c r="F2369" s="4" t="s">
        <v>8991</v>
      </c>
      <c r="G2369" s="4" t="s">
        <v>12</v>
      </c>
    </row>
    <row r="2370" customFormat="false" ht="15.75" hidden="false" customHeight="false" outlineLevel="0" collapsed="false">
      <c r="A2370" s="3" t="n">
        <v>2369</v>
      </c>
      <c r="B2370" s="4" t="s">
        <v>8992</v>
      </c>
      <c r="C2370" s="4" t="s">
        <v>4115</v>
      </c>
      <c r="D2370" s="4" t="s">
        <v>8993</v>
      </c>
      <c r="E2370" s="4" t="s">
        <v>10</v>
      </c>
      <c r="F2370" s="4" t="s">
        <v>8994</v>
      </c>
      <c r="G2370" s="4" t="s">
        <v>12</v>
      </c>
    </row>
    <row r="2371" customFormat="false" ht="15.75" hidden="false" customHeight="false" outlineLevel="0" collapsed="false">
      <c r="A2371" s="3" t="n">
        <v>2370</v>
      </c>
      <c r="B2371" s="4" t="s">
        <v>8995</v>
      </c>
      <c r="C2371" s="4" t="s">
        <v>8996</v>
      </c>
      <c r="D2371" s="4" t="s">
        <v>8997</v>
      </c>
      <c r="E2371" s="4" t="s">
        <v>10</v>
      </c>
      <c r="F2371" s="4" t="s">
        <v>8998</v>
      </c>
      <c r="G2371" s="4" t="s">
        <v>12</v>
      </c>
    </row>
    <row r="2372" customFormat="false" ht="15.75" hidden="false" customHeight="false" outlineLevel="0" collapsed="false">
      <c r="A2372" s="3" t="n">
        <v>2371</v>
      </c>
      <c r="B2372" s="4" t="s">
        <v>8999</v>
      </c>
      <c r="C2372" s="4" t="s">
        <v>14</v>
      </c>
      <c r="D2372" s="4" t="s">
        <v>9000</v>
      </c>
      <c r="E2372" s="4" t="s">
        <v>10</v>
      </c>
      <c r="F2372" s="4" t="s">
        <v>9001</v>
      </c>
      <c r="G2372" s="4" t="s">
        <v>12</v>
      </c>
    </row>
    <row r="2373" customFormat="false" ht="15.75" hidden="false" customHeight="false" outlineLevel="0" collapsed="false">
      <c r="A2373" s="3" t="n">
        <v>2372</v>
      </c>
      <c r="B2373" s="4" t="s">
        <v>9002</v>
      </c>
      <c r="C2373" s="4" t="s">
        <v>9003</v>
      </c>
      <c r="D2373" s="4" t="s">
        <v>9004</v>
      </c>
      <c r="E2373" s="4" t="s">
        <v>10</v>
      </c>
      <c r="F2373" s="4" t="s">
        <v>9005</v>
      </c>
      <c r="G2373" s="4" t="s">
        <v>12</v>
      </c>
    </row>
    <row r="2374" customFormat="false" ht="15.75" hidden="false" customHeight="false" outlineLevel="0" collapsed="false">
      <c r="A2374" s="3" t="n">
        <v>2373</v>
      </c>
      <c r="B2374" s="4" t="s">
        <v>9006</v>
      </c>
      <c r="C2374" s="4" t="s">
        <v>171</v>
      </c>
      <c r="D2374" s="4" t="s">
        <v>9007</v>
      </c>
      <c r="E2374" s="4" t="n">
        <f aca="false">+919676777714</f>
        <v>919676777714</v>
      </c>
      <c r="F2374" s="4" t="s">
        <v>9008</v>
      </c>
      <c r="G2374" s="4" t="s">
        <v>12</v>
      </c>
    </row>
    <row r="2375" customFormat="false" ht="15.75" hidden="false" customHeight="false" outlineLevel="0" collapsed="false">
      <c r="A2375" s="3" t="n">
        <v>2374</v>
      </c>
      <c r="B2375" s="4" t="s">
        <v>9009</v>
      </c>
      <c r="C2375" s="4" t="s">
        <v>9010</v>
      </c>
      <c r="D2375" s="4" t="s">
        <v>9011</v>
      </c>
      <c r="E2375" s="4" t="s">
        <v>9012</v>
      </c>
      <c r="F2375" s="4" t="s">
        <v>9013</v>
      </c>
      <c r="G2375" s="4" t="s">
        <v>12</v>
      </c>
    </row>
    <row r="2376" customFormat="false" ht="15.75" hidden="false" customHeight="false" outlineLevel="0" collapsed="false">
      <c r="A2376" s="3" t="n">
        <v>2375</v>
      </c>
      <c r="B2376" s="4" t="s">
        <v>9014</v>
      </c>
      <c r="C2376" s="4" t="s">
        <v>31</v>
      </c>
      <c r="D2376" s="4" t="s">
        <v>9015</v>
      </c>
      <c r="E2376" s="4" t="s">
        <v>9016</v>
      </c>
      <c r="F2376" s="4" t="s">
        <v>9017</v>
      </c>
      <c r="G2376" s="4" t="s">
        <v>12</v>
      </c>
    </row>
    <row r="2377" customFormat="false" ht="15.75" hidden="false" customHeight="false" outlineLevel="0" collapsed="false">
      <c r="A2377" s="3" t="n">
        <v>2376</v>
      </c>
      <c r="B2377" s="4" t="s">
        <v>9018</v>
      </c>
      <c r="C2377" s="4" t="s">
        <v>14</v>
      </c>
      <c r="D2377" s="4" t="s">
        <v>9019</v>
      </c>
      <c r="E2377" s="4" t="s">
        <v>10</v>
      </c>
      <c r="F2377" s="4" t="s">
        <v>9020</v>
      </c>
      <c r="G2377" s="4" t="s">
        <v>12</v>
      </c>
    </row>
    <row r="2378" customFormat="false" ht="15.75" hidden="false" customHeight="false" outlineLevel="0" collapsed="false">
      <c r="A2378" s="3" t="n">
        <v>2377</v>
      </c>
      <c r="B2378" s="4" t="s">
        <v>9021</v>
      </c>
      <c r="C2378" s="4" t="s">
        <v>163</v>
      </c>
      <c r="D2378" s="4" t="s">
        <v>9022</v>
      </c>
      <c r="E2378" s="4" t="s">
        <v>10</v>
      </c>
      <c r="F2378" s="4" t="s">
        <v>9023</v>
      </c>
      <c r="G2378" s="4" t="s">
        <v>12</v>
      </c>
    </row>
    <row r="2379" customFormat="false" ht="15.75" hidden="false" customHeight="false" outlineLevel="0" collapsed="false">
      <c r="A2379" s="3" t="n">
        <v>2378</v>
      </c>
      <c r="B2379" s="4" t="s">
        <v>9024</v>
      </c>
      <c r="C2379" s="4" t="s">
        <v>9025</v>
      </c>
      <c r="D2379" s="4" t="s">
        <v>9026</v>
      </c>
      <c r="E2379" s="4" t="s">
        <v>10</v>
      </c>
      <c r="F2379" s="4" t="s">
        <v>9027</v>
      </c>
      <c r="G2379" s="4" t="s">
        <v>12</v>
      </c>
    </row>
    <row r="2380" customFormat="false" ht="15.75" hidden="false" customHeight="false" outlineLevel="0" collapsed="false">
      <c r="A2380" s="3" t="n">
        <v>2379</v>
      </c>
      <c r="B2380" s="4" t="s">
        <v>9028</v>
      </c>
      <c r="C2380" s="4" t="s">
        <v>9029</v>
      </c>
      <c r="D2380" s="4" t="s">
        <v>9030</v>
      </c>
      <c r="E2380" s="4" t="n">
        <v>9705777755</v>
      </c>
      <c r="F2380" s="4" t="s">
        <v>9031</v>
      </c>
      <c r="G2380" s="4" t="s">
        <v>12</v>
      </c>
    </row>
    <row r="2381" customFormat="false" ht="15.75" hidden="false" customHeight="false" outlineLevel="0" collapsed="false">
      <c r="A2381" s="3" t="n">
        <v>2380</v>
      </c>
      <c r="B2381" s="4" t="s">
        <v>9032</v>
      </c>
      <c r="C2381" s="4" t="s">
        <v>2012</v>
      </c>
      <c r="D2381" s="4" t="s">
        <v>9033</v>
      </c>
      <c r="E2381" s="4" t="s">
        <v>9034</v>
      </c>
      <c r="F2381" s="4" t="s">
        <v>9035</v>
      </c>
      <c r="G2381" s="4" t="s">
        <v>12</v>
      </c>
    </row>
    <row r="2382" customFormat="false" ht="15.75" hidden="false" customHeight="false" outlineLevel="0" collapsed="false">
      <c r="A2382" s="3" t="n">
        <v>2381</v>
      </c>
      <c r="B2382" s="4" t="s">
        <v>9036</v>
      </c>
      <c r="C2382" s="4" t="s">
        <v>9037</v>
      </c>
      <c r="D2382" s="4" t="s">
        <v>9038</v>
      </c>
      <c r="E2382" s="4" t="s">
        <v>10</v>
      </c>
      <c r="F2382" s="4" t="s">
        <v>9039</v>
      </c>
      <c r="G2382" s="4" t="s">
        <v>12</v>
      </c>
    </row>
    <row r="2383" customFormat="false" ht="15.75" hidden="false" customHeight="false" outlineLevel="0" collapsed="false">
      <c r="A2383" s="3" t="n">
        <v>2382</v>
      </c>
      <c r="B2383" s="4" t="s">
        <v>9040</v>
      </c>
      <c r="C2383" s="4" t="s">
        <v>186</v>
      </c>
      <c r="D2383" s="4" t="s">
        <v>9041</v>
      </c>
      <c r="E2383" s="4" t="n">
        <f aca="false">+919940255655</f>
        <v>919940255655</v>
      </c>
      <c r="F2383" s="4" t="s">
        <v>9042</v>
      </c>
      <c r="G2383" s="4" t="s">
        <v>12</v>
      </c>
    </row>
    <row r="2384" customFormat="false" ht="15.75" hidden="false" customHeight="false" outlineLevel="0" collapsed="false">
      <c r="A2384" s="3" t="n">
        <v>2383</v>
      </c>
      <c r="B2384" s="4" t="s">
        <v>9043</v>
      </c>
      <c r="C2384" s="4" t="s">
        <v>9044</v>
      </c>
      <c r="D2384" s="4" t="s">
        <v>9045</v>
      </c>
      <c r="E2384" s="4" t="n">
        <f aca="false">+918066293026</f>
        <v>918066293026</v>
      </c>
      <c r="F2384" s="4" t="s">
        <v>9046</v>
      </c>
      <c r="G2384" s="4" t="s">
        <v>12</v>
      </c>
    </row>
    <row r="2385" customFormat="false" ht="15.75" hidden="false" customHeight="false" outlineLevel="0" collapsed="false">
      <c r="A2385" s="3" t="n">
        <v>2384</v>
      </c>
      <c r="B2385" s="4" t="s">
        <v>9047</v>
      </c>
      <c r="C2385" s="4" t="s">
        <v>9048</v>
      </c>
      <c r="D2385" s="4" t="s">
        <v>9049</v>
      </c>
      <c r="E2385" s="4" t="s">
        <v>9050</v>
      </c>
      <c r="F2385" s="4" t="s">
        <v>9051</v>
      </c>
      <c r="G2385" s="4" t="s">
        <v>12</v>
      </c>
    </row>
    <row r="2386" customFormat="false" ht="15.75" hidden="false" customHeight="false" outlineLevel="0" collapsed="false">
      <c r="A2386" s="3" t="n">
        <v>2385</v>
      </c>
      <c r="B2386" s="4" t="s">
        <v>9052</v>
      </c>
      <c r="C2386" s="4" t="s">
        <v>9053</v>
      </c>
      <c r="D2386" s="4" t="s">
        <v>9054</v>
      </c>
      <c r="E2386" s="4" t="s">
        <v>10</v>
      </c>
      <c r="F2386" s="4" t="s">
        <v>9055</v>
      </c>
      <c r="G2386" s="4" t="s">
        <v>12</v>
      </c>
    </row>
    <row r="2387" customFormat="false" ht="15.75" hidden="false" customHeight="false" outlineLevel="0" collapsed="false">
      <c r="A2387" s="3" t="n">
        <v>2386</v>
      </c>
      <c r="B2387" s="4" t="s">
        <v>9056</v>
      </c>
      <c r="C2387" s="4" t="s">
        <v>9057</v>
      </c>
      <c r="D2387" s="4" t="s">
        <v>9058</v>
      </c>
      <c r="E2387" s="4" t="s">
        <v>10</v>
      </c>
      <c r="F2387" s="4" t="s">
        <v>9059</v>
      </c>
      <c r="G2387" s="4" t="s">
        <v>12</v>
      </c>
    </row>
    <row r="2388" customFormat="false" ht="15.75" hidden="false" customHeight="false" outlineLevel="0" collapsed="false">
      <c r="A2388" s="3" t="n">
        <v>2387</v>
      </c>
      <c r="B2388" s="4" t="s">
        <v>9060</v>
      </c>
      <c r="C2388" s="4" t="s">
        <v>9061</v>
      </c>
      <c r="D2388" s="4" t="s">
        <v>9062</v>
      </c>
      <c r="E2388" s="4" t="n">
        <f aca="false">+9118001212131</f>
        <v>9118001212131</v>
      </c>
      <c r="F2388" s="4" t="s">
        <v>9063</v>
      </c>
      <c r="G2388" s="4" t="s">
        <v>12</v>
      </c>
    </row>
    <row r="2389" customFormat="false" ht="15.75" hidden="false" customHeight="false" outlineLevel="0" collapsed="false">
      <c r="A2389" s="3" t="n">
        <v>2388</v>
      </c>
      <c r="B2389" s="4" t="s">
        <v>9064</v>
      </c>
      <c r="C2389" s="4" t="s">
        <v>9065</v>
      </c>
      <c r="D2389" s="4" t="s">
        <v>9066</v>
      </c>
      <c r="E2389" s="4" t="s">
        <v>10</v>
      </c>
      <c r="F2389" s="4" t="s">
        <v>9067</v>
      </c>
      <c r="G2389" s="4" t="s">
        <v>12</v>
      </c>
    </row>
    <row r="2390" customFormat="false" ht="15.75" hidden="false" customHeight="false" outlineLevel="0" collapsed="false">
      <c r="A2390" s="3" t="n">
        <v>2389</v>
      </c>
      <c r="B2390" s="4" t="s">
        <v>9068</v>
      </c>
      <c r="C2390" s="4" t="s">
        <v>171</v>
      </c>
      <c r="D2390" s="4" t="s">
        <v>9069</v>
      </c>
      <c r="E2390" s="4" t="n">
        <f aca="false">+914023226636</f>
        <v>914023226636</v>
      </c>
      <c r="F2390" s="4" t="s">
        <v>9070</v>
      </c>
      <c r="G2390" s="4" t="s">
        <v>12</v>
      </c>
    </row>
    <row r="2391" customFormat="false" ht="15.75" hidden="false" customHeight="false" outlineLevel="0" collapsed="false">
      <c r="A2391" s="3" t="n">
        <v>2390</v>
      </c>
      <c r="B2391" s="4" t="s">
        <v>9071</v>
      </c>
      <c r="C2391" s="4" t="s">
        <v>9072</v>
      </c>
      <c r="D2391" s="4" t="s">
        <v>9073</v>
      </c>
      <c r="E2391" s="4" t="s">
        <v>10</v>
      </c>
      <c r="F2391" s="4" t="s">
        <v>9074</v>
      </c>
      <c r="G2391" s="4" t="s">
        <v>12</v>
      </c>
    </row>
    <row r="2392" customFormat="false" ht="15.75" hidden="false" customHeight="false" outlineLevel="0" collapsed="false">
      <c r="A2392" s="3" t="n">
        <v>2391</v>
      </c>
      <c r="B2392" s="4" t="s">
        <v>9075</v>
      </c>
      <c r="C2392" s="4" t="s">
        <v>9076</v>
      </c>
      <c r="D2392" s="4" t="s">
        <v>9077</v>
      </c>
      <c r="E2392" s="4" t="s">
        <v>10</v>
      </c>
      <c r="F2392" s="4" t="s">
        <v>9078</v>
      </c>
      <c r="G2392" s="4" t="s">
        <v>12</v>
      </c>
    </row>
    <row r="2393" customFormat="false" ht="15.75" hidden="false" customHeight="false" outlineLevel="0" collapsed="false">
      <c r="A2393" s="3" t="n">
        <v>2392</v>
      </c>
      <c r="B2393" s="4" t="s">
        <v>9079</v>
      </c>
      <c r="C2393" s="4" t="s">
        <v>31</v>
      </c>
      <c r="D2393" s="4" t="s">
        <v>9080</v>
      </c>
      <c r="E2393" s="4" t="n">
        <f aca="false">+914622350991</f>
        <v>914622350991</v>
      </c>
      <c r="F2393" s="4" t="s">
        <v>9081</v>
      </c>
      <c r="G2393" s="4" t="s">
        <v>12</v>
      </c>
    </row>
    <row r="2394" customFormat="false" ht="15.75" hidden="false" customHeight="false" outlineLevel="0" collapsed="false">
      <c r="A2394" s="3" t="n">
        <v>2393</v>
      </c>
      <c r="B2394" s="4" t="s">
        <v>9082</v>
      </c>
      <c r="C2394" s="4" t="s">
        <v>3151</v>
      </c>
      <c r="D2394" s="4" t="s">
        <v>9083</v>
      </c>
      <c r="E2394" s="4" t="s">
        <v>10</v>
      </c>
      <c r="F2394" s="4" t="s">
        <v>9084</v>
      </c>
      <c r="G2394" s="4" t="s">
        <v>12</v>
      </c>
    </row>
    <row r="2395" customFormat="false" ht="15.75" hidden="false" customHeight="false" outlineLevel="0" collapsed="false">
      <c r="A2395" s="3" t="n">
        <v>2394</v>
      </c>
      <c r="B2395" s="4" t="s">
        <v>9085</v>
      </c>
      <c r="C2395" s="4" t="s">
        <v>51</v>
      </c>
      <c r="D2395" s="4" t="s">
        <v>9086</v>
      </c>
      <c r="E2395" s="4" t="s">
        <v>9087</v>
      </c>
      <c r="F2395" s="4" t="s">
        <v>9088</v>
      </c>
      <c r="G2395" s="4" t="s">
        <v>12</v>
      </c>
    </row>
    <row r="2396" customFormat="false" ht="15.75" hidden="false" customHeight="false" outlineLevel="0" collapsed="false">
      <c r="A2396" s="3" t="n">
        <v>2395</v>
      </c>
      <c r="B2396" s="4" t="s">
        <v>9089</v>
      </c>
      <c r="C2396" s="4" t="s">
        <v>9090</v>
      </c>
      <c r="D2396" s="4" t="s">
        <v>9091</v>
      </c>
      <c r="E2396" s="4" t="s">
        <v>10</v>
      </c>
      <c r="F2396" s="4" t="s">
        <v>9092</v>
      </c>
      <c r="G2396" s="4" t="s">
        <v>12</v>
      </c>
    </row>
    <row r="2397" customFormat="false" ht="15.75" hidden="false" customHeight="false" outlineLevel="0" collapsed="false">
      <c r="A2397" s="3" t="n">
        <v>2396</v>
      </c>
      <c r="B2397" s="4" t="s">
        <v>9093</v>
      </c>
      <c r="C2397" s="4" t="s">
        <v>9094</v>
      </c>
      <c r="D2397" s="4" t="s">
        <v>9095</v>
      </c>
      <c r="E2397" s="4" t="s">
        <v>10</v>
      </c>
      <c r="F2397" s="4" t="s">
        <v>9096</v>
      </c>
      <c r="G2397" s="4" t="s">
        <v>12</v>
      </c>
    </row>
    <row r="2398" customFormat="false" ht="15.75" hidden="false" customHeight="false" outlineLevel="0" collapsed="false">
      <c r="A2398" s="3" t="n">
        <v>2397</v>
      </c>
      <c r="B2398" s="4" t="s">
        <v>9097</v>
      </c>
      <c r="C2398" s="4" t="s">
        <v>171</v>
      </c>
      <c r="D2398" s="4" t="s">
        <v>9098</v>
      </c>
      <c r="E2398" s="4" t="n">
        <f aca="false">+914440137221</f>
        <v>914440137221</v>
      </c>
      <c r="F2398" s="4" t="s">
        <v>9099</v>
      </c>
      <c r="G2398" s="4" t="s">
        <v>12</v>
      </c>
    </row>
    <row r="2399" customFormat="false" ht="15.75" hidden="false" customHeight="false" outlineLevel="0" collapsed="false">
      <c r="A2399" s="3" t="n">
        <v>2398</v>
      </c>
      <c r="B2399" s="4" t="s">
        <v>9100</v>
      </c>
      <c r="C2399" s="4" t="s">
        <v>9101</v>
      </c>
      <c r="D2399" s="4" t="s">
        <v>9102</v>
      </c>
      <c r="E2399" s="4" t="n">
        <f aca="false">+919600861062</f>
        <v>919600861062</v>
      </c>
      <c r="F2399" s="4" t="s">
        <v>9103</v>
      </c>
      <c r="G2399" s="4" t="s">
        <v>12</v>
      </c>
    </row>
    <row r="2400" customFormat="false" ht="15.75" hidden="false" customHeight="false" outlineLevel="0" collapsed="false">
      <c r="A2400" s="3" t="n">
        <v>2399</v>
      </c>
      <c r="B2400" s="4" t="s">
        <v>9104</v>
      </c>
      <c r="C2400" s="4" t="s">
        <v>31</v>
      </c>
      <c r="D2400" s="10" t="s">
        <v>9105</v>
      </c>
      <c r="E2400" s="4" t="s">
        <v>10</v>
      </c>
      <c r="F2400" s="4" t="s">
        <v>9106</v>
      </c>
      <c r="G2400" s="4" t="s">
        <v>12</v>
      </c>
    </row>
    <row r="2401" customFormat="false" ht="15.75" hidden="false" customHeight="false" outlineLevel="0" collapsed="false">
      <c r="A2401" s="3" t="n">
        <v>2400</v>
      </c>
      <c r="B2401" s="4" t="s">
        <v>9107</v>
      </c>
      <c r="C2401" s="4" t="s">
        <v>9108</v>
      </c>
      <c r="D2401" s="4" t="s">
        <v>9109</v>
      </c>
      <c r="E2401" s="4" t="n">
        <f aca="false">+918067315523</f>
        <v>918067315523</v>
      </c>
      <c r="F2401" s="4" t="s">
        <v>9110</v>
      </c>
      <c r="G2401" s="4" t="s">
        <v>12</v>
      </c>
    </row>
    <row r="2402" customFormat="false" ht="15.75" hidden="false" customHeight="false" outlineLevel="0" collapsed="false">
      <c r="A2402" s="3" t="n">
        <v>2401</v>
      </c>
      <c r="B2402" s="4" t="s">
        <v>9111</v>
      </c>
      <c r="C2402" s="4" t="s">
        <v>9112</v>
      </c>
      <c r="D2402" s="4" t="s">
        <v>9113</v>
      </c>
      <c r="E2402" s="4" t="s">
        <v>10</v>
      </c>
      <c r="F2402" s="4" t="s">
        <v>9114</v>
      </c>
      <c r="G2402" s="4" t="s">
        <v>12</v>
      </c>
    </row>
    <row r="2403" customFormat="false" ht="15.75" hidden="false" customHeight="false" outlineLevel="0" collapsed="false">
      <c r="A2403" s="3" t="n">
        <v>2402</v>
      </c>
      <c r="B2403" s="4" t="s">
        <v>9115</v>
      </c>
      <c r="C2403" s="4" t="s">
        <v>9116</v>
      </c>
      <c r="D2403" s="4" t="s">
        <v>9117</v>
      </c>
      <c r="E2403" s="4" t="s">
        <v>10</v>
      </c>
      <c r="F2403" s="4" t="s">
        <v>9118</v>
      </c>
      <c r="G2403" s="4" t="s">
        <v>12</v>
      </c>
    </row>
    <row r="2404" customFormat="false" ht="15.75" hidden="false" customHeight="false" outlineLevel="0" collapsed="false">
      <c r="A2404" s="3" t="n">
        <v>2403</v>
      </c>
      <c r="B2404" s="4" t="s">
        <v>9119</v>
      </c>
      <c r="C2404" s="4" t="s">
        <v>9120</v>
      </c>
      <c r="D2404" s="4" t="s">
        <v>9121</v>
      </c>
      <c r="E2404" s="4" t="s">
        <v>10</v>
      </c>
      <c r="F2404" s="4" t="s">
        <v>9122</v>
      </c>
      <c r="G2404" s="4" t="s">
        <v>12</v>
      </c>
    </row>
    <row r="2405" customFormat="false" ht="15.75" hidden="false" customHeight="false" outlineLevel="0" collapsed="false">
      <c r="A2405" s="3" t="n">
        <v>2404</v>
      </c>
      <c r="B2405" s="4" t="s">
        <v>9123</v>
      </c>
      <c r="C2405" s="4" t="s">
        <v>31</v>
      </c>
      <c r="D2405" s="4" t="s">
        <v>9124</v>
      </c>
      <c r="E2405" s="4" t="n">
        <f aca="false">+911244082230</f>
        <v>911244082230</v>
      </c>
      <c r="F2405" s="4" t="s">
        <v>9125</v>
      </c>
      <c r="G2405" s="4" t="s">
        <v>12</v>
      </c>
    </row>
    <row r="2406" customFormat="false" ht="15.75" hidden="false" customHeight="false" outlineLevel="0" collapsed="false">
      <c r="A2406" s="3" t="n">
        <v>2405</v>
      </c>
      <c r="B2406" s="4" t="s">
        <v>9126</v>
      </c>
      <c r="C2406" s="4" t="s">
        <v>9127</v>
      </c>
      <c r="D2406" s="4" t="s">
        <v>9128</v>
      </c>
      <c r="E2406" s="4" t="s">
        <v>10</v>
      </c>
      <c r="F2406" s="4" t="s">
        <v>9129</v>
      </c>
      <c r="G2406" s="4" t="s">
        <v>12</v>
      </c>
    </row>
    <row r="2407" customFormat="false" ht="15.75" hidden="false" customHeight="false" outlineLevel="0" collapsed="false">
      <c r="A2407" s="3" t="n">
        <v>2406</v>
      </c>
      <c r="B2407" s="4" t="s">
        <v>9130</v>
      </c>
      <c r="C2407" s="4" t="s">
        <v>9131</v>
      </c>
      <c r="D2407" s="4" t="s">
        <v>9132</v>
      </c>
      <c r="E2407" s="4" t="n">
        <f aca="false">+914047485555</f>
        <v>914047485555</v>
      </c>
      <c r="F2407" s="4" t="s">
        <v>9133</v>
      </c>
      <c r="G2407" s="4" t="s">
        <v>12</v>
      </c>
    </row>
    <row r="2408" customFormat="false" ht="15.75" hidden="false" customHeight="false" outlineLevel="0" collapsed="false">
      <c r="A2408" s="3" t="n">
        <v>2407</v>
      </c>
      <c r="B2408" s="4" t="s">
        <v>9134</v>
      </c>
      <c r="C2408" s="4" t="s">
        <v>4504</v>
      </c>
      <c r="D2408" s="4" t="s">
        <v>9135</v>
      </c>
      <c r="E2408" s="4" t="s">
        <v>9136</v>
      </c>
      <c r="F2408" s="4" t="s">
        <v>9137</v>
      </c>
      <c r="G2408" s="4" t="s">
        <v>12</v>
      </c>
    </row>
    <row r="2409" customFormat="false" ht="15.75" hidden="false" customHeight="false" outlineLevel="0" collapsed="false">
      <c r="A2409" s="3" t="n">
        <v>2408</v>
      </c>
      <c r="B2409" s="4" t="s">
        <v>9138</v>
      </c>
      <c r="C2409" s="4" t="s">
        <v>14</v>
      </c>
      <c r="D2409" s="4" t="s">
        <v>9139</v>
      </c>
      <c r="E2409" s="4" t="s">
        <v>10</v>
      </c>
      <c r="F2409" s="4" t="s">
        <v>9140</v>
      </c>
      <c r="G2409" s="4" t="s">
        <v>12</v>
      </c>
    </row>
    <row r="2410" customFormat="false" ht="15.75" hidden="false" customHeight="false" outlineLevel="0" collapsed="false">
      <c r="A2410" s="3" t="n">
        <v>2409</v>
      </c>
      <c r="B2410" s="4" t="s">
        <v>9141</v>
      </c>
      <c r="C2410" s="4" t="s">
        <v>9142</v>
      </c>
      <c r="D2410" s="4" t="s">
        <v>9143</v>
      </c>
      <c r="E2410" s="4" t="s">
        <v>10</v>
      </c>
      <c r="F2410" s="4" t="s">
        <v>10</v>
      </c>
      <c r="G2410" s="4" t="s">
        <v>12</v>
      </c>
    </row>
    <row r="2411" customFormat="false" ht="15.75" hidden="false" customHeight="false" outlineLevel="0" collapsed="false">
      <c r="A2411" s="3" t="n">
        <v>2410</v>
      </c>
      <c r="B2411" s="4" t="s">
        <v>9144</v>
      </c>
      <c r="C2411" s="4" t="s">
        <v>9145</v>
      </c>
      <c r="D2411" s="4" t="s">
        <v>9146</v>
      </c>
      <c r="E2411" s="4" t="s">
        <v>10</v>
      </c>
      <c r="F2411" s="4" t="s">
        <v>9147</v>
      </c>
      <c r="G2411" s="4" t="s">
        <v>12</v>
      </c>
    </row>
    <row r="2412" customFormat="false" ht="15.75" hidden="false" customHeight="false" outlineLevel="0" collapsed="false">
      <c r="A2412" s="3" t="n">
        <v>2411</v>
      </c>
      <c r="B2412" s="4" t="s">
        <v>9148</v>
      </c>
      <c r="C2412" s="4" t="s">
        <v>9149</v>
      </c>
      <c r="D2412" s="4" t="s">
        <v>9150</v>
      </c>
      <c r="E2412" s="4" t="s">
        <v>10</v>
      </c>
      <c r="F2412" s="4" t="s">
        <v>9151</v>
      </c>
      <c r="G2412" s="4" t="s">
        <v>12</v>
      </c>
    </row>
    <row r="2413" customFormat="false" ht="15.75" hidden="false" customHeight="false" outlineLevel="0" collapsed="false">
      <c r="A2413" s="3" t="n">
        <v>2412</v>
      </c>
      <c r="B2413" s="4" t="s">
        <v>9152</v>
      </c>
      <c r="C2413" s="4" t="s">
        <v>9153</v>
      </c>
      <c r="D2413" s="4" t="s">
        <v>9154</v>
      </c>
      <c r="E2413" s="4" t="s">
        <v>10</v>
      </c>
      <c r="F2413" s="4" t="s">
        <v>9155</v>
      </c>
      <c r="G2413" s="4" t="s">
        <v>12</v>
      </c>
    </row>
    <row r="2414" customFormat="false" ht="15.75" hidden="false" customHeight="false" outlineLevel="0" collapsed="false">
      <c r="A2414" s="3" t="n">
        <v>2413</v>
      </c>
      <c r="B2414" s="4" t="s">
        <v>9156</v>
      </c>
      <c r="C2414" s="4" t="s">
        <v>9157</v>
      </c>
      <c r="D2414" s="4" t="s">
        <v>9158</v>
      </c>
      <c r="E2414" s="4" t="n">
        <f aca="false">+91402790572729</f>
        <v>91402790572729</v>
      </c>
      <c r="F2414" s="4" t="s">
        <v>9159</v>
      </c>
      <c r="G2414" s="4" t="s">
        <v>12</v>
      </c>
    </row>
    <row r="2415" customFormat="false" ht="15.75" hidden="false" customHeight="false" outlineLevel="0" collapsed="false">
      <c r="A2415" s="3" t="n">
        <v>2414</v>
      </c>
      <c r="B2415" s="4" t="s">
        <v>9160</v>
      </c>
      <c r="C2415" s="4" t="s">
        <v>9161</v>
      </c>
      <c r="D2415" s="4" t="s">
        <v>9162</v>
      </c>
      <c r="E2415" s="4" t="s">
        <v>10</v>
      </c>
      <c r="F2415" s="4" t="s">
        <v>9163</v>
      </c>
      <c r="G2415" s="4" t="s">
        <v>12</v>
      </c>
    </row>
    <row r="2416" customFormat="false" ht="15.75" hidden="false" customHeight="false" outlineLevel="0" collapsed="false">
      <c r="A2416" s="3" t="n">
        <v>2415</v>
      </c>
      <c r="B2416" s="4" t="s">
        <v>9164</v>
      </c>
      <c r="C2416" s="4" t="s">
        <v>9165</v>
      </c>
      <c r="D2416" s="4" t="s">
        <v>9166</v>
      </c>
      <c r="E2416" s="4" t="s">
        <v>10</v>
      </c>
      <c r="F2416" s="4" t="s">
        <v>9167</v>
      </c>
      <c r="G2416" s="4" t="s">
        <v>12</v>
      </c>
    </row>
    <row r="2417" customFormat="false" ht="15.75" hidden="false" customHeight="false" outlineLevel="0" collapsed="false">
      <c r="A2417" s="3" t="n">
        <v>2416</v>
      </c>
      <c r="B2417" s="4" t="s">
        <v>9168</v>
      </c>
      <c r="C2417" s="4" t="s">
        <v>31</v>
      </c>
      <c r="D2417" s="4" t="s">
        <v>9169</v>
      </c>
      <c r="E2417" s="4" t="s">
        <v>10</v>
      </c>
      <c r="F2417" s="4" t="s">
        <v>9170</v>
      </c>
      <c r="G2417" s="4" t="s">
        <v>12</v>
      </c>
    </row>
    <row r="2418" customFormat="false" ht="15.75" hidden="false" customHeight="false" outlineLevel="0" collapsed="false">
      <c r="A2418" s="3" t="n">
        <v>2417</v>
      </c>
      <c r="B2418" s="4" t="s">
        <v>9171</v>
      </c>
      <c r="C2418" s="4" t="s">
        <v>163</v>
      </c>
      <c r="D2418" s="4" t="s">
        <v>9172</v>
      </c>
      <c r="E2418" s="4" t="s">
        <v>10</v>
      </c>
      <c r="F2418" s="4" t="s">
        <v>9173</v>
      </c>
      <c r="G2418" s="4" t="s">
        <v>12</v>
      </c>
    </row>
    <row r="2419" customFormat="false" ht="15.75" hidden="false" customHeight="false" outlineLevel="0" collapsed="false">
      <c r="A2419" s="3" t="n">
        <v>2418</v>
      </c>
      <c r="B2419" s="4" t="s">
        <v>9174</v>
      </c>
      <c r="C2419" s="4" t="s">
        <v>9175</v>
      </c>
      <c r="D2419" s="4" t="s">
        <v>9176</v>
      </c>
      <c r="E2419" s="4" t="s">
        <v>10</v>
      </c>
      <c r="F2419" s="4" t="s">
        <v>9177</v>
      </c>
      <c r="G2419" s="4" t="s">
        <v>12</v>
      </c>
    </row>
    <row r="2420" customFormat="false" ht="15.75" hidden="false" customHeight="false" outlineLevel="0" collapsed="false">
      <c r="A2420" s="3" t="n">
        <v>2419</v>
      </c>
      <c r="B2420" s="4" t="s">
        <v>9178</v>
      </c>
      <c r="C2420" s="4" t="s">
        <v>9179</v>
      </c>
      <c r="D2420" s="4" t="s">
        <v>9180</v>
      </c>
      <c r="E2420" s="4" t="s">
        <v>9181</v>
      </c>
      <c r="F2420" s="4" t="s">
        <v>9182</v>
      </c>
      <c r="G2420" s="4" t="s">
        <v>12</v>
      </c>
    </row>
    <row r="2421" customFormat="false" ht="15.75" hidden="false" customHeight="false" outlineLevel="0" collapsed="false">
      <c r="A2421" s="3" t="n">
        <v>2420</v>
      </c>
      <c r="B2421" s="4" t="s">
        <v>9183</v>
      </c>
      <c r="C2421" s="4" t="s">
        <v>9184</v>
      </c>
      <c r="D2421" s="4" t="s">
        <v>9185</v>
      </c>
      <c r="E2421" s="4" t="n">
        <f aca="false">+911122437774</f>
        <v>911122437774</v>
      </c>
      <c r="F2421" s="4" t="s">
        <v>9186</v>
      </c>
      <c r="G2421" s="4" t="s">
        <v>12</v>
      </c>
    </row>
    <row r="2422" customFormat="false" ht="15.75" hidden="false" customHeight="false" outlineLevel="0" collapsed="false">
      <c r="A2422" s="3" t="n">
        <v>2421</v>
      </c>
      <c r="B2422" s="4" t="s">
        <v>9187</v>
      </c>
      <c r="C2422" s="4" t="s">
        <v>51</v>
      </c>
      <c r="D2422" s="4" t="s">
        <v>9188</v>
      </c>
      <c r="E2422" s="4" t="s">
        <v>10</v>
      </c>
      <c r="F2422" s="4" t="s">
        <v>9189</v>
      </c>
      <c r="G2422" s="4" t="s">
        <v>12</v>
      </c>
    </row>
    <row r="2423" customFormat="false" ht="15.75" hidden="false" customHeight="false" outlineLevel="0" collapsed="false">
      <c r="A2423" s="3" t="n">
        <v>2422</v>
      </c>
      <c r="B2423" s="4" t="s">
        <v>9190</v>
      </c>
      <c r="C2423" s="4" t="s">
        <v>9191</v>
      </c>
      <c r="D2423" s="4" t="s">
        <v>9192</v>
      </c>
      <c r="E2423" s="4" t="n">
        <f aca="false">+912066202866</f>
        <v>912066202866</v>
      </c>
      <c r="F2423" s="4" t="s">
        <v>9193</v>
      </c>
      <c r="G2423" s="4" t="s">
        <v>12</v>
      </c>
    </row>
    <row r="2424" customFormat="false" ht="15.75" hidden="false" customHeight="false" outlineLevel="0" collapsed="false">
      <c r="A2424" s="3" t="n">
        <v>2423</v>
      </c>
      <c r="B2424" s="4" t="s">
        <v>9194</v>
      </c>
      <c r="C2424" s="4" t="s">
        <v>31</v>
      </c>
      <c r="D2424" s="4" t="s">
        <v>9195</v>
      </c>
      <c r="E2424" s="4" t="s">
        <v>10</v>
      </c>
      <c r="F2424" s="4" t="s">
        <v>9196</v>
      </c>
      <c r="G2424" s="4" t="s">
        <v>12</v>
      </c>
    </row>
    <row r="2425" customFormat="false" ht="15.75" hidden="false" customHeight="false" outlineLevel="0" collapsed="false">
      <c r="A2425" s="3" t="n">
        <v>2424</v>
      </c>
      <c r="B2425" s="4" t="s">
        <v>9197</v>
      </c>
      <c r="C2425" s="4" t="s">
        <v>9198</v>
      </c>
      <c r="D2425" s="4" t="s">
        <v>9199</v>
      </c>
      <c r="E2425" s="4" t="s">
        <v>10</v>
      </c>
      <c r="F2425" s="4" t="s">
        <v>9200</v>
      </c>
      <c r="G2425" s="4" t="s">
        <v>12</v>
      </c>
    </row>
    <row r="2426" customFormat="false" ht="15.75" hidden="false" customHeight="false" outlineLevel="0" collapsed="false">
      <c r="A2426" s="3" t="n">
        <v>2425</v>
      </c>
      <c r="B2426" s="4" t="s">
        <v>9201</v>
      </c>
      <c r="C2426" s="4" t="s">
        <v>9202</v>
      </c>
      <c r="D2426" s="4" t="s">
        <v>9203</v>
      </c>
      <c r="E2426" s="4" t="s">
        <v>10</v>
      </c>
      <c r="F2426" s="4" t="s">
        <v>9204</v>
      </c>
      <c r="G2426" s="4" t="s">
        <v>12</v>
      </c>
    </row>
    <row r="2427" customFormat="false" ht="15.75" hidden="false" customHeight="false" outlineLevel="0" collapsed="false">
      <c r="A2427" s="3" t="n">
        <v>2426</v>
      </c>
      <c r="B2427" s="4" t="s">
        <v>9205</v>
      </c>
      <c r="C2427" s="4" t="s">
        <v>171</v>
      </c>
      <c r="D2427" s="4" t="s">
        <v>9206</v>
      </c>
      <c r="E2427" s="4" t="s">
        <v>9207</v>
      </c>
      <c r="F2427" s="4" t="s">
        <v>9208</v>
      </c>
      <c r="G2427" s="4" t="s">
        <v>12</v>
      </c>
    </row>
    <row r="2428" customFormat="false" ht="15.75" hidden="false" customHeight="false" outlineLevel="0" collapsed="false">
      <c r="A2428" s="3" t="n">
        <v>2427</v>
      </c>
      <c r="B2428" s="4" t="s">
        <v>9209</v>
      </c>
      <c r="C2428" s="4" t="s">
        <v>9210</v>
      </c>
      <c r="D2428" s="4" t="s">
        <v>9211</v>
      </c>
      <c r="E2428" s="4" t="n">
        <f aca="false">+918028391359</f>
        <v>918028391359</v>
      </c>
      <c r="F2428" s="4" t="s">
        <v>9212</v>
      </c>
      <c r="G2428" s="4" t="s">
        <v>12</v>
      </c>
    </row>
    <row r="2429" customFormat="false" ht="15.75" hidden="false" customHeight="false" outlineLevel="0" collapsed="false">
      <c r="A2429" s="3" t="n">
        <v>2428</v>
      </c>
      <c r="B2429" s="4" t="s">
        <v>9213</v>
      </c>
      <c r="C2429" s="4" t="s">
        <v>9214</v>
      </c>
      <c r="D2429" s="4" t="s">
        <v>9215</v>
      </c>
      <c r="E2429" s="4" t="s">
        <v>10</v>
      </c>
      <c r="F2429" s="4" t="s">
        <v>9216</v>
      </c>
      <c r="G2429" s="4" t="s">
        <v>12</v>
      </c>
    </row>
    <row r="2430" customFormat="false" ht="15.75" hidden="false" customHeight="false" outlineLevel="0" collapsed="false">
      <c r="A2430" s="3" t="n">
        <v>2429</v>
      </c>
      <c r="B2430" s="4" t="s">
        <v>9217</v>
      </c>
      <c r="C2430" s="4" t="s">
        <v>51</v>
      </c>
      <c r="D2430" s="4" t="s">
        <v>9218</v>
      </c>
      <c r="E2430" s="4" t="s">
        <v>10</v>
      </c>
      <c r="F2430" s="4" t="s">
        <v>9219</v>
      </c>
      <c r="G2430" s="4" t="s">
        <v>12</v>
      </c>
    </row>
    <row r="2431" customFormat="false" ht="15.75" hidden="false" customHeight="false" outlineLevel="0" collapsed="false">
      <c r="A2431" s="3" t="n">
        <v>2430</v>
      </c>
      <c r="B2431" s="4" t="s">
        <v>9220</v>
      </c>
      <c r="C2431" s="4" t="s">
        <v>9221</v>
      </c>
      <c r="D2431" s="4" t="s">
        <v>9222</v>
      </c>
      <c r="E2431" s="4" t="n">
        <f aca="false">+914442634018</f>
        <v>914442634018</v>
      </c>
      <c r="F2431" s="4" t="s">
        <v>9223</v>
      </c>
      <c r="G2431" s="4" t="s">
        <v>12</v>
      </c>
    </row>
    <row r="2432" customFormat="false" ht="15.75" hidden="false" customHeight="false" outlineLevel="0" collapsed="false">
      <c r="A2432" s="3" t="n">
        <v>2431</v>
      </c>
      <c r="B2432" s="4" t="s">
        <v>9224</v>
      </c>
      <c r="C2432" s="4" t="s">
        <v>31</v>
      </c>
      <c r="D2432" s="4" t="s">
        <v>9225</v>
      </c>
      <c r="E2432" s="4" t="s">
        <v>10</v>
      </c>
      <c r="F2432" s="4" t="s">
        <v>9226</v>
      </c>
      <c r="G2432" s="4" t="s">
        <v>12</v>
      </c>
    </row>
    <row r="2433" customFormat="false" ht="15.75" hidden="false" customHeight="false" outlineLevel="0" collapsed="false">
      <c r="A2433" s="3" t="n">
        <v>2432</v>
      </c>
      <c r="B2433" s="4" t="s">
        <v>9227</v>
      </c>
      <c r="C2433" s="4" t="s">
        <v>9228</v>
      </c>
      <c r="D2433" s="4" t="s">
        <v>9229</v>
      </c>
      <c r="E2433" s="4" t="s">
        <v>10</v>
      </c>
      <c r="F2433" s="4" t="s">
        <v>9230</v>
      </c>
      <c r="G2433" s="4" t="s">
        <v>12</v>
      </c>
    </row>
    <row r="2434" customFormat="false" ht="15.75" hidden="false" customHeight="false" outlineLevel="0" collapsed="false">
      <c r="A2434" s="3" t="n">
        <v>2433</v>
      </c>
      <c r="B2434" s="4" t="s">
        <v>9231</v>
      </c>
      <c r="C2434" s="4" t="s">
        <v>9232</v>
      </c>
      <c r="D2434" s="4" t="s">
        <v>9233</v>
      </c>
      <c r="E2434" s="4" t="s">
        <v>9234</v>
      </c>
      <c r="F2434" s="4" t="s">
        <v>9235</v>
      </c>
      <c r="G2434" s="4" t="s">
        <v>12</v>
      </c>
    </row>
    <row r="2435" customFormat="false" ht="15.75" hidden="false" customHeight="false" outlineLevel="0" collapsed="false">
      <c r="A2435" s="3" t="n">
        <v>2434</v>
      </c>
      <c r="B2435" s="4" t="s">
        <v>9236</v>
      </c>
      <c r="C2435" s="4" t="s">
        <v>14</v>
      </c>
      <c r="D2435" s="4" t="s">
        <v>9237</v>
      </c>
      <c r="E2435" s="4" t="s">
        <v>10</v>
      </c>
      <c r="F2435" s="4" t="s">
        <v>9236</v>
      </c>
      <c r="G2435" s="4" t="s">
        <v>12</v>
      </c>
    </row>
    <row r="2436" customFormat="false" ht="15.75" hidden="false" customHeight="false" outlineLevel="0" collapsed="false">
      <c r="A2436" s="3" t="n">
        <v>2435</v>
      </c>
      <c r="B2436" s="4" t="s">
        <v>9238</v>
      </c>
      <c r="C2436" s="4" t="s">
        <v>9239</v>
      </c>
      <c r="D2436" s="6" t="s">
        <v>9240</v>
      </c>
      <c r="E2436" s="4" t="s">
        <v>9241</v>
      </c>
      <c r="F2436" s="4" t="s">
        <v>9242</v>
      </c>
      <c r="G2436" s="4" t="s">
        <v>12</v>
      </c>
    </row>
    <row r="2437" customFormat="false" ht="15.75" hidden="false" customHeight="false" outlineLevel="0" collapsed="false">
      <c r="A2437" s="3" t="n">
        <v>2436</v>
      </c>
      <c r="B2437" s="4" t="s">
        <v>9243</v>
      </c>
      <c r="C2437" s="5" t="s">
        <v>9244</v>
      </c>
      <c r="D2437" s="4" t="s">
        <v>9245</v>
      </c>
      <c r="E2437" s="4" t="s">
        <v>10</v>
      </c>
      <c r="F2437" s="4" t="s">
        <v>9246</v>
      </c>
      <c r="G2437" s="4" t="s">
        <v>12</v>
      </c>
    </row>
    <row r="2438" customFormat="false" ht="15.75" hidden="false" customHeight="false" outlineLevel="0" collapsed="false">
      <c r="A2438" s="3" t="n">
        <v>2437</v>
      </c>
      <c r="B2438" s="4" t="s">
        <v>9247</v>
      </c>
      <c r="C2438" s="4" t="s">
        <v>9248</v>
      </c>
      <c r="D2438" s="4" t="s">
        <v>9249</v>
      </c>
      <c r="E2438" s="4" t="s">
        <v>10</v>
      </c>
      <c r="F2438" s="4" t="s">
        <v>9250</v>
      </c>
      <c r="G2438" s="4" t="s">
        <v>12</v>
      </c>
    </row>
    <row r="2439" customFormat="false" ht="15.75" hidden="false" customHeight="false" outlineLevel="0" collapsed="false">
      <c r="A2439" s="3" t="n">
        <v>2438</v>
      </c>
      <c r="B2439" s="4" t="s">
        <v>9251</v>
      </c>
      <c r="C2439" s="4" t="s">
        <v>9252</v>
      </c>
      <c r="D2439" s="4" t="s">
        <v>9253</v>
      </c>
      <c r="E2439" s="4" t="s">
        <v>10</v>
      </c>
      <c r="F2439" s="4" t="s">
        <v>9254</v>
      </c>
      <c r="G2439" s="4" t="s">
        <v>12</v>
      </c>
    </row>
    <row r="2440" customFormat="false" ht="15.75" hidden="false" customHeight="false" outlineLevel="0" collapsed="false">
      <c r="A2440" s="3" t="n">
        <v>2439</v>
      </c>
      <c r="B2440" s="4" t="s">
        <v>9255</v>
      </c>
      <c r="C2440" s="4" t="s">
        <v>9256</v>
      </c>
      <c r="D2440" s="4" t="s">
        <v>9257</v>
      </c>
      <c r="E2440" s="4" t="s">
        <v>9258</v>
      </c>
      <c r="F2440" s="4" t="s">
        <v>9259</v>
      </c>
      <c r="G2440" s="4" t="s">
        <v>12</v>
      </c>
    </row>
    <row r="2441" customFormat="false" ht="15.75" hidden="false" customHeight="false" outlineLevel="0" collapsed="false">
      <c r="A2441" s="3" t="n">
        <v>2440</v>
      </c>
      <c r="B2441" s="4" t="s">
        <v>9260</v>
      </c>
      <c r="C2441" s="4" t="s">
        <v>9261</v>
      </c>
      <c r="D2441" s="6" t="s">
        <v>9262</v>
      </c>
      <c r="E2441" s="4" t="s">
        <v>10</v>
      </c>
      <c r="F2441" s="4" t="s">
        <v>9263</v>
      </c>
      <c r="G2441" s="4" t="s">
        <v>12</v>
      </c>
    </row>
    <row r="2442" customFormat="false" ht="15.75" hidden="false" customHeight="false" outlineLevel="0" collapsed="false">
      <c r="A2442" s="3" t="n">
        <v>2441</v>
      </c>
      <c r="B2442" s="4" t="s">
        <v>9264</v>
      </c>
      <c r="C2442" s="4" t="s">
        <v>9265</v>
      </c>
      <c r="D2442" s="4" t="s">
        <v>9266</v>
      </c>
      <c r="E2442" s="4" t="s">
        <v>10</v>
      </c>
      <c r="F2442" s="4" t="s">
        <v>9267</v>
      </c>
      <c r="G2442" s="4" t="s">
        <v>12</v>
      </c>
    </row>
    <row r="2443" customFormat="false" ht="15.75" hidden="false" customHeight="false" outlineLevel="0" collapsed="false">
      <c r="A2443" s="3" t="n">
        <v>2442</v>
      </c>
      <c r="B2443" s="4" t="s">
        <v>9268</v>
      </c>
      <c r="C2443" s="4" t="s">
        <v>31</v>
      </c>
      <c r="D2443" s="4" t="s">
        <v>9269</v>
      </c>
      <c r="E2443" s="4" t="n">
        <f aca="false">+919967788567</f>
        <v>919967788567</v>
      </c>
      <c r="F2443" s="4" t="s">
        <v>9270</v>
      </c>
      <c r="G2443" s="4" t="s">
        <v>12</v>
      </c>
    </row>
    <row r="2444" customFormat="false" ht="15.75" hidden="false" customHeight="false" outlineLevel="0" collapsed="false">
      <c r="A2444" s="3" t="n">
        <v>2443</v>
      </c>
      <c r="B2444" s="4" t="s">
        <v>9271</v>
      </c>
      <c r="C2444" s="4" t="s">
        <v>9272</v>
      </c>
      <c r="D2444" s="4" t="s">
        <v>9273</v>
      </c>
      <c r="E2444" s="4" t="n">
        <f aca="false">+912242637037</f>
        <v>912242637037</v>
      </c>
      <c r="F2444" s="4" t="s">
        <v>9274</v>
      </c>
      <c r="G2444" s="4" t="s">
        <v>12</v>
      </c>
    </row>
    <row r="2445" customFormat="false" ht="15.75" hidden="false" customHeight="false" outlineLevel="0" collapsed="false">
      <c r="A2445" s="3" t="n">
        <v>2444</v>
      </c>
      <c r="B2445" s="4" t="s">
        <v>9275</v>
      </c>
      <c r="C2445" s="4" t="s">
        <v>9276</v>
      </c>
      <c r="D2445" s="4" t="s">
        <v>9277</v>
      </c>
      <c r="E2445" s="4" t="s">
        <v>10</v>
      </c>
      <c r="F2445" s="4" t="s">
        <v>9278</v>
      </c>
      <c r="G2445" s="4" t="s">
        <v>12</v>
      </c>
    </row>
    <row r="2446" customFormat="false" ht="15.75" hidden="false" customHeight="false" outlineLevel="0" collapsed="false">
      <c r="A2446" s="3" t="n">
        <v>2445</v>
      </c>
      <c r="B2446" s="4" t="s">
        <v>9279</v>
      </c>
      <c r="C2446" s="4" t="s">
        <v>9280</v>
      </c>
      <c r="D2446" s="4" t="s">
        <v>9281</v>
      </c>
      <c r="E2446" s="4" t="s">
        <v>10</v>
      </c>
      <c r="F2446" s="4" t="s">
        <v>9282</v>
      </c>
      <c r="G2446" s="4" t="s">
        <v>12</v>
      </c>
    </row>
    <row r="2447" customFormat="false" ht="15.75" hidden="false" customHeight="false" outlineLevel="0" collapsed="false">
      <c r="A2447" s="3" t="n">
        <v>2446</v>
      </c>
      <c r="B2447" s="4" t="s">
        <v>9283</v>
      </c>
      <c r="C2447" s="4" t="s">
        <v>163</v>
      </c>
      <c r="D2447" s="4" t="s">
        <v>9284</v>
      </c>
      <c r="E2447" s="4" t="s">
        <v>10</v>
      </c>
      <c r="F2447" s="4" t="s">
        <v>9285</v>
      </c>
      <c r="G2447" s="4" t="s">
        <v>12</v>
      </c>
    </row>
    <row r="2448" customFormat="false" ht="15.75" hidden="false" customHeight="false" outlineLevel="0" collapsed="false">
      <c r="A2448" s="3" t="n">
        <v>2447</v>
      </c>
      <c r="B2448" s="4" t="s">
        <v>9286</v>
      </c>
      <c r="C2448" s="4" t="s">
        <v>9287</v>
      </c>
      <c r="D2448" s="6" t="s">
        <v>9288</v>
      </c>
      <c r="E2448" s="4" t="n">
        <f aca="false">+919940496438</f>
        <v>919940496438</v>
      </c>
      <c r="F2448" s="4" t="s">
        <v>9289</v>
      </c>
      <c r="G2448" s="4" t="s">
        <v>12</v>
      </c>
    </row>
    <row r="2449" customFormat="false" ht="15.75" hidden="false" customHeight="false" outlineLevel="0" collapsed="false">
      <c r="A2449" s="3" t="n">
        <v>2448</v>
      </c>
      <c r="B2449" s="4" t="s">
        <v>9290</v>
      </c>
      <c r="C2449" s="4" t="s">
        <v>9291</v>
      </c>
      <c r="D2449" s="6" t="s">
        <v>9292</v>
      </c>
      <c r="E2449" s="4" t="n">
        <v>49229000</v>
      </c>
      <c r="F2449" s="4" t="s">
        <v>9293</v>
      </c>
      <c r="G2449" s="4" t="s">
        <v>12</v>
      </c>
    </row>
    <row r="2450" customFormat="false" ht="15.75" hidden="false" customHeight="false" outlineLevel="0" collapsed="false">
      <c r="A2450" s="3" t="n">
        <v>2449</v>
      </c>
      <c r="B2450" s="4" t="s">
        <v>9294</v>
      </c>
      <c r="C2450" s="4" t="s">
        <v>171</v>
      </c>
      <c r="D2450" s="4" t="s">
        <v>9295</v>
      </c>
      <c r="E2450" s="4" t="s">
        <v>10</v>
      </c>
      <c r="F2450" s="4" t="s">
        <v>9296</v>
      </c>
      <c r="G2450" s="4" t="s">
        <v>12</v>
      </c>
    </row>
    <row r="2451" customFormat="false" ht="15.75" hidden="false" customHeight="false" outlineLevel="0" collapsed="false">
      <c r="A2451" s="3" t="n">
        <v>2450</v>
      </c>
      <c r="B2451" s="4" t="s">
        <v>9297</v>
      </c>
      <c r="C2451" s="4" t="s">
        <v>9298</v>
      </c>
      <c r="D2451" s="4" t="s">
        <v>9299</v>
      </c>
      <c r="E2451" s="4" t="s">
        <v>10</v>
      </c>
      <c r="F2451" s="4" t="s">
        <v>9300</v>
      </c>
      <c r="G2451" s="4" t="s">
        <v>12</v>
      </c>
    </row>
    <row r="2452" customFormat="false" ht="15.75" hidden="false" customHeight="false" outlineLevel="0" collapsed="false">
      <c r="A2452" s="3" t="n">
        <v>2451</v>
      </c>
      <c r="B2452" s="4" t="s">
        <v>9301</v>
      </c>
      <c r="C2452" s="4" t="s">
        <v>9302</v>
      </c>
      <c r="D2452" s="4" t="s">
        <v>9303</v>
      </c>
      <c r="E2452" s="4" t="s">
        <v>10</v>
      </c>
      <c r="F2452" s="4" t="s">
        <v>9304</v>
      </c>
      <c r="G2452" s="4" t="s">
        <v>12</v>
      </c>
    </row>
    <row r="2453" customFormat="false" ht="15.75" hidden="false" customHeight="false" outlineLevel="0" collapsed="false">
      <c r="A2453" s="3" t="n">
        <v>2452</v>
      </c>
      <c r="B2453" s="4" t="s">
        <v>9305</v>
      </c>
      <c r="C2453" s="4" t="s">
        <v>14</v>
      </c>
      <c r="D2453" s="4" t="s">
        <v>9306</v>
      </c>
      <c r="E2453" s="4" t="s">
        <v>10</v>
      </c>
      <c r="F2453" s="4" t="s">
        <v>9307</v>
      </c>
      <c r="G2453" s="4" t="s">
        <v>12</v>
      </c>
    </row>
    <row r="2454" customFormat="false" ht="15.75" hidden="false" customHeight="false" outlineLevel="0" collapsed="false">
      <c r="A2454" s="3" t="n">
        <v>2453</v>
      </c>
      <c r="B2454" s="4" t="s">
        <v>9308</v>
      </c>
      <c r="C2454" s="4" t="s">
        <v>9309</v>
      </c>
      <c r="D2454" s="6" t="s">
        <v>9310</v>
      </c>
      <c r="E2454" s="4" t="s">
        <v>10</v>
      </c>
      <c r="F2454" s="4" t="s">
        <v>9311</v>
      </c>
      <c r="G2454" s="4" t="s">
        <v>12</v>
      </c>
    </row>
    <row r="2455" customFormat="false" ht="15.75" hidden="false" customHeight="false" outlineLevel="0" collapsed="false">
      <c r="A2455" s="3" t="n">
        <v>2454</v>
      </c>
      <c r="B2455" s="4" t="s">
        <v>9312</v>
      </c>
      <c r="C2455" s="4" t="s">
        <v>14</v>
      </c>
      <c r="D2455" s="4" t="s">
        <v>9313</v>
      </c>
      <c r="E2455" s="4" t="n">
        <v>8196905544</v>
      </c>
      <c r="F2455" s="4" t="s">
        <v>9314</v>
      </c>
      <c r="G2455" s="4" t="s">
        <v>12</v>
      </c>
    </row>
    <row r="2456" customFormat="false" ht="15.75" hidden="false" customHeight="false" outlineLevel="0" collapsed="false">
      <c r="A2456" s="3" t="n">
        <v>2455</v>
      </c>
      <c r="B2456" s="4" t="s">
        <v>9315</v>
      </c>
      <c r="C2456" s="4" t="s">
        <v>9316</v>
      </c>
      <c r="D2456" s="4" t="s">
        <v>9317</v>
      </c>
      <c r="E2456" s="4" t="n">
        <f aca="false">+919341903655</f>
        <v>919341903655</v>
      </c>
      <c r="F2456" s="4" t="s">
        <v>9318</v>
      </c>
      <c r="G2456" s="4" t="s">
        <v>12</v>
      </c>
    </row>
    <row r="2457" customFormat="false" ht="15.75" hidden="false" customHeight="false" outlineLevel="0" collapsed="false">
      <c r="A2457" s="3" t="n">
        <v>2456</v>
      </c>
      <c r="B2457" s="4" t="s">
        <v>9319</v>
      </c>
      <c r="C2457" s="4" t="s">
        <v>9320</v>
      </c>
      <c r="D2457" s="4" t="s">
        <v>9321</v>
      </c>
      <c r="E2457" s="4" t="n">
        <f aca="false">+919935701632</f>
        <v>919935701632</v>
      </c>
      <c r="F2457" s="4" t="s">
        <v>9322</v>
      </c>
      <c r="G2457" s="4" t="s">
        <v>12</v>
      </c>
    </row>
    <row r="2458" customFormat="false" ht="15.75" hidden="false" customHeight="false" outlineLevel="0" collapsed="false">
      <c r="A2458" s="3" t="n">
        <v>2457</v>
      </c>
      <c r="B2458" s="4" t="s">
        <v>9323</v>
      </c>
      <c r="C2458" s="4" t="s">
        <v>9324</v>
      </c>
      <c r="D2458" s="4" t="s">
        <v>9325</v>
      </c>
      <c r="E2458" s="4" t="s">
        <v>10</v>
      </c>
      <c r="F2458" s="4" t="s">
        <v>9326</v>
      </c>
      <c r="G2458" s="4" t="s">
        <v>12</v>
      </c>
    </row>
    <row r="2459" customFormat="false" ht="15.75" hidden="false" customHeight="false" outlineLevel="0" collapsed="false">
      <c r="A2459" s="3" t="n">
        <v>2458</v>
      </c>
      <c r="B2459" s="4" t="s">
        <v>9327</v>
      </c>
      <c r="C2459" s="4" t="s">
        <v>9328</v>
      </c>
      <c r="D2459" s="4" t="s">
        <v>9329</v>
      </c>
      <c r="E2459" s="4" t="n">
        <f aca="false">+914066166700</f>
        <v>914066166700</v>
      </c>
      <c r="F2459" s="4" t="s">
        <v>9330</v>
      </c>
      <c r="G2459" s="4" t="s">
        <v>12</v>
      </c>
    </row>
    <row r="2460" customFormat="false" ht="15.75" hidden="false" customHeight="false" outlineLevel="0" collapsed="false">
      <c r="A2460" s="3" t="n">
        <v>2459</v>
      </c>
      <c r="B2460" s="4" t="s">
        <v>9331</v>
      </c>
      <c r="C2460" s="4" t="s">
        <v>9332</v>
      </c>
      <c r="D2460" s="4" t="s">
        <v>9333</v>
      </c>
      <c r="E2460" s="4" t="s">
        <v>10</v>
      </c>
      <c r="F2460" s="4" t="s">
        <v>9334</v>
      </c>
      <c r="G2460" s="4" t="s">
        <v>12</v>
      </c>
    </row>
    <row r="2461" customFormat="false" ht="15.75" hidden="false" customHeight="false" outlineLevel="0" collapsed="false">
      <c r="A2461" s="3" t="n">
        <v>2460</v>
      </c>
      <c r="B2461" s="4" t="s">
        <v>9335</v>
      </c>
      <c r="C2461" s="4" t="s">
        <v>163</v>
      </c>
      <c r="D2461" s="4" t="s">
        <v>9336</v>
      </c>
      <c r="E2461" s="4" t="s">
        <v>9337</v>
      </c>
      <c r="F2461" s="4" t="s">
        <v>9338</v>
      </c>
      <c r="G2461" s="4" t="s">
        <v>12</v>
      </c>
    </row>
    <row r="2462" customFormat="false" ht="15.75" hidden="false" customHeight="false" outlineLevel="0" collapsed="false">
      <c r="A2462" s="3" t="n">
        <v>2461</v>
      </c>
      <c r="B2462" s="4" t="s">
        <v>9339</v>
      </c>
      <c r="C2462" s="4" t="s">
        <v>9340</v>
      </c>
      <c r="D2462" s="4" t="s">
        <v>9341</v>
      </c>
      <c r="E2462" s="4" t="s">
        <v>10</v>
      </c>
      <c r="F2462" s="4" t="s">
        <v>9342</v>
      </c>
      <c r="G2462" s="4" t="s">
        <v>12</v>
      </c>
    </row>
    <row r="2463" customFormat="false" ht="15.75" hidden="false" customHeight="false" outlineLevel="0" collapsed="false">
      <c r="A2463" s="3" t="n">
        <v>2462</v>
      </c>
      <c r="B2463" s="4" t="s">
        <v>9343</v>
      </c>
      <c r="C2463" s="4" t="s">
        <v>9344</v>
      </c>
      <c r="D2463" s="4" t="s">
        <v>9345</v>
      </c>
      <c r="E2463" s="4" t="s">
        <v>10</v>
      </c>
      <c r="F2463" s="4" t="s">
        <v>9346</v>
      </c>
      <c r="G2463" s="4" t="s">
        <v>12</v>
      </c>
    </row>
    <row r="2464" customFormat="false" ht="15.75" hidden="false" customHeight="false" outlineLevel="0" collapsed="false">
      <c r="A2464" s="3" t="n">
        <v>2463</v>
      </c>
      <c r="B2464" s="4" t="s">
        <v>9347</v>
      </c>
      <c r="C2464" s="4" t="s">
        <v>9348</v>
      </c>
      <c r="D2464" s="4" t="s">
        <v>9349</v>
      </c>
      <c r="E2464" s="4" t="s">
        <v>10</v>
      </c>
      <c r="F2464" s="4" t="s">
        <v>9350</v>
      </c>
      <c r="G2464" s="4" t="s">
        <v>12</v>
      </c>
    </row>
    <row r="2465" customFormat="false" ht="15.75" hidden="false" customHeight="false" outlineLevel="0" collapsed="false">
      <c r="A2465" s="3" t="n">
        <v>2464</v>
      </c>
      <c r="B2465" s="4" t="s">
        <v>9351</v>
      </c>
      <c r="C2465" s="4" t="s">
        <v>9352</v>
      </c>
      <c r="D2465" s="4" t="s">
        <v>9353</v>
      </c>
      <c r="E2465" s="4" t="n">
        <f aca="false">+912040111105</f>
        <v>912040111105</v>
      </c>
      <c r="F2465" s="4" t="s">
        <v>9354</v>
      </c>
      <c r="G2465" s="4" t="s">
        <v>12</v>
      </c>
    </row>
    <row r="2466" customFormat="false" ht="15.75" hidden="false" customHeight="false" outlineLevel="0" collapsed="false">
      <c r="A2466" s="3" t="n">
        <v>2465</v>
      </c>
      <c r="B2466" s="4" t="s">
        <v>9355</v>
      </c>
      <c r="C2466" s="4" t="s">
        <v>9356</v>
      </c>
      <c r="D2466" s="4" t="s">
        <v>9357</v>
      </c>
      <c r="E2466" s="4" t="s">
        <v>10</v>
      </c>
      <c r="F2466" s="4" t="s">
        <v>9358</v>
      </c>
      <c r="G2466" s="4" t="s">
        <v>12</v>
      </c>
    </row>
    <row r="2467" customFormat="false" ht="15.75" hidden="false" customHeight="false" outlineLevel="0" collapsed="false">
      <c r="A2467" s="3" t="n">
        <v>2466</v>
      </c>
      <c r="B2467" s="4" t="s">
        <v>9359</v>
      </c>
      <c r="C2467" s="4" t="s">
        <v>9360</v>
      </c>
      <c r="D2467" s="4" t="s">
        <v>9361</v>
      </c>
      <c r="E2467" s="4" t="s">
        <v>9362</v>
      </c>
      <c r="F2467" s="4" t="s">
        <v>9363</v>
      </c>
      <c r="G2467" s="4" t="s">
        <v>12</v>
      </c>
    </row>
    <row r="2468" customFormat="false" ht="15.75" hidden="false" customHeight="false" outlineLevel="0" collapsed="false">
      <c r="A2468" s="3" t="n">
        <v>2467</v>
      </c>
      <c r="B2468" s="4" t="s">
        <v>9364</v>
      </c>
      <c r="C2468" s="4" t="s">
        <v>163</v>
      </c>
      <c r="D2468" s="6" t="s">
        <v>9365</v>
      </c>
      <c r="E2468" s="4" t="s">
        <v>10</v>
      </c>
      <c r="F2468" s="4" t="s">
        <v>9366</v>
      </c>
      <c r="G2468" s="4" t="s">
        <v>12</v>
      </c>
    </row>
    <row r="2469" customFormat="false" ht="15.75" hidden="false" customHeight="false" outlineLevel="0" collapsed="false">
      <c r="A2469" s="3" t="n">
        <v>2468</v>
      </c>
      <c r="B2469" s="4" t="s">
        <v>9367</v>
      </c>
      <c r="C2469" s="4" t="s">
        <v>9368</v>
      </c>
      <c r="D2469" s="4" t="s">
        <v>9369</v>
      </c>
      <c r="E2469" s="4" t="s">
        <v>9370</v>
      </c>
      <c r="F2469" s="4" t="s">
        <v>9371</v>
      </c>
      <c r="G2469" s="4" t="s">
        <v>12</v>
      </c>
    </row>
    <row r="2470" customFormat="false" ht="15.75" hidden="false" customHeight="false" outlineLevel="0" collapsed="false">
      <c r="A2470" s="3" t="n">
        <v>2469</v>
      </c>
      <c r="B2470" s="4" t="s">
        <v>9372</v>
      </c>
      <c r="C2470" s="4" t="s">
        <v>9373</v>
      </c>
      <c r="D2470" s="4" t="s">
        <v>9374</v>
      </c>
      <c r="E2470" s="4" t="n">
        <f aca="false">+911244333113</f>
        <v>911244333113</v>
      </c>
      <c r="F2470" s="4" t="s">
        <v>9375</v>
      </c>
      <c r="G2470" s="4" t="s">
        <v>12</v>
      </c>
    </row>
    <row r="2471" customFormat="false" ht="15.75" hidden="false" customHeight="false" outlineLevel="0" collapsed="false">
      <c r="A2471" s="3" t="n">
        <v>2470</v>
      </c>
      <c r="B2471" s="4" t="s">
        <v>9376</v>
      </c>
      <c r="C2471" s="4" t="s">
        <v>9377</v>
      </c>
      <c r="D2471" s="4" t="s">
        <v>9378</v>
      </c>
      <c r="E2471" s="4" t="e">
        <f aca="false">+9177439 67028</f>
        <v>#VALUE!</v>
      </c>
      <c r="F2471" s="4" t="s">
        <v>9379</v>
      </c>
      <c r="G2471" s="4" t="s">
        <v>12</v>
      </c>
    </row>
    <row r="2472" customFormat="false" ht="15.75" hidden="false" customHeight="false" outlineLevel="0" collapsed="false">
      <c r="A2472" s="3" t="n">
        <v>2471</v>
      </c>
      <c r="B2472" s="4" t="s">
        <v>9380</v>
      </c>
      <c r="C2472" s="4" t="s">
        <v>9381</v>
      </c>
      <c r="D2472" s="4" t="s">
        <v>9382</v>
      </c>
      <c r="E2472" s="4" t="s">
        <v>10</v>
      </c>
      <c r="F2472" s="4" t="s">
        <v>9383</v>
      </c>
      <c r="G2472" s="4" t="s">
        <v>12</v>
      </c>
    </row>
    <row r="2473" customFormat="false" ht="15.75" hidden="false" customHeight="false" outlineLevel="0" collapsed="false">
      <c r="A2473" s="3" t="n">
        <v>2472</v>
      </c>
      <c r="B2473" s="4" t="s">
        <v>9384</v>
      </c>
      <c r="C2473" s="4" t="s">
        <v>9385</v>
      </c>
      <c r="D2473" s="4" t="s">
        <v>9386</v>
      </c>
      <c r="E2473" s="4" t="s">
        <v>10</v>
      </c>
      <c r="F2473" s="4" t="s">
        <v>9387</v>
      </c>
      <c r="G2473" s="4" t="s">
        <v>12</v>
      </c>
    </row>
    <row r="2474" customFormat="false" ht="15.75" hidden="false" customHeight="false" outlineLevel="0" collapsed="false">
      <c r="A2474" s="3" t="n">
        <v>2473</v>
      </c>
      <c r="B2474" s="4" t="s">
        <v>9388</v>
      </c>
      <c r="C2474" s="4" t="s">
        <v>31</v>
      </c>
      <c r="D2474" s="4" t="s">
        <v>9389</v>
      </c>
      <c r="E2474" s="4" t="s">
        <v>10</v>
      </c>
      <c r="F2474" s="4" t="s">
        <v>9390</v>
      </c>
      <c r="G2474" s="4" t="s">
        <v>12</v>
      </c>
    </row>
    <row r="2475" customFormat="false" ht="15.75" hidden="false" customHeight="false" outlineLevel="0" collapsed="false">
      <c r="A2475" s="3" t="n">
        <v>2474</v>
      </c>
      <c r="B2475" s="4" t="s">
        <v>9391</v>
      </c>
      <c r="C2475" s="4" t="s">
        <v>31</v>
      </c>
      <c r="D2475" s="4" t="s">
        <v>9392</v>
      </c>
      <c r="E2475" s="4" t="s">
        <v>10</v>
      </c>
      <c r="F2475" s="4" t="s">
        <v>9393</v>
      </c>
      <c r="G2475" s="4" t="s">
        <v>12</v>
      </c>
    </row>
    <row r="2476" customFormat="false" ht="15.75" hidden="false" customHeight="false" outlineLevel="0" collapsed="false">
      <c r="A2476" s="3" t="n">
        <v>2475</v>
      </c>
      <c r="B2476" s="4" t="s">
        <v>9394</v>
      </c>
      <c r="C2476" s="4" t="s">
        <v>1017</v>
      </c>
      <c r="D2476" s="4" t="s">
        <v>9395</v>
      </c>
      <c r="E2476" s="4" t="s">
        <v>10</v>
      </c>
      <c r="F2476" s="4" t="s">
        <v>9396</v>
      </c>
      <c r="G2476" s="4" t="s">
        <v>12</v>
      </c>
    </row>
    <row r="2477" customFormat="false" ht="15.75" hidden="false" customHeight="false" outlineLevel="0" collapsed="false">
      <c r="A2477" s="3" t="n">
        <v>2476</v>
      </c>
      <c r="B2477" s="4" t="s">
        <v>9397</v>
      </c>
      <c r="C2477" s="4" t="s">
        <v>31</v>
      </c>
      <c r="D2477" s="4" t="s">
        <v>9398</v>
      </c>
      <c r="E2477" s="4" t="s">
        <v>10</v>
      </c>
      <c r="F2477" s="4" t="s">
        <v>9399</v>
      </c>
      <c r="G2477" s="4" t="s">
        <v>12</v>
      </c>
    </row>
    <row r="2478" customFormat="false" ht="15.75" hidden="false" customHeight="false" outlineLevel="0" collapsed="false">
      <c r="A2478" s="3" t="n">
        <v>2477</v>
      </c>
      <c r="B2478" s="4" t="s">
        <v>9400</v>
      </c>
      <c r="C2478" s="4" t="s">
        <v>9401</v>
      </c>
      <c r="D2478" s="4" t="s">
        <v>9402</v>
      </c>
      <c r="E2478" s="4" t="n">
        <v>9007060549</v>
      </c>
      <c r="F2478" s="4" t="s">
        <v>9403</v>
      </c>
      <c r="G2478" s="4" t="s">
        <v>12</v>
      </c>
    </row>
    <row r="2479" customFormat="false" ht="15.75" hidden="false" customHeight="false" outlineLevel="0" collapsed="false">
      <c r="A2479" s="3" t="n">
        <v>2478</v>
      </c>
      <c r="B2479" s="4" t="s">
        <v>9404</v>
      </c>
      <c r="C2479" s="4" t="s">
        <v>9405</v>
      </c>
      <c r="D2479" s="4" t="s">
        <v>9406</v>
      </c>
      <c r="E2479" s="4" t="n">
        <f aca="false">+912261316830</f>
        <v>912261316830</v>
      </c>
      <c r="F2479" s="4" t="s">
        <v>9407</v>
      </c>
      <c r="G2479" s="4" t="s">
        <v>12</v>
      </c>
    </row>
    <row r="2480" customFormat="false" ht="15.75" hidden="false" customHeight="false" outlineLevel="0" collapsed="false">
      <c r="A2480" s="3" t="n">
        <v>2479</v>
      </c>
      <c r="B2480" s="4" t="s">
        <v>9408</v>
      </c>
      <c r="C2480" s="4" t="s">
        <v>9409</v>
      </c>
      <c r="D2480" s="4" t="s">
        <v>9410</v>
      </c>
      <c r="E2480" s="4" t="n">
        <f aca="false">+911246699992</f>
        <v>911246699992</v>
      </c>
      <c r="F2480" s="4" t="s">
        <v>9411</v>
      </c>
      <c r="G2480" s="4" t="s">
        <v>12</v>
      </c>
    </row>
    <row r="2481" customFormat="false" ht="15.75" hidden="false" customHeight="false" outlineLevel="0" collapsed="false">
      <c r="A2481" s="3" t="n">
        <v>2480</v>
      </c>
      <c r="B2481" s="4" t="s">
        <v>9412</v>
      </c>
      <c r="C2481" s="4" t="s">
        <v>14</v>
      </c>
      <c r="D2481" s="4" t="s">
        <v>9413</v>
      </c>
      <c r="E2481" s="4" t="n">
        <f aca="false">+914023750190</f>
        <v>914023750190</v>
      </c>
      <c r="F2481" s="4" t="s">
        <v>9414</v>
      </c>
      <c r="G2481" s="4" t="s">
        <v>12</v>
      </c>
    </row>
    <row r="2482" customFormat="false" ht="15.75" hidden="false" customHeight="false" outlineLevel="0" collapsed="false">
      <c r="A2482" s="3" t="n">
        <v>2481</v>
      </c>
      <c r="B2482" s="4" t="s">
        <v>9415</v>
      </c>
      <c r="C2482" s="4" t="s">
        <v>9416</v>
      </c>
      <c r="D2482" s="4" t="s">
        <v>9417</v>
      </c>
      <c r="E2482" s="4" t="s">
        <v>10</v>
      </c>
      <c r="F2482" s="4" t="s">
        <v>10</v>
      </c>
      <c r="G2482" s="7" t="s">
        <v>146</v>
      </c>
    </row>
    <row r="2483" customFormat="false" ht="15.75" hidden="false" customHeight="false" outlineLevel="0" collapsed="false">
      <c r="A2483" s="3" t="n">
        <v>2482</v>
      </c>
      <c r="B2483" s="4" t="s">
        <v>9418</v>
      </c>
      <c r="C2483" s="4" t="s">
        <v>9419</v>
      </c>
      <c r="D2483" s="4" t="s">
        <v>9420</v>
      </c>
      <c r="E2483" s="4" t="s">
        <v>10</v>
      </c>
      <c r="F2483" s="4" t="s">
        <v>9421</v>
      </c>
      <c r="G2483" s="4" t="s">
        <v>12</v>
      </c>
    </row>
    <row r="2484" customFormat="false" ht="15.75" hidden="false" customHeight="false" outlineLevel="0" collapsed="false">
      <c r="A2484" s="3" t="n">
        <v>2483</v>
      </c>
      <c r="B2484" s="4" t="s">
        <v>9422</v>
      </c>
      <c r="C2484" s="4" t="s">
        <v>31</v>
      </c>
      <c r="D2484" s="4" t="s">
        <v>9423</v>
      </c>
      <c r="E2484" s="4" t="n">
        <f aca="false">+919449867041</f>
        <v>919449867041</v>
      </c>
      <c r="F2484" s="4" t="s">
        <v>9424</v>
      </c>
      <c r="G2484" s="4" t="s">
        <v>12</v>
      </c>
    </row>
    <row r="2485" customFormat="false" ht="15.75" hidden="false" customHeight="false" outlineLevel="0" collapsed="false">
      <c r="A2485" s="3" t="n">
        <v>2484</v>
      </c>
      <c r="B2485" s="4" t="s">
        <v>9425</v>
      </c>
      <c r="C2485" s="4" t="s">
        <v>51</v>
      </c>
      <c r="D2485" s="4" t="s">
        <v>9426</v>
      </c>
      <c r="E2485" s="4" t="s">
        <v>10</v>
      </c>
      <c r="F2485" s="4" t="s">
        <v>9427</v>
      </c>
      <c r="G2485" s="4" t="s">
        <v>12</v>
      </c>
    </row>
    <row r="2486" customFormat="false" ht="15.75" hidden="false" customHeight="false" outlineLevel="0" collapsed="false">
      <c r="A2486" s="3" t="n">
        <v>2485</v>
      </c>
      <c r="B2486" s="4" t="s">
        <v>9428</v>
      </c>
      <c r="C2486" s="4" t="s">
        <v>9429</v>
      </c>
      <c r="D2486" s="4" t="s">
        <v>9430</v>
      </c>
      <c r="E2486" s="4" t="s">
        <v>10</v>
      </c>
      <c r="F2486" s="4" t="s">
        <v>9431</v>
      </c>
      <c r="G2486" s="4" t="s">
        <v>12</v>
      </c>
    </row>
    <row r="2487" customFormat="false" ht="15.75" hidden="false" customHeight="false" outlineLevel="0" collapsed="false">
      <c r="A2487" s="3" t="n">
        <v>2486</v>
      </c>
      <c r="B2487" s="4" t="s">
        <v>9432</v>
      </c>
      <c r="C2487" s="4" t="s">
        <v>9433</v>
      </c>
      <c r="D2487" s="4" t="s">
        <v>9434</v>
      </c>
      <c r="E2487" s="4" t="s">
        <v>10</v>
      </c>
      <c r="F2487" s="4" t="s">
        <v>9435</v>
      </c>
      <c r="G2487" s="4" t="s">
        <v>12</v>
      </c>
    </row>
    <row r="2488" customFormat="false" ht="15.75" hidden="false" customHeight="false" outlineLevel="0" collapsed="false">
      <c r="A2488" s="3" t="n">
        <v>2487</v>
      </c>
      <c r="B2488" s="4" t="s">
        <v>9436</v>
      </c>
      <c r="C2488" s="4" t="s">
        <v>14</v>
      </c>
      <c r="D2488" s="4" t="s">
        <v>9437</v>
      </c>
      <c r="E2488" s="4" t="s">
        <v>10</v>
      </c>
      <c r="F2488" s="4" t="s">
        <v>9438</v>
      </c>
      <c r="G2488" s="4" t="s">
        <v>12</v>
      </c>
    </row>
    <row r="2489" customFormat="false" ht="15.75" hidden="false" customHeight="false" outlineLevel="0" collapsed="false">
      <c r="A2489" s="3" t="n">
        <v>2488</v>
      </c>
      <c r="B2489" s="4" t="s">
        <v>9439</v>
      </c>
      <c r="C2489" s="4" t="s">
        <v>2555</v>
      </c>
      <c r="D2489" s="4" t="s">
        <v>9440</v>
      </c>
      <c r="E2489" s="4" t="s">
        <v>10</v>
      </c>
      <c r="F2489" s="4" t="s">
        <v>9441</v>
      </c>
      <c r="G2489" s="4" t="s">
        <v>12</v>
      </c>
    </row>
    <row r="2490" customFormat="false" ht="15.75" hidden="false" customHeight="false" outlineLevel="0" collapsed="false">
      <c r="A2490" s="3" t="n">
        <v>2489</v>
      </c>
      <c r="B2490" s="4" t="s">
        <v>9442</v>
      </c>
      <c r="C2490" s="4" t="s">
        <v>9443</v>
      </c>
      <c r="D2490" s="4" t="s">
        <v>9444</v>
      </c>
      <c r="E2490" s="4" t="n">
        <v>7702221700</v>
      </c>
      <c r="F2490" s="4" t="s">
        <v>9445</v>
      </c>
      <c r="G2490" s="4" t="s">
        <v>12</v>
      </c>
    </row>
    <row r="2491" customFormat="false" ht="15.75" hidden="false" customHeight="false" outlineLevel="0" collapsed="false">
      <c r="A2491" s="3" t="n">
        <v>2490</v>
      </c>
      <c r="B2491" s="4" t="s">
        <v>9446</v>
      </c>
      <c r="C2491" s="4" t="s">
        <v>51</v>
      </c>
      <c r="D2491" s="4" t="s">
        <v>9447</v>
      </c>
      <c r="E2491" s="4" t="s">
        <v>10</v>
      </c>
      <c r="F2491" s="4" t="s">
        <v>9448</v>
      </c>
      <c r="G2491" s="4" t="s">
        <v>12</v>
      </c>
    </row>
    <row r="2492" customFormat="false" ht="15.75" hidden="false" customHeight="false" outlineLevel="0" collapsed="false">
      <c r="A2492" s="3" t="n">
        <v>2491</v>
      </c>
      <c r="B2492" s="4" t="s">
        <v>9449</v>
      </c>
      <c r="C2492" s="4" t="s">
        <v>31</v>
      </c>
      <c r="D2492" s="4" t="s">
        <v>9450</v>
      </c>
      <c r="E2492" s="4" t="s">
        <v>10</v>
      </c>
      <c r="F2492" s="4" t="s">
        <v>9451</v>
      </c>
      <c r="G2492" s="4" t="s">
        <v>12</v>
      </c>
    </row>
    <row r="2493" customFormat="false" ht="15.75" hidden="false" customHeight="false" outlineLevel="0" collapsed="false">
      <c r="A2493" s="3" t="n">
        <v>2492</v>
      </c>
      <c r="B2493" s="4" t="s">
        <v>9452</v>
      </c>
      <c r="C2493" s="4" t="s">
        <v>9453</v>
      </c>
      <c r="D2493" s="4" t="s">
        <v>9454</v>
      </c>
      <c r="E2493" s="4" t="s">
        <v>10</v>
      </c>
      <c r="F2493" s="4" t="s">
        <v>9455</v>
      </c>
      <c r="G2493" s="4" t="s">
        <v>12</v>
      </c>
    </row>
    <row r="2494" customFormat="false" ht="15.75" hidden="false" customHeight="false" outlineLevel="0" collapsed="false">
      <c r="A2494" s="3" t="n">
        <v>2493</v>
      </c>
      <c r="B2494" s="4" t="s">
        <v>9456</v>
      </c>
      <c r="C2494" s="4" t="s">
        <v>9457</v>
      </c>
      <c r="D2494" s="4" t="s">
        <v>9458</v>
      </c>
      <c r="E2494" s="4" t="n">
        <f aca="false">+912241175000</f>
        <v>912241175000</v>
      </c>
      <c r="F2494" s="4" t="s">
        <v>9459</v>
      </c>
      <c r="G2494" s="4" t="s">
        <v>12</v>
      </c>
    </row>
    <row r="2495" customFormat="false" ht="15.75" hidden="false" customHeight="false" outlineLevel="0" collapsed="false">
      <c r="A2495" s="3" t="n">
        <v>2494</v>
      </c>
      <c r="B2495" s="4" t="s">
        <v>9460</v>
      </c>
      <c r="C2495" s="4" t="s">
        <v>9461</v>
      </c>
      <c r="D2495" s="4" t="s">
        <v>9462</v>
      </c>
      <c r="E2495" s="4" t="s">
        <v>10</v>
      </c>
      <c r="F2495" s="4" t="s">
        <v>9463</v>
      </c>
      <c r="G2495" s="4" t="s">
        <v>12</v>
      </c>
    </row>
    <row r="2496" customFormat="false" ht="15.75" hidden="false" customHeight="false" outlineLevel="0" collapsed="false">
      <c r="A2496" s="3" t="n">
        <v>2495</v>
      </c>
      <c r="B2496" s="4" t="s">
        <v>9464</v>
      </c>
      <c r="C2496" s="4" t="s">
        <v>14</v>
      </c>
      <c r="D2496" s="4" t="s">
        <v>9465</v>
      </c>
      <c r="E2496" s="4" t="s">
        <v>10</v>
      </c>
      <c r="F2496" s="4" t="s">
        <v>9466</v>
      </c>
      <c r="G2496" s="4" t="s">
        <v>12</v>
      </c>
    </row>
    <row r="2497" customFormat="false" ht="15.75" hidden="false" customHeight="false" outlineLevel="0" collapsed="false">
      <c r="A2497" s="3" t="n">
        <v>2496</v>
      </c>
      <c r="B2497" s="4" t="s">
        <v>9467</v>
      </c>
      <c r="C2497" s="4" t="s">
        <v>9468</v>
      </c>
      <c r="D2497" s="4" t="s">
        <v>9469</v>
      </c>
      <c r="E2497" s="4" t="n">
        <f aca="false">+919755592211</f>
        <v>919755592211</v>
      </c>
      <c r="F2497" s="4" t="s">
        <v>9470</v>
      </c>
      <c r="G2497" s="4" t="s">
        <v>12</v>
      </c>
    </row>
    <row r="2498" customFormat="false" ht="15.75" hidden="false" customHeight="false" outlineLevel="0" collapsed="false">
      <c r="A2498" s="3" t="n">
        <v>2497</v>
      </c>
      <c r="B2498" s="4" t="s">
        <v>9471</v>
      </c>
      <c r="C2498" s="4" t="s">
        <v>171</v>
      </c>
      <c r="D2498" s="4" t="s">
        <v>9472</v>
      </c>
      <c r="E2498" s="4" t="s">
        <v>10</v>
      </c>
      <c r="F2498" s="4" t="s">
        <v>9473</v>
      </c>
      <c r="G2498" s="4" t="s">
        <v>12</v>
      </c>
    </row>
    <row r="2499" customFormat="false" ht="15.75" hidden="false" customHeight="false" outlineLevel="0" collapsed="false">
      <c r="A2499" s="3" t="n">
        <v>2498</v>
      </c>
      <c r="B2499" s="4" t="s">
        <v>9474</v>
      </c>
      <c r="C2499" s="4" t="s">
        <v>31</v>
      </c>
      <c r="D2499" s="4" t="s">
        <v>9475</v>
      </c>
      <c r="E2499" s="4" t="s">
        <v>10</v>
      </c>
      <c r="F2499" s="4" t="s">
        <v>9476</v>
      </c>
      <c r="G2499" s="4" t="s">
        <v>12</v>
      </c>
    </row>
    <row r="2500" customFormat="false" ht="15.75" hidden="false" customHeight="false" outlineLevel="0" collapsed="false">
      <c r="A2500" s="3" t="n">
        <v>2499</v>
      </c>
      <c r="B2500" s="4" t="s">
        <v>9477</v>
      </c>
      <c r="C2500" s="4" t="s">
        <v>9478</v>
      </c>
      <c r="D2500" s="4" t="s">
        <v>9479</v>
      </c>
      <c r="E2500" s="4" t="n">
        <f aca="false">+919866312916</f>
        <v>919866312916</v>
      </c>
      <c r="F2500" s="4" t="s">
        <v>9480</v>
      </c>
      <c r="G2500" s="4" t="s">
        <v>12</v>
      </c>
    </row>
    <row r="2501" customFormat="false" ht="15.75" hidden="false" customHeight="false" outlineLevel="0" collapsed="false">
      <c r="A2501" s="3" t="n">
        <v>2500</v>
      </c>
      <c r="B2501" s="4" t="s">
        <v>9481</v>
      </c>
      <c r="C2501" s="4" t="s">
        <v>9482</v>
      </c>
      <c r="D2501" s="4" t="s">
        <v>9483</v>
      </c>
      <c r="E2501" s="4" t="n">
        <f aca="false">+912240394000</f>
        <v>912240394000</v>
      </c>
      <c r="F2501" s="4" t="s">
        <v>9484</v>
      </c>
      <c r="G2501" s="4" t="s">
        <v>12</v>
      </c>
    </row>
    <row r="2502" customFormat="false" ht="15.75" hidden="false" customHeight="false" outlineLevel="0" collapsed="false">
      <c r="A2502" s="3" t="n">
        <v>2501</v>
      </c>
      <c r="B2502" s="4" t="s">
        <v>9485</v>
      </c>
      <c r="C2502" s="4" t="s">
        <v>9486</v>
      </c>
      <c r="D2502" s="4" t="s">
        <v>9487</v>
      </c>
      <c r="E2502" s="4" t="s">
        <v>10</v>
      </c>
      <c r="F2502" s="4" t="s">
        <v>9488</v>
      </c>
      <c r="G2502" s="4" t="s">
        <v>12</v>
      </c>
    </row>
    <row r="2503" customFormat="false" ht="15.75" hidden="false" customHeight="false" outlineLevel="0" collapsed="false">
      <c r="A2503" s="3" t="n">
        <v>2502</v>
      </c>
      <c r="B2503" s="4" t="s">
        <v>9489</v>
      </c>
      <c r="C2503" s="4" t="s">
        <v>9490</v>
      </c>
      <c r="D2503" s="4" t="s">
        <v>9491</v>
      </c>
      <c r="E2503" s="4" t="n">
        <v>9620248323</v>
      </c>
      <c r="F2503" s="4" t="s">
        <v>9492</v>
      </c>
      <c r="G2503" s="4" t="s">
        <v>12</v>
      </c>
    </row>
    <row r="2504" customFormat="false" ht="15.75" hidden="false" customHeight="false" outlineLevel="0" collapsed="false">
      <c r="A2504" s="3" t="n">
        <v>2503</v>
      </c>
      <c r="B2504" s="4" t="s">
        <v>9493</v>
      </c>
      <c r="C2504" s="4" t="s">
        <v>9494</v>
      </c>
      <c r="D2504" s="4" t="s">
        <v>9495</v>
      </c>
      <c r="E2504" s="4" t="n">
        <f aca="false">+914030781177</f>
        <v>914030781177</v>
      </c>
      <c r="F2504" s="4" t="s">
        <v>9496</v>
      </c>
      <c r="G2504" s="4" t="s">
        <v>12</v>
      </c>
    </row>
    <row r="2505" customFormat="false" ht="15.75" hidden="false" customHeight="false" outlineLevel="0" collapsed="false">
      <c r="A2505" s="3" t="n">
        <v>2504</v>
      </c>
      <c r="B2505" s="4" t="s">
        <v>9497</v>
      </c>
      <c r="C2505" s="4" t="s">
        <v>9498</v>
      </c>
      <c r="D2505" s="4" t="s">
        <v>9499</v>
      </c>
      <c r="E2505" s="4" t="s">
        <v>10</v>
      </c>
      <c r="F2505" s="4" t="s">
        <v>9500</v>
      </c>
      <c r="G2505" s="4" t="s">
        <v>12</v>
      </c>
    </row>
    <row r="2506" customFormat="false" ht="15.75" hidden="false" customHeight="false" outlineLevel="0" collapsed="false">
      <c r="A2506" s="3" t="n">
        <v>2505</v>
      </c>
      <c r="B2506" s="4" t="s">
        <v>9501</v>
      </c>
      <c r="C2506" s="4" t="s">
        <v>31</v>
      </c>
      <c r="D2506" s="4" t="s">
        <v>9502</v>
      </c>
      <c r="E2506" s="4" t="s">
        <v>10</v>
      </c>
      <c r="F2506" s="4" t="s">
        <v>9503</v>
      </c>
      <c r="G2506" s="4" t="s">
        <v>12</v>
      </c>
    </row>
    <row r="2507" customFormat="false" ht="15.75" hidden="false" customHeight="false" outlineLevel="0" collapsed="false">
      <c r="A2507" s="3" t="n">
        <v>2506</v>
      </c>
      <c r="B2507" s="4" t="s">
        <v>9504</v>
      </c>
      <c r="C2507" s="4" t="s">
        <v>9505</v>
      </c>
      <c r="D2507" s="4" t="s">
        <v>9506</v>
      </c>
      <c r="E2507" s="4" t="s">
        <v>10</v>
      </c>
      <c r="F2507" s="4" t="s">
        <v>9507</v>
      </c>
      <c r="G2507" s="4" t="s">
        <v>12</v>
      </c>
    </row>
    <row r="2508" customFormat="false" ht="15.75" hidden="false" customHeight="false" outlineLevel="0" collapsed="false">
      <c r="A2508" s="3" t="n">
        <v>2507</v>
      </c>
      <c r="B2508" s="4" t="s">
        <v>9508</v>
      </c>
      <c r="C2508" s="4" t="s">
        <v>9509</v>
      </c>
      <c r="D2508" s="4" t="s">
        <v>9510</v>
      </c>
      <c r="E2508" s="4" t="n">
        <v>9205166332</v>
      </c>
      <c r="F2508" s="4" t="s">
        <v>9511</v>
      </c>
      <c r="G2508" s="4" t="s">
        <v>12</v>
      </c>
    </row>
    <row r="2509" customFormat="false" ht="15.75" hidden="false" customHeight="false" outlineLevel="0" collapsed="false">
      <c r="A2509" s="3" t="n">
        <v>2508</v>
      </c>
      <c r="B2509" s="4" t="s">
        <v>9512</v>
      </c>
      <c r="C2509" s="4" t="s">
        <v>9457</v>
      </c>
      <c r="D2509" s="4" t="s">
        <v>9513</v>
      </c>
      <c r="E2509" s="4" t="s">
        <v>10</v>
      </c>
      <c r="F2509" s="4" t="s">
        <v>9514</v>
      </c>
      <c r="G2509" s="4" t="s">
        <v>12</v>
      </c>
    </row>
    <row r="2510" customFormat="false" ht="15.75" hidden="false" customHeight="false" outlineLevel="0" collapsed="false">
      <c r="A2510" s="3" t="n">
        <v>2509</v>
      </c>
      <c r="B2510" s="4" t="s">
        <v>9515</v>
      </c>
      <c r="C2510" s="4" t="s">
        <v>6647</v>
      </c>
      <c r="D2510" s="4" t="s">
        <v>9516</v>
      </c>
      <c r="E2510" s="4" t="n">
        <f aca="false">+919810287706</f>
        <v>919810287706</v>
      </c>
      <c r="F2510" s="4" t="s">
        <v>9517</v>
      </c>
      <c r="G2510" s="4" t="s">
        <v>12</v>
      </c>
    </row>
    <row r="2511" customFormat="false" ht="15.75" hidden="false" customHeight="false" outlineLevel="0" collapsed="false">
      <c r="A2511" s="3" t="n">
        <v>2510</v>
      </c>
      <c r="B2511" s="4" t="s">
        <v>9518</v>
      </c>
      <c r="C2511" s="4" t="s">
        <v>9519</v>
      </c>
      <c r="D2511" s="4" t="s">
        <v>9520</v>
      </c>
      <c r="E2511" s="4" t="s">
        <v>10</v>
      </c>
      <c r="F2511" s="4" t="s">
        <v>9521</v>
      </c>
      <c r="G2511" s="4" t="s">
        <v>12</v>
      </c>
    </row>
    <row r="2512" customFormat="false" ht="15.75" hidden="false" customHeight="false" outlineLevel="0" collapsed="false">
      <c r="A2512" s="3" t="n">
        <v>2511</v>
      </c>
      <c r="B2512" s="4" t="s">
        <v>9522</v>
      </c>
      <c r="C2512" s="4" t="s">
        <v>171</v>
      </c>
      <c r="D2512" s="4" t="s">
        <v>9523</v>
      </c>
      <c r="E2512" s="4" t="n">
        <f aca="false">+913612450020</f>
        <v>913612450020</v>
      </c>
      <c r="F2512" s="4" t="s">
        <v>9524</v>
      </c>
      <c r="G2512" s="4" t="s">
        <v>12</v>
      </c>
    </row>
    <row r="2513" customFormat="false" ht="15.75" hidden="false" customHeight="false" outlineLevel="0" collapsed="false">
      <c r="A2513" s="3" t="n">
        <v>2512</v>
      </c>
      <c r="B2513" s="4" t="s">
        <v>9525</v>
      </c>
      <c r="C2513" s="4" t="s">
        <v>4115</v>
      </c>
      <c r="D2513" s="4" t="s">
        <v>9526</v>
      </c>
      <c r="E2513" s="4" t="s">
        <v>10</v>
      </c>
      <c r="F2513" s="4" t="s">
        <v>9527</v>
      </c>
      <c r="G2513" s="4" t="s">
        <v>12</v>
      </c>
    </row>
    <row r="2514" customFormat="false" ht="15.75" hidden="false" customHeight="false" outlineLevel="0" collapsed="false">
      <c r="A2514" s="3" t="n">
        <v>2513</v>
      </c>
      <c r="B2514" s="4" t="s">
        <v>9528</v>
      </c>
      <c r="C2514" s="4" t="s">
        <v>9529</v>
      </c>
      <c r="D2514" s="4" t="s">
        <v>9530</v>
      </c>
      <c r="E2514" s="4" t="n">
        <f aca="false">+911244807400</f>
        <v>911244807400</v>
      </c>
      <c r="F2514" s="4" t="s">
        <v>9531</v>
      </c>
      <c r="G2514" s="4" t="s">
        <v>12</v>
      </c>
    </row>
    <row r="2515" customFormat="false" ht="15.75" hidden="false" customHeight="false" outlineLevel="0" collapsed="false">
      <c r="A2515" s="3" t="n">
        <v>2514</v>
      </c>
      <c r="B2515" s="4" t="s">
        <v>9532</v>
      </c>
      <c r="C2515" s="4" t="s">
        <v>14</v>
      </c>
      <c r="D2515" s="4" t="s">
        <v>9533</v>
      </c>
      <c r="E2515" s="4" t="n">
        <f aca="false">+917884083007</f>
        <v>917884083007</v>
      </c>
      <c r="F2515" s="4" t="s">
        <v>9534</v>
      </c>
      <c r="G2515" s="4" t="s">
        <v>12</v>
      </c>
    </row>
    <row r="2516" customFormat="false" ht="15.75" hidden="false" customHeight="false" outlineLevel="0" collapsed="false">
      <c r="A2516" s="3" t="n">
        <v>2515</v>
      </c>
      <c r="B2516" s="4" t="s">
        <v>9535</v>
      </c>
      <c r="C2516" s="4" t="s">
        <v>9536</v>
      </c>
      <c r="D2516" s="6" t="s">
        <v>9537</v>
      </c>
      <c r="E2516" s="4" t="n">
        <v>42468000</v>
      </c>
      <c r="F2516" s="4" t="s">
        <v>9538</v>
      </c>
      <c r="G2516" s="4" t="s">
        <v>12</v>
      </c>
    </row>
    <row r="2517" customFormat="false" ht="15.75" hidden="false" customHeight="false" outlineLevel="0" collapsed="false">
      <c r="A2517" s="3" t="n">
        <v>2516</v>
      </c>
      <c r="B2517" s="4" t="s">
        <v>9539</v>
      </c>
      <c r="C2517" s="4" t="s">
        <v>14</v>
      </c>
      <c r="D2517" s="4" t="s">
        <v>9540</v>
      </c>
      <c r="E2517" s="4" t="s">
        <v>9541</v>
      </c>
      <c r="F2517" s="4" t="s">
        <v>9542</v>
      </c>
      <c r="G2517" s="4" t="s">
        <v>12</v>
      </c>
    </row>
    <row r="2518" customFormat="false" ht="15.75" hidden="false" customHeight="false" outlineLevel="0" collapsed="false">
      <c r="A2518" s="3" t="n">
        <v>2517</v>
      </c>
      <c r="B2518" s="4" t="s">
        <v>9543</v>
      </c>
      <c r="C2518" s="4" t="s">
        <v>9544</v>
      </c>
      <c r="D2518" s="4" t="s">
        <v>9545</v>
      </c>
      <c r="E2518" s="4" t="n">
        <f aca="false">+914033798392</f>
        <v>914033798392</v>
      </c>
      <c r="F2518" s="4" t="s">
        <v>9546</v>
      </c>
      <c r="G2518" s="4" t="s">
        <v>12</v>
      </c>
    </row>
    <row r="2519" customFormat="false" ht="15.75" hidden="false" customHeight="false" outlineLevel="0" collapsed="false">
      <c r="A2519" s="3" t="n">
        <v>2518</v>
      </c>
      <c r="B2519" s="4" t="s">
        <v>9547</v>
      </c>
      <c r="C2519" s="4" t="s">
        <v>2803</v>
      </c>
      <c r="D2519" s="4" t="s">
        <v>9548</v>
      </c>
      <c r="E2519" s="4" t="s">
        <v>10</v>
      </c>
      <c r="F2519" s="4" t="s">
        <v>9549</v>
      </c>
      <c r="G2519" s="4" t="s">
        <v>12</v>
      </c>
    </row>
    <row r="2520" customFormat="false" ht="15.75" hidden="false" customHeight="false" outlineLevel="0" collapsed="false">
      <c r="A2520" s="3" t="n">
        <v>2519</v>
      </c>
      <c r="B2520" s="4" t="s">
        <v>9550</v>
      </c>
      <c r="C2520" s="4" t="s">
        <v>9551</v>
      </c>
      <c r="D2520" s="4" t="s">
        <v>9552</v>
      </c>
      <c r="E2520" s="4" t="n">
        <f aca="false">+913324851678</f>
        <v>913324851678</v>
      </c>
      <c r="F2520" s="4" t="s">
        <v>9553</v>
      </c>
      <c r="G2520" s="4" t="s">
        <v>12</v>
      </c>
    </row>
    <row r="2521" customFormat="false" ht="15.75" hidden="false" customHeight="false" outlineLevel="0" collapsed="false">
      <c r="A2521" s="3" t="n">
        <v>2520</v>
      </c>
      <c r="B2521" s="4" t="s">
        <v>9554</v>
      </c>
      <c r="C2521" s="4" t="s">
        <v>9555</v>
      </c>
      <c r="D2521" s="4" t="s">
        <v>9556</v>
      </c>
      <c r="E2521" s="4" t="s">
        <v>10</v>
      </c>
      <c r="F2521" s="4" t="s">
        <v>9557</v>
      </c>
      <c r="G2521" s="4" t="s">
        <v>12</v>
      </c>
    </row>
    <row r="2522" customFormat="false" ht="15.75" hidden="false" customHeight="false" outlineLevel="0" collapsed="false">
      <c r="A2522" s="3" t="n">
        <v>2521</v>
      </c>
      <c r="B2522" s="4" t="s">
        <v>9558</v>
      </c>
      <c r="C2522" s="4" t="s">
        <v>9559</v>
      </c>
      <c r="D2522" s="4" t="s">
        <v>9560</v>
      </c>
      <c r="E2522" s="4" t="s">
        <v>10</v>
      </c>
      <c r="F2522" s="4" t="s">
        <v>9561</v>
      </c>
      <c r="G2522" s="4" t="s">
        <v>12</v>
      </c>
    </row>
    <row r="2523" customFormat="false" ht="15.75" hidden="false" customHeight="false" outlineLevel="0" collapsed="false">
      <c r="A2523" s="3" t="n">
        <v>2522</v>
      </c>
      <c r="B2523" s="4" t="s">
        <v>9562</v>
      </c>
      <c r="C2523" s="4" t="s">
        <v>9563</v>
      </c>
      <c r="D2523" s="4" t="s">
        <v>9564</v>
      </c>
      <c r="E2523" s="4" t="s">
        <v>10</v>
      </c>
      <c r="F2523" s="4" t="s">
        <v>9565</v>
      </c>
      <c r="G2523" s="4" t="s">
        <v>12</v>
      </c>
    </row>
    <row r="2524" customFormat="false" ht="15.75" hidden="false" customHeight="false" outlineLevel="0" collapsed="false">
      <c r="A2524" s="3" t="n">
        <v>2523</v>
      </c>
      <c r="B2524" s="4" t="s">
        <v>9566</v>
      </c>
      <c r="C2524" s="4" t="s">
        <v>14</v>
      </c>
      <c r="D2524" s="4" t="s">
        <v>9567</v>
      </c>
      <c r="E2524" s="4" t="s">
        <v>9568</v>
      </c>
      <c r="F2524" s="4" t="s">
        <v>9569</v>
      </c>
      <c r="G2524" s="4" t="s">
        <v>12</v>
      </c>
    </row>
    <row r="2525" customFormat="false" ht="15.75" hidden="false" customHeight="false" outlineLevel="0" collapsed="false">
      <c r="A2525" s="3" t="n">
        <v>2524</v>
      </c>
      <c r="B2525" s="4" t="s">
        <v>9570</v>
      </c>
      <c r="C2525" s="4" t="s">
        <v>9571</v>
      </c>
      <c r="D2525" s="4" t="s">
        <v>9572</v>
      </c>
      <c r="E2525" s="4" t="s">
        <v>10</v>
      </c>
      <c r="F2525" s="4" t="s">
        <v>9573</v>
      </c>
      <c r="G2525" s="4" t="s">
        <v>12</v>
      </c>
    </row>
    <row r="2526" customFormat="false" ht="15.75" hidden="false" customHeight="false" outlineLevel="0" collapsed="false">
      <c r="A2526" s="3" t="n">
        <v>2525</v>
      </c>
      <c r="B2526" s="4" t="s">
        <v>9574</v>
      </c>
      <c r="C2526" s="5" t="s">
        <v>9575</v>
      </c>
      <c r="D2526" s="4" t="s">
        <v>9576</v>
      </c>
      <c r="E2526" s="4" t="n">
        <f aca="false">+918040640709</f>
        <v>918040640709</v>
      </c>
      <c r="F2526" s="4" t="s">
        <v>9577</v>
      </c>
      <c r="G2526" s="4" t="s">
        <v>12</v>
      </c>
    </row>
    <row r="2527" customFormat="false" ht="15.75" hidden="false" customHeight="false" outlineLevel="0" collapsed="false">
      <c r="A2527" s="3" t="n">
        <v>2526</v>
      </c>
      <c r="B2527" s="4" t="s">
        <v>9578</v>
      </c>
      <c r="C2527" s="4" t="s">
        <v>31</v>
      </c>
      <c r="D2527" s="4" t="s">
        <v>9579</v>
      </c>
      <c r="E2527" s="4" t="s">
        <v>10</v>
      </c>
      <c r="F2527" s="4" t="s">
        <v>9580</v>
      </c>
      <c r="G2527" s="4" t="s">
        <v>12</v>
      </c>
    </row>
    <row r="2528" customFormat="false" ht="15.75" hidden="false" customHeight="false" outlineLevel="0" collapsed="false">
      <c r="A2528" s="3" t="n">
        <v>2527</v>
      </c>
      <c r="B2528" s="4" t="s">
        <v>9581</v>
      </c>
      <c r="C2528" s="4" t="s">
        <v>9582</v>
      </c>
      <c r="D2528" s="4" t="s">
        <v>9583</v>
      </c>
      <c r="E2528" s="4" t="n">
        <f aca="false">+911244398200</f>
        <v>911244398200</v>
      </c>
      <c r="F2528" s="4" t="s">
        <v>9584</v>
      </c>
      <c r="G2528" s="4" t="s">
        <v>12</v>
      </c>
    </row>
    <row r="2529" customFormat="false" ht="15.75" hidden="false" customHeight="false" outlineLevel="0" collapsed="false">
      <c r="A2529" s="3" t="n">
        <v>2528</v>
      </c>
      <c r="B2529" s="4" t="s">
        <v>9585</v>
      </c>
      <c r="C2529" s="4" t="s">
        <v>9586</v>
      </c>
      <c r="D2529" s="4" t="s">
        <v>9587</v>
      </c>
      <c r="E2529" s="4" t="n">
        <f aca="false">+919945282834</f>
        <v>919945282834</v>
      </c>
      <c r="F2529" s="4" t="s">
        <v>9588</v>
      </c>
      <c r="G2529" s="4" t="s">
        <v>12</v>
      </c>
    </row>
    <row r="2530" customFormat="false" ht="15.75" hidden="false" customHeight="false" outlineLevel="0" collapsed="false">
      <c r="A2530" s="3" t="n">
        <v>2529</v>
      </c>
      <c r="B2530" s="4" t="s">
        <v>9589</v>
      </c>
      <c r="C2530" s="4" t="s">
        <v>31</v>
      </c>
      <c r="D2530" s="6" t="s">
        <v>9590</v>
      </c>
      <c r="E2530" s="4" t="s">
        <v>10</v>
      </c>
      <c r="F2530" s="4" t="s">
        <v>9591</v>
      </c>
      <c r="G2530" s="4" t="s">
        <v>12</v>
      </c>
    </row>
    <row r="2531" customFormat="false" ht="15.75" hidden="false" customHeight="false" outlineLevel="0" collapsed="false">
      <c r="A2531" s="3" t="n">
        <v>2530</v>
      </c>
      <c r="B2531" s="4" t="s">
        <v>9592</v>
      </c>
      <c r="C2531" s="4" t="s">
        <v>14</v>
      </c>
      <c r="D2531" s="4" t="s">
        <v>9593</v>
      </c>
      <c r="E2531" s="4" t="n">
        <v>9582095979</v>
      </c>
      <c r="F2531" s="4" t="s">
        <v>9594</v>
      </c>
      <c r="G2531" s="4" t="s">
        <v>12</v>
      </c>
    </row>
    <row r="2532" customFormat="false" ht="15.75" hidden="false" customHeight="false" outlineLevel="0" collapsed="false">
      <c r="A2532" s="3" t="n">
        <v>2531</v>
      </c>
      <c r="B2532" s="4" t="s">
        <v>9595</v>
      </c>
      <c r="C2532" s="4" t="s">
        <v>9596</v>
      </c>
      <c r="D2532" s="4" t="s">
        <v>9597</v>
      </c>
      <c r="E2532" s="4" t="s">
        <v>9598</v>
      </c>
      <c r="F2532" s="4" t="s">
        <v>9599</v>
      </c>
      <c r="G2532" s="4" t="s">
        <v>12</v>
      </c>
    </row>
    <row r="2533" customFormat="false" ht="15.75" hidden="false" customHeight="false" outlineLevel="0" collapsed="false">
      <c r="A2533" s="3" t="n">
        <v>2532</v>
      </c>
      <c r="B2533" s="4" t="s">
        <v>9600</v>
      </c>
      <c r="C2533" s="4" t="s">
        <v>171</v>
      </c>
      <c r="D2533" s="4" t="s">
        <v>9601</v>
      </c>
      <c r="E2533" s="4" t="s">
        <v>10</v>
      </c>
      <c r="F2533" s="4" t="s">
        <v>9602</v>
      </c>
      <c r="G2533" s="4" t="s">
        <v>12</v>
      </c>
    </row>
    <row r="2534" customFormat="false" ht="15.75" hidden="false" customHeight="false" outlineLevel="0" collapsed="false">
      <c r="A2534" s="3" t="n">
        <v>2533</v>
      </c>
      <c r="B2534" s="4" t="s">
        <v>9603</v>
      </c>
      <c r="C2534" s="4" t="s">
        <v>9604</v>
      </c>
      <c r="D2534" s="4" t="s">
        <v>9605</v>
      </c>
      <c r="E2534" s="4" t="s">
        <v>10</v>
      </c>
      <c r="F2534" s="4" t="s">
        <v>9606</v>
      </c>
      <c r="G2534" s="4" t="s">
        <v>12</v>
      </c>
    </row>
    <row r="2535" customFormat="false" ht="15.75" hidden="false" customHeight="false" outlineLevel="0" collapsed="false">
      <c r="A2535" s="3" t="n">
        <v>2534</v>
      </c>
      <c r="B2535" s="4" t="s">
        <v>9607</v>
      </c>
      <c r="C2535" s="4" t="s">
        <v>9608</v>
      </c>
      <c r="D2535" s="4" t="s">
        <v>9609</v>
      </c>
      <c r="E2535" s="4" t="n">
        <f aca="false">+914442227076</f>
        <v>914442227076</v>
      </c>
      <c r="F2535" s="4" t="s">
        <v>9610</v>
      </c>
      <c r="G2535" s="4" t="s">
        <v>12</v>
      </c>
    </row>
    <row r="2536" customFormat="false" ht="15.75" hidden="false" customHeight="false" outlineLevel="0" collapsed="false">
      <c r="A2536" s="3" t="n">
        <v>2535</v>
      </c>
      <c r="B2536" s="4" t="s">
        <v>9611</v>
      </c>
      <c r="C2536" s="4" t="s">
        <v>14</v>
      </c>
      <c r="D2536" s="4" t="s">
        <v>9612</v>
      </c>
      <c r="E2536" s="4" t="n">
        <f aca="false">+912265100244</f>
        <v>912265100244</v>
      </c>
      <c r="F2536" s="4" t="s">
        <v>9613</v>
      </c>
      <c r="G2536" s="4" t="s">
        <v>12</v>
      </c>
    </row>
    <row r="2537" customFormat="false" ht="15.75" hidden="false" customHeight="false" outlineLevel="0" collapsed="false">
      <c r="A2537" s="3" t="n">
        <v>2536</v>
      </c>
      <c r="B2537" s="4" t="s">
        <v>9614</v>
      </c>
      <c r="C2537" s="4" t="s">
        <v>9615</v>
      </c>
      <c r="D2537" s="4" t="s">
        <v>9616</v>
      </c>
      <c r="E2537" s="4" t="s">
        <v>10</v>
      </c>
      <c r="F2537" s="4" t="s">
        <v>9617</v>
      </c>
      <c r="G2537" s="4" t="s">
        <v>12</v>
      </c>
    </row>
    <row r="2538" customFormat="false" ht="15.75" hidden="false" customHeight="false" outlineLevel="0" collapsed="false">
      <c r="A2538" s="3" t="n">
        <v>2537</v>
      </c>
      <c r="B2538" s="4" t="s">
        <v>9618</v>
      </c>
      <c r="C2538" s="4" t="s">
        <v>14</v>
      </c>
      <c r="D2538" s="4" t="s">
        <v>9619</v>
      </c>
      <c r="E2538" s="4" t="s">
        <v>9620</v>
      </c>
      <c r="F2538" s="4" t="s">
        <v>9621</v>
      </c>
      <c r="G2538" s="4" t="s">
        <v>12</v>
      </c>
    </row>
    <row r="2539" customFormat="false" ht="15.75" hidden="false" customHeight="false" outlineLevel="0" collapsed="false">
      <c r="A2539" s="3" t="n">
        <v>2538</v>
      </c>
      <c r="B2539" s="4" t="s">
        <v>9622</v>
      </c>
      <c r="C2539" s="4" t="s">
        <v>51</v>
      </c>
      <c r="D2539" s="4" t="s">
        <v>9623</v>
      </c>
      <c r="E2539" s="4" t="n">
        <f aca="false">+918040099500</f>
        <v>918040099500</v>
      </c>
      <c r="F2539" s="4" t="s">
        <v>9624</v>
      </c>
      <c r="G2539" s="4" t="s">
        <v>12</v>
      </c>
    </row>
    <row r="2540" customFormat="false" ht="15.75" hidden="false" customHeight="false" outlineLevel="0" collapsed="false">
      <c r="A2540" s="3" t="n">
        <v>2539</v>
      </c>
      <c r="B2540" s="4" t="s">
        <v>9625</v>
      </c>
      <c r="C2540" s="4" t="s">
        <v>1652</v>
      </c>
      <c r="D2540" s="4" t="s">
        <v>9626</v>
      </c>
      <c r="E2540" s="4" t="s">
        <v>9627</v>
      </c>
      <c r="F2540" s="4" t="s">
        <v>9628</v>
      </c>
      <c r="G2540" s="4" t="s">
        <v>12</v>
      </c>
    </row>
    <row r="2541" customFormat="false" ht="15.75" hidden="false" customHeight="false" outlineLevel="0" collapsed="false">
      <c r="A2541" s="3" t="n">
        <v>2540</v>
      </c>
      <c r="B2541" s="4" t="s">
        <v>9629</v>
      </c>
      <c r="C2541" s="4" t="s">
        <v>9630</v>
      </c>
      <c r="D2541" s="4" t="s">
        <v>9631</v>
      </c>
      <c r="E2541" s="4" t="n">
        <f aca="false">+911606614400</f>
        <v>911606614400</v>
      </c>
      <c r="F2541" s="4" t="s">
        <v>9632</v>
      </c>
      <c r="G2541" s="4" t="s">
        <v>12</v>
      </c>
    </row>
    <row r="2542" customFormat="false" ht="15.75" hidden="false" customHeight="false" outlineLevel="0" collapsed="false">
      <c r="A2542" s="3" t="n">
        <v>2541</v>
      </c>
      <c r="B2542" s="5" t="s">
        <v>9633</v>
      </c>
      <c r="C2542" s="4" t="s">
        <v>9634</v>
      </c>
      <c r="D2542" s="4" t="s">
        <v>9635</v>
      </c>
      <c r="E2542" s="4" t="s">
        <v>10</v>
      </c>
      <c r="F2542" s="4" t="s">
        <v>9636</v>
      </c>
      <c r="G2542" s="4" t="s">
        <v>12</v>
      </c>
    </row>
    <row r="2543" customFormat="false" ht="15.75" hidden="false" customHeight="false" outlineLevel="0" collapsed="false">
      <c r="A2543" s="3" t="n">
        <v>2542</v>
      </c>
      <c r="B2543" s="4" t="s">
        <v>9637</v>
      </c>
      <c r="C2543" s="4" t="s">
        <v>31</v>
      </c>
      <c r="D2543" s="4" t="s">
        <v>9638</v>
      </c>
      <c r="E2543" s="4" t="s">
        <v>9639</v>
      </c>
      <c r="F2543" s="4" t="s">
        <v>9640</v>
      </c>
      <c r="G2543" s="4" t="s">
        <v>12</v>
      </c>
    </row>
    <row r="2544" customFormat="false" ht="15.75" hidden="false" customHeight="false" outlineLevel="0" collapsed="false">
      <c r="A2544" s="3" t="n">
        <v>2543</v>
      </c>
      <c r="B2544" s="4" t="s">
        <v>9641</v>
      </c>
      <c r="C2544" s="4" t="s">
        <v>9642</v>
      </c>
      <c r="D2544" s="4" t="s">
        <v>9643</v>
      </c>
      <c r="E2544" s="4" t="s">
        <v>10</v>
      </c>
      <c r="F2544" s="4" t="s">
        <v>10</v>
      </c>
      <c r="G2544" s="7" t="s">
        <v>146</v>
      </c>
    </row>
    <row r="2545" customFormat="false" ht="15.75" hidden="false" customHeight="false" outlineLevel="0" collapsed="false">
      <c r="A2545" s="3" t="n">
        <v>2544</v>
      </c>
      <c r="B2545" s="4" t="s">
        <v>9644</v>
      </c>
      <c r="C2545" s="4" t="s">
        <v>9645</v>
      </c>
      <c r="D2545" s="4" t="s">
        <v>9646</v>
      </c>
      <c r="E2545" s="4" t="s">
        <v>10</v>
      </c>
      <c r="F2545" s="4" t="s">
        <v>9647</v>
      </c>
      <c r="G2545" s="4" t="s">
        <v>12</v>
      </c>
    </row>
    <row r="2546" customFormat="false" ht="15.75" hidden="false" customHeight="false" outlineLevel="0" collapsed="false">
      <c r="A2546" s="3" t="n">
        <v>2545</v>
      </c>
      <c r="B2546" s="4" t="s">
        <v>9648</v>
      </c>
      <c r="C2546" s="4" t="s">
        <v>51</v>
      </c>
      <c r="D2546" s="4" t="s">
        <v>9649</v>
      </c>
      <c r="E2546" s="4" t="s">
        <v>10</v>
      </c>
      <c r="F2546" s="4" t="s">
        <v>9650</v>
      </c>
      <c r="G2546" s="4" t="s">
        <v>12</v>
      </c>
    </row>
    <row r="2547" customFormat="false" ht="15.75" hidden="false" customHeight="false" outlineLevel="0" collapsed="false">
      <c r="A2547" s="3" t="n">
        <v>2546</v>
      </c>
      <c r="B2547" s="4" t="s">
        <v>9651</v>
      </c>
      <c r="C2547" s="4" t="s">
        <v>31</v>
      </c>
      <c r="D2547" s="4" t="s">
        <v>9652</v>
      </c>
      <c r="E2547" s="4" t="s">
        <v>10</v>
      </c>
      <c r="F2547" s="4" t="s">
        <v>9653</v>
      </c>
      <c r="G2547" s="4" t="s">
        <v>12</v>
      </c>
    </row>
    <row r="2548" customFormat="false" ht="15.75" hidden="false" customHeight="false" outlineLevel="0" collapsed="false">
      <c r="A2548" s="3" t="n">
        <v>2547</v>
      </c>
      <c r="B2548" s="4" t="s">
        <v>9654</v>
      </c>
      <c r="C2548" s="4" t="s">
        <v>31</v>
      </c>
      <c r="D2548" s="6" t="s">
        <v>9655</v>
      </c>
      <c r="E2548" s="4" t="s">
        <v>9656</v>
      </c>
      <c r="F2548" s="4" t="s">
        <v>9657</v>
      </c>
      <c r="G2548" s="4" t="s">
        <v>12</v>
      </c>
    </row>
    <row r="2549" customFormat="false" ht="15.75" hidden="false" customHeight="false" outlineLevel="0" collapsed="false">
      <c r="A2549" s="3" t="n">
        <v>2548</v>
      </c>
      <c r="B2549" s="4" t="s">
        <v>9658</v>
      </c>
      <c r="C2549" s="4" t="s">
        <v>2989</v>
      </c>
      <c r="D2549" s="4" t="s">
        <v>9659</v>
      </c>
      <c r="E2549" s="4" t="s">
        <v>10</v>
      </c>
      <c r="F2549" s="4" t="s">
        <v>9660</v>
      </c>
      <c r="G2549" s="4" t="s">
        <v>12</v>
      </c>
    </row>
    <row r="2550" customFormat="false" ht="15.75" hidden="false" customHeight="false" outlineLevel="0" collapsed="false">
      <c r="A2550" s="3" t="n">
        <v>2549</v>
      </c>
      <c r="B2550" s="4" t="s">
        <v>9661</v>
      </c>
      <c r="C2550" s="4" t="s">
        <v>163</v>
      </c>
      <c r="D2550" s="4" t="s">
        <v>9662</v>
      </c>
      <c r="E2550" s="4" t="s">
        <v>10</v>
      </c>
      <c r="F2550" s="4" t="s">
        <v>9663</v>
      </c>
      <c r="G2550" s="4" t="s">
        <v>12</v>
      </c>
    </row>
    <row r="2551" customFormat="false" ht="15.75" hidden="false" customHeight="false" outlineLevel="0" collapsed="false">
      <c r="A2551" s="3" t="n">
        <v>2550</v>
      </c>
      <c r="B2551" s="4" t="s">
        <v>9664</v>
      </c>
      <c r="C2551" s="4" t="s">
        <v>9665</v>
      </c>
      <c r="D2551" s="6" t="s">
        <v>9666</v>
      </c>
      <c r="E2551" s="4" t="n">
        <f aca="false">+919176152025</f>
        <v>919176152025</v>
      </c>
      <c r="F2551" s="4" t="s">
        <v>9667</v>
      </c>
      <c r="G2551" s="4" t="s">
        <v>12</v>
      </c>
    </row>
    <row r="2552" customFormat="false" ht="15.75" hidden="false" customHeight="false" outlineLevel="0" collapsed="false">
      <c r="A2552" s="3" t="n">
        <v>2551</v>
      </c>
      <c r="B2552" s="4" t="s">
        <v>9668</v>
      </c>
      <c r="C2552" s="4" t="s">
        <v>51</v>
      </c>
      <c r="D2552" s="4" t="s">
        <v>9669</v>
      </c>
      <c r="E2552" s="4" t="s">
        <v>10</v>
      </c>
      <c r="F2552" s="4" t="s">
        <v>9670</v>
      </c>
      <c r="G2552" s="4" t="s">
        <v>12</v>
      </c>
    </row>
    <row r="2553" customFormat="false" ht="15.75" hidden="false" customHeight="false" outlineLevel="0" collapsed="false">
      <c r="A2553" s="3" t="n">
        <v>2552</v>
      </c>
      <c r="B2553" s="4" t="s">
        <v>9671</v>
      </c>
      <c r="C2553" s="4" t="s">
        <v>9672</v>
      </c>
      <c r="D2553" s="4" t="s">
        <v>9673</v>
      </c>
      <c r="E2553" s="4" t="n">
        <f aca="false">+912040102000</f>
        <v>912040102000</v>
      </c>
      <c r="F2553" s="4" t="s">
        <v>9674</v>
      </c>
      <c r="G2553" s="4" t="s">
        <v>12</v>
      </c>
    </row>
    <row r="2554" customFormat="false" ht="15.75" hidden="false" customHeight="false" outlineLevel="0" collapsed="false">
      <c r="A2554" s="3" t="n">
        <v>2553</v>
      </c>
      <c r="B2554" s="4" t="s">
        <v>9675</v>
      </c>
      <c r="C2554" s="4" t="s">
        <v>9676</v>
      </c>
      <c r="D2554" s="4" t="s">
        <v>9677</v>
      </c>
      <c r="E2554" s="4" t="n">
        <f aca="false">+914449019815</f>
        <v>914449019815</v>
      </c>
      <c r="F2554" s="4" t="s">
        <v>9678</v>
      </c>
      <c r="G2554" s="4" t="s">
        <v>12</v>
      </c>
    </row>
    <row r="2555" customFormat="false" ht="15.75" hidden="false" customHeight="false" outlineLevel="0" collapsed="false">
      <c r="A2555" s="3" t="n">
        <v>2554</v>
      </c>
      <c r="B2555" s="4" t="s">
        <v>9679</v>
      </c>
      <c r="C2555" s="4" t="s">
        <v>9680</v>
      </c>
      <c r="D2555" s="4" t="s">
        <v>9681</v>
      </c>
      <c r="E2555" s="4" t="n">
        <f aca="false">+919443809049</f>
        <v>919443809049</v>
      </c>
      <c r="F2555" s="4" t="s">
        <v>9682</v>
      </c>
      <c r="G2555" s="4" t="s">
        <v>12</v>
      </c>
    </row>
    <row r="2556" customFormat="false" ht="15.75" hidden="false" customHeight="false" outlineLevel="0" collapsed="false">
      <c r="A2556" s="3" t="n">
        <v>2555</v>
      </c>
      <c r="B2556" s="4" t="s">
        <v>9683</v>
      </c>
      <c r="C2556" s="4" t="s">
        <v>9684</v>
      </c>
      <c r="D2556" s="4" t="s">
        <v>9685</v>
      </c>
      <c r="E2556" s="4" t="s">
        <v>10</v>
      </c>
      <c r="F2556" s="4" t="s">
        <v>9686</v>
      </c>
      <c r="G2556" s="4" t="s">
        <v>12</v>
      </c>
    </row>
    <row r="2557" customFormat="false" ht="15.75" hidden="false" customHeight="false" outlineLevel="0" collapsed="false">
      <c r="A2557" s="3" t="n">
        <v>2556</v>
      </c>
      <c r="B2557" s="4" t="s">
        <v>9687</v>
      </c>
      <c r="C2557" s="4" t="s">
        <v>9688</v>
      </c>
      <c r="D2557" s="4" t="s">
        <v>9689</v>
      </c>
      <c r="E2557" s="4" t="s">
        <v>9690</v>
      </c>
      <c r="F2557" s="4" t="s">
        <v>107</v>
      </c>
      <c r="G2557" s="4" t="s">
        <v>12</v>
      </c>
    </row>
    <row r="2558" customFormat="false" ht="15.75" hidden="false" customHeight="false" outlineLevel="0" collapsed="false">
      <c r="A2558" s="3" t="n">
        <v>2557</v>
      </c>
      <c r="B2558" s="4" t="s">
        <v>9691</v>
      </c>
      <c r="C2558" s="4" t="s">
        <v>9692</v>
      </c>
      <c r="D2558" s="4" t="s">
        <v>9693</v>
      </c>
      <c r="E2558" s="4" t="n">
        <f aca="false">+918022259043</f>
        <v>918022259043</v>
      </c>
      <c r="F2558" s="4" t="s">
        <v>9694</v>
      </c>
      <c r="G2558" s="4" t="s">
        <v>12</v>
      </c>
    </row>
    <row r="2559" customFormat="false" ht="15.75" hidden="false" customHeight="false" outlineLevel="0" collapsed="false">
      <c r="A2559" s="3" t="n">
        <v>2558</v>
      </c>
      <c r="B2559" s="4" t="s">
        <v>9695</v>
      </c>
      <c r="C2559" s="4" t="s">
        <v>9696</v>
      </c>
      <c r="D2559" s="4" t="s">
        <v>9697</v>
      </c>
      <c r="E2559" s="4" t="n">
        <f aca="false">+912066869999</f>
        <v>912066869999</v>
      </c>
      <c r="F2559" s="4" t="s">
        <v>9698</v>
      </c>
      <c r="G2559" s="4" t="s">
        <v>12</v>
      </c>
    </row>
    <row r="2560" customFormat="false" ht="15.75" hidden="false" customHeight="false" outlineLevel="0" collapsed="false">
      <c r="A2560" s="3" t="n">
        <v>2559</v>
      </c>
      <c r="B2560" s="4" t="s">
        <v>9699</v>
      </c>
      <c r="C2560" s="4" t="s">
        <v>171</v>
      </c>
      <c r="D2560" s="4" t="s">
        <v>9700</v>
      </c>
      <c r="E2560" s="4" t="s">
        <v>9701</v>
      </c>
      <c r="F2560" s="4" t="s">
        <v>9702</v>
      </c>
      <c r="G2560" s="4" t="s">
        <v>12</v>
      </c>
    </row>
    <row r="2561" customFormat="false" ht="15.75" hidden="false" customHeight="false" outlineLevel="0" collapsed="false">
      <c r="A2561" s="3" t="n">
        <v>2560</v>
      </c>
      <c r="B2561" s="4" t="s">
        <v>9703</v>
      </c>
      <c r="C2561" s="4" t="s">
        <v>9704</v>
      </c>
      <c r="D2561" s="4" t="s">
        <v>9705</v>
      </c>
      <c r="E2561" s="4" t="s">
        <v>10</v>
      </c>
      <c r="F2561" s="4" t="s">
        <v>9706</v>
      </c>
      <c r="G2561" s="4" t="s">
        <v>12</v>
      </c>
    </row>
    <row r="2562" customFormat="false" ht="15.75" hidden="false" customHeight="false" outlineLevel="0" collapsed="false">
      <c r="A2562" s="3" t="n">
        <v>2561</v>
      </c>
      <c r="B2562" s="4" t="s">
        <v>9707</v>
      </c>
      <c r="C2562" s="4" t="s">
        <v>31</v>
      </c>
      <c r="D2562" s="4" t="s">
        <v>9708</v>
      </c>
      <c r="E2562" s="4" t="s">
        <v>10</v>
      </c>
      <c r="F2562" s="4" t="s">
        <v>9709</v>
      </c>
      <c r="G2562" s="4" t="s">
        <v>12</v>
      </c>
    </row>
    <row r="2563" customFormat="false" ht="15.75" hidden="false" customHeight="false" outlineLevel="0" collapsed="false">
      <c r="A2563" s="3" t="n">
        <v>2562</v>
      </c>
      <c r="B2563" s="4" t="s">
        <v>9710</v>
      </c>
      <c r="C2563" s="4" t="s">
        <v>14</v>
      </c>
      <c r="D2563" s="4" t="s">
        <v>9711</v>
      </c>
      <c r="E2563" s="4" t="s">
        <v>10</v>
      </c>
      <c r="F2563" s="4" t="s">
        <v>9712</v>
      </c>
      <c r="G2563" s="4" t="s">
        <v>12</v>
      </c>
    </row>
    <row r="2564" customFormat="false" ht="15.75" hidden="false" customHeight="false" outlineLevel="0" collapsed="false">
      <c r="A2564" s="3" t="n">
        <v>2563</v>
      </c>
      <c r="B2564" s="4" t="s">
        <v>9713</v>
      </c>
      <c r="C2564" s="4" t="s">
        <v>9714</v>
      </c>
      <c r="D2564" s="4" t="s">
        <v>9715</v>
      </c>
      <c r="E2564" s="4" t="s">
        <v>10</v>
      </c>
      <c r="F2564" s="4" t="s">
        <v>9716</v>
      </c>
      <c r="G2564" s="4" t="s">
        <v>12</v>
      </c>
    </row>
    <row r="2565" customFormat="false" ht="15.75" hidden="false" customHeight="false" outlineLevel="0" collapsed="false">
      <c r="A2565" s="3" t="n">
        <v>2564</v>
      </c>
      <c r="B2565" s="4" t="s">
        <v>9717</v>
      </c>
      <c r="C2565" s="4" t="s">
        <v>9718</v>
      </c>
      <c r="D2565" s="4" t="s">
        <v>9719</v>
      </c>
      <c r="E2565" s="4" t="s">
        <v>10</v>
      </c>
      <c r="F2565" s="4" t="s">
        <v>9720</v>
      </c>
      <c r="G2565" s="4" t="s">
        <v>12</v>
      </c>
    </row>
    <row r="2566" customFormat="false" ht="15.75" hidden="false" customHeight="false" outlineLevel="0" collapsed="false">
      <c r="A2566" s="3" t="n">
        <v>2565</v>
      </c>
      <c r="B2566" s="4" t="s">
        <v>9721</v>
      </c>
      <c r="C2566" s="4" t="s">
        <v>9722</v>
      </c>
      <c r="D2566" s="4" t="s">
        <v>9723</v>
      </c>
      <c r="E2566" s="4" t="s">
        <v>10</v>
      </c>
      <c r="F2566" s="4" t="s">
        <v>9724</v>
      </c>
      <c r="G2566" s="4" t="s">
        <v>12</v>
      </c>
    </row>
    <row r="2567" customFormat="false" ht="15.75" hidden="false" customHeight="false" outlineLevel="0" collapsed="false">
      <c r="A2567" s="3" t="n">
        <v>2566</v>
      </c>
      <c r="B2567" s="4" t="s">
        <v>9725</v>
      </c>
      <c r="C2567" s="4" t="s">
        <v>31</v>
      </c>
      <c r="D2567" s="4" t="s">
        <v>9726</v>
      </c>
      <c r="E2567" s="4" t="s">
        <v>10</v>
      </c>
      <c r="F2567" s="10" t="s">
        <v>9727</v>
      </c>
      <c r="G2567" s="4" t="s">
        <v>12</v>
      </c>
    </row>
    <row r="2568" customFormat="false" ht="15.75" hidden="false" customHeight="false" outlineLevel="0" collapsed="false">
      <c r="A2568" s="3" t="n">
        <v>2567</v>
      </c>
      <c r="B2568" s="4" t="s">
        <v>9728</v>
      </c>
      <c r="C2568" s="4" t="s">
        <v>31</v>
      </c>
      <c r="D2568" s="4" t="s">
        <v>9729</v>
      </c>
      <c r="E2568" s="4" t="s">
        <v>10</v>
      </c>
      <c r="F2568" s="4" t="s">
        <v>9730</v>
      </c>
      <c r="G2568" s="4" t="s">
        <v>12</v>
      </c>
    </row>
    <row r="2569" customFormat="false" ht="15.75" hidden="false" customHeight="false" outlineLevel="0" collapsed="false">
      <c r="A2569" s="3" t="n">
        <v>2568</v>
      </c>
      <c r="B2569" s="4" t="s">
        <v>9731</v>
      </c>
      <c r="C2569" s="4" t="s">
        <v>9732</v>
      </c>
      <c r="D2569" s="4" t="s">
        <v>9733</v>
      </c>
      <c r="E2569" s="4" t="s">
        <v>10</v>
      </c>
      <c r="F2569" s="4" t="s">
        <v>9734</v>
      </c>
      <c r="G2569" s="4" t="s">
        <v>12</v>
      </c>
    </row>
    <row r="2570" customFormat="false" ht="15.75" hidden="false" customHeight="false" outlineLevel="0" collapsed="false">
      <c r="A2570" s="3" t="n">
        <v>2569</v>
      </c>
      <c r="B2570" s="4" t="s">
        <v>9735</v>
      </c>
      <c r="C2570" s="4" t="s">
        <v>9736</v>
      </c>
      <c r="D2570" s="4" t="s">
        <v>9737</v>
      </c>
      <c r="E2570" s="4" t="n">
        <f aca="false">+911283512225</f>
        <v>911283512225</v>
      </c>
      <c r="F2570" s="4" t="s">
        <v>9738</v>
      </c>
      <c r="G2570" s="4" t="s">
        <v>12</v>
      </c>
    </row>
    <row r="2571" customFormat="false" ht="15.75" hidden="false" customHeight="false" outlineLevel="0" collapsed="false">
      <c r="A2571" s="3" t="n">
        <v>2570</v>
      </c>
      <c r="B2571" s="4" t="s">
        <v>9739</v>
      </c>
      <c r="C2571" s="4" t="s">
        <v>9740</v>
      </c>
      <c r="D2571" s="4" t="s">
        <v>9741</v>
      </c>
      <c r="E2571" s="4" t="s">
        <v>10</v>
      </c>
      <c r="F2571" s="4" t="s">
        <v>9742</v>
      </c>
      <c r="G2571" s="4" t="s">
        <v>12</v>
      </c>
    </row>
    <row r="2572" customFormat="false" ht="15.75" hidden="false" customHeight="false" outlineLevel="0" collapsed="false">
      <c r="A2572" s="3" t="n">
        <v>2571</v>
      </c>
      <c r="B2572" s="4" t="s">
        <v>9743</v>
      </c>
      <c r="C2572" s="4" t="s">
        <v>31</v>
      </c>
      <c r="D2572" s="4" t="s">
        <v>9744</v>
      </c>
      <c r="E2572" s="4" t="s">
        <v>10</v>
      </c>
      <c r="F2572" s="4" t="s">
        <v>9745</v>
      </c>
      <c r="G2572" s="4" t="s">
        <v>12</v>
      </c>
    </row>
    <row r="2573" customFormat="false" ht="15.75" hidden="false" customHeight="false" outlineLevel="0" collapsed="false">
      <c r="A2573" s="3" t="n">
        <v>2572</v>
      </c>
      <c r="B2573" s="4" t="s">
        <v>9746</v>
      </c>
      <c r="C2573" s="4" t="s">
        <v>9747</v>
      </c>
      <c r="D2573" s="4" t="s">
        <v>9748</v>
      </c>
      <c r="E2573" s="4" t="n">
        <v>8048699732</v>
      </c>
      <c r="F2573" s="4" t="s">
        <v>9749</v>
      </c>
      <c r="G2573" s="4" t="s">
        <v>12</v>
      </c>
    </row>
    <row r="2574" customFormat="false" ht="15.75" hidden="false" customHeight="false" outlineLevel="0" collapsed="false">
      <c r="A2574" s="3" t="n">
        <v>2573</v>
      </c>
      <c r="B2574" s="4" t="s">
        <v>9750</v>
      </c>
      <c r="C2574" s="4" t="s">
        <v>2747</v>
      </c>
      <c r="D2574" s="4" t="s">
        <v>9751</v>
      </c>
      <c r="E2574" s="4" t="n">
        <f aca="false">+919845107808</f>
        <v>919845107808</v>
      </c>
      <c r="F2574" s="4" t="s">
        <v>9752</v>
      </c>
      <c r="G2574" s="4" t="s">
        <v>12</v>
      </c>
    </row>
    <row r="2575" customFormat="false" ht="15.75" hidden="false" customHeight="false" outlineLevel="0" collapsed="false">
      <c r="A2575" s="3" t="n">
        <v>2574</v>
      </c>
      <c r="B2575" s="4" t="s">
        <v>9753</v>
      </c>
      <c r="C2575" s="4" t="s">
        <v>9754</v>
      </c>
      <c r="D2575" s="4" t="s">
        <v>9755</v>
      </c>
      <c r="E2575" s="4" t="s">
        <v>10</v>
      </c>
      <c r="F2575" s="4" t="s">
        <v>9756</v>
      </c>
      <c r="G2575" s="4" t="s">
        <v>12</v>
      </c>
    </row>
    <row r="2576" customFormat="false" ht="15.75" hidden="false" customHeight="false" outlineLevel="0" collapsed="false">
      <c r="A2576" s="3" t="n">
        <v>2575</v>
      </c>
      <c r="B2576" s="4" t="s">
        <v>9757</v>
      </c>
      <c r="C2576" s="4" t="s">
        <v>9758</v>
      </c>
      <c r="D2576" s="4" t="s">
        <v>9759</v>
      </c>
      <c r="E2576" s="4" t="n">
        <f aca="false">+912226740891</f>
        <v>912226740891</v>
      </c>
      <c r="F2576" s="10" t="s">
        <v>9760</v>
      </c>
      <c r="G2576" s="4" t="s">
        <v>12</v>
      </c>
    </row>
    <row r="2577" customFormat="false" ht="15.75" hidden="false" customHeight="false" outlineLevel="0" collapsed="false">
      <c r="A2577" s="3" t="n">
        <v>2576</v>
      </c>
      <c r="B2577" s="4" t="s">
        <v>9761</v>
      </c>
      <c r="C2577" s="4" t="s">
        <v>9762</v>
      </c>
      <c r="D2577" s="4" t="s">
        <v>9763</v>
      </c>
      <c r="E2577" s="4" t="n">
        <f aca="false">+919715521706</f>
        <v>919715521706</v>
      </c>
      <c r="F2577" s="4" t="s">
        <v>9764</v>
      </c>
      <c r="G2577" s="4" t="s">
        <v>12</v>
      </c>
    </row>
    <row r="2578" customFormat="false" ht="15.75" hidden="false" customHeight="false" outlineLevel="0" collapsed="false">
      <c r="A2578" s="3" t="n">
        <v>2577</v>
      </c>
      <c r="B2578" s="4" t="s">
        <v>9765</v>
      </c>
      <c r="C2578" s="4" t="s">
        <v>9766</v>
      </c>
      <c r="D2578" s="4" t="s">
        <v>9767</v>
      </c>
      <c r="E2578" s="4" t="s">
        <v>10</v>
      </c>
      <c r="F2578" s="4" t="s">
        <v>9768</v>
      </c>
      <c r="G2578" s="4" t="s">
        <v>12</v>
      </c>
    </row>
    <row r="2579" customFormat="false" ht="15.75" hidden="false" customHeight="false" outlineLevel="0" collapsed="false">
      <c r="A2579" s="3" t="n">
        <v>2578</v>
      </c>
      <c r="B2579" s="4" t="s">
        <v>9769</v>
      </c>
      <c r="C2579" s="4" t="s">
        <v>6853</v>
      </c>
      <c r="D2579" s="4" t="s">
        <v>9770</v>
      </c>
      <c r="E2579" s="4" t="s">
        <v>9771</v>
      </c>
      <c r="F2579" s="10" t="s">
        <v>9772</v>
      </c>
      <c r="G2579" s="4" t="s">
        <v>12</v>
      </c>
    </row>
    <row r="2580" customFormat="false" ht="15.75" hidden="false" customHeight="false" outlineLevel="0" collapsed="false">
      <c r="A2580" s="3" t="n">
        <v>2579</v>
      </c>
      <c r="B2580" s="4" t="s">
        <v>9773</v>
      </c>
      <c r="C2580" s="4" t="s">
        <v>9774</v>
      </c>
      <c r="D2580" s="4" t="s">
        <v>9775</v>
      </c>
      <c r="E2580" s="4" t="s">
        <v>10</v>
      </c>
      <c r="F2580" s="4" t="s">
        <v>9776</v>
      </c>
      <c r="G2580" s="4" t="s">
        <v>12</v>
      </c>
    </row>
    <row r="2581" customFormat="false" ht="15.75" hidden="false" customHeight="false" outlineLevel="0" collapsed="false">
      <c r="A2581" s="3" t="n">
        <v>2580</v>
      </c>
      <c r="B2581" s="4" t="s">
        <v>9777</v>
      </c>
      <c r="C2581" s="4" t="s">
        <v>9778</v>
      </c>
      <c r="D2581" s="4" t="s">
        <v>9779</v>
      </c>
      <c r="E2581" s="4" t="n">
        <f aca="false">+919845833144</f>
        <v>919845833144</v>
      </c>
      <c r="F2581" s="4" t="s">
        <v>9780</v>
      </c>
      <c r="G2581" s="4" t="s">
        <v>12</v>
      </c>
    </row>
    <row r="2582" customFormat="false" ht="15.75" hidden="false" customHeight="false" outlineLevel="0" collapsed="false">
      <c r="A2582" s="3" t="n">
        <v>2581</v>
      </c>
      <c r="B2582" s="4" t="s">
        <v>9781</v>
      </c>
      <c r="C2582" s="4" t="s">
        <v>171</v>
      </c>
      <c r="D2582" s="4" t="s">
        <v>9782</v>
      </c>
      <c r="E2582" s="4" t="s">
        <v>10</v>
      </c>
      <c r="F2582" s="4" t="s">
        <v>9783</v>
      </c>
      <c r="G2582" s="4" t="s">
        <v>12</v>
      </c>
    </row>
    <row r="2583" customFormat="false" ht="15.75" hidden="false" customHeight="false" outlineLevel="0" collapsed="false">
      <c r="A2583" s="3" t="n">
        <v>2582</v>
      </c>
      <c r="B2583" s="4" t="s">
        <v>9784</v>
      </c>
      <c r="C2583" s="4" t="s">
        <v>9785</v>
      </c>
      <c r="D2583" s="4" t="s">
        <v>9786</v>
      </c>
      <c r="E2583" s="4" t="s">
        <v>10</v>
      </c>
      <c r="F2583" s="4" t="s">
        <v>9787</v>
      </c>
      <c r="G2583" s="4" t="s">
        <v>12</v>
      </c>
    </row>
    <row r="2584" customFormat="false" ht="15.75" hidden="false" customHeight="false" outlineLevel="0" collapsed="false">
      <c r="A2584" s="3" t="n">
        <v>2583</v>
      </c>
      <c r="B2584" s="4" t="s">
        <v>9788</v>
      </c>
      <c r="C2584" s="4" t="s">
        <v>9789</v>
      </c>
      <c r="D2584" s="4" t="s">
        <v>9790</v>
      </c>
      <c r="E2584" s="4" t="s">
        <v>10</v>
      </c>
      <c r="F2584" s="10" t="s">
        <v>9791</v>
      </c>
      <c r="G2584" s="4" t="s">
        <v>12</v>
      </c>
    </row>
    <row r="2585" customFormat="false" ht="15.75" hidden="false" customHeight="false" outlineLevel="0" collapsed="false">
      <c r="A2585" s="3" t="n">
        <v>2584</v>
      </c>
      <c r="B2585" s="4" t="s">
        <v>9792</v>
      </c>
      <c r="C2585" s="10" t="s">
        <v>9793</v>
      </c>
      <c r="D2585" s="4" t="s">
        <v>9794</v>
      </c>
      <c r="E2585" s="4" t="s">
        <v>9795</v>
      </c>
      <c r="F2585" s="4" t="s">
        <v>9796</v>
      </c>
      <c r="G2585" s="4" t="s">
        <v>12</v>
      </c>
    </row>
    <row r="2586" customFormat="false" ht="15.75" hidden="false" customHeight="false" outlineLevel="0" collapsed="false">
      <c r="A2586" s="3" t="n">
        <v>2585</v>
      </c>
      <c r="B2586" s="4" t="s">
        <v>9797</v>
      </c>
      <c r="C2586" s="4" t="s">
        <v>9798</v>
      </c>
      <c r="D2586" s="4" t="s">
        <v>9799</v>
      </c>
      <c r="E2586" s="4" t="s">
        <v>9800</v>
      </c>
      <c r="F2586" s="4" t="s">
        <v>9801</v>
      </c>
      <c r="G2586" s="4" t="s">
        <v>12</v>
      </c>
    </row>
    <row r="2587" customFormat="false" ht="15.75" hidden="false" customHeight="false" outlineLevel="0" collapsed="false">
      <c r="A2587" s="3" t="n">
        <v>2586</v>
      </c>
      <c r="B2587" s="5" t="s">
        <v>9802</v>
      </c>
      <c r="C2587" s="4" t="s">
        <v>9803</v>
      </c>
      <c r="D2587" s="4" t="s">
        <v>9804</v>
      </c>
      <c r="E2587" s="4" t="s">
        <v>10</v>
      </c>
      <c r="F2587" s="4" t="s">
        <v>9805</v>
      </c>
      <c r="G2587" s="4" t="s">
        <v>12</v>
      </c>
    </row>
    <row r="2588" customFormat="false" ht="15.75" hidden="false" customHeight="false" outlineLevel="0" collapsed="false">
      <c r="A2588" s="3" t="n">
        <v>2587</v>
      </c>
      <c r="B2588" s="4" t="s">
        <v>9806</v>
      </c>
      <c r="C2588" s="4" t="s">
        <v>9807</v>
      </c>
      <c r="D2588" s="4" t="s">
        <v>9808</v>
      </c>
      <c r="E2588" s="4" t="s">
        <v>10</v>
      </c>
      <c r="F2588" s="4" t="s">
        <v>9809</v>
      </c>
      <c r="G2588" s="4" t="s">
        <v>12</v>
      </c>
    </row>
    <row r="2589" customFormat="false" ht="15.75" hidden="false" customHeight="false" outlineLevel="0" collapsed="false">
      <c r="A2589" s="3" t="n">
        <v>2588</v>
      </c>
      <c r="B2589" s="4" t="s">
        <v>9810</v>
      </c>
      <c r="C2589" s="4" t="s">
        <v>109</v>
      </c>
      <c r="D2589" s="4" t="s">
        <v>9811</v>
      </c>
      <c r="E2589" s="4" t="s">
        <v>9812</v>
      </c>
      <c r="F2589" s="4" t="s">
        <v>9813</v>
      </c>
      <c r="G2589" s="4" t="s">
        <v>12</v>
      </c>
    </row>
    <row r="2590" customFormat="false" ht="15.75" hidden="false" customHeight="false" outlineLevel="0" collapsed="false">
      <c r="A2590" s="3" t="n">
        <v>2589</v>
      </c>
      <c r="B2590" s="4" t="s">
        <v>9814</v>
      </c>
      <c r="C2590" s="4" t="s">
        <v>31</v>
      </c>
      <c r="D2590" s="4" t="s">
        <v>9815</v>
      </c>
      <c r="E2590" s="4" t="n">
        <v>9220961020</v>
      </c>
      <c r="F2590" s="4" t="s">
        <v>9816</v>
      </c>
      <c r="G2590" s="4" t="s">
        <v>12</v>
      </c>
    </row>
    <row r="2591" customFormat="false" ht="15.75" hidden="false" customHeight="false" outlineLevel="0" collapsed="false">
      <c r="A2591" s="3" t="n">
        <v>2590</v>
      </c>
      <c r="B2591" s="4" t="s">
        <v>9817</v>
      </c>
      <c r="C2591" s="4" t="s">
        <v>9818</v>
      </c>
      <c r="D2591" s="4" t="s">
        <v>9819</v>
      </c>
      <c r="E2591" s="10" t="s">
        <v>9820</v>
      </c>
      <c r="F2591" s="4" t="s">
        <v>9821</v>
      </c>
      <c r="G2591" s="4" t="s">
        <v>12</v>
      </c>
    </row>
    <row r="2592" customFormat="false" ht="15.75" hidden="false" customHeight="false" outlineLevel="0" collapsed="false">
      <c r="A2592" s="3" t="n">
        <v>2591</v>
      </c>
      <c r="B2592" s="4" t="s">
        <v>9822</v>
      </c>
      <c r="C2592" s="4" t="s">
        <v>31</v>
      </c>
      <c r="D2592" s="4" t="s">
        <v>9823</v>
      </c>
      <c r="E2592" s="4" t="s">
        <v>9824</v>
      </c>
      <c r="F2592" s="4" t="s">
        <v>9825</v>
      </c>
      <c r="G2592" s="4" t="s">
        <v>12</v>
      </c>
    </row>
    <row r="2593" customFormat="false" ht="15.75" hidden="false" customHeight="false" outlineLevel="0" collapsed="false">
      <c r="A2593" s="3" t="n">
        <v>2592</v>
      </c>
      <c r="B2593" s="4" t="s">
        <v>9826</v>
      </c>
      <c r="C2593" s="4" t="s">
        <v>31</v>
      </c>
      <c r="D2593" s="4" t="s">
        <v>9827</v>
      </c>
      <c r="E2593" s="4" t="s">
        <v>10</v>
      </c>
      <c r="F2593" s="4" t="s">
        <v>9828</v>
      </c>
      <c r="G2593" s="4" t="s">
        <v>12</v>
      </c>
    </row>
    <row r="2594" customFormat="false" ht="15.75" hidden="false" customHeight="false" outlineLevel="0" collapsed="false">
      <c r="A2594" s="3" t="n">
        <v>2593</v>
      </c>
      <c r="B2594" s="4" t="s">
        <v>9829</v>
      </c>
      <c r="C2594" s="4" t="s">
        <v>9830</v>
      </c>
      <c r="D2594" s="4" t="s">
        <v>9831</v>
      </c>
      <c r="E2594" s="4" t="n">
        <f aca="false">+916742540557</f>
        <v>916742540557</v>
      </c>
      <c r="F2594" s="4" t="s">
        <v>9832</v>
      </c>
      <c r="G2594" s="4" t="s">
        <v>12</v>
      </c>
    </row>
    <row r="2595" customFormat="false" ht="15.75" hidden="false" customHeight="false" outlineLevel="0" collapsed="false">
      <c r="A2595" s="3" t="n">
        <v>2594</v>
      </c>
      <c r="B2595" s="4" t="s">
        <v>9833</v>
      </c>
      <c r="C2595" s="4" t="s">
        <v>9834</v>
      </c>
      <c r="D2595" s="4" t="s">
        <v>9835</v>
      </c>
      <c r="E2595" s="4" t="s">
        <v>10</v>
      </c>
      <c r="F2595" s="4" t="s">
        <v>9836</v>
      </c>
      <c r="G2595" s="4" t="s">
        <v>12</v>
      </c>
    </row>
    <row r="2596" customFormat="false" ht="15.75" hidden="false" customHeight="false" outlineLevel="0" collapsed="false">
      <c r="A2596" s="3" t="n">
        <v>2595</v>
      </c>
      <c r="B2596" s="4" t="s">
        <v>9837</v>
      </c>
      <c r="C2596" s="4" t="s">
        <v>9838</v>
      </c>
      <c r="D2596" s="4" t="s">
        <v>9839</v>
      </c>
      <c r="E2596" s="4" t="s">
        <v>9840</v>
      </c>
      <c r="F2596" s="4" t="s">
        <v>9841</v>
      </c>
      <c r="G2596" s="4" t="s">
        <v>12</v>
      </c>
    </row>
    <row r="2597" customFormat="false" ht="15.75" hidden="false" customHeight="false" outlineLevel="0" collapsed="false">
      <c r="A2597" s="3" t="n">
        <v>2596</v>
      </c>
      <c r="B2597" s="4" t="s">
        <v>9842</v>
      </c>
      <c r="C2597" s="4" t="s">
        <v>9843</v>
      </c>
      <c r="D2597" s="4" t="s">
        <v>9844</v>
      </c>
      <c r="E2597" s="4" t="s">
        <v>10</v>
      </c>
      <c r="F2597" s="4" t="s">
        <v>9845</v>
      </c>
      <c r="G2597" s="4" t="s">
        <v>12</v>
      </c>
    </row>
    <row r="2598" customFormat="false" ht="15.75" hidden="false" customHeight="false" outlineLevel="0" collapsed="false">
      <c r="A2598" s="3" t="n">
        <v>2597</v>
      </c>
      <c r="B2598" s="4" t="s">
        <v>9846</v>
      </c>
      <c r="C2598" s="4" t="s">
        <v>9847</v>
      </c>
      <c r="D2598" s="4" t="s">
        <v>9848</v>
      </c>
      <c r="E2598" s="4" t="n">
        <f aca="false">+919985848386</f>
        <v>919985848386</v>
      </c>
      <c r="F2598" s="4" t="s">
        <v>9849</v>
      </c>
      <c r="G2598" s="4" t="s">
        <v>12</v>
      </c>
    </row>
    <row r="2599" customFormat="false" ht="15.75" hidden="false" customHeight="false" outlineLevel="0" collapsed="false">
      <c r="A2599" s="3" t="n">
        <v>2598</v>
      </c>
      <c r="B2599" s="4" t="s">
        <v>9850</v>
      </c>
      <c r="C2599" s="4" t="s">
        <v>9851</v>
      </c>
      <c r="D2599" s="4" t="s">
        <v>9852</v>
      </c>
      <c r="E2599" s="4" t="s">
        <v>10</v>
      </c>
      <c r="F2599" s="4" t="s">
        <v>9853</v>
      </c>
      <c r="G2599" s="4" t="s">
        <v>12</v>
      </c>
    </row>
    <row r="2600" customFormat="false" ht="15.75" hidden="false" customHeight="false" outlineLevel="0" collapsed="false">
      <c r="A2600" s="3" t="n">
        <v>2599</v>
      </c>
      <c r="B2600" s="4" t="s">
        <v>9854</v>
      </c>
      <c r="C2600" s="4" t="s">
        <v>9855</v>
      </c>
      <c r="D2600" s="4" t="s">
        <v>9856</v>
      </c>
      <c r="E2600" s="4" t="s">
        <v>10</v>
      </c>
      <c r="F2600" s="4" t="s">
        <v>9857</v>
      </c>
      <c r="G2600" s="4" t="s">
        <v>12</v>
      </c>
    </row>
    <row r="2601" customFormat="false" ht="15.75" hidden="false" customHeight="false" outlineLevel="0" collapsed="false">
      <c r="A2601" s="3" t="n">
        <v>2600</v>
      </c>
      <c r="B2601" s="4" t="s">
        <v>9858</v>
      </c>
      <c r="C2601" s="4" t="s">
        <v>9859</v>
      </c>
      <c r="D2601" s="4" t="s">
        <v>9860</v>
      </c>
      <c r="E2601" s="4" t="s">
        <v>10</v>
      </c>
      <c r="F2601" s="4" t="s">
        <v>9861</v>
      </c>
      <c r="G2601" s="4" t="s">
        <v>12</v>
      </c>
    </row>
    <row r="2602" customFormat="false" ht="15.75" hidden="false" customHeight="false" outlineLevel="0" collapsed="false">
      <c r="A2602" s="3" t="n">
        <v>2601</v>
      </c>
      <c r="B2602" s="4" t="s">
        <v>9862</v>
      </c>
      <c r="C2602" s="4" t="s">
        <v>9863</v>
      </c>
      <c r="D2602" s="6" t="s">
        <v>9864</v>
      </c>
      <c r="E2602" s="4" t="s">
        <v>10</v>
      </c>
      <c r="F2602" s="4" t="s">
        <v>9865</v>
      </c>
      <c r="G2602" s="4" t="s">
        <v>12</v>
      </c>
    </row>
    <row r="2603" customFormat="false" ht="15.75" hidden="false" customHeight="false" outlineLevel="0" collapsed="false">
      <c r="A2603" s="3" t="n">
        <v>2602</v>
      </c>
      <c r="B2603" s="4" t="s">
        <v>9866</v>
      </c>
      <c r="C2603" s="4" t="s">
        <v>9867</v>
      </c>
      <c r="D2603" s="4" t="s">
        <v>9868</v>
      </c>
      <c r="E2603" s="4" t="s">
        <v>10</v>
      </c>
      <c r="F2603" s="10" t="s">
        <v>9869</v>
      </c>
      <c r="G2603" s="4" t="s">
        <v>12</v>
      </c>
    </row>
    <row r="2604" customFormat="false" ht="15.75" hidden="false" customHeight="false" outlineLevel="0" collapsed="false">
      <c r="A2604" s="3" t="n">
        <v>2603</v>
      </c>
      <c r="B2604" s="4" t="s">
        <v>9870</v>
      </c>
      <c r="C2604" s="4" t="s">
        <v>9871</v>
      </c>
      <c r="D2604" s="4" t="s">
        <v>9872</v>
      </c>
      <c r="E2604" s="4" t="s">
        <v>10</v>
      </c>
      <c r="F2604" s="4" t="s">
        <v>9873</v>
      </c>
      <c r="G2604" s="4" t="s">
        <v>12</v>
      </c>
    </row>
    <row r="2605" customFormat="false" ht="15.75" hidden="false" customHeight="false" outlineLevel="0" collapsed="false">
      <c r="A2605" s="3" t="n">
        <v>2604</v>
      </c>
      <c r="B2605" s="4" t="s">
        <v>9874</v>
      </c>
      <c r="C2605" s="4" t="s">
        <v>9232</v>
      </c>
      <c r="D2605" s="4" t="s">
        <v>9875</v>
      </c>
      <c r="E2605" s="4" t="s">
        <v>10</v>
      </c>
      <c r="F2605" s="4" t="s">
        <v>9876</v>
      </c>
      <c r="G2605" s="4" t="s">
        <v>12</v>
      </c>
    </row>
    <row r="2606" customFormat="false" ht="15.75" hidden="false" customHeight="false" outlineLevel="0" collapsed="false">
      <c r="A2606" s="3" t="n">
        <v>2605</v>
      </c>
      <c r="B2606" s="4" t="s">
        <v>9877</v>
      </c>
      <c r="C2606" s="4" t="s">
        <v>9878</v>
      </c>
      <c r="D2606" s="4" t="s">
        <v>9879</v>
      </c>
      <c r="E2606" s="4" t="s">
        <v>10</v>
      </c>
      <c r="F2606" s="4" t="s">
        <v>9880</v>
      </c>
      <c r="G2606" s="4" t="s">
        <v>12</v>
      </c>
    </row>
    <row r="2607" customFormat="false" ht="15.75" hidden="false" customHeight="false" outlineLevel="0" collapsed="false">
      <c r="A2607" s="3" t="n">
        <v>2606</v>
      </c>
      <c r="B2607" s="4" t="s">
        <v>9881</v>
      </c>
      <c r="C2607" s="4" t="s">
        <v>9882</v>
      </c>
      <c r="D2607" s="4" t="s">
        <v>9883</v>
      </c>
      <c r="E2607" s="4" t="s">
        <v>10</v>
      </c>
      <c r="F2607" s="4" t="s">
        <v>9884</v>
      </c>
      <c r="G2607" s="4" t="s">
        <v>12</v>
      </c>
    </row>
    <row r="2608" customFormat="false" ht="15.75" hidden="false" customHeight="false" outlineLevel="0" collapsed="false">
      <c r="A2608" s="3" t="n">
        <v>2607</v>
      </c>
      <c r="B2608" s="4" t="s">
        <v>9885</v>
      </c>
      <c r="C2608" s="4" t="s">
        <v>9886</v>
      </c>
      <c r="D2608" s="4" t="s">
        <v>9887</v>
      </c>
      <c r="E2608" s="4" t="s">
        <v>10</v>
      </c>
      <c r="F2608" s="4" t="s">
        <v>9888</v>
      </c>
      <c r="G2608" s="4" t="s">
        <v>12</v>
      </c>
    </row>
    <row r="2609" customFormat="false" ht="15.75" hidden="false" customHeight="false" outlineLevel="0" collapsed="false">
      <c r="A2609" s="3" t="n">
        <v>2608</v>
      </c>
      <c r="B2609" s="4" t="s">
        <v>9889</v>
      </c>
      <c r="C2609" s="4" t="s">
        <v>9890</v>
      </c>
      <c r="D2609" s="4" t="s">
        <v>9891</v>
      </c>
      <c r="E2609" s="4" t="s">
        <v>9892</v>
      </c>
      <c r="F2609" s="4" t="s">
        <v>9893</v>
      </c>
      <c r="G2609" s="4" t="s">
        <v>12</v>
      </c>
    </row>
    <row r="2610" customFormat="false" ht="15.75" hidden="false" customHeight="false" outlineLevel="0" collapsed="false">
      <c r="A2610" s="3" t="n">
        <v>2609</v>
      </c>
      <c r="B2610" s="4" t="s">
        <v>9894</v>
      </c>
      <c r="C2610" s="4" t="s">
        <v>9895</v>
      </c>
      <c r="D2610" s="4" t="s">
        <v>9896</v>
      </c>
      <c r="E2610" s="4" t="s">
        <v>9897</v>
      </c>
      <c r="F2610" s="4" t="s">
        <v>9898</v>
      </c>
      <c r="G2610" s="4" t="s">
        <v>12</v>
      </c>
    </row>
    <row r="2611" customFormat="false" ht="15.75" hidden="false" customHeight="false" outlineLevel="0" collapsed="false">
      <c r="A2611" s="3" t="n">
        <v>2610</v>
      </c>
      <c r="B2611" s="4" t="s">
        <v>9899</v>
      </c>
      <c r="C2611" s="4" t="s">
        <v>9900</v>
      </c>
      <c r="D2611" s="4" t="s">
        <v>9901</v>
      </c>
      <c r="E2611" s="4" t="n">
        <v>7507871741</v>
      </c>
      <c r="F2611" s="4" t="s">
        <v>9902</v>
      </c>
      <c r="G2611" s="4" t="s">
        <v>12</v>
      </c>
    </row>
    <row r="2612" customFormat="false" ht="15.75" hidden="false" customHeight="false" outlineLevel="0" collapsed="false">
      <c r="A2612" s="3" t="n">
        <v>2611</v>
      </c>
      <c r="B2612" s="4" t="s">
        <v>9903</v>
      </c>
      <c r="C2612" s="4" t="s">
        <v>9904</v>
      </c>
      <c r="D2612" s="4" t="s">
        <v>9905</v>
      </c>
      <c r="E2612" s="4" t="s">
        <v>10</v>
      </c>
      <c r="F2612" s="4" t="s">
        <v>9906</v>
      </c>
      <c r="G2612" s="4" t="s">
        <v>12</v>
      </c>
    </row>
    <row r="2613" customFormat="false" ht="15.75" hidden="false" customHeight="false" outlineLevel="0" collapsed="false">
      <c r="A2613" s="3" t="n">
        <v>2612</v>
      </c>
      <c r="B2613" s="4" t="s">
        <v>9907</v>
      </c>
      <c r="C2613" s="4" t="s">
        <v>31</v>
      </c>
      <c r="D2613" s="4" t="s">
        <v>9908</v>
      </c>
      <c r="E2613" s="4" t="s">
        <v>9909</v>
      </c>
      <c r="F2613" s="4" t="s">
        <v>9910</v>
      </c>
      <c r="G2613" s="4" t="s">
        <v>12</v>
      </c>
    </row>
    <row r="2614" customFormat="false" ht="15.75" hidden="false" customHeight="false" outlineLevel="0" collapsed="false">
      <c r="A2614" s="3" t="n">
        <v>2613</v>
      </c>
      <c r="B2614" s="4" t="s">
        <v>9911</v>
      </c>
      <c r="C2614" s="4" t="s">
        <v>14</v>
      </c>
      <c r="D2614" s="6" t="s">
        <v>9912</v>
      </c>
      <c r="E2614" s="4" t="s">
        <v>10</v>
      </c>
      <c r="F2614" s="4" t="s">
        <v>9913</v>
      </c>
      <c r="G2614" s="4" t="s">
        <v>12</v>
      </c>
    </row>
    <row r="2615" customFormat="false" ht="15.75" hidden="false" customHeight="false" outlineLevel="0" collapsed="false">
      <c r="A2615" s="3" t="n">
        <v>2614</v>
      </c>
      <c r="B2615" s="4" t="s">
        <v>9914</v>
      </c>
      <c r="C2615" s="4" t="s">
        <v>9915</v>
      </c>
      <c r="D2615" s="4" t="s">
        <v>9916</v>
      </c>
      <c r="E2615" s="4" t="s">
        <v>9917</v>
      </c>
      <c r="F2615" s="4" t="s">
        <v>9918</v>
      </c>
      <c r="G2615" s="4" t="s">
        <v>12</v>
      </c>
    </row>
    <row r="2616" customFormat="false" ht="15.75" hidden="false" customHeight="false" outlineLevel="0" collapsed="false">
      <c r="A2616" s="3" t="n">
        <v>2615</v>
      </c>
      <c r="B2616" s="4" t="s">
        <v>9919</v>
      </c>
      <c r="C2616" s="4" t="s">
        <v>9920</v>
      </c>
      <c r="D2616" s="4" t="s">
        <v>9921</v>
      </c>
      <c r="E2616" s="4" t="s">
        <v>10</v>
      </c>
      <c r="F2616" s="4" t="s">
        <v>9922</v>
      </c>
      <c r="G2616" s="4" t="s">
        <v>12</v>
      </c>
    </row>
    <row r="2617" customFormat="false" ht="15.75" hidden="false" customHeight="false" outlineLevel="0" collapsed="false">
      <c r="A2617" s="3" t="n">
        <v>2616</v>
      </c>
      <c r="B2617" s="4" t="s">
        <v>9923</v>
      </c>
      <c r="C2617" s="4" t="s">
        <v>9924</v>
      </c>
      <c r="D2617" s="4" t="s">
        <v>9925</v>
      </c>
      <c r="E2617" s="4" t="s">
        <v>10</v>
      </c>
      <c r="F2617" s="4" t="s">
        <v>9926</v>
      </c>
      <c r="G2617" s="4" t="s">
        <v>12</v>
      </c>
    </row>
    <row r="2618" customFormat="false" ht="15.75" hidden="false" customHeight="false" outlineLevel="0" collapsed="false">
      <c r="A2618" s="3" t="n">
        <v>2617</v>
      </c>
      <c r="B2618" s="4" t="s">
        <v>9927</v>
      </c>
      <c r="C2618" s="4" t="s">
        <v>9928</v>
      </c>
      <c r="D2618" s="4" t="s">
        <v>9929</v>
      </c>
      <c r="E2618" s="4" t="s">
        <v>10</v>
      </c>
      <c r="F2618" s="4" t="s">
        <v>9930</v>
      </c>
      <c r="G2618" s="4" t="s">
        <v>12</v>
      </c>
    </row>
    <row r="2619" customFormat="false" ht="15.75" hidden="false" customHeight="false" outlineLevel="0" collapsed="false">
      <c r="A2619" s="3" t="n">
        <v>2618</v>
      </c>
      <c r="B2619" s="4" t="s">
        <v>9931</v>
      </c>
      <c r="C2619" s="4" t="s">
        <v>9932</v>
      </c>
      <c r="D2619" s="4" t="s">
        <v>9933</v>
      </c>
      <c r="E2619" s="4" t="n">
        <f aca="false">+919818430203</f>
        <v>919818430203</v>
      </c>
      <c r="F2619" s="4" t="s">
        <v>9934</v>
      </c>
      <c r="G2619" s="4" t="s">
        <v>12</v>
      </c>
    </row>
    <row r="2620" customFormat="false" ht="15.75" hidden="false" customHeight="false" outlineLevel="0" collapsed="false">
      <c r="A2620" s="3" t="n">
        <v>2619</v>
      </c>
      <c r="B2620" s="4" t="s">
        <v>9935</v>
      </c>
      <c r="C2620" s="4" t="s">
        <v>9936</v>
      </c>
      <c r="D2620" s="6" t="s">
        <v>9937</v>
      </c>
      <c r="E2620" s="4" t="n">
        <f aca="false">+919339588490</f>
        <v>919339588490</v>
      </c>
      <c r="F2620" s="4" t="s">
        <v>9938</v>
      </c>
      <c r="G2620" s="4" t="s">
        <v>12</v>
      </c>
    </row>
    <row r="2621" customFormat="false" ht="15.75" hidden="false" customHeight="false" outlineLevel="0" collapsed="false">
      <c r="A2621" s="3" t="n">
        <v>2620</v>
      </c>
      <c r="B2621" s="4" t="s">
        <v>9939</v>
      </c>
      <c r="C2621" s="4" t="s">
        <v>9940</v>
      </c>
      <c r="D2621" s="4" t="s">
        <v>9941</v>
      </c>
      <c r="E2621" s="10" t="s">
        <v>9942</v>
      </c>
      <c r="F2621" s="10" t="s">
        <v>9943</v>
      </c>
      <c r="G2621" s="4" t="s">
        <v>12</v>
      </c>
    </row>
    <row r="2622" customFormat="false" ht="15.75" hidden="false" customHeight="false" outlineLevel="0" collapsed="false">
      <c r="A2622" s="3" t="n">
        <v>2621</v>
      </c>
      <c r="B2622" s="4" t="s">
        <v>9944</v>
      </c>
      <c r="C2622" s="4" t="s">
        <v>9945</v>
      </c>
      <c r="D2622" s="6" t="s">
        <v>9946</v>
      </c>
      <c r="E2622" s="4" t="s">
        <v>10</v>
      </c>
      <c r="F2622" s="4" t="s">
        <v>9947</v>
      </c>
      <c r="G2622" s="4" t="s">
        <v>12</v>
      </c>
    </row>
    <row r="2623" customFormat="false" ht="15.75" hidden="false" customHeight="false" outlineLevel="0" collapsed="false">
      <c r="A2623" s="3" t="n">
        <v>2622</v>
      </c>
      <c r="B2623" s="5" t="s">
        <v>9948</v>
      </c>
      <c r="C2623" s="4" t="s">
        <v>9949</v>
      </c>
      <c r="D2623" s="4" t="s">
        <v>9950</v>
      </c>
      <c r="E2623" s="4" t="s">
        <v>10</v>
      </c>
      <c r="F2623" s="4" t="s">
        <v>9951</v>
      </c>
      <c r="G2623" s="4" t="s">
        <v>12</v>
      </c>
    </row>
    <row r="2624" customFormat="false" ht="15.75" hidden="false" customHeight="false" outlineLevel="0" collapsed="false">
      <c r="A2624" s="3" t="n">
        <v>2623</v>
      </c>
      <c r="B2624" s="4" t="s">
        <v>9952</v>
      </c>
      <c r="C2624" s="4" t="s">
        <v>9953</v>
      </c>
      <c r="D2624" s="4" t="s">
        <v>9954</v>
      </c>
      <c r="E2624" s="4" t="s">
        <v>10</v>
      </c>
      <c r="F2624" s="4" t="s">
        <v>9955</v>
      </c>
      <c r="G2624" s="4" t="s">
        <v>12</v>
      </c>
    </row>
    <row r="2625" customFormat="false" ht="15.75" hidden="false" customHeight="false" outlineLevel="0" collapsed="false">
      <c r="A2625" s="3" t="n">
        <v>2624</v>
      </c>
      <c r="B2625" s="4" t="s">
        <v>9956</v>
      </c>
      <c r="C2625" s="4" t="s">
        <v>9957</v>
      </c>
      <c r="D2625" s="4" t="s">
        <v>9958</v>
      </c>
      <c r="E2625" s="4" t="s">
        <v>10</v>
      </c>
      <c r="F2625" s="4" t="s">
        <v>9959</v>
      </c>
      <c r="G2625" s="4" t="s">
        <v>12</v>
      </c>
    </row>
    <row r="2626" customFormat="false" ht="15.75" hidden="false" customHeight="false" outlineLevel="0" collapsed="false">
      <c r="A2626" s="3" t="n">
        <v>2625</v>
      </c>
      <c r="B2626" s="4" t="s">
        <v>9960</v>
      </c>
      <c r="C2626" s="4" t="s">
        <v>14</v>
      </c>
      <c r="D2626" s="4" t="s">
        <v>9961</v>
      </c>
      <c r="E2626" s="4" t="s">
        <v>10</v>
      </c>
      <c r="F2626" s="4" t="s">
        <v>9962</v>
      </c>
      <c r="G2626" s="4" t="s">
        <v>12</v>
      </c>
    </row>
    <row r="2627" customFormat="false" ht="15.75" hidden="false" customHeight="false" outlineLevel="0" collapsed="false">
      <c r="A2627" s="3" t="n">
        <v>2626</v>
      </c>
      <c r="B2627" s="4" t="s">
        <v>9963</v>
      </c>
      <c r="C2627" s="4" t="s">
        <v>9964</v>
      </c>
      <c r="D2627" s="4" t="s">
        <v>9965</v>
      </c>
      <c r="E2627" s="4" t="s">
        <v>9966</v>
      </c>
      <c r="F2627" s="4" t="s">
        <v>9967</v>
      </c>
      <c r="G2627" s="4" t="s">
        <v>12</v>
      </c>
    </row>
    <row r="2628" customFormat="false" ht="15.75" hidden="false" customHeight="false" outlineLevel="0" collapsed="false">
      <c r="A2628" s="3" t="n">
        <v>2627</v>
      </c>
      <c r="B2628" s="4" t="s">
        <v>9968</v>
      </c>
      <c r="C2628" s="4" t="s">
        <v>9969</v>
      </c>
      <c r="D2628" s="4" t="s">
        <v>9970</v>
      </c>
      <c r="E2628" s="4" t="s">
        <v>9971</v>
      </c>
      <c r="F2628" s="4" t="s">
        <v>9972</v>
      </c>
      <c r="G2628" s="4" t="s">
        <v>12</v>
      </c>
    </row>
    <row r="2629" customFormat="false" ht="15.75" hidden="false" customHeight="false" outlineLevel="0" collapsed="false">
      <c r="A2629" s="3" t="n">
        <v>2628</v>
      </c>
      <c r="B2629" s="4" t="s">
        <v>9973</v>
      </c>
      <c r="C2629" s="4" t="s">
        <v>9457</v>
      </c>
      <c r="D2629" s="4" t="s">
        <v>9974</v>
      </c>
      <c r="E2629" s="4" t="n">
        <f aca="false">+919823294965</f>
        <v>919823294965</v>
      </c>
      <c r="F2629" s="4" t="s">
        <v>9975</v>
      </c>
      <c r="G2629" s="4" t="s">
        <v>12</v>
      </c>
    </row>
    <row r="2630" customFormat="false" ht="15.75" hidden="false" customHeight="false" outlineLevel="0" collapsed="false">
      <c r="A2630" s="3" t="n">
        <v>2629</v>
      </c>
      <c r="B2630" s="4" t="s">
        <v>9976</v>
      </c>
      <c r="C2630" s="4" t="s">
        <v>9977</v>
      </c>
      <c r="D2630" s="4" t="s">
        <v>9978</v>
      </c>
      <c r="E2630" s="4" t="n">
        <f aca="false">+912265657799</f>
        <v>912265657799</v>
      </c>
      <c r="F2630" s="4" t="s">
        <v>9979</v>
      </c>
      <c r="G2630" s="4" t="s">
        <v>12</v>
      </c>
    </row>
    <row r="2631" customFormat="false" ht="15.75" hidden="false" customHeight="false" outlineLevel="0" collapsed="false">
      <c r="A2631" s="3" t="n">
        <v>2630</v>
      </c>
      <c r="B2631" s="4" t="s">
        <v>9980</v>
      </c>
      <c r="C2631" s="4" t="s">
        <v>51</v>
      </c>
      <c r="D2631" s="6" t="s">
        <v>9981</v>
      </c>
      <c r="E2631" s="4" t="s">
        <v>10</v>
      </c>
      <c r="F2631" s="4" t="s">
        <v>9982</v>
      </c>
      <c r="G2631" s="4" t="s">
        <v>12</v>
      </c>
    </row>
    <row r="2632" customFormat="false" ht="15.75" hidden="false" customHeight="false" outlineLevel="0" collapsed="false">
      <c r="A2632" s="3" t="n">
        <v>2631</v>
      </c>
      <c r="B2632" s="4" t="s">
        <v>9983</v>
      </c>
      <c r="C2632" s="4" t="s">
        <v>14</v>
      </c>
      <c r="D2632" s="6" t="s">
        <v>9984</v>
      </c>
      <c r="E2632" s="4" t="s">
        <v>10</v>
      </c>
      <c r="F2632" s="10" t="s">
        <v>9985</v>
      </c>
      <c r="G2632" s="4" t="s">
        <v>12</v>
      </c>
    </row>
    <row r="2633" customFormat="false" ht="15.75" hidden="false" customHeight="false" outlineLevel="0" collapsed="false">
      <c r="A2633" s="3" t="n">
        <v>2632</v>
      </c>
      <c r="B2633" s="4" t="s">
        <v>9986</v>
      </c>
      <c r="C2633" s="4" t="s">
        <v>6853</v>
      </c>
      <c r="D2633" s="4" t="s">
        <v>9987</v>
      </c>
      <c r="E2633" s="4" t="s">
        <v>9988</v>
      </c>
      <c r="F2633" s="4" t="s">
        <v>9989</v>
      </c>
      <c r="G2633" s="4" t="s">
        <v>12</v>
      </c>
    </row>
    <row r="2634" customFormat="false" ht="15.75" hidden="false" customHeight="false" outlineLevel="0" collapsed="false">
      <c r="A2634" s="3" t="n">
        <v>2633</v>
      </c>
      <c r="B2634" s="4" t="s">
        <v>9990</v>
      </c>
      <c r="C2634" s="4" t="s">
        <v>9991</v>
      </c>
      <c r="D2634" s="4" t="s">
        <v>9992</v>
      </c>
      <c r="E2634" s="4" t="s">
        <v>9993</v>
      </c>
      <c r="F2634" s="4" t="s">
        <v>9994</v>
      </c>
      <c r="G2634" s="4" t="s">
        <v>12</v>
      </c>
    </row>
    <row r="2635" customFormat="false" ht="15.75" hidden="false" customHeight="false" outlineLevel="0" collapsed="false">
      <c r="A2635" s="3" t="n">
        <v>2634</v>
      </c>
      <c r="B2635" s="4" t="s">
        <v>9995</v>
      </c>
      <c r="C2635" s="4" t="s">
        <v>9996</v>
      </c>
      <c r="D2635" s="4" t="s">
        <v>9997</v>
      </c>
      <c r="E2635" s="4" t="n">
        <f aca="false">+912242238223</f>
        <v>912242238223</v>
      </c>
      <c r="F2635" s="4" t="s">
        <v>9998</v>
      </c>
      <c r="G2635" s="4" t="s">
        <v>12</v>
      </c>
    </row>
    <row r="2636" customFormat="false" ht="15.75" hidden="false" customHeight="false" outlineLevel="0" collapsed="false">
      <c r="A2636" s="3" t="n">
        <v>2635</v>
      </c>
      <c r="B2636" s="4" t="s">
        <v>9999</v>
      </c>
      <c r="C2636" s="4" t="s">
        <v>10000</v>
      </c>
      <c r="D2636" s="4" t="s">
        <v>10001</v>
      </c>
      <c r="E2636" s="4" t="n">
        <f aca="false">+912225793111</f>
        <v>912225793111</v>
      </c>
      <c r="F2636" s="4" t="s">
        <v>10002</v>
      </c>
      <c r="G2636" s="4" t="s">
        <v>12</v>
      </c>
    </row>
    <row r="2637" customFormat="false" ht="15.75" hidden="false" customHeight="false" outlineLevel="0" collapsed="false">
      <c r="A2637" s="3" t="n">
        <v>2636</v>
      </c>
      <c r="B2637" s="4" t="s">
        <v>10003</v>
      </c>
      <c r="C2637" s="4" t="s">
        <v>31</v>
      </c>
      <c r="D2637" s="6" t="s">
        <v>10004</v>
      </c>
      <c r="E2637" s="4" t="s">
        <v>10</v>
      </c>
      <c r="F2637" s="4" t="s">
        <v>10005</v>
      </c>
      <c r="G2637" s="4" t="s">
        <v>12</v>
      </c>
    </row>
    <row r="2638" customFormat="false" ht="15.75" hidden="false" customHeight="false" outlineLevel="0" collapsed="false">
      <c r="A2638" s="3" t="n">
        <v>2637</v>
      </c>
      <c r="B2638" s="4" t="s">
        <v>10006</v>
      </c>
      <c r="C2638" s="4" t="s">
        <v>10007</v>
      </c>
      <c r="D2638" s="4" t="s">
        <v>10008</v>
      </c>
      <c r="E2638" s="4" t="s">
        <v>10</v>
      </c>
      <c r="F2638" s="4" t="s">
        <v>10009</v>
      </c>
      <c r="G2638" s="4" t="s">
        <v>12</v>
      </c>
    </row>
    <row r="2639" customFormat="false" ht="15.75" hidden="false" customHeight="false" outlineLevel="0" collapsed="false">
      <c r="A2639" s="3" t="n">
        <v>2638</v>
      </c>
      <c r="B2639" s="4" t="s">
        <v>10010</v>
      </c>
      <c r="C2639" s="4" t="s">
        <v>10011</v>
      </c>
      <c r="D2639" s="4" t="s">
        <v>10012</v>
      </c>
      <c r="E2639" s="10" t="s">
        <v>10013</v>
      </c>
      <c r="F2639" s="10" t="s">
        <v>10014</v>
      </c>
      <c r="G2639" s="4" t="s">
        <v>12</v>
      </c>
    </row>
    <row r="2640" customFormat="false" ht="15.75" hidden="false" customHeight="false" outlineLevel="0" collapsed="false">
      <c r="A2640" s="3" t="n">
        <v>2639</v>
      </c>
      <c r="B2640" s="4" t="s">
        <v>10015</v>
      </c>
      <c r="C2640" s="4" t="s">
        <v>10016</v>
      </c>
      <c r="D2640" s="4" t="s">
        <v>10017</v>
      </c>
      <c r="E2640" s="4" t="n">
        <v>9841668404</v>
      </c>
      <c r="F2640" s="4" t="s">
        <v>10018</v>
      </c>
      <c r="G2640" s="4" t="s">
        <v>12</v>
      </c>
    </row>
    <row r="2641" customFormat="false" ht="15.75" hidden="false" customHeight="false" outlineLevel="0" collapsed="false">
      <c r="A2641" s="3" t="n">
        <v>2640</v>
      </c>
      <c r="B2641" s="4" t="s">
        <v>10019</v>
      </c>
      <c r="C2641" s="4" t="s">
        <v>10020</v>
      </c>
      <c r="D2641" s="4" t="s">
        <v>10021</v>
      </c>
      <c r="E2641" s="4" t="s">
        <v>10</v>
      </c>
      <c r="F2641" s="4" t="s">
        <v>10022</v>
      </c>
      <c r="G2641" s="4" t="s">
        <v>12</v>
      </c>
    </row>
    <row r="2642" customFormat="false" ht="15.75" hidden="false" customHeight="false" outlineLevel="0" collapsed="false">
      <c r="A2642" s="3" t="n">
        <v>2641</v>
      </c>
      <c r="B2642" s="4" t="s">
        <v>10023</v>
      </c>
      <c r="C2642" s="4" t="s">
        <v>10024</v>
      </c>
      <c r="D2642" s="4" t="s">
        <v>10025</v>
      </c>
      <c r="E2642" s="4" t="n">
        <f aca="false">+912240957300</f>
        <v>912240957300</v>
      </c>
      <c r="F2642" s="4" t="s">
        <v>10026</v>
      </c>
      <c r="G2642" s="4" t="s">
        <v>12</v>
      </c>
    </row>
    <row r="2643" customFormat="false" ht="15.75" hidden="false" customHeight="false" outlineLevel="0" collapsed="false">
      <c r="A2643" s="3" t="n">
        <v>2642</v>
      </c>
      <c r="B2643" s="4" t="s">
        <v>10027</v>
      </c>
      <c r="C2643" s="4" t="s">
        <v>10028</v>
      </c>
      <c r="D2643" s="4" t="s">
        <v>10029</v>
      </c>
      <c r="E2643" s="4" t="n">
        <f aca="false">+918030714502</f>
        <v>918030714502</v>
      </c>
      <c r="F2643" s="4" t="s">
        <v>10030</v>
      </c>
      <c r="G2643" s="4" t="s">
        <v>12</v>
      </c>
    </row>
    <row r="2644" customFormat="false" ht="15.75" hidden="false" customHeight="false" outlineLevel="0" collapsed="false">
      <c r="A2644" s="3" t="n">
        <v>2643</v>
      </c>
      <c r="B2644" s="4" t="s">
        <v>10031</v>
      </c>
      <c r="C2644" s="4" t="s">
        <v>10032</v>
      </c>
      <c r="D2644" s="4" t="s">
        <v>10033</v>
      </c>
      <c r="E2644" s="4" t="s">
        <v>10</v>
      </c>
      <c r="F2644" s="4" t="s">
        <v>10034</v>
      </c>
      <c r="G2644" s="4" t="s">
        <v>12</v>
      </c>
    </row>
    <row r="2645" customFormat="false" ht="15.75" hidden="false" customHeight="false" outlineLevel="0" collapsed="false">
      <c r="A2645" s="3" t="n">
        <v>2644</v>
      </c>
      <c r="B2645" s="4" t="s">
        <v>10035</v>
      </c>
      <c r="C2645" s="4" t="s">
        <v>10036</v>
      </c>
      <c r="D2645" s="4" t="s">
        <v>10037</v>
      </c>
      <c r="E2645" s="10" t="s">
        <v>10038</v>
      </c>
      <c r="F2645" s="10" t="s">
        <v>10039</v>
      </c>
      <c r="G2645" s="4" t="s">
        <v>12</v>
      </c>
    </row>
    <row r="2646" customFormat="false" ht="15.75" hidden="false" customHeight="false" outlineLevel="0" collapsed="false">
      <c r="A2646" s="3" t="n">
        <v>2645</v>
      </c>
      <c r="B2646" s="4" t="s">
        <v>10040</v>
      </c>
      <c r="C2646" s="4" t="s">
        <v>10041</v>
      </c>
      <c r="D2646" s="4" t="s">
        <v>10042</v>
      </c>
      <c r="E2646" s="4" t="s">
        <v>10043</v>
      </c>
      <c r="F2646" s="4" t="s">
        <v>10044</v>
      </c>
      <c r="G2646" s="4" t="s">
        <v>12</v>
      </c>
    </row>
    <row r="2647" customFormat="false" ht="15.75" hidden="false" customHeight="false" outlineLevel="0" collapsed="false">
      <c r="A2647" s="3" t="n">
        <v>2646</v>
      </c>
      <c r="B2647" s="4" t="s">
        <v>10045</v>
      </c>
      <c r="C2647" s="4" t="s">
        <v>10046</v>
      </c>
      <c r="D2647" s="4" t="s">
        <v>10047</v>
      </c>
      <c r="E2647" s="4" t="s">
        <v>10</v>
      </c>
      <c r="F2647" s="4" t="s">
        <v>10048</v>
      </c>
      <c r="G2647" s="4" t="s">
        <v>12</v>
      </c>
    </row>
    <row r="2648" customFormat="false" ht="15.75" hidden="false" customHeight="false" outlineLevel="0" collapsed="false">
      <c r="A2648" s="3" t="n">
        <v>2647</v>
      </c>
      <c r="B2648" s="4" t="s">
        <v>10049</v>
      </c>
      <c r="C2648" s="4" t="s">
        <v>10050</v>
      </c>
      <c r="D2648" s="4" t="s">
        <v>10051</v>
      </c>
      <c r="E2648" s="4" t="s">
        <v>10</v>
      </c>
      <c r="F2648" s="4" t="s">
        <v>10052</v>
      </c>
      <c r="G2648" s="4" t="s">
        <v>12</v>
      </c>
    </row>
    <row r="2649" customFormat="false" ht="15.75" hidden="false" customHeight="false" outlineLevel="0" collapsed="false">
      <c r="A2649" s="3" t="n">
        <v>2648</v>
      </c>
      <c r="B2649" s="4" t="s">
        <v>10053</v>
      </c>
      <c r="C2649" s="4" t="s">
        <v>31</v>
      </c>
      <c r="D2649" s="4" t="s">
        <v>10054</v>
      </c>
      <c r="E2649" s="4" t="n">
        <v>22881123</v>
      </c>
      <c r="F2649" s="4" t="s">
        <v>10055</v>
      </c>
      <c r="G2649" s="4" t="s">
        <v>12</v>
      </c>
    </row>
    <row r="2650" customFormat="false" ht="15.75" hidden="false" customHeight="false" outlineLevel="0" collapsed="false">
      <c r="A2650" s="3" t="n">
        <v>2649</v>
      </c>
      <c r="B2650" s="4" t="s">
        <v>10056</v>
      </c>
      <c r="C2650" s="4" t="s">
        <v>10057</v>
      </c>
      <c r="D2650" s="4" t="s">
        <v>10058</v>
      </c>
      <c r="E2650" s="4" t="s">
        <v>10</v>
      </c>
      <c r="F2650" s="4" t="s">
        <v>10059</v>
      </c>
      <c r="G2650" s="4" t="s">
        <v>12</v>
      </c>
    </row>
    <row r="2651" customFormat="false" ht="15.75" hidden="false" customHeight="false" outlineLevel="0" collapsed="false">
      <c r="A2651" s="3" t="n">
        <v>2650</v>
      </c>
      <c r="B2651" s="4" t="s">
        <v>10060</v>
      </c>
      <c r="C2651" s="4" t="s">
        <v>3495</v>
      </c>
      <c r="D2651" s="4" t="s">
        <v>10061</v>
      </c>
      <c r="E2651" s="4" t="s">
        <v>10062</v>
      </c>
      <c r="F2651" s="4" t="s">
        <v>10063</v>
      </c>
      <c r="G2651" s="4" t="s">
        <v>12</v>
      </c>
    </row>
    <row r="2652" customFormat="false" ht="15.75" hidden="false" customHeight="false" outlineLevel="0" collapsed="false">
      <c r="A2652" s="3" t="n">
        <v>2651</v>
      </c>
      <c r="B2652" s="4" t="s">
        <v>10064</v>
      </c>
      <c r="C2652" s="4" t="s">
        <v>10065</v>
      </c>
      <c r="D2652" s="4" t="s">
        <v>10066</v>
      </c>
      <c r="E2652" s="10" t="s">
        <v>10067</v>
      </c>
      <c r="F2652" s="4" t="s">
        <v>10068</v>
      </c>
      <c r="G2652" s="4" t="s">
        <v>12</v>
      </c>
    </row>
    <row r="2653" customFormat="false" ht="15.75" hidden="false" customHeight="false" outlineLevel="0" collapsed="false">
      <c r="A2653" s="3" t="n">
        <v>2652</v>
      </c>
      <c r="B2653" s="4" t="s">
        <v>10069</v>
      </c>
      <c r="C2653" s="4" t="s">
        <v>10070</v>
      </c>
      <c r="D2653" s="4" t="s">
        <v>10071</v>
      </c>
      <c r="E2653" s="4" t="s">
        <v>10</v>
      </c>
      <c r="F2653" s="4" t="s">
        <v>10072</v>
      </c>
      <c r="G2653" s="4" t="s">
        <v>12</v>
      </c>
    </row>
    <row r="2654" customFormat="false" ht="15.75" hidden="false" customHeight="false" outlineLevel="0" collapsed="false">
      <c r="A2654" s="3" t="n">
        <v>2653</v>
      </c>
      <c r="B2654" s="4" t="s">
        <v>10073</v>
      </c>
      <c r="C2654" s="4" t="s">
        <v>10074</v>
      </c>
      <c r="D2654" s="4" t="s">
        <v>10075</v>
      </c>
      <c r="E2654" s="4" t="n">
        <f aca="false">+912242553000</f>
        <v>912242553000</v>
      </c>
      <c r="F2654" s="4" t="s">
        <v>10076</v>
      </c>
      <c r="G2654" s="4" t="s">
        <v>12</v>
      </c>
    </row>
    <row r="2655" customFormat="false" ht="15.75" hidden="false" customHeight="false" outlineLevel="0" collapsed="false">
      <c r="A2655" s="3" t="n">
        <v>2654</v>
      </c>
      <c r="B2655" s="4" t="s">
        <v>10077</v>
      </c>
      <c r="C2655" s="4" t="s">
        <v>10078</v>
      </c>
      <c r="D2655" s="4" t="s">
        <v>10079</v>
      </c>
      <c r="E2655" s="4" t="s">
        <v>10</v>
      </c>
      <c r="F2655" s="4" t="s">
        <v>10080</v>
      </c>
      <c r="G2655" s="4" t="s">
        <v>12</v>
      </c>
    </row>
    <row r="2656" customFormat="false" ht="15.75" hidden="false" customHeight="false" outlineLevel="0" collapsed="false">
      <c r="A2656" s="3" t="n">
        <v>2655</v>
      </c>
      <c r="B2656" s="4" t="s">
        <v>10081</v>
      </c>
      <c r="C2656" s="4" t="s">
        <v>14</v>
      </c>
      <c r="D2656" s="6" t="s">
        <v>10082</v>
      </c>
      <c r="E2656" s="4" t="s">
        <v>10</v>
      </c>
      <c r="F2656" s="4" t="s">
        <v>10083</v>
      </c>
      <c r="G2656" s="4" t="s">
        <v>12</v>
      </c>
    </row>
    <row r="2657" customFormat="false" ht="15.75" hidden="false" customHeight="false" outlineLevel="0" collapsed="false">
      <c r="A2657" s="3" t="n">
        <v>2656</v>
      </c>
      <c r="B2657" s="4" t="s">
        <v>10084</v>
      </c>
      <c r="C2657" s="4" t="s">
        <v>10085</v>
      </c>
      <c r="D2657" s="4" t="s">
        <v>10086</v>
      </c>
      <c r="E2657" s="4" t="s">
        <v>10087</v>
      </c>
      <c r="F2657" s="4" t="s">
        <v>10088</v>
      </c>
      <c r="G2657" s="4" t="s">
        <v>12</v>
      </c>
    </row>
    <row r="2658" customFormat="false" ht="15.75" hidden="false" customHeight="false" outlineLevel="0" collapsed="false">
      <c r="A2658" s="3" t="n">
        <v>2657</v>
      </c>
      <c r="B2658" s="4" t="s">
        <v>10089</v>
      </c>
      <c r="C2658" s="4" t="s">
        <v>10090</v>
      </c>
      <c r="D2658" s="4" t="s">
        <v>10091</v>
      </c>
      <c r="E2658" s="4" t="s">
        <v>10092</v>
      </c>
      <c r="F2658" s="4" t="s">
        <v>10093</v>
      </c>
      <c r="G2658" s="4" t="s">
        <v>12</v>
      </c>
    </row>
    <row r="2659" customFormat="false" ht="15.75" hidden="false" customHeight="false" outlineLevel="0" collapsed="false">
      <c r="A2659" s="3" t="n">
        <v>2658</v>
      </c>
      <c r="B2659" s="4" t="s">
        <v>10094</v>
      </c>
      <c r="C2659" s="4" t="s">
        <v>1411</v>
      </c>
      <c r="D2659" s="4" t="s">
        <v>10095</v>
      </c>
      <c r="E2659" s="4" t="s">
        <v>10</v>
      </c>
      <c r="F2659" s="4" t="s">
        <v>10096</v>
      </c>
      <c r="G2659" s="4" t="s">
        <v>12</v>
      </c>
    </row>
    <row r="2660" customFormat="false" ht="15.75" hidden="false" customHeight="false" outlineLevel="0" collapsed="false">
      <c r="A2660" s="3" t="n">
        <v>2659</v>
      </c>
      <c r="B2660" s="5" t="s">
        <v>10097</v>
      </c>
      <c r="C2660" s="4" t="s">
        <v>10098</v>
      </c>
      <c r="D2660" s="4" t="s">
        <v>10099</v>
      </c>
      <c r="E2660" s="4" t="s">
        <v>10</v>
      </c>
      <c r="F2660" s="4" t="s">
        <v>10100</v>
      </c>
      <c r="G2660" s="4" t="s">
        <v>12</v>
      </c>
    </row>
    <row r="2661" customFormat="false" ht="15.75" hidden="false" customHeight="false" outlineLevel="0" collapsed="false">
      <c r="A2661" s="3" t="n">
        <v>2660</v>
      </c>
      <c r="B2661" s="4" t="s">
        <v>10101</v>
      </c>
      <c r="C2661" s="4" t="s">
        <v>4222</v>
      </c>
      <c r="D2661" s="4" t="s">
        <v>10102</v>
      </c>
      <c r="E2661" s="4" t="s">
        <v>10</v>
      </c>
      <c r="F2661" s="4" t="s">
        <v>10103</v>
      </c>
      <c r="G2661" s="4" t="s">
        <v>12</v>
      </c>
    </row>
    <row r="2662" customFormat="false" ht="15.75" hidden="false" customHeight="false" outlineLevel="0" collapsed="false">
      <c r="A2662" s="3" t="n">
        <v>2661</v>
      </c>
      <c r="B2662" s="4" t="s">
        <v>10104</v>
      </c>
      <c r="C2662" s="4" t="s">
        <v>171</v>
      </c>
      <c r="D2662" s="4" t="s">
        <v>10105</v>
      </c>
      <c r="E2662" s="4" t="s">
        <v>10106</v>
      </c>
      <c r="F2662" s="4" t="s">
        <v>10107</v>
      </c>
      <c r="G2662" s="4" t="s">
        <v>12</v>
      </c>
    </row>
    <row r="2663" customFormat="false" ht="15.75" hidden="false" customHeight="false" outlineLevel="0" collapsed="false">
      <c r="A2663" s="3" t="n">
        <v>2662</v>
      </c>
      <c r="B2663" s="4" t="s">
        <v>10108</v>
      </c>
      <c r="C2663" s="4" t="s">
        <v>10109</v>
      </c>
      <c r="D2663" s="4" t="s">
        <v>10110</v>
      </c>
      <c r="E2663" s="4" t="s">
        <v>10111</v>
      </c>
      <c r="F2663" s="4" t="s">
        <v>10112</v>
      </c>
      <c r="G2663" s="4" t="s">
        <v>12</v>
      </c>
    </row>
    <row r="2664" customFormat="false" ht="15.75" hidden="false" customHeight="false" outlineLevel="0" collapsed="false">
      <c r="A2664" s="3" t="n">
        <v>2663</v>
      </c>
      <c r="B2664" s="4" t="s">
        <v>10113</v>
      </c>
      <c r="C2664" s="4" t="s">
        <v>10114</v>
      </c>
      <c r="D2664" s="4" t="s">
        <v>10115</v>
      </c>
      <c r="E2664" s="4" t="s">
        <v>10</v>
      </c>
      <c r="F2664" s="4" t="s">
        <v>10116</v>
      </c>
      <c r="G2664" s="4" t="s">
        <v>12</v>
      </c>
    </row>
    <row r="2665" customFormat="false" ht="15.75" hidden="false" customHeight="false" outlineLevel="0" collapsed="false">
      <c r="A2665" s="3" t="n">
        <v>2664</v>
      </c>
      <c r="B2665" s="4" t="s">
        <v>10117</v>
      </c>
      <c r="C2665" s="4" t="s">
        <v>10118</v>
      </c>
      <c r="D2665" s="4" t="s">
        <v>10119</v>
      </c>
      <c r="E2665" s="4" t="s">
        <v>10</v>
      </c>
      <c r="F2665" s="4" t="s">
        <v>10120</v>
      </c>
      <c r="G2665" s="4" t="s">
        <v>12</v>
      </c>
    </row>
    <row r="2666" customFormat="false" ht="15.75" hidden="false" customHeight="false" outlineLevel="0" collapsed="false">
      <c r="A2666" s="3" t="n">
        <v>2665</v>
      </c>
      <c r="B2666" s="4" t="s">
        <v>10121</v>
      </c>
      <c r="C2666" s="4" t="s">
        <v>10122</v>
      </c>
      <c r="D2666" s="4" t="s">
        <v>10123</v>
      </c>
      <c r="E2666" s="4" t="n">
        <f aca="false">+913366251583</f>
        <v>913366251583</v>
      </c>
      <c r="F2666" s="4" t="s">
        <v>10124</v>
      </c>
      <c r="G2666" s="4" t="s">
        <v>12</v>
      </c>
    </row>
    <row r="2667" customFormat="false" ht="15.75" hidden="false" customHeight="false" outlineLevel="0" collapsed="false">
      <c r="A2667" s="3" t="n">
        <v>2666</v>
      </c>
      <c r="B2667" s="4" t="s">
        <v>10125</v>
      </c>
      <c r="C2667" s="4" t="s">
        <v>31</v>
      </c>
      <c r="D2667" s="4" t="s">
        <v>10126</v>
      </c>
      <c r="E2667" s="4" t="s">
        <v>10</v>
      </c>
      <c r="F2667" s="4" t="s">
        <v>10127</v>
      </c>
      <c r="G2667" s="4" t="s">
        <v>12</v>
      </c>
    </row>
    <row r="2668" customFormat="false" ht="15.75" hidden="false" customHeight="false" outlineLevel="0" collapsed="false">
      <c r="A2668" s="3" t="n">
        <v>2667</v>
      </c>
      <c r="B2668" s="4" t="s">
        <v>10128</v>
      </c>
      <c r="C2668" s="4" t="s">
        <v>171</v>
      </c>
      <c r="D2668" s="6" t="s">
        <v>10129</v>
      </c>
      <c r="E2668" s="4" t="s">
        <v>10</v>
      </c>
      <c r="F2668" s="4" t="s">
        <v>10130</v>
      </c>
      <c r="G2668" s="4" t="s">
        <v>12</v>
      </c>
    </row>
    <row r="2669" customFormat="false" ht="15.75" hidden="false" customHeight="false" outlineLevel="0" collapsed="false">
      <c r="A2669" s="3" t="n">
        <v>2668</v>
      </c>
      <c r="B2669" s="4" t="s">
        <v>10131</v>
      </c>
      <c r="C2669" s="4" t="s">
        <v>10132</v>
      </c>
      <c r="D2669" s="4" t="s">
        <v>10133</v>
      </c>
      <c r="E2669" s="4" t="s">
        <v>10134</v>
      </c>
      <c r="F2669" s="4" t="s">
        <v>10135</v>
      </c>
      <c r="G2669" s="4" t="s">
        <v>12</v>
      </c>
    </row>
    <row r="2670" customFormat="false" ht="15.75" hidden="false" customHeight="false" outlineLevel="0" collapsed="false">
      <c r="A2670" s="3" t="n">
        <v>2669</v>
      </c>
      <c r="B2670" s="4" t="s">
        <v>10136</v>
      </c>
      <c r="C2670" s="4" t="s">
        <v>10137</v>
      </c>
      <c r="D2670" s="4" t="s">
        <v>10138</v>
      </c>
      <c r="E2670" s="4" t="s">
        <v>10</v>
      </c>
      <c r="F2670" s="4" t="s">
        <v>10139</v>
      </c>
      <c r="G2670" s="4" t="s">
        <v>12</v>
      </c>
    </row>
    <row r="2671" customFormat="false" ht="15.75" hidden="false" customHeight="false" outlineLevel="0" collapsed="false">
      <c r="A2671" s="3" t="n">
        <v>2670</v>
      </c>
      <c r="B2671" s="4" t="s">
        <v>10140</v>
      </c>
      <c r="C2671" s="4" t="s">
        <v>10141</v>
      </c>
      <c r="D2671" s="4" t="s">
        <v>10142</v>
      </c>
      <c r="E2671" s="4" t="s">
        <v>10</v>
      </c>
      <c r="F2671" s="4" t="s">
        <v>10143</v>
      </c>
      <c r="G2671" s="4" t="s">
        <v>12</v>
      </c>
    </row>
    <row r="2672" customFormat="false" ht="15.75" hidden="false" customHeight="false" outlineLevel="0" collapsed="false">
      <c r="A2672" s="3" t="n">
        <v>2671</v>
      </c>
      <c r="B2672" s="4" t="s">
        <v>10144</v>
      </c>
      <c r="C2672" s="4" t="s">
        <v>10145</v>
      </c>
      <c r="D2672" s="4" t="s">
        <v>10146</v>
      </c>
      <c r="E2672" s="4" t="n">
        <f aca="false">+914029806067</f>
        <v>914029806067</v>
      </c>
      <c r="F2672" s="4" t="s">
        <v>10147</v>
      </c>
      <c r="G2672" s="4" t="s">
        <v>12</v>
      </c>
    </row>
    <row r="2673" customFormat="false" ht="15.75" hidden="false" customHeight="false" outlineLevel="0" collapsed="false">
      <c r="A2673" s="3" t="n">
        <v>2672</v>
      </c>
      <c r="B2673" s="4" t="s">
        <v>10148</v>
      </c>
      <c r="C2673" s="4" t="s">
        <v>10149</v>
      </c>
      <c r="D2673" s="6" t="s">
        <v>10150</v>
      </c>
      <c r="E2673" s="4" t="s">
        <v>10151</v>
      </c>
      <c r="F2673" s="4" t="s">
        <v>10152</v>
      </c>
      <c r="G2673" s="4" t="s">
        <v>12</v>
      </c>
    </row>
    <row r="2674" customFormat="false" ht="15.75" hidden="false" customHeight="false" outlineLevel="0" collapsed="false">
      <c r="A2674" s="3" t="n">
        <v>2673</v>
      </c>
      <c r="B2674" s="4" t="s">
        <v>10153</v>
      </c>
      <c r="C2674" s="4" t="s">
        <v>10154</v>
      </c>
      <c r="D2674" s="4" t="s">
        <v>10155</v>
      </c>
      <c r="E2674" s="4" t="s">
        <v>10</v>
      </c>
      <c r="F2674" s="4" t="s">
        <v>10156</v>
      </c>
      <c r="G2674" s="4" t="s">
        <v>12</v>
      </c>
    </row>
    <row r="2675" customFormat="false" ht="15.75" hidden="false" customHeight="false" outlineLevel="0" collapsed="false">
      <c r="A2675" s="3" t="n">
        <v>2674</v>
      </c>
      <c r="B2675" s="4" t="s">
        <v>10157</v>
      </c>
      <c r="C2675" s="4" t="s">
        <v>10158</v>
      </c>
      <c r="D2675" s="4" t="s">
        <v>10159</v>
      </c>
      <c r="E2675" s="4" t="s">
        <v>10160</v>
      </c>
      <c r="F2675" s="4" t="s">
        <v>10161</v>
      </c>
      <c r="G2675" s="4" t="s">
        <v>12</v>
      </c>
    </row>
    <row r="2676" customFormat="false" ht="15.75" hidden="false" customHeight="false" outlineLevel="0" collapsed="false">
      <c r="A2676" s="3" t="n">
        <v>2675</v>
      </c>
      <c r="B2676" s="4" t="s">
        <v>10162</v>
      </c>
      <c r="C2676" s="4" t="s">
        <v>10163</v>
      </c>
      <c r="D2676" s="4" t="s">
        <v>10164</v>
      </c>
      <c r="E2676" s="4" t="s">
        <v>10</v>
      </c>
      <c r="F2676" s="4" t="s">
        <v>10165</v>
      </c>
      <c r="G2676" s="4" t="s">
        <v>12</v>
      </c>
    </row>
    <row r="2677" customFormat="false" ht="15.75" hidden="false" customHeight="false" outlineLevel="0" collapsed="false">
      <c r="A2677" s="3" t="n">
        <v>2676</v>
      </c>
      <c r="B2677" s="4" t="s">
        <v>10166</v>
      </c>
      <c r="C2677" s="4" t="s">
        <v>31</v>
      </c>
      <c r="D2677" s="4" t="s">
        <v>10167</v>
      </c>
      <c r="E2677" s="4" t="s">
        <v>10</v>
      </c>
      <c r="F2677" s="4" t="s">
        <v>10168</v>
      </c>
      <c r="G2677" s="4" t="s">
        <v>12</v>
      </c>
    </row>
    <row r="2678" customFormat="false" ht="15.75" hidden="false" customHeight="false" outlineLevel="0" collapsed="false">
      <c r="A2678" s="3" t="n">
        <v>2677</v>
      </c>
      <c r="B2678" s="4" t="s">
        <v>10169</v>
      </c>
      <c r="C2678" s="4" t="s">
        <v>10170</v>
      </c>
      <c r="D2678" s="4" t="s">
        <v>10171</v>
      </c>
      <c r="E2678" s="4" t="n">
        <f aca="false">+914067500000</f>
        <v>914067500000</v>
      </c>
      <c r="F2678" s="4" t="s">
        <v>10172</v>
      </c>
      <c r="G2678" s="4" t="s">
        <v>12</v>
      </c>
    </row>
    <row r="2679" customFormat="false" ht="15.75" hidden="false" customHeight="false" outlineLevel="0" collapsed="false">
      <c r="A2679" s="3" t="n">
        <v>2678</v>
      </c>
      <c r="B2679" s="4" t="s">
        <v>10173</v>
      </c>
      <c r="C2679" s="4" t="s">
        <v>5900</v>
      </c>
      <c r="D2679" s="4" t="s">
        <v>10174</v>
      </c>
      <c r="E2679" s="4" t="s">
        <v>10175</v>
      </c>
      <c r="F2679" s="4" t="s">
        <v>10176</v>
      </c>
      <c r="G2679" s="4" t="s">
        <v>12</v>
      </c>
    </row>
    <row r="2680" customFormat="false" ht="15.75" hidden="false" customHeight="false" outlineLevel="0" collapsed="false">
      <c r="A2680" s="3" t="n">
        <v>2679</v>
      </c>
      <c r="B2680" s="4" t="s">
        <v>10177</v>
      </c>
      <c r="C2680" s="4" t="s">
        <v>10178</v>
      </c>
      <c r="D2680" s="4" t="s">
        <v>10179</v>
      </c>
      <c r="E2680" s="4" t="s">
        <v>10</v>
      </c>
      <c r="F2680" s="4" t="s">
        <v>10180</v>
      </c>
      <c r="G2680" s="4" t="s">
        <v>12</v>
      </c>
    </row>
    <row r="2681" customFormat="false" ht="15.75" hidden="false" customHeight="false" outlineLevel="0" collapsed="false">
      <c r="A2681" s="3" t="n">
        <v>2680</v>
      </c>
      <c r="B2681" s="4" t="s">
        <v>10181</v>
      </c>
      <c r="C2681" s="4" t="s">
        <v>10182</v>
      </c>
      <c r="D2681" s="4" t="s">
        <v>10183</v>
      </c>
      <c r="E2681" s="10" t="s">
        <v>10184</v>
      </c>
      <c r="F2681" s="4" t="s">
        <v>10185</v>
      </c>
      <c r="G2681" s="4" t="s">
        <v>12</v>
      </c>
    </row>
    <row r="2682" customFormat="false" ht="15.75" hidden="false" customHeight="false" outlineLevel="0" collapsed="false">
      <c r="A2682" s="3" t="n">
        <v>2681</v>
      </c>
      <c r="B2682" s="4" t="s">
        <v>10186</v>
      </c>
      <c r="C2682" s="4" t="s">
        <v>10187</v>
      </c>
      <c r="D2682" s="4" t="s">
        <v>10188</v>
      </c>
      <c r="E2682" s="4" t="s">
        <v>10189</v>
      </c>
      <c r="F2682" s="10" t="s">
        <v>10190</v>
      </c>
      <c r="G2682" s="4" t="s">
        <v>12</v>
      </c>
    </row>
    <row r="2683" customFormat="false" ht="15.75" hidden="false" customHeight="false" outlineLevel="0" collapsed="false">
      <c r="A2683" s="3" t="n">
        <v>2682</v>
      </c>
      <c r="B2683" s="4" t="s">
        <v>10191</v>
      </c>
      <c r="C2683" s="4" t="s">
        <v>31</v>
      </c>
      <c r="D2683" s="4" t="s">
        <v>10192</v>
      </c>
      <c r="E2683" s="4" t="s">
        <v>10</v>
      </c>
      <c r="F2683" s="4" t="s">
        <v>10193</v>
      </c>
      <c r="G2683" s="4" t="s">
        <v>12</v>
      </c>
    </row>
    <row r="2684" customFormat="false" ht="15.75" hidden="false" customHeight="false" outlineLevel="0" collapsed="false">
      <c r="A2684" s="3" t="n">
        <v>2683</v>
      </c>
      <c r="B2684" s="4" t="s">
        <v>10194</v>
      </c>
      <c r="C2684" s="4" t="s">
        <v>10195</v>
      </c>
      <c r="D2684" s="4" t="s">
        <v>10196</v>
      </c>
      <c r="E2684" s="4" t="s">
        <v>10</v>
      </c>
      <c r="F2684" s="4" t="s">
        <v>10197</v>
      </c>
      <c r="G2684" s="4" t="s">
        <v>12</v>
      </c>
    </row>
    <row r="2685" customFormat="false" ht="15.75" hidden="false" customHeight="false" outlineLevel="0" collapsed="false">
      <c r="A2685" s="3" t="n">
        <v>2684</v>
      </c>
      <c r="B2685" s="4" t="s">
        <v>10198</v>
      </c>
      <c r="C2685" s="4" t="s">
        <v>10199</v>
      </c>
      <c r="D2685" s="4" t="s">
        <v>10200</v>
      </c>
      <c r="E2685" s="4" t="s">
        <v>10201</v>
      </c>
      <c r="F2685" s="4" t="s">
        <v>10202</v>
      </c>
      <c r="G2685" s="4" t="s">
        <v>12</v>
      </c>
    </row>
    <row r="2686" customFormat="false" ht="15.75" hidden="false" customHeight="false" outlineLevel="0" collapsed="false">
      <c r="A2686" s="3" t="n">
        <v>2685</v>
      </c>
      <c r="B2686" s="4" t="s">
        <v>10203</v>
      </c>
      <c r="C2686" s="4" t="s">
        <v>171</v>
      </c>
      <c r="D2686" s="4" t="s">
        <v>10204</v>
      </c>
      <c r="E2686" s="4" t="s">
        <v>10</v>
      </c>
      <c r="F2686" s="4" t="s">
        <v>10205</v>
      </c>
      <c r="G2686" s="4" t="s">
        <v>12</v>
      </c>
    </row>
    <row r="2687" customFormat="false" ht="15.75" hidden="false" customHeight="false" outlineLevel="0" collapsed="false">
      <c r="A2687" s="3" t="n">
        <v>2686</v>
      </c>
      <c r="B2687" s="4" t="s">
        <v>10206</v>
      </c>
      <c r="C2687" s="4" t="s">
        <v>10207</v>
      </c>
      <c r="D2687" s="4" t="s">
        <v>10208</v>
      </c>
      <c r="E2687" s="4" t="s">
        <v>10209</v>
      </c>
      <c r="F2687" s="4" t="s">
        <v>10210</v>
      </c>
      <c r="G2687" s="4" t="s">
        <v>12</v>
      </c>
    </row>
    <row r="2688" customFormat="false" ht="15.75" hidden="false" customHeight="false" outlineLevel="0" collapsed="false">
      <c r="A2688" s="3" t="n">
        <v>2687</v>
      </c>
      <c r="B2688" s="4" t="s">
        <v>10211</v>
      </c>
      <c r="C2688" s="4" t="s">
        <v>14</v>
      </c>
      <c r="D2688" s="6" t="s">
        <v>10212</v>
      </c>
      <c r="E2688" s="4" t="s">
        <v>10</v>
      </c>
      <c r="F2688" s="4" t="s">
        <v>10213</v>
      </c>
      <c r="G2688" s="4" t="s">
        <v>12</v>
      </c>
    </row>
    <row r="2689" customFormat="false" ht="15.75" hidden="false" customHeight="false" outlineLevel="0" collapsed="false">
      <c r="A2689" s="3" t="n">
        <v>2688</v>
      </c>
      <c r="B2689" s="4" t="s">
        <v>10214</v>
      </c>
      <c r="C2689" s="4" t="s">
        <v>31</v>
      </c>
      <c r="D2689" s="4" t="s">
        <v>10215</v>
      </c>
      <c r="E2689" s="4" t="s">
        <v>10</v>
      </c>
      <c r="F2689" s="4" t="s">
        <v>10216</v>
      </c>
      <c r="G2689" s="4" t="s">
        <v>12</v>
      </c>
    </row>
    <row r="2690" customFormat="false" ht="15.75" hidden="false" customHeight="false" outlineLevel="0" collapsed="false">
      <c r="A2690" s="3" t="n">
        <v>2689</v>
      </c>
      <c r="B2690" s="4" t="s">
        <v>10217</v>
      </c>
      <c r="C2690" s="4" t="s">
        <v>2555</v>
      </c>
      <c r="D2690" s="4" t="s">
        <v>10218</v>
      </c>
      <c r="E2690" s="4" t="n">
        <f aca="false">+914064637100</f>
        <v>914064637100</v>
      </c>
      <c r="F2690" s="4" t="s">
        <v>10219</v>
      </c>
      <c r="G2690" s="4" t="s">
        <v>12</v>
      </c>
    </row>
    <row r="2691" customFormat="false" ht="15.75" hidden="false" customHeight="false" outlineLevel="0" collapsed="false">
      <c r="A2691" s="3" t="n">
        <v>2690</v>
      </c>
      <c r="B2691" s="4" t="s">
        <v>10220</v>
      </c>
      <c r="C2691" s="4" t="s">
        <v>10221</v>
      </c>
      <c r="D2691" s="4" t="s">
        <v>10222</v>
      </c>
      <c r="E2691" s="4" t="n">
        <f aca="false">+911414024935</f>
        <v>911414024935</v>
      </c>
      <c r="F2691" s="10" t="s">
        <v>10223</v>
      </c>
      <c r="G2691" s="4" t="s">
        <v>12</v>
      </c>
    </row>
    <row r="2692" customFormat="false" ht="15.75" hidden="false" customHeight="false" outlineLevel="0" collapsed="false">
      <c r="A2692" s="3" t="n">
        <v>2691</v>
      </c>
      <c r="B2692" s="4" t="s">
        <v>10224</v>
      </c>
      <c r="C2692" s="4" t="s">
        <v>10225</v>
      </c>
      <c r="D2692" s="4" t="s">
        <v>10226</v>
      </c>
      <c r="E2692" s="4" t="s">
        <v>10</v>
      </c>
      <c r="F2692" s="4" t="s">
        <v>10227</v>
      </c>
      <c r="G2692" s="4" t="s">
        <v>12</v>
      </c>
    </row>
    <row r="2693" customFormat="false" ht="15.75" hidden="false" customHeight="false" outlineLevel="0" collapsed="false">
      <c r="A2693" s="3" t="n">
        <v>2692</v>
      </c>
      <c r="B2693" s="4" t="s">
        <v>10228</v>
      </c>
      <c r="C2693" s="4" t="s">
        <v>31</v>
      </c>
      <c r="D2693" s="4" t="s">
        <v>10229</v>
      </c>
      <c r="E2693" s="8" t="n">
        <v>919810000000</v>
      </c>
      <c r="F2693" s="4" t="s">
        <v>10230</v>
      </c>
      <c r="G2693" s="4" t="s">
        <v>12</v>
      </c>
    </row>
    <row r="2694" customFormat="false" ht="15.75" hidden="false" customHeight="false" outlineLevel="0" collapsed="false">
      <c r="A2694" s="3" t="n">
        <v>2693</v>
      </c>
      <c r="B2694" s="4" t="s">
        <v>10231</v>
      </c>
      <c r="C2694" s="4" t="s">
        <v>10232</v>
      </c>
      <c r="D2694" s="6" t="s">
        <v>10233</v>
      </c>
      <c r="E2694" s="4" t="s">
        <v>10</v>
      </c>
      <c r="F2694" s="10" t="s">
        <v>10234</v>
      </c>
      <c r="G2694" s="4" t="s">
        <v>12</v>
      </c>
    </row>
    <row r="2695" customFormat="false" ht="15.75" hidden="false" customHeight="false" outlineLevel="0" collapsed="false">
      <c r="A2695" s="3" t="n">
        <v>2694</v>
      </c>
      <c r="B2695" s="4" t="s">
        <v>10235</v>
      </c>
      <c r="C2695" s="4" t="s">
        <v>7178</v>
      </c>
      <c r="D2695" s="4" t="s">
        <v>10236</v>
      </c>
      <c r="E2695" s="4" t="s">
        <v>10</v>
      </c>
      <c r="F2695" s="4" t="s">
        <v>10237</v>
      </c>
      <c r="G2695" s="4" t="s">
        <v>12</v>
      </c>
    </row>
    <row r="2696" customFormat="false" ht="15.75" hidden="false" customHeight="false" outlineLevel="0" collapsed="false">
      <c r="A2696" s="3" t="n">
        <v>2695</v>
      </c>
      <c r="B2696" s="4" t="s">
        <v>10238</v>
      </c>
      <c r="C2696" s="4" t="s">
        <v>10239</v>
      </c>
      <c r="D2696" s="4" t="s">
        <v>10240</v>
      </c>
      <c r="E2696" s="4" t="n">
        <f aca="false">+919676765555</f>
        <v>919676765555</v>
      </c>
      <c r="F2696" s="4" t="s">
        <v>10241</v>
      </c>
      <c r="G2696" s="4" t="s">
        <v>12</v>
      </c>
    </row>
    <row r="2697" customFormat="false" ht="15.75" hidden="false" customHeight="false" outlineLevel="0" collapsed="false">
      <c r="A2697" s="3" t="n">
        <v>2696</v>
      </c>
      <c r="B2697" s="4" t="s">
        <v>10242</v>
      </c>
      <c r="C2697" s="4" t="s">
        <v>10243</v>
      </c>
      <c r="D2697" s="4" t="s">
        <v>10244</v>
      </c>
      <c r="E2697" s="4" t="s">
        <v>10</v>
      </c>
      <c r="F2697" s="4" t="s">
        <v>10245</v>
      </c>
      <c r="G2697" s="4" t="s">
        <v>12</v>
      </c>
    </row>
    <row r="2698" customFormat="false" ht="15.75" hidden="false" customHeight="false" outlineLevel="0" collapsed="false">
      <c r="A2698" s="3" t="n">
        <v>2697</v>
      </c>
      <c r="B2698" s="4" t="s">
        <v>10246</v>
      </c>
      <c r="C2698" s="4" t="s">
        <v>10247</v>
      </c>
      <c r="D2698" s="6" t="s">
        <v>10248</v>
      </c>
      <c r="E2698" s="4" t="s">
        <v>10249</v>
      </c>
      <c r="F2698" s="4" t="s">
        <v>10250</v>
      </c>
      <c r="G2698" s="4" t="s">
        <v>12</v>
      </c>
    </row>
    <row r="2699" customFormat="false" ht="15.75" hidden="false" customHeight="false" outlineLevel="0" collapsed="false">
      <c r="A2699" s="3" t="n">
        <v>2698</v>
      </c>
      <c r="B2699" s="5" t="s">
        <v>10251</v>
      </c>
      <c r="C2699" s="4" t="s">
        <v>10252</v>
      </c>
      <c r="D2699" s="10" t="s">
        <v>10253</v>
      </c>
      <c r="E2699" s="8" t="n">
        <v>911144000000</v>
      </c>
      <c r="F2699" s="4" t="s">
        <v>10254</v>
      </c>
      <c r="G2699" s="4" t="s">
        <v>12</v>
      </c>
    </row>
    <row r="2700" customFormat="false" ht="15.75" hidden="false" customHeight="false" outlineLevel="0" collapsed="false">
      <c r="A2700" s="3" t="n">
        <v>2699</v>
      </c>
      <c r="B2700" s="4" t="s">
        <v>10255</v>
      </c>
      <c r="C2700" s="4" t="s">
        <v>31</v>
      </c>
      <c r="D2700" s="4" t="s">
        <v>10256</v>
      </c>
      <c r="E2700" s="10" t="s">
        <v>10257</v>
      </c>
      <c r="F2700" s="4" t="s">
        <v>10258</v>
      </c>
      <c r="G2700" s="4" t="s">
        <v>12</v>
      </c>
    </row>
    <row r="2701" customFormat="false" ht="15.75" hidden="false" customHeight="false" outlineLevel="0" collapsed="false">
      <c r="A2701" s="3" t="n">
        <v>2700</v>
      </c>
      <c r="B2701" s="4" t="s">
        <v>10259</v>
      </c>
      <c r="C2701" s="4" t="s">
        <v>31</v>
      </c>
      <c r="D2701" s="4" t="s">
        <v>10260</v>
      </c>
      <c r="E2701" s="4" t="s">
        <v>10</v>
      </c>
      <c r="F2701" s="4" t="s">
        <v>10261</v>
      </c>
      <c r="G2701" s="4" t="s">
        <v>12</v>
      </c>
    </row>
    <row r="2702" customFormat="false" ht="15.75" hidden="false" customHeight="false" outlineLevel="0" collapsed="false">
      <c r="A2702" s="3" t="n">
        <v>2701</v>
      </c>
      <c r="B2702" s="4" t="s">
        <v>10262</v>
      </c>
      <c r="C2702" s="4" t="s">
        <v>10263</v>
      </c>
      <c r="D2702" s="4" t="s">
        <v>10264</v>
      </c>
      <c r="E2702" s="4" t="s">
        <v>10</v>
      </c>
      <c r="F2702" s="4" t="s">
        <v>10265</v>
      </c>
      <c r="G2702" s="4" t="s">
        <v>12</v>
      </c>
    </row>
    <row r="2703" customFormat="false" ht="15.75" hidden="false" customHeight="false" outlineLevel="0" collapsed="false">
      <c r="A2703" s="3" t="n">
        <v>2702</v>
      </c>
      <c r="B2703" s="4" t="s">
        <v>10266</v>
      </c>
      <c r="C2703" s="4" t="s">
        <v>109</v>
      </c>
      <c r="D2703" s="4" t="s">
        <v>10267</v>
      </c>
      <c r="E2703" s="4" t="s">
        <v>10</v>
      </c>
      <c r="F2703" s="4" t="s">
        <v>10268</v>
      </c>
      <c r="G2703" s="4" t="s">
        <v>12</v>
      </c>
    </row>
    <row r="2704" customFormat="false" ht="15.75" hidden="false" customHeight="false" outlineLevel="0" collapsed="false">
      <c r="A2704" s="3" t="n">
        <v>2703</v>
      </c>
      <c r="B2704" s="4" t="s">
        <v>10269</v>
      </c>
      <c r="C2704" s="4" t="s">
        <v>10270</v>
      </c>
      <c r="D2704" s="4" t="s">
        <v>10271</v>
      </c>
      <c r="E2704" s="4" t="s">
        <v>10</v>
      </c>
      <c r="F2704" s="4" t="s">
        <v>10272</v>
      </c>
      <c r="G2704" s="4" t="s">
        <v>12</v>
      </c>
    </row>
    <row r="2705" customFormat="false" ht="15.75" hidden="false" customHeight="false" outlineLevel="0" collapsed="false">
      <c r="A2705" s="3" t="n">
        <v>2704</v>
      </c>
      <c r="B2705" s="4" t="s">
        <v>10273</v>
      </c>
      <c r="C2705" s="4" t="s">
        <v>10274</v>
      </c>
      <c r="D2705" s="4" t="s">
        <v>10275</v>
      </c>
      <c r="E2705" s="8" t="n">
        <v>911123000000</v>
      </c>
      <c r="F2705" s="4" t="s">
        <v>10276</v>
      </c>
      <c r="G2705" s="4" t="s">
        <v>12</v>
      </c>
    </row>
    <row r="2706" customFormat="false" ht="15.75" hidden="false" customHeight="false" outlineLevel="0" collapsed="false">
      <c r="A2706" s="3" t="n">
        <v>2705</v>
      </c>
      <c r="B2706" s="4" t="s">
        <v>10277</v>
      </c>
      <c r="C2706" s="4" t="s">
        <v>10278</v>
      </c>
      <c r="D2706" s="4" t="s">
        <v>10279</v>
      </c>
      <c r="E2706" s="4" t="n">
        <f aca="false">+917939820000</f>
        <v>917939820000</v>
      </c>
      <c r="F2706" s="4" t="s">
        <v>10280</v>
      </c>
      <c r="G2706" s="4" t="s">
        <v>12</v>
      </c>
    </row>
    <row r="2707" customFormat="false" ht="15.75" hidden="false" customHeight="false" outlineLevel="0" collapsed="false">
      <c r="A2707" s="3" t="n">
        <v>2706</v>
      </c>
      <c r="B2707" s="4" t="s">
        <v>10281</v>
      </c>
      <c r="C2707" s="4" t="s">
        <v>10282</v>
      </c>
      <c r="D2707" s="4" t="s">
        <v>10283</v>
      </c>
      <c r="E2707" s="4" t="s">
        <v>10</v>
      </c>
      <c r="F2707" s="4" t="s">
        <v>10284</v>
      </c>
      <c r="G2707" s="4" t="s">
        <v>12</v>
      </c>
    </row>
    <row r="2708" customFormat="false" ht="15.75" hidden="false" customHeight="false" outlineLevel="0" collapsed="false">
      <c r="A2708" s="3" t="n">
        <v>2707</v>
      </c>
      <c r="B2708" s="4" t="s">
        <v>10285</v>
      </c>
      <c r="C2708" s="4" t="s">
        <v>10286</v>
      </c>
      <c r="D2708" s="4" t="s">
        <v>10287</v>
      </c>
      <c r="E2708" s="4" t="s">
        <v>10</v>
      </c>
      <c r="F2708" s="4" t="s">
        <v>10288</v>
      </c>
      <c r="G2708" s="4" t="s">
        <v>12</v>
      </c>
    </row>
    <row r="2709" customFormat="false" ht="15.75" hidden="false" customHeight="false" outlineLevel="0" collapsed="false">
      <c r="A2709" s="3" t="n">
        <v>2708</v>
      </c>
      <c r="B2709" s="4" t="s">
        <v>10289</v>
      </c>
      <c r="C2709" s="4" t="s">
        <v>10290</v>
      </c>
      <c r="D2709" s="4" t="s">
        <v>10291</v>
      </c>
      <c r="E2709" s="4" t="s">
        <v>10</v>
      </c>
      <c r="F2709" s="4" t="s">
        <v>10292</v>
      </c>
      <c r="G2709" s="4" t="s">
        <v>12</v>
      </c>
    </row>
    <row r="2710" customFormat="false" ht="15.75" hidden="false" customHeight="false" outlineLevel="0" collapsed="false">
      <c r="A2710" s="3" t="n">
        <v>2709</v>
      </c>
      <c r="B2710" s="4" t="s">
        <v>10293</v>
      </c>
      <c r="C2710" s="4" t="s">
        <v>31</v>
      </c>
      <c r="D2710" s="4" t="s">
        <v>10294</v>
      </c>
      <c r="E2710" s="4" t="s">
        <v>10295</v>
      </c>
      <c r="F2710" s="4" t="s">
        <v>10296</v>
      </c>
      <c r="G2710" s="4" t="s">
        <v>12</v>
      </c>
    </row>
    <row r="2711" customFormat="false" ht="15.75" hidden="false" customHeight="false" outlineLevel="0" collapsed="false">
      <c r="A2711" s="3" t="n">
        <v>2710</v>
      </c>
      <c r="B2711" s="4" t="s">
        <v>10297</v>
      </c>
      <c r="C2711" s="4" t="s">
        <v>10298</v>
      </c>
      <c r="D2711" s="4" t="s">
        <v>10299</v>
      </c>
      <c r="E2711" s="4" t="n">
        <f aca="false">+917939820000</f>
        <v>917939820000</v>
      </c>
      <c r="F2711" s="4" t="s">
        <v>10300</v>
      </c>
      <c r="G2711" s="4" t="s">
        <v>12</v>
      </c>
    </row>
    <row r="2712" customFormat="false" ht="15.75" hidden="false" customHeight="false" outlineLevel="0" collapsed="false">
      <c r="A2712" s="3" t="n">
        <v>2711</v>
      </c>
      <c r="B2712" s="4" t="s">
        <v>10301</v>
      </c>
      <c r="C2712" s="4" t="s">
        <v>31</v>
      </c>
      <c r="D2712" s="4" t="s">
        <v>10302</v>
      </c>
      <c r="E2712" s="4" t="s">
        <v>10</v>
      </c>
      <c r="F2712" s="4" t="s">
        <v>10303</v>
      </c>
      <c r="G2712" s="4" t="s">
        <v>12</v>
      </c>
    </row>
    <row r="2713" customFormat="false" ht="15.75" hidden="false" customHeight="false" outlineLevel="0" collapsed="false">
      <c r="A2713" s="3" t="n">
        <v>2712</v>
      </c>
      <c r="B2713" s="4" t="s">
        <v>10304</v>
      </c>
      <c r="C2713" s="4" t="s">
        <v>10305</v>
      </c>
      <c r="D2713" s="4" t="s">
        <v>10306</v>
      </c>
      <c r="E2713" s="4" t="n">
        <f aca="false">+914023239959</f>
        <v>914023239959</v>
      </c>
      <c r="F2713" s="4" t="s">
        <v>10307</v>
      </c>
      <c r="G2713" s="4" t="s">
        <v>12</v>
      </c>
    </row>
    <row r="2714" customFormat="false" ht="15.75" hidden="false" customHeight="false" outlineLevel="0" collapsed="false">
      <c r="A2714" s="3" t="n">
        <v>2713</v>
      </c>
      <c r="B2714" s="4" t="s">
        <v>10308</v>
      </c>
      <c r="C2714" s="4" t="s">
        <v>10309</v>
      </c>
      <c r="D2714" s="4" t="s">
        <v>10310</v>
      </c>
      <c r="E2714" s="4" t="n">
        <v>9632789209</v>
      </c>
      <c r="F2714" s="4" t="s">
        <v>10311</v>
      </c>
      <c r="G2714" s="4" t="s">
        <v>12</v>
      </c>
    </row>
    <row r="2715" customFormat="false" ht="15.75" hidden="false" customHeight="false" outlineLevel="0" collapsed="false">
      <c r="A2715" s="3" t="n">
        <v>2714</v>
      </c>
      <c r="B2715" s="4" t="s">
        <v>10312</v>
      </c>
      <c r="C2715" s="4" t="s">
        <v>14</v>
      </c>
      <c r="D2715" s="4" t="s">
        <v>10313</v>
      </c>
      <c r="E2715" s="4" t="s">
        <v>10</v>
      </c>
      <c r="F2715" s="4" t="s">
        <v>10314</v>
      </c>
      <c r="G2715" s="4" t="s">
        <v>12</v>
      </c>
    </row>
    <row r="2716" customFormat="false" ht="15.75" hidden="false" customHeight="false" outlineLevel="0" collapsed="false">
      <c r="A2716" s="3" t="n">
        <v>2715</v>
      </c>
      <c r="B2716" s="4" t="s">
        <v>10315</v>
      </c>
      <c r="C2716" s="4" t="s">
        <v>31</v>
      </c>
      <c r="D2716" s="4" t="s">
        <v>10316</v>
      </c>
      <c r="E2716" s="10" t="s">
        <v>10317</v>
      </c>
      <c r="F2716" s="10" t="s">
        <v>10318</v>
      </c>
      <c r="G2716" s="4" t="s">
        <v>12</v>
      </c>
    </row>
    <row r="2717" customFormat="false" ht="15.75" hidden="false" customHeight="false" outlineLevel="0" collapsed="false">
      <c r="A2717" s="3" t="n">
        <v>2716</v>
      </c>
      <c r="B2717" s="4" t="s">
        <v>10319</v>
      </c>
      <c r="C2717" s="4" t="s">
        <v>10320</v>
      </c>
      <c r="D2717" s="4" t="s">
        <v>10321</v>
      </c>
      <c r="E2717" s="4" t="s">
        <v>10322</v>
      </c>
      <c r="F2717" s="4" t="s">
        <v>10323</v>
      </c>
      <c r="G2717" s="4" t="s">
        <v>12</v>
      </c>
    </row>
    <row r="2718" customFormat="false" ht="15.75" hidden="false" customHeight="false" outlineLevel="0" collapsed="false">
      <c r="A2718" s="3" t="n">
        <v>2717</v>
      </c>
      <c r="B2718" s="4" t="s">
        <v>10324</v>
      </c>
      <c r="C2718" s="4" t="s">
        <v>10325</v>
      </c>
      <c r="D2718" s="4" t="s">
        <v>10326</v>
      </c>
      <c r="E2718" s="4" t="s">
        <v>10</v>
      </c>
      <c r="F2718" s="4" t="s">
        <v>10327</v>
      </c>
      <c r="G2718" s="4" t="s">
        <v>12</v>
      </c>
    </row>
    <row r="2719" customFormat="false" ht="15.75" hidden="false" customHeight="false" outlineLevel="0" collapsed="false">
      <c r="A2719" s="3" t="n">
        <v>2718</v>
      </c>
      <c r="B2719" s="4" t="s">
        <v>10328</v>
      </c>
      <c r="C2719" s="4" t="s">
        <v>31</v>
      </c>
      <c r="D2719" s="4" t="s">
        <v>10329</v>
      </c>
      <c r="E2719" s="4" t="s">
        <v>10</v>
      </c>
      <c r="F2719" s="4" t="s">
        <v>10330</v>
      </c>
      <c r="G2719" s="4" t="s">
        <v>12</v>
      </c>
    </row>
    <row r="2720" customFormat="false" ht="15.75" hidden="false" customHeight="false" outlineLevel="0" collapsed="false">
      <c r="A2720" s="3" t="n">
        <v>2719</v>
      </c>
      <c r="B2720" s="4" t="s">
        <v>10331</v>
      </c>
      <c r="C2720" s="4" t="s">
        <v>171</v>
      </c>
      <c r="D2720" s="4" t="s">
        <v>10332</v>
      </c>
      <c r="E2720" s="4" t="s">
        <v>10</v>
      </c>
      <c r="F2720" s="4" t="s">
        <v>10333</v>
      </c>
      <c r="G2720" s="4" t="s">
        <v>12</v>
      </c>
    </row>
    <row r="2721" customFormat="false" ht="15.75" hidden="false" customHeight="false" outlineLevel="0" collapsed="false">
      <c r="A2721" s="3" t="n">
        <v>2720</v>
      </c>
      <c r="B2721" s="4" t="s">
        <v>10334</v>
      </c>
      <c r="C2721" s="4" t="s">
        <v>10335</v>
      </c>
      <c r="D2721" s="4" t="s">
        <v>10336</v>
      </c>
      <c r="E2721" s="8" t="n">
        <v>914028000000</v>
      </c>
      <c r="F2721" s="4" t="s">
        <v>10337</v>
      </c>
      <c r="G2721" s="4" t="s">
        <v>12</v>
      </c>
    </row>
    <row r="2722" customFormat="false" ht="15.75" hidden="false" customHeight="false" outlineLevel="0" collapsed="false">
      <c r="A2722" s="3" t="n">
        <v>2721</v>
      </c>
      <c r="B2722" s="4" t="s">
        <v>10338</v>
      </c>
      <c r="C2722" s="4" t="s">
        <v>6853</v>
      </c>
      <c r="D2722" s="4" t="s">
        <v>10339</v>
      </c>
      <c r="E2722" s="4" t="s">
        <v>10340</v>
      </c>
      <c r="F2722" s="4" t="s">
        <v>10341</v>
      </c>
      <c r="G2722" s="4" t="s">
        <v>12</v>
      </c>
    </row>
    <row r="2723" customFormat="false" ht="15.75" hidden="false" customHeight="false" outlineLevel="0" collapsed="false">
      <c r="A2723" s="3" t="n">
        <v>2722</v>
      </c>
      <c r="B2723" s="4" t="s">
        <v>10342</v>
      </c>
      <c r="C2723" s="4" t="s">
        <v>10343</v>
      </c>
      <c r="D2723" s="4" t="s">
        <v>10344</v>
      </c>
      <c r="E2723" s="4" t="s">
        <v>10345</v>
      </c>
      <c r="F2723" s="4" t="s">
        <v>10346</v>
      </c>
      <c r="G2723" s="4" t="s">
        <v>12</v>
      </c>
    </row>
    <row r="2724" customFormat="false" ht="15.75" hidden="false" customHeight="false" outlineLevel="0" collapsed="false">
      <c r="A2724" s="3" t="n">
        <v>2723</v>
      </c>
      <c r="B2724" s="4" t="s">
        <v>10347</v>
      </c>
      <c r="C2724" s="4" t="s">
        <v>10348</v>
      </c>
      <c r="D2724" s="4" t="s">
        <v>10349</v>
      </c>
      <c r="E2724" s="4" t="s">
        <v>10350</v>
      </c>
      <c r="F2724" s="4" t="s">
        <v>10351</v>
      </c>
      <c r="G2724" s="4" t="s">
        <v>12</v>
      </c>
    </row>
    <row r="2725" customFormat="false" ht="15.75" hidden="false" customHeight="false" outlineLevel="0" collapsed="false">
      <c r="A2725" s="3" t="n">
        <v>2724</v>
      </c>
      <c r="B2725" s="4" t="s">
        <v>10352</v>
      </c>
      <c r="C2725" s="4" t="s">
        <v>109</v>
      </c>
      <c r="D2725" s="4" t="s">
        <v>10353</v>
      </c>
      <c r="E2725" s="4" t="s">
        <v>10</v>
      </c>
      <c r="F2725" s="4" t="s">
        <v>10354</v>
      </c>
      <c r="G2725" s="4" t="s">
        <v>12</v>
      </c>
    </row>
    <row r="2726" customFormat="false" ht="15.75" hidden="false" customHeight="false" outlineLevel="0" collapsed="false">
      <c r="A2726" s="3" t="n">
        <v>2725</v>
      </c>
      <c r="B2726" s="4" t="s">
        <v>10355</v>
      </c>
      <c r="C2726" s="4" t="s">
        <v>14</v>
      </c>
      <c r="D2726" s="6" t="s">
        <v>10356</v>
      </c>
      <c r="E2726" s="4" t="s">
        <v>10</v>
      </c>
      <c r="F2726" s="4" t="s">
        <v>10357</v>
      </c>
      <c r="G2726" s="4" t="s">
        <v>12</v>
      </c>
    </row>
    <row r="2727" customFormat="false" ht="15.75" hidden="false" customHeight="false" outlineLevel="0" collapsed="false">
      <c r="A2727" s="3" t="n">
        <v>2726</v>
      </c>
      <c r="B2727" s="4" t="s">
        <v>10358</v>
      </c>
      <c r="C2727" s="4" t="s">
        <v>10359</v>
      </c>
      <c r="D2727" s="10" t="s">
        <v>10360</v>
      </c>
      <c r="E2727" s="4" t="s">
        <v>10361</v>
      </c>
      <c r="F2727" s="4" t="s">
        <v>10362</v>
      </c>
      <c r="G2727" s="4" t="s">
        <v>12</v>
      </c>
    </row>
    <row r="2728" customFormat="false" ht="15.75" hidden="false" customHeight="false" outlineLevel="0" collapsed="false">
      <c r="A2728" s="3" t="n">
        <v>2727</v>
      </c>
      <c r="B2728" s="4" t="s">
        <v>10363</v>
      </c>
      <c r="C2728" s="4" t="s">
        <v>31</v>
      </c>
      <c r="D2728" s="4" t="s">
        <v>10364</v>
      </c>
      <c r="E2728" s="4" t="s">
        <v>10</v>
      </c>
      <c r="F2728" s="4" t="s">
        <v>10365</v>
      </c>
      <c r="G2728" s="4" t="s">
        <v>12</v>
      </c>
    </row>
    <row r="2729" customFormat="false" ht="15.75" hidden="false" customHeight="false" outlineLevel="0" collapsed="false">
      <c r="A2729" s="3" t="n">
        <v>2728</v>
      </c>
      <c r="B2729" s="4" t="s">
        <v>10366</v>
      </c>
      <c r="C2729" s="4" t="s">
        <v>10367</v>
      </c>
      <c r="D2729" s="4" t="s">
        <v>10368</v>
      </c>
      <c r="E2729" s="4" t="s">
        <v>10</v>
      </c>
      <c r="F2729" s="4" t="s">
        <v>10369</v>
      </c>
      <c r="G2729" s="4" t="s">
        <v>12</v>
      </c>
    </row>
    <row r="2730" customFormat="false" ht="15.75" hidden="false" customHeight="false" outlineLevel="0" collapsed="false">
      <c r="A2730" s="3" t="n">
        <v>2729</v>
      </c>
      <c r="B2730" s="4" t="s">
        <v>10370</v>
      </c>
      <c r="C2730" s="4" t="s">
        <v>10371</v>
      </c>
      <c r="D2730" s="4" t="s">
        <v>10372</v>
      </c>
      <c r="E2730" s="4" t="n">
        <f aca="false">+919319535782</f>
        <v>919319535782</v>
      </c>
      <c r="F2730" s="10" t="s">
        <v>10373</v>
      </c>
      <c r="G2730" s="4" t="s">
        <v>12</v>
      </c>
    </row>
    <row r="2731" customFormat="false" ht="15.75" hidden="false" customHeight="false" outlineLevel="0" collapsed="false">
      <c r="A2731" s="3" t="n">
        <v>2730</v>
      </c>
      <c r="B2731" s="4" t="s">
        <v>10374</v>
      </c>
      <c r="C2731" s="4" t="s">
        <v>171</v>
      </c>
      <c r="D2731" s="4" t="s">
        <v>10375</v>
      </c>
      <c r="E2731" s="4" t="s">
        <v>10</v>
      </c>
      <c r="F2731" s="4" t="s">
        <v>10376</v>
      </c>
      <c r="G2731" s="4" t="s">
        <v>12</v>
      </c>
    </row>
    <row r="2732" customFormat="false" ht="15.75" hidden="false" customHeight="false" outlineLevel="0" collapsed="false">
      <c r="A2732" s="3" t="n">
        <v>2731</v>
      </c>
      <c r="B2732" s="4" t="s">
        <v>10377</v>
      </c>
      <c r="C2732" s="4" t="s">
        <v>10378</v>
      </c>
      <c r="D2732" s="4" t="s">
        <v>10379</v>
      </c>
      <c r="E2732" s="4" t="s">
        <v>10</v>
      </c>
      <c r="F2732" s="4" t="s">
        <v>10380</v>
      </c>
      <c r="G2732" s="4" t="s">
        <v>12</v>
      </c>
    </row>
    <row r="2733" customFormat="false" ht="15.75" hidden="false" customHeight="false" outlineLevel="0" collapsed="false">
      <c r="A2733" s="3" t="n">
        <v>2732</v>
      </c>
      <c r="B2733" s="4" t="s">
        <v>10381</v>
      </c>
      <c r="C2733" s="4" t="s">
        <v>9256</v>
      </c>
      <c r="D2733" s="6" t="s">
        <v>10382</v>
      </c>
      <c r="E2733" s="4" t="s">
        <v>10</v>
      </c>
      <c r="F2733" s="4" t="s">
        <v>10383</v>
      </c>
      <c r="G2733" s="4" t="s">
        <v>12</v>
      </c>
    </row>
    <row r="2734" customFormat="false" ht="15.75" hidden="false" customHeight="false" outlineLevel="0" collapsed="false">
      <c r="A2734" s="3" t="n">
        <v>2733</v>
      </c>
      <c r="B2734" s="4" t="s">
        <v>10384</v>
      </c>
      <c r="C2734" s="4" t="s">
        <v>6853</v>
      </c>
      <c r="D2734" s="4" t="s">
        <v>10385</v>
      </c>
      <c r="E2734" s="4" t="n">
        <f aca="false">+911244698900</f>
        <v>911244698900</v>
      </c>
      <c r="F2734" s="4" t="s">
        <v>10386</v>
      </c>
      <c r="G2734" s="4" t="s">
        <v>12</v>
      </c>
    </row>
    <row r="2735" customFormat="false" ht="15.75" hidden="false" customHeight="false" outlineLevel="0" collapsed="false">
      <c r="A2735" s="3" t="n">
        <v>2734</v>
      </c>
      <c r="B2735" s="4" t="s">
        <v>10387</v>
      </c>
      <c r="C2735" s="4" t="s">
        <v>10388</v>
      </c>
      <c r="D2735" s="4" t="s">
        <v>10389</v>
      </c>
      <c r="E2735" s="4" t="n">
        <f aca="false">+919535883300</f>
        <v>919535883300</v>
      </c>
      <c r="F2735" s="4" t="s">
        <v>10390</v>
      </c>
      <c r="G2735" s="4" t="s">
        <v>12</v>
      </c>
    </row>
    <row r="2736" customFormat="false" ht="15.75" hidden="false" customHeight="false" outlineLevel="0" collapsed="false">
      <c r="A2736" s="3" t="n">
        <v>2735</v>
      </c>
      <c r="B2736" s="4" t="s">
        <v>10391</v>
      </c>
      <c r="C2736" s="4" t="s">
        <v>10392</v>
      </c>
      <c r="D2736" s="4" t="s">
        <v>10393</v>
      </c>
      <c r="E2736" s="4" t="n">
        <f aca="false">+911204174000</f>
        <v>911204174000</v>
      </c>
      <c r="F2736" s="10" t="s">
        <v>10394</v>
      </c>
      <c r="G2736" s="4" t="s">
        <v>12</v>
      </c>
    </row>
    <row r="2737" customFormat="false" ht="15.75" hidden="false" customHeight="false" outlineLevel="0" collapsed="false">
      <c r="A2737" s="3" t="n">
        <v>2736</v>
      </c>
      <c r="B2737" s="4" t="s">
        <v>10395</v>
      </c>
      <c r="C2737" s="4" t="s">
        <v>171</v>
      </c>
      <c r="D2737" s="6" t="s">
        <v>10396</v>
      </c>
      <c r="E2737" s="4" t="s">
        <v>10</v>
      </c>
      <c r="F2737" s="4" t="s">
        <v>10397</v>
      </c>
      <c r="G2737" s="4" t="s">
        <v>12</v>
      </c>
    </row>
    <row r="2738" customFormat="false" ht="15.75" hidden="false" customHeight="false" outlineLevel="0" collapsed="false">
      <c r="A2738" s="3" t="n">
        <v>2737</v>
      </c>
      <c r="B2738" s="4" t="s">
        <v>10398</v>
      </c>
      <c r="C2738" s="4" t="s">
        <v>10399</v>
      </c>
      <c r="D2738" s="4" t="s">
        <v>10400</v>
      </c>
      <c r="E2738" s="4" t="s">
        <v>10</v>
      </c>
      <c r="F2738" s="4" t="s">
        <v>10401</v>
      </c>
      <c r="G2738" s="4" t="s">
        <v>12</v>
      </c>
    </row>
    <row r="2739" customFormat="false" ht="15.75" hidden="false" customHeight="false" outlineLevel="0" collapsed="false">
      <c r="A2739" s="3" t="n">
        <v>2738</v>
      </c>
      <c r="B2739" s="4" t="s">
        <v>10402</v>
      </c>
      <c r="C2739" s="4" t="s">
        <v>31</v>
      </c>
      <c r="D2739" s="4" t="s">
        <v>10403</v>
      </c>
      <c r="E2739" s="8" t="n">
        <v>917757000000</v>
      </c>
      <c r="F2739" s="4" t="s">
        <v>10404</v>
      </c>
      <c r="G2739" s="4" t="s">
        <v>12</v>
      </c>
    </row>
    <row r="2740" customFormat="false" ht="15.75" hidden="false" customHeight="false" outlineLevel="0" collapsed="false">
      <c r="A2740" s="3" t="n">
        <v>2739</v>
      </c>
      <c r="B2740" s="4" t="s">
        <v>10405</v>
      </c>
      <c r="C2740" s="4" t="s">
        <v>10406</v>
      </c>
      <c r="D2740" s="4" t="s">
        <v>10407</v>
      </c>
      <c r="E2740" s="4" t="s">
        <v>10408</v>
      </c>
      <c r="F2740" s="4" t="s">
        <v>10409</v>
      </c>
      <c r="G2740" s="4" t="s">
        <v>12</v>
      </c>
    </row>
    <row r="2741" customFormat="false" ht="15.75" hidden="false" customHeight="false" outlineLevel="0" collapsed="false">
      <c r="A2741" s="3" t="n">
        <v>2740</v>
      </c>
      <c r="B2741" s="4" t="s">
        <v>10410</v>
      </c>
      <c r="C2741" s="4" t="s">
        <v>10411</v>
      </c>
      <c r="D2741" s="4" t="s">
        <v>10412</v>
      </c>
      <c r="E2741" s="4" t="s">
        <v>10</v>
      </c>
      <c r="F2741" s="4" t="s">
        <v>10413</v>
      </c>
      <c r="G2741" s="4" t="s">
        <v>12</v>
      </c>
    </row>
    <row r="2742" customFormat="false" ht="15.75" hidden="false" customHeight="false" outlineLevel="0" collapsed="false">
      <c r="A2742" s="3" t="n">
        <v>2741</v>
      </c>
      <c r="B2742" s="4" t="s">
        <v>10414</v>
      </c>
      <c r="C2742" s="4" t="s">
        <v>10415</v>
      </c>
      <c r="D2742" s="4" t="s">
        <v>10416</v>
      </c>
      <c r="E2742" s="4" t="s">
        <v>10</v>
      </c>
      <c r="F2742" s="4" t="s">
        <v>10417</v>
      </c>
      <c r="G2742" s="4" t="s">
        <v>12</v>
      </c>
    </row>
    <row r="2743" customFormat="false" ht="15.75" hidden="false" customHeight="false" outlineLevel="0" collapsed="false">
      <c r="A2743" s="3" t="n">
        <v>2742</v>
      </c>
      <c r="B2743" s="4" t="s">
        <v>10418</v>
      </c>
      <c r="C2743" s="4" t="s">
        <v>10419</v>
      </c>
      <c r="D2743" s="4" t="s">
        <v>10420</v>
      </c>
      <c r="E2743" s="4" t="s">
        <v>10</v>
      </c>
      <c r="F2743" s="4" t="s">
        <v>10421</v>
      </c>
      <c r="G2743" s="4" t="s">
        <v>12</v>
      </c>
    </row>
    <row r="2744" customFormat="false" ht="15.75" hidden="false" customHeight="false" outlineLevel="0" collapsed="false">
      <c r="A2744" s="3" t="n">
        <v>2743</v>
      </c>
      <c r="B2744" s="4" t="s">
        <v>10422</v>
      </c>
      <c r="C2744" s="4" t="s">
        <v>10423</v>
      </c>
      <c r="D2744" s="4" t="s">
        <v>10424</v>
      </c>
      <c r="E2744" s="4" t="s">
        <v>10</v>
      </c>
      <c r="F2744" s="4" t="s">
        <v>10425</v>
      </c>
      <c r="G2744" s="4" t="s">
        <v>12</v>
      </c>
    </row>
    <row r="2745" customFormat="false" ht="15.75" hidden="false" customHeight="false" outlineLevel="0" collapsed="false">
      <c r="A2745" s="3" t="n">
        <v>2744</v>
      </c>
      <c r="B2745" s="4" t="s">
        <v>10426</v>
      </c>
      <c r="C2745" s="4" t="s">
        <v>10427</v>
      </c>
      <c r="D2745" s="4" t="s">
        <v>10428</v>
      </c>
      <c r="E2745" s="4" t="e">
        <f aca="false">+44 1274 307310</f>
        <v>#VALUE!</v>
      </c>
      <c r="F2745" s="4" t="s">
        <v>10429</v>
      </c>
      <c r="G2745" s="4" t="s">
        <v>12</v>
      </c>
    </row>
    <row r="2746" customFormat="false" ht="15.75" hidden="false" customHeight="false" outlineLevel="0" collapsed="false">
      <c r="A2746" s="3" t="n">
        <v>2745</v>
      </c>
      <c r="B2746" s="4" t="s">
        <v>10430</v>
      </c>
      <c r="C2746" s="4" t="s">
        <v>10431</v>
      </c>
      <c r="D2746" s="4" t="s">
        <v>10432</v>
      </c>
      <c r="E2746" s="4" t="n">
        <f aca="false">+914066682234</f>
        <v>914066682234</v>
      </c>
      <c r="F2746" s="4" t="s">
        <v>10433</v>
      </c>
      <c r="G2746" s="4" t="s">
        <v>12</v>
      </c>
    </row>
    <row r="2747" customFormat="false" ht="15.75" hidden="false" customHeight="false" outlineLevel="0" collapsed="false">
      <c r="A2747" s="3" t="n">
        <v>2746</v>
      </c>
      <c r="B2747" s="4" t="s">
        <v>10434</v>
      </c>
      <c r="C2747" s="4" t="s">
        <v>10435</v>
      </c>
      <c r="D2747" s="4" t="s">
        <v>10436</v>
      </c>
      <c r="E2747" s="4" t="n">
        <f aca="false">+919216779050</f>
        <v>919216779050</v>
      </c>
      <c r="F2747" s="4" t="s">
        <v>10437</v>
      </c>
      <c r="G2747" s="4" t="s">
        <v>12</v>
      </c>
    </row>
    <row r="2748" customFormat="false" ht="15.75" hidden="false" customHeight="false" outlineLevel="0" collapsed="false">
      <c r="A2748" s="3" t="n">
        <v>2747</v>
      </c>
      <c r="B2748" s="4" t="s">
        <v>10438</v>
      </c>
      <c r="C2748" s="4" t="s">
        <v>10439</v>
      </c>
      <c r="D2748" s="4" t="s">
        <v>10440</v>
      </c>
      <c r="E2748" s="4" t="s">
        <v>10</v>
      </c>
      <c r="F2748" s="4" t="s">
        <v>10441</v>
      </c>
      <c r="G2748" s="4" t="s">
        <v>12</v>
      </c>
    </row>
    <row r="2749" customFormat="false" ht="15.75" hidden="false" customHeight="false" outlineLevel="0" collapsed="false">
      <c r="A2749" s="3" t="n">
        <v>2748</v>
      </c>
      <c r="B2749" s="4" t="s">
        <v>10442</v>
      </c>
      <c r="C2749" s="4" t="s">
        <v>10443</v>
      </c>
      <c r="D2749" s="4" t="s">
        <v>10444</v>
      </c>
      <c r="E2749" s="4" t="s">
        <v>10</v>
      </c>
      <c r="F2749" s="4" t="s">
        <v>10445</v>
      </c>
      <c r="G2749" s="4" t="s">
        <v>12</v>
      </c>
    </row>
    <row r="2750" customFormat="false" ht="15.75" hidden="false" customHeight="false" outlineLevel="0" collapsed="false">
      <c r="A2750" s="3" t="n">
        <v>2749</v>
      </c>
      <c r="B2750" s="4" t="s">
        <v>10446</v>
      </c>
      <c r="C2750" s="4" t="s">
        <v>10447</v>
      </c>
      <c r="D2750" s="4" t="s">
        <v>10448</v>
      </c>
      <c r="E2750" s="8" t="n">
        <v>911166000000</v>
      </c>
      <c r="F2750" s="4" t="s">
        <v>10449</v>
      </c>
      <c r="G2750" s="4" t="s">
        <v>12</v>
      </c>
    </row>
    <row r="2751" customFormat="false" ht="15.75" hidden="false" customHeight="false" outlineLevel="0" collapsed="false">
      <c r="A2751" s="3" t="n">
        <v>2750</v>
      </c>
      <c r="B2751" s="4" t="s">
        <v>10450</v>
      </c>
      <c r="C2751" s="4" t="s">
        <v>31</v>
      </c>
      <c r="D2751" s="4" t="s">
        <v>10451</v>
      </c>
      <c r="E2751" s="4" t="s">
        <v>10452</v>
      </c>
      <c r="F2751" s="4" t="s">
        <v>10453</v>
      </c>
      <c r="G2751" s="4" t="s">
        <v>12</v>
      </c>
    </row>
    <row r="2752" customFormat="false" ht="15.75" hidden="false" customHeight="false" outlineLevel="0" collapsed="false">
      <c r="A2752" s="3" t="n">
        <v>2751</v>
      </c>
      <c r="B2752" s="4" t="s">
        <v>10454</v>
      </c>
      <c r="C2752" s="4" t="s">
        <v>10455</v>
      </c>
      <c r="D2752" s="4" t="s">
        <v>10456</v>
      </c>
      <c r="E2752" s="4" t="s">
        <v>10</v>
      </c>
      <c r="F2752" s="4" t="s">
        <v>10457</v>
      </c>
      <c r="G2752" s="4" t="s">
        <v>12</v>
      </c>
    </row>
    <row r="2753" customFormat="false" ht="15.75" hidden="false" customHeight="false" outlineLevel="0" collapsed="false">
      <c r="A2753" s="3" t="n">
        <v>2752</v>
      </c>
      <c r="B2753" s="4" t="s">
        <v>10458</v>
      </c>
      <c r="C2753" s="4" t="s">
        <v>10459</v>
      </c>
      <c r="D2753" s="4" t="s">
        <v>10460</v>
      </c>
      <c r="E2753" s="4" t="n">
        <f aca="false">+919844279810</f>
        <v>919844279810</v>
      </c>
      <c r="F2753" s="4" t="s">
        <v>10461</v>
      </c>
      <c r="G2753" s="4" t="s">
        <v>12</v>
      </c>
    </row>
    <row r="2754" customFormat="false" ht="15.75" hidden="false" customHeight="false" outlineLevel="0" collapsed="false">
      <c r="A2754" s="3" t="n">
        <v>2753</v>
      </c>
      <c r="B2754" s="4" t="s">
        <v>10462</v>
      </c>
      <c r="C2754" s="4" t="s">
        <v>10463</v>
      </c>
      <c r="D2754" s="4" t="s">
        <v>10464</v>
      </c>
      <c r="E2754" s="4" t="s">
        <v>10</v>
      </c>
      <c r="F2754" s="4" t="s">
        <v>10465</v>
      </c>
      <c r="G2754" s="4" t="s">
        <v>12</v>
      </c>
    </row>
    <row r="2755" customFormat="false" ht="15.75" hidden="false" customHeight="false" outlineLevel="0" collapsed="false">
      <c r="A2755" s="3" t="n">
        <v>2754</v>
      </c>
      <c r="B2755" s="4" t="s">
        <v>10466</v>
      </c>
      <c r="C2755" s="4" t="s">
        <v>10467</v>
      </c>
      <c r="D2755" s="4" t="s">
        <v>10468</v>
      </c>
      <c r="E2755" s="4" t="s">
        <v>10</v>
      </c>
      <c r="F2755" s="4" t="s">
        <v>10469</v>
      </c>
      <c r="G2755" s="4" t="s">
        <v>12</v>
      </c>
    </row>
    <row r="2756" customFormat="false" ht="15.75" hidden="false" customHeight="false" outlineLevel="0" collapsed="false">
      <c r="A2756" s="3" t="n">
        <v>2755</v>
      </c>
      <c r="B2756" s="4" t="s">
        <v>10470</v>
      </c>
      <c r="C2756" s="4" t="s">
        <v>6853</v>
      </c>
      <c r="D2756" s="4" t="s">
        <v>10471</v>
      </c>
      <c r="E2756" s="8" t="n">
        <v>911245000000</v>
      </c>
      <c r="F2756" s="4" t="s">
        <v>10472</v>
      </c>
      <c r="G2756" s="4" t="s">
        <v>12</v>
      </c>
    </row>
    <row r="2757" customFormat="false" ht="15.75" hidden="false" customHeight="false" outlineLevel="0" collapsed="false">
      <c r="A2757" s="3" t="n">
        <v>2756</v>
      </c>
      <c r="B2757" s="4" t="s">
        <v>10473</v>
      </c>
      <c r="C2757" s="4" t="s">
        <v>10474</v>
      </c>
      <c r="D2757" s="4" t="s">
        <v>10475</v>
      </c>
      <c r="E2757" s="4" t="s">
        <v>10</v>
      </c>
      <c r="F2757" s="4" t="s">
        <v>10476</v>
      </c>
      <c r="G2757" s="4" t="s">
        <v>12</v>
      </c>
    </row>
    <row r="2758" customFormat="false" ht="15.75" hidden="false" customHeight="false" outlineLevel="0" collapsed="false">
      <c r="A2758" s="3" t="n">
        <v>2757</v>
      </c>
      <c r="B2758" s="4" t="s">
        <v>10477</v>
      </c>
      <c r="C2758" s="4" t="s">
        <v>10478</v>
      </c>
      <c r="D2758" s="4" t="s">
        <v>10479</v>
      </c>
      <c r="E2758" s="4" t="n">
        <f aca="false">+918939706812</f>
        <v>918939706812</v>
      </c>
      <c r="F2758" s="4" t="s">
        <v>10480</v>
      </c>
      <c r="G2758" s="4" t="s">
        <v>12</v>
      </c>
    </row>
    <row r="2759" customFormat="false" ht="15.75" hidden="false" customHeight="false" outlineLevel="0" collapsed="false">
      <c r="A2759" s="3" t="n">
        <v>2758</v>
      </c>
      <c r="B2759" s="4" t="s">
        <v>10481</v>
      </c>
      <c r="C2759" s="4" t="s">
        <v>10482</v>
      </c>
      <c r="D2759" s="4" t="s">
        <v>10483</v>
      </c>
      <c r="E2759" s="4" t="n">
        <f aca="false">+911244645400</f>
        <v>911244645400</v>
      </c>
      <c r="F2759" s="4" t="s">
        <v>10484</v>
      </c>
      <c r="G2759" s="4" t="s">
        <v>12</v>
      </c>
    </row>
    <row r="2760" customFormat="false" ht="15.75" hidden="false" customHeight="false" outlineLevel="0" collapsed="false">
      <c r="A2760" s="3" t="n">
        <v>2759</v>
      </c>
      <c r="B2760" s="4" t="s">
        <v>10485</v>
      </c>
      <c r="C2760" s="4" t="s">
        <v>10486</v>
      </c>
      <c r="D2760" s="4" t="s">
        <v>10487</v>
      </c>
      <c r="E2760" s="4" t="s">
        <v>10</v>
      </c>
      <c r="F2760" s="4" t="s">
        <v>10488</v>
      </c>
      <c r="G2760" s="4" t="s">
        <v>12</v>
      </c>
    </row>
    <row r="2761" customFormat="false" ht="15.75" hidden="false" customHeight="false" outlineLevel="0" collapsed="false">
      <c r="A2761" s="3" t="n">
        <v>2760</v>
      </c>
      <c r="B2761" s="4" t="s">
        <v>10489</v>
      </c>
      <c r="C2761" s="4" t="s">
        <v>10467</v>
      </c>
      <c r="D2761" s="4" t="s">
        <v>10490</v>
      </c>
      <c r="E2761" s="4" t="s">
        <v>10</v>
      </c>
      <c r="F2761" s="4" t="s">
        <v>10491</v>
      </c>
      <c r="G2761" s="4" t="s">
        <v>12</v>
      </c>
    </row>
    <row r="2762" customFormat="false" ht="15.75" hidden="false" customHeight="false" outlineLevel="0" collapsed="false">
      <c r="A2762" s="3" t="n">
        <v>2761</v>
      </c>
      <c r="B2762" s="4" t="s">
        <v>10492</v>
      </c>
      <c r="C2762" s="4" t="s">
        <v>6853</v>
      </c>
      <c r="D2762" s="4" t="s">
        <v>10493</v>
      </c>
      <c r="E2762" s="4" t="n">
        <v>12046032003</v>
      </c>
      <c r="F2762" s="4" t="s">
        <v>10494</v>
      </c>
      <c r="G2762" s="4" t="s">
        <v>12</v>
      </c>
    </row>
    <row r="2763" customFormat="false" ht="15.75" hidden="false" customHeight="false" outlineLevel="0" collapsed="false">
      <c r="A2763" s="3" t="n">
        <v>2762</v>
      </c>
      <c r="B2763" s="4" t="s">
        <v>10495</v>
      </c>
      <c r="C2763" s="4" t="s">
        <v>10496</v>
      </c>
      <c r="D2763" s="4" t="s">
        <v>10497</v>
      </c>
      <c r="E2763" s="4" t="s">
        <v>10</v>
      </c>
      <c r="F2763" s="4" t="s">
        <v>10498</v>
      </c>
      <c r="G2763" s="4" t="s">
        <v>12</v>
      </c>
    </row>
    <row r="2764" customFormat="false" ht="15.75" hidden="false" customHeight="false" outlineLevel="0" collapsed="false">
      <c r="A2764" s="3" t="n">
        <v>2763</v>
      </c>
      <c r="B2764" s="4" t="s">
        <v>10499</v>
      </c>
      <c r="C2764" s="4" t="s">
        <v>10500</v>
      </c>
      <c r="D2764" s="4" t="s">
        <v>10501</v>
      </c>
      <c r="E2764" s="4" t="n">
        <f aca="false">+918041214441</f>
        <v>918041214441</v>
      </c>
      <c r="F2764" s="4" t="s">
        <v>10502</v>
      </c>
      <c r="G2764" s="4" t="s">
        <v>12</v>
      </c>
    </row>
    <row r="2765" customFormat="false" ht="15.75" hidden="false" customHeight="false" outlineLevel="0" collapsed="false">
      <c r="A2765" s="3" t="n">
        <v>2764</v>
      </c>
      <c r="B2765" s="4" t="s">
        <v>10503</v>
      </c>
      <c r="C2765" s="4" t="s">
        <v>10504</v>
      </c>
      <c r="D2765" s="4" t="s">
        <v>10505</v>
      </c>
      <c r="E2765" s="4" t="s">
        <v>10506</v>
      </c>
      <c r="F2765" s="4" t="s">
        <v>10507</v>
      </c>
      <c r="G2765" s="4" t="s">
        <v>12</v>
      </c>
    </row>
    <row r="2766" customFormat="false" ht="15.75" hidden="false" customHeight="false" outlineLevel="0" collapsed="false">
      <c r="A2766" s="3" t="n">
        <v>2765</v>
      </c>
      <c r="B2766" s="4" t="s">
        <v>10508</v>
      </c>
      <c r="C2766" s="4" t="s">
        <v>10509</v>
      </c>
      <c r="D2766" s="6" t="s">
        <v>10510</v>
      </c>
      <c r="E2766" s="4" t="s">
        <v>10</v>
      </c>
      <c r="F2766" s="4" t="s">
        <v>10511</v>
      </c>
      <c r="G2766" s="4" t="s">
        <v>12</v>
      </c>
    </row>
    <row r="2767" customFormat="false" ht="15.75" hidden="false" customHeight="false" outlineLevel="0" collapsed="false">
      <c r="A2767" s="3" t="n">
        <v>2766</v>
      </c>
      <c r="B2767" s="4" t="s">
        <v>10512</v>
      </c>
      <c r="C2767" s="4" t="s">
        <v>109</v>
      </c>
      <c r="D2767" s="4" t="s">
        <v>10513</v>
      </c>
      <c r="E2767" s="4" t="s">
        <v>10</v>
      </c>
      <c r="F2767" s="4" t="s">
        <v>10514</v>
      </c>
      <c r="G2767" s="4" t="s">
        <v>12</v>
      </c>
    </row>
    <row r="2768" customFormat="false" ht="15.75" hidden="false" customHeight="false" outlineLevel="0" collapsed="false">
      <c r="A2768" s="3" t="n">
        <v>2767</v>
      </c>
      <c r="B2768" s="4" t="s">
        <v>10515</v>
      </c>
      <c r="C2768" s="4" t="s">
        <v>31</v>
      </c>
      <c r="D2768" s="4" t="s">
        <v>10516</v>
      </c>
      <c r="E2768" s="8" t="n">
        <v>911126000000</v>
      </c>
      <c r="F2768" s="4" t="s">
        <v>10517</v>
      </c>
      <c r="G2768" s="4" t="s">
        <v>12</v>
      </c>
    </row>
    <row r="2769" customFormat="false" ht="15.75" hidden="false" customHeight="false" outlineLevel="0" collapsed="false">
      <c r="A2769" s="3" t="n">
        <v>2768</v>
      </c>
      <c r="B2769" s="4" t="s">
        <v>10518</v>
      </c>
      <c r="C2769" s="4" t="s">
        <v>6853</v>
      </c>
      <c r="D2769" s="4" t="s">
        <v>10519</v>
      </c>
      <c r="E2769" s="4" t="s">
        <v>10</v>
      </c>
      <c r="F2769" s="4" t="s">
        <v>10520</v>
      </c>
      <c r="G2769" s="4" t="s">
        <v>12</v>
      </c>
    </row>
    <row r="2770" customFormat="false" ht="15.75" hidden="false" customHeight="false" outlineLevel="0" collapsed="false">
      <c r="A2770" s="3" t="n">
        <v>2769</v>
      </c>
      <c r="B2770" s="4" t="s">
        <v>10521</v>
      </c>
      <c r="C2770" s="4" t="s">
        <v>10522</v>
      </c>
      <c r="D2770" s="4" t="s">
        <v>10523</v>
      </c>
      <c r="E2770" s="4" t="s">
        <v>10</v>
      </c>
      <c r="F2770" s="4" t="s">
        <v>10524</v>
      </c>
      <c r="G2770" s="4" t="s">
        <v>12</v>
      </c>
    </row>
    <row r="2771" customFormat="false" ht="15.75" hidden="false" customHeight="false" outlineLevel="0" collapsed="false">
      <c r="A2771" s="3" t="n">
        <v>2770</v>
      </c>
      <c r="B2771" s="4" t="s">
        <v>10525</v>
      </c>
      <c r="C2771" s="4" t="s">
        <v>10526</v>
      </c>
      <c r="D2771" s="4" t="s">
        <v>10527</v>
      </c>
      <c r="E2771" s="4" t="s">
        <v>10</v>
      </c>
      <c r="F2771" s="4" t="s">
        <v>10528</v>
      </c>
      <c r="G2771" s="4" t="s">
        <v>12</v>
      </c>
    </row>
    <row r="2772" customFormat="false" ht="15.75" hidden="false" customHeight="false" outlineLevel="0" collapsed="false">
      <c r="A2772" s="3" t="n">
        <v>2771</v>
      </c>
      <c r="B2772" s="4" t="s">
        <v>10529</v>
      </c>
      <c r="C2772" s="4" t="s">
        <v>10530</v>
      </c>
      <c r="D2772" s="4" t="s">
        <v>10531</v>
      </c>
      <c r="E2772" s="4" t="s">
        <v>10</v>
      </c>
      <c r="F2772" s="4" t="s">
        <v>10532</v>
      </c>
      <c r="G2772" s="4" t="s">
        <v>12</v>
      </c>
    </row>
    <row r="2773" customFormat="false" ht="15.75" hidden="false" customHeight="false" outlineLevel="0" collapsed="false">
      <c r="A2773" s="3" t="n">
        <v>2772</v>
      </c>
      <c r="B2773" s="4" t="s">
        <v>10533</v>
      </c>
      <c r="C2773" s="4" t="s">
        <v>10534</v>
      </c>
      <c r="D2773" s="4" t="s">
        <v>10535</v>
      </c>
      <c r="E2773" s="4" t="s">
        <v>10</v>
      </c>
      <c r="F2773" s="4" t="s">
        <v>10536</v>
      </c>
      <c r="G2773" s="4" t="s">
        <v>12</v>
      </c>
    </row>
    <row r="2774" customFormat="false" ht="15.75" hidden="false" customHeight="false" outlineLevel="0" collapsed="false">
      <c r="A2774" s="3" t="n">
        <v>2773</v>
      </c>
      <c r="B2774" s="4" t="s">
        <v>10537</v>
      </c>
      <c r="C2774" s="4" t="s">
        <v>10538</v>
      </c>
      <c r="D2774" s="4" t="s">
        <v>10539</v>
      </c>
      <c r="E2774" s="4" t="n">
        <f aca="false">+918040418080</f>
        <v>918040418080</v>
      </c>
      <c r="F2774" s="4" t="s">
        <v>10540</v>
      </c>
      <c r="G2774" s="4" t="s">
        <v>12</v>
      </c>
    </row>
    <row r="2775" customFormat="false" ht="15.75" hidden="false" customHeight="false" outlineLevel="0" collapsed="false">
      <c r="A2775" s="3" t="n">
        <v>2774</v>
      </c>
      <c r="B2775" s="4" t="s">
        <v>10541</v>
      </c>
      <c r="C2775" s="4" t="s">
        <v>10542</v>
      </c>
      <c r="D2775" s="6" t="s">
        <v>10543</v>
      </c>
      <c r="E2775" s="4" t="s">
        <v>10</v>
      </c>
      <c r="F2775" s="4" t="s">
        <v>10544</v>
      </c>
      <c r="G2775" s="4" t="s">
        <v>12</v>
      </c>
    </row>
    <row r="2776" customFormat="false" ht="15.75" hidden="false" customHeight="false" outlineLevel="0" collapsed="false">
      <c r="A2776" s="3" t="n">
        <v>2775</v>
      </c>
      <c r="B2776" s="4" t="s">
        <v>10545</v>
      </c>
      <c r="C2776" s="4" t="s">
        <v>10546</v>
      </c>
      <c r="D2776" s="4" t="s">
        <v>10547</v>
      </c>
      <c r="E2776" s="4" t="s">
        <v>10</v>
      </c>
      <c r="F2776" s="4" t="s">
        <v>10548</v>
      </c>
      <c r="G2776" s="4" t="s">
        <v>12</v>
      </c>
    </row>
    <row r="2777" customFormat="false" ht="15.75" hidden="false" customHeight="false" outlineLevel="0" collapsed="false">
      <c r="A2777" s="3" t="n">
        <v>2776</v>
      </c>
      <c r="B2777" s="4" t="s">
        <v>10549</v>
      </c>
      <c r="C2777" s="4" t="s">
        <v>10550</v>
      </c>
      <c r="D2777" s="4" t="s">
        <v>10551</v>
      </c>
      <c r="E2777" s="4" t="s">
        <v>10552</v>
      </c>
      <c r="F2777" s="4" t="s">
        <v>2706</v>
      </c>
      <c r="G2777" s="4" t="s">
        <v>12</v>
      </c>
    </row>
    <row r="2778" customFormat="false" ht="15.75" hidden="false" customHeight="false" outlineLevel="0" collapsed="false">
      <c r="A2778" s="3" t="n">
        <v>2777</v>
      </c>
      <c r="B2778" s="4" t="s">
        <v>10553</v>
      </c>
      <c r="C2778" s="4" t="s">
        <v>109</v>
      </c>
      <c r="D2778" s="4" t="s">
        <v>10554</v>
      </c>
      <c r="E2778" s="4" t="s">
        <v>10</v>
      </c>
      <c r="F2778" s="4" t="s">
        <v>10555</v>
      </c>
      <c r="G2778" s="4" t="s">
        <v>12</v>
      </c>
    </row>
    <row r="2779" customFormat="false" ht="15.75" hidden="false" customHeight="false" outlineLevel="0" collapsed="false">
      <c r="A2779" s="3" t="n">
        <v>2778</v>
      </c>
      <c r="B2779" s="4" t="s">
        <v>10556</v>
      </c>
      <c r="C2779" s="4" t="s">
        <v>31</v>
      </c>
      <c r="D2779" s="4" t="s">
        <v>10557</v>
      </c>
      <c r="E2779" s="10" t="s">
        <v>10558</v>
      </c>
      <c r="F2779" s="4" t="s">
        <v>10559</v>
      </c>
      <c r="G2779" s="4" t="s">
        <v>12</v>
      </c>
    </row>
    <row r="2780" customFormat="false" ht="15.75" hidden="false" customHeight="false" outlineLevel="0" collapsed="false">
      <c r="A2780" s="3" t="n">
        <v>2779</v>
      </c>
      <c r="B2780" s="4" t="s">
        <v>10560</v>
      </c>
      <c r="C2780" s="4" t="s">
        <v>650</v>
      </c>
      <c r="D2780" s="4" t="s">
        <v>10561</v>
      </c>
      <c r="E2780" s="4" t="s">
        <v>10</v>
      </c>
      <c r="F2780" s="4" t="s">
        <v>10562</v>
      </c>
      <c r="G2780" s="4" t="s">
        <v>12</v>
      </c>
    </row>
    <row r="2781" customFormat="false" ht="15.75" hidden="false" customHeight="false" outlineLevel="0" collapsed="false">
      <c r="A2781" s="3" t="n">
        <v>2780</v>
      </c>
      <c r="B2781" s="4" t="s">
        <v>10563</v>
      </c>
      <c r="C2781" s="4" t="s">
        <v>10564</v>
      </c>
      <c r="D2781" s="4" t="s">
        <v>10565</v>
      </c>
      <c r="E2781" s="4" t="s">
        <v>10</v>
      </c>
      <c r="F2781" s="4" t="s">
        <v>10566</v>
      </c>
      <c r="G2781" s="4" t="s">
        <v>12</v>
      </c>
    </row>
    <row r="2782" customFormat="false" ht="15.75" hidden="false" customHeight="false" outlineLevel="0" collapsed="false">
      <c r="A2782" s="3" t="n">
        <v>2781</v>
      </c>
      <c r="B2782" s="4" t="s">
        <v>10567</v>
      </c>
      <c r="C2782" s="4" t="s">
        <v>10568</v>
      </c>
      <c r="D2782" s="4" t="s">
        <v>10569</v>
      </c>
      <c r="E2782" s="4" t="s">
        <v>10</v>
      </c>
      <c r="F2782" s="4" t="s">
        <v>10570</v>
      </c>
      <c r="G2782" s="4" t="s">
        <v>12</v>
      </c>
    </row>
    <row r="2783" customFormat="false" ht="15.75" hidden="false" customHeight="false" outlineLevel="0" collapsed="false">
      <c r="A2783" s="3" t="n">
        <v>2782</v>
      </c>
      <c r="B2783" s="4" t="s">
        <v>10571</v>
      </c>
      <c r="C2783" s="4" t="s">
        <v>51</v>
      </c>
      <c r="D2783" s="4" t="s">
        <v>10572</v>
      </c>
      <c r="E2783" s="4" t="s">
        <v>10573</v>
      </c>
      <c r="F2783" s="4" t="s">
        <v>10574</v>
      </c>
      <c r="G2783" s="4" t="s">
        <v>12</v>
      </c>
    </row>
    <row r="2784" customFormat="false" ht="15.75" hidden="false" customHeight="false" outlineLevel="0" collapsed="false">
      <c r="A2784" s="3" t="n">
        <v>2783</v>
      </c>
      <c r="B2784" s="4" t="s">
        <v>10575</v>
      </c>
      <c r="C2784" s="4" t="s">
        <v>10576</v>
      </c>
      <c r="D2784" s="6" t="s">
        <v>10577</v>
      </c>
      <c r="E2784" s="4" t="s">
        <v>10</v>
      </c>
      <c r="F2784" s="4" t="s">
        <v>10578</v>
      </c>
      <c r="G2784" s="4" t="s">
        <v>12</v>
      </c>
    </row>
    <row r="2785" customFormat="false" ht="15.75" hidden="false" customHeight="false" outlineLevel="0" collapsed="false">
      <c r="A2785" s="3" t="n">
        <v>2784</v>
      </c>
      <c r="B2785" s="4" t="s">
        <v>10579</v>
      </c>
      <c r="C2785" s="4" t="s">
        <v>6853</v>
      </c>
      <c r="D2785" s="4" t="s">
        <v>10580</v>
      </c>
      <c r="E2785" s="8" t="n">
        <v>911146000000</v>
      </c>
      <c r="F2785" s="4" t="s">
        <v>10581</v>
      </c>
      <c r="G2785" s="4" t="s">
        <v>12</v>
      </c>
    </row>
    <row r="2786" customFormat="false" ht="15.75" hidden="false" customHeight="false" outlineLevel="0" collapsed="false">
      <c r="A2786" s="3" t="n">
        <v>2785</v>
      </c>
      <c r="B2786" s="4" t="s">
        <v>10582</v>
      </c>
      <c r="C2786" s="4" t="s">
        <v>10583</v>
      </c>
      <c r="D2786" s="4" t="s">
        <v>10584</v>
      </c>
      <c r="E2786" s="4" t="s">
        <v>10</v>
      </c>
      <c r="F2786" s="4" t="s">
        <v>10585</v>
      </c>
      <c r="G2786" s="4" t="s">
        <v>12</v>
      </c>
    </row>
    <row r="2787" customFormat="false" ht="15.75" hidden="false" customHeight="false" outlineLevel="0" collapsed="false">
      <c r="A2787" s="3" t="n">
        <v>2786</v>
      </c>
      <c r="B2787" s="4" t="s">
        <v>10586</v>
      </c>
      <c r="C2787" s="4" t="s">
        <v>10587</v>
      </c>
      <c r="D2787" s="4" t="s">
        <v>10588</v>
      </c>
      <c r="E2787" s="4" t="n">
        <f aca="false">+914044589901</f>
        <v>914044589901</v>
      </c>
      <c r="F2787" s="4" t="s">
        <v>10589</v>
      </c>
      <c r="G2787" s="4" t="s">
        <v>12</v>
      </c>
    </row>
    <row r="2788" customFormat="false" ht="15.75" hidden="false" customHeight="false" outlineLevel="0" collapsed="false">
      <c r="A2788" s="3" t="n">
        <v>2787</v>
      </c>
      <c r="B2788" s="4" t="s">
        <v>10590</v>
      </c>
      <c r="C2788" s="4" t="s">
        <v>10591</v>
      </c>
      <c r="D2788" s="4" t="s">
        <v>10592</v>
      </c>
      <c r="E2788" s="4" t="n">
        <f aca="false">+912230818000</f>
        <v>912230818000</v>
      </c>
      <c r="F2788" s="4" t="s">
        <v>10593</v>
      </c>
      <c r="G2788" s="4" t="s">
        <v>12</v>
      </c>
    </row>
    <row r="2789" customFormat="false" ht="15.75" hidden="false" customHeight="false" outlineLevel="0" collapsed="false">
      <c r="A2789" s="3" t="n">
        <v>2788</v>
      </c>
      <c r="B2789" s="4" t="s">
        <v>10594</v>
      </c>
      <c r="C2789" s="4" t="s">
        <v>10595</v>
      </c>
      <c r="D2789" s="6" t="s">
        <v>10596</v>
      </c>
      <c r="E2789" s="4" t="s">
        <v>10</v>
      </c>
      <c r="F2789" s="4" t="s">
        <v>10597</v>
      </c>
      <c r="G2789" s="4" t="s">
        <v>12</v>
      </c>
    </row>
    <row r="2790" customFormat="false" ht="15.75" hidden="false" customHeight="false" outlineLevel="0" collapsed="false">
      <c r="A2790" s="3" t="n">
        <v>2789</v>
      </c>
      <c r="B2790" s="4" t="s">
        <v>10598</v>
      </c>
      <c r="C2790" s="4" t="s">
        <v>10599</v>
      </c>
      <c r="D2790" s="4" t="s">
        <v>10600</v>
      </c>
      <c r="E2790" s="4" t="s">
        <v>10</v>
      </c>
      <c r="F2790" s="4" t="s">
        <v>10601</v>
      </c>
      <c r="G2790" s="4" t="s">
        <v>12</v>
      </c>
    </row>
    <row r="2791" customFormat="false" ht="15.75" hidden="false" customHeight="false" outlineLevel="0" collapsed="false">
      <c r="A2791" s="3" t="n">
        <v>2790</v>
      </c>
      <c r="B2791" s="4" t="s">
        <v>10602</v>
      </c>
      <c r="C2791" s="4" t="s">
        <v>10603</v>
      </c>
      <c r="D2791" s="4" t="s">
        <v>10604</v>
      </c>
      <c r="E2791" s="8" t="n">
        <v>911150000000</v>
      </c>
      <c r="F2791" s="4" t="s">
        <v>10605</v>
      </c>
      <c r="G2791" s="4" t="s">
        <v>12</v>
      </c>
    </row>
    <row r="2792" customFormat="false" ht="15.75" hidden="false" customHeight="false" outlineLevel="0" collapsed="false">
      <c r="A2792" s="3" t="n">
        <v>2791</v>
      </c>
      <c r="B2792" s="4" t="s">
        <v>10606</v>
      </c>
      <c r="C2792" s="14" t="s">
        <v>10607</v>
      </c>
      <c r="D2792" s="4" t="s">
        <v>10608</v>
      </c>
      <c r="E2792" s="4" t="n">
        <f aca="false">+919502936044</f>
        <v>919502936044</v>
      </c>
      <c r="F2792" s="4" t="s">
        <v>10609</v>
      </c>
      <c r="G2792" s="4" t="s">
        <v>12</v>
      </c>
    </row>
    <row r="2793" customFormat="false" ht="15.75" hidden="false" customHeight="false" outlineLevel="0" collapsed="false">
      <c r="A2793" s="3" t="n">
        <v>2792</v>
      </c>
      <c r="B2793" s="4" t="s">
        <v>10610</v>
      </c>
      <c r="C2793" s="4" t="s">
        <v>10611</v>
      </c>
      <c r="D2793" s="4" t="s">
        <v>10612</v>
      </c>
      <c r="E2793" s="4" t="s">
        <v>10</v>
      </c>
      <c r="F2793" s="4" t="s">
        <v>10613</v>
      </c>
      <c r="G2793" s="4" t="s">
        <v>12</v>
      </c>
    </row>
    <row r="2794" customFormat="false" ht="15.75" hidden="false" customHeight="false" outlineLevel="0" collapsed="false">
      <c r="A2794" s="3" t="n">
        <v>2793</v>
      </c>
      <c r="B2794" s="4" t="s">
        <v>10614</v>
      </c>
      <c r="C2794" s="4" t="s">
        <v>6853</v>
      </c>
      <c r="D2794" s="4" t="s">
        <v>10615</v>
      </c>
      <c r="E2794" s="4" t="n">
        <f aca="false">+919971799957</f>
        <v>919971799957</v>
      </c>
      <c r="F2794" s="4" t="s">
        <v>10616</v>
      </c>
      <c r="G2794" s="4" t="s">
        <v>12</v>
      </c>
    </row>
    <row r="2795" customFormat="false" ht="15.75" hidden="false" customHeight="false" outlineLevel="0" collapsed="false">
      <c r="A2795" s="3" t="n">
        <v>2794</v>
      </c>
      <c r="B2795" s="4" t="s">
        <v>10617</v>
      </c>
      <c r="C2795" s="4" t="s">
        <v>10618</v>
      </c>
      <c r="D2795" s="4" t="s">
        <v>10619</v>
      </c>
      <c r="E2795" s="4" t="s">
        <v>10</v>
      </c>
      <c r="F2795" s="4" t="s">
        <v>10620</v>
      </c>
      <c r="G2795" s="4" t="s">
        <v>12</v>
      </c>
    </row>
    <row r="2796" customFormat="false" ht="15.75" hidden="false" customHeight="false" outlineLevel="0" collapsed="false">
      <c r="A2796" s="3" t="n">
        <v>2795</v>
      </c>
      <c r="B2796" s="4" t="s">
        <v>10621</v>
      </c>
      <c r="C2796" s="4" t="s">
        <v>10622</v>
      </c>
      <c r="D2796" s="4" t="s">
        <v>10623</v>
      </c>
      <c r="E2796" s="4" t="s">
        <v>10</v>
      </c>
      <c r="F2796" s="4" t="s">
        <v>10624</v>
      </c>
      <c r="G2796" s="4" t="s">
        <v>12</v>
      </c>
    </row>
    <row r="2797" customFormat="false" ht="15.75" hidden="false" customHeight="false" outlineLevel="0" collapsed="false">
      <c r="A2797" s="3" t="n">
        <v>2796</v>
      </c>
      <c r="B2797" s="4" t="s">
        <v>10625</v>
      </c>
      <c r="C2797" s="4" t="s">
        <v>10626</v>
      </c>
      <c r="D2797" s="4" t="s">
        <v>10627</v>
      </c>
      <c r="E2797" s="8" t="n">
        <v>911141000000</v>
      </c>
      <c r="F2797" s="4" t="s">
        <v>10628</v>
      </c>
      <c r="G2797" s="4" t="s">
        <v>12</v>
      </c>
    </row>
    <row r="2798" customFormat="false" ht="15.75" hidden="false" customHeight="false" outlineLevel="0" collapsed="false">
      <c r="A2798" s="3" t="n">
        <v>2797</v>
      </c>
      <c r="B2798" s="4" t="s">
        <v>10629</v>
      </c>
      <c r="C2798" s="4" t="s">
        <v>10630</v>
      </c>
      <c r="D2798" s="4" t="s">
        <v>10631</v>
      </c>
      <c r="E2798" s="4" t="n">
        <f aca="false">+919880654853</f>
        <v>919880654853</v>
      </c>
      <c r="F2798" s="4" t="s">
        <v>10632</v>
      </c>
      <c r="G2798" s="4" t="s">
        <v>12</v>
      </c>
    </row>
    <row r="2799" customFormat="false" ht="15.75" hidden="false" customHeight="false" outlineLevel="0" collapsed="false">
      <c r="A2799" s="3" t="n">
        <v>2798</v>
      </c>
      <c r="B2799" s="4" t="s">
        <v>10633</v>
      </c>
      <c r="C2799" s="4" t="s">
        <v>31</v>
      </c>
      <c r="D2799" s="4" t="s">
        <v>10634</v>
      </c>
      <c r="E2799" s="4" t="s">
        <v>10635</v>
      </c>
      <c r="F2799" s="4" t="s">
        <v>10636</v>
      </c>
      <c r="G2799" s="4" t="s">
        <v>12</v>
      </c>
    </row>
    <row r="2800" customFormat="false" ht="15.75" hidden="false" customHeight="false" outlineLevel="0" collapsed="false">
      <c r="A2800" s="3" t="n">
        <v>2799</v>
      </c>
      <c r="B2800" s="4" t="s">
        <v>10637</v>
      </c>
      <c r="C2800" s="4" t="s">
        <v>51</v>
      </c>
      <c r="D2800" s="6" t="s">
        <v>10638</v>
      </c>
      <c r="E2800" s="4" t="s">
        <v>10639</v>
      </c>
      <c r="F2800" s="4" t="s">
        <v>10640</v>
      </c>
      <c r="G2800" s="4" t="s">
        <v>12</v>
      </c>
    </row>
    <row r="2801" customFormat="false" ht="15.75" hidden="false" customHeight="false" outlineLevel="0" collapsed="false">
      <c r="A2801" s="3" t="n">
        <v>2800</v>
      </c>
      <c r="B2801" s="4" t="s">
        <v>10641</v>
      </c>
      <c r="C2801" s="4" t="s">
        <v>51</v>
      </c>
      <c r="D2801" s="4" t="s">
        <v>10642</v>
      </c>
      <c r="E2801" s="4" t="s">
        <v>10</v>
      </c>
      <c r="F2801" s="4" t="s">
        <v>10643</v>
      </c>
      <c r="G2801" s="4" t="s">
        <v>12</v>
      </c>
    </row>
    <row r="2802" customFormat="false" ht="15.75" hidden="false" customHeight="false" outlineLevel="0" collapsed="false">
      <c r="A2802" s="3" t="n">
        <v>2801</v>
      </c>
      <c r="B2802" s="4" t="s">
        <v>10644</v>
      </c>
      <c r="C2802" s="4" t="s">
        <v>109</v>
      </c>
      <c r="D2802" s="4" t="s">
        <v>10645</v>
      </c>
      <c r="E2802" s="4" t="s">
        <v>10646</v>
      </c>
      <c r="F2802" s="4" t="s">
        <v>10647</v>
      </c>
      <c r="G2802" s="4" t="s">
        <v>12</v>
      </c>
    </row>
    <row r="2803" customFormat="false" ht="15.75" hidden="false" customHeight="false" outlineLevel="0" collapsed="false">
      <c r="A2803" s="3" t="n">
        <v>2802</v>
      </c>
      <c r="B2803" s="4" t="s">
        <v>10648</v>
      </c>
      <c r="C2803" s="4" t="s">
        <v>10649</v>
      </c>
      <c r="D2803" s="4" t="s">
        <v>10650</v>
      </c>
      <c r="E2803" s="8" t="n">
        <v>919966000000</v>
      </c>
      <c r="F2803" s="4" t="s">
        <v>10651</v>
      </c>
      <c r="G2803" s="4" t="s">
        <v>12</v>
      </c>
    </row>
    <row r="2804" customFormat="false" ht="15.75" hidden="false" customHeight="false" outlineLevel="0" collapsed="false">
      <c r="A2804" s="3" t="n">
        <v>2803</v>
      </c>
      <c r="B2804" s="4" t="s">
        <v>10652</v>
      </c>
      <c r="C2804" s="4" t="s">
        <v>400</v>
      </c>
      <c r="D2804" s="4" t="s">
        <v>10653</v>
      </c>
      <c r="E2804" s="4" t="n">
        <f aca="false">+919900088075</f>
        <v>919900088075</v>
      </c>
      <c r="F2804" s="4" t="s">
        <v>10654</v>
      </c>
      <c r="G2804" s="4" t="s">
        <v>12</v>
      </c>
    </row>
    <row r="2805" customFormat="false" ht="15.75" hidden="false" customHeight="false" outlineLevel="0" collapsed="false">
      <c r="A2805" s="3" t="n">
        <v>2804</v>
      </c>
      <c r="B2805" s="4" t="s">
        <v>10655</v>
      </c>
      <c r="C2805" s="4" t="s">
        <v>10656</v>
      </c>
      <c r="D2805" s="4" t="s">
        <v>10657</v>
      </c>
      <c r="E2805" s="4" t="s">
        <v>10</v>
      </c>
      <c r="F2805" s="4" t="s">
        <v>10658</v>
      </c>
      <c r="G2805" s="4" t="s">
        <v>12</v>
      </c>
    </row>
    <row r="2806" customFormat="false" ht="15.75" hidden="false" customHeight="false" outlineLevel="0" collapsed="false">
      <c r="A2806" s="3" t="n">
        <v>2805</v>
      </c>
      <c r="B2806" s="4" t="s">
        <v>10659</v>
      </c>
      <c r="C2806" s="4" t="s">
        <v>10660</v>
      </c>
      <c r="D2806" s="4" t="s">
        <v>10661</v>
      </c>
      <c r="E2806" s="4" t="n">
        <f aca="false">+918022545801</f>
        <v>918022545801</v>
      </c>
      <c r="F2806" s="4" t="s">
        <v>10662</v>
      </c>
      <c r="G2806" s="4" t="s">
        <v>12</v>
      </c>
    </row>
    <row r="2807" customFormat="false" ht="15.75" hidden="false" customHeight="false" outlineLevel="0" collapsed="false">
      <c r="A2807" s="3" t="n">
        <v>2806</v>
      </c>
      <c r="B2807" s="4" t="s">
        <v>10663</v>
      </c>
      <c r="C2807" s="4" t="s">
        <v>10664</v>
      </c>
      <c r="D2807" s="6" t="s">
        <v>10665</v>
      </c>
      <c r="E2807" s="4" t="s">
        <v>10</v>
      </c>
      <c r="F2807" s="4" t="s">
        <v>10666</v>
      </c>
      <c r="G2807" s="4" t="s">
        <v>12</v>
      </c>
    </row>
    <row r="2808" customFormat="false" ht="15.75" hidden="false" customHeight="false" outlineLevel="0" collapsed="false">
      <c r="A2808" s="3" t="n">
        <v>2807</v>
      </c>
      <c r="B2808" s="4" t="s">
        <v>10667</v>
      </c>
      <c r="C2808" s="4" t="s">
        <v>109</v>
      </c>
      <c r="D2808" s="4" t="s">
        <v>10668</v>
      </c>
      <c r="E2808" s="4" t="s">
        <v>10</v>
      </c>
      <c r="F2808" s="4" t="s">
        <v>10669</v>
      </c>
      <c r="G2808" s="4" t="s">
        <v>12</v>
      </c>
    </row>
    <row r="2809" customFormat="false" ht="15.75" hidden="false" customHeight="false" outlineLevel="0" collapsed="false">
      <c r="A2809" s="3" t="n">
        <v>2808</v>
      </c>
      <c r="B2809" s="4" t="s">
        <v>10670</v>
      </c>
      <c r="C2809" s="4" t="s">
        <v>10671</v>
      </c>
      <c r="D2809" s="4" t="s">
        <v>10672</v>
      </c>
      <c r="E2809" s="8" t="n">
        <v>919811000000</v>
      </c>
      <c r="F2809" s="4" t="s">
        <v>10673</v>
      </c>
      <c r="G2809" s="4" t="s">
        <v>12</v>
      </c>
    </row>
    <row r="2810" customFormat="false" ht="15.75" hidden="false" customHeight="false" outlineLevel="0" collapsed="false">
      <c r="A2810" s="3" t="n">
        <v>2809</v>
      </c>
      <c r="B2810" s="4" t="s">
        <v>10674</v>
      </c>
      <c r="C2810" s="4" t="s">
        <v>31</v>
      </c>
      <c r="D2810" s="4" t="s">
        <v>10675</v>
      </c>
      <c r="E2810" s="4" t="s">
        <v>10676</v>
      </c>
      <c r="F2810" s="4" t="s">
        <v>10677</v>
      </c>
      <c r="G2810" s="4" t="s">
        <v>12</v>
      </c>
    </row>
    <row r="2811" customFormat="false" ht="15.75" hidden="false" customHeight="false" outlineLevel="0" collapsed="false">
      <c r="A2811" s="3" t="n">
        <v>2810</v>
      </c>
      <c r="B2811" s="4" t="s">
        <v>10678</v>
      </c>
      <c r="C2811" s="4" t="s">
        <v>10679</v>
      </c>
      <c r="D2811" s="4" t="s">
        <v>10680</v>
      </c>
      <c r="E2811" s="4" t="n">
        <f aca="false">+912065001753</f>
        <v>912065001753</v>
      </c>
      <c r="F2811" s="4" t="s">
        <v>10681</v>
      </c>
      <c r="G2811" s="4" t="s">
        <v>12</v>
      </c>
    </row>
    <row r="2812" customFormat="false" ht="15.75" hidden="false" customHeight="false" outlineLevel="0" collapsed="false">
      <c r="A2812" s="3" t="n">
        <v>2811</v>
      </c>
      <c r="B2812" s="4" t="s">
        <v>10682</v>
      </c>
      <c r="C2812" s="4" t="s">
        <v>10683</v>
      </c>
      <c r="D2812" s="4" t="s">
        <v>10684</v>
      </c>
      <c r="E2812" s="4" t="s">
        <v>10</v>
      </c>
      <c r="F2812" s="4" t="s">
        <v>10685</v>
      </c>
      <c r="G2812" s="4" t="s">
        <v>12</v>
      </c>
    </row>
    <row r="2813" customFormat="false" ht="15.75" hidden="false" customHeight="false" outlineLevel="0" collapsed="false">
      <c r="A2813" s="3" t="n">
        <v>2812</v>
      </c>
      <c r="B2813" s="4" t="s">
        <v>10686</v>
      </c>
      <c r="C2813" s="4" t="s">
        <v>51</v>
      </c>
      <c r="D2813" s="4" t="s">
        <v>10687</v>
      </c>
      <c r="E2813" s="4" t="s">
        <v>10</v>
      </c>
      <c r="F2813" s="4" t="s">
        <v>10688</v>
      </c>
      <c r="G2813" s="4" t="s">
        <v>12</v>
      </c>
    </row>
    <row r="2814" customFormat="false" ht="15.75" hidden="false" customHeight="false" outlineLevel="0" collapsed="false">
      <c r="A2814" s="3" t="n">
        <v>2813</v>
      </c>
      <c r="B2814" s="4" t="s">
        <v>10689</v>
      </c>
      <c r="C2814" s="4" t="s">
        <v>10690</v>
      </c>
      <c r="D2814" s="4" t="s">
        <v>10691</v>
      </c>
      <c r="E2814" s="4" t="s">
        <v>10</v>
      </c>
      <c r="F2814" s="4" t="s">
        <v>10692</v>
      </c>
      <c r="G2814" s="4" t="s">
        <v>12</v>
      </c>
    </row>
    <row r="2815" customFormat="false" ht="15.75" hidden="false" customHeight="false" outlineLevel="0" collapsed="false">
      <c r="A2815" s="3" t="n">
        <v>2814</v>
      </c>
      <c r="B2815" s="4" t="s">
        <v>10693</v>
      </c>
      <c r="C2815" s="4" t="s">
        <v>10694</v>
      </c>
      <c r="D2815" s="4" t="s">
        <v>10695</v>
      </c>
      <c r="E2815" s="4" t="s">
        <v>10</v>
      </c>
      <c r="F2815" s="4" t="s">
        <v>10696</v>
      </c>
      <c r="G2815" s="4" t="s">
        <v>12</v>
      </c>
    </row>
    <row r="2816" customFormat="false" ht="15.75" hidden="false" customHeight="false" outlineLevel="0" collapsed="false">
      <c r="A2816" s="3" t="n">
        <v>2815</v>
      </c>
      <c r="B2816" s="4" t="s">
        <v>10697</v>
      </c>
      <c r="C2816" s="4" t="s">
        <v>10698</v>
      </c>
      <c r="D2816" s="4" t="s">
        <v>10699</v>
      </c>
      <c r="E2816" s="4" t="s">
        <v>10</v>
      </c>
      <c r="F2816" s="4" t="s">
        <v>10700</v>
      </c>
      <c r="G2816" s="4" t="s">
        <v>12</v>
      </c>
    </row>
    <row r="2817" customFormat="false" ht="15.75" hidden="false" customHeight="false" outlineLevel="0" collapsed="false">
      <c r="A2817" s="3" t="n">
        <v>2816</v>
      </c>
      <c r="B2817" s="4" t="s">
        <v>10701</v>
      </c>
      <c r="C2817" s="4" t="s">
        <v>31</v>
      </c>
      <c r="D2817" s="6" t="s">
        <v>10702</v>
      </c>
      <c r="E2817" s="4" t="s">
        <v>10</v>
      </c>
      <c r="F2817" s="4" t="s">
        <v>10703</v>
      </c>
      <c r="G2817" s="4" t="s">
        <v>12</v>
      </c>
    </row>
    <row r="2818" customFormat="false" ht="15.75" hidden="false" customHeight="false" outlineLevel="0" collapsed="false">
      <c r="A2818" s="3" t="n">
        <v>2817</v>
      </c>
      <c r="B2818" s="4" t="s">
        <v>10704</v>
      </c>
      <c r="C2818" s="4" t="s">
        <v>2693</v>
      </c>
      <c r="D2818" s="4" t="s">
        <v>10705</v>
      </c>
      <c r="E2818" s="4" t="n">
        <f aca="false">+912025636968</f>
        <v>912025636968</v>
      </c>
      <c r="F2818" s="4" t="s">
        <v>10706</v>
      </c>
      <c r="G2818" s="4" t="s">
        <v>12</v>
      </c>
    </row>
    <row r="2819" customFormat="false" ht="15.75" hidden="false" customHeight="false" outlineLevel="0" collapsed="false">
      <c r="A2819" s="3" t="n">
        <v>2818</v>
      </c>
      <c r="B2819" s="4" t="s">
        <v>10707</v>
      </c>
      <c r="C2819" s="4" t="s">
        <v>10708</v>
      </c>
      <c r="D2819" s="4" t="s">
        <v>10709</v>
      </c>
      <c r="E2819" s="4" t="s">
        <v>10710</v>
      </c>
      <c r="F2819" s="4" t="s">
        <v>2706</v>
      </c>
      <c r="G2819" s="4" t="s">
        <v>12</v>
      </c>
    </row>
    <row r="2820" customFormat="false" ht="15.75" hidden="false" customHeight="false" outlineLevel="0" collapsed="false">
      <c r="A2820" s="3" t="n">
        <v>2819</v>
      </c>
      <c r="B2820" s="4" t="s">
        <v>10711</v>
      </c>
      <c r="C2820" s="4" t="s">
        <v>109</v>
      </c>
      <c r="D2820" s="4" t="s">
        <v>10712</v>
      </c>
      <c r="E2820" s="4" t="s">
        <v>10</v>
      </c>
      <c r="F2820" s="4" t="s">
        <v>10713</v>
      </c>
      <c r="G2820" s="4" t="s">
        <v>12</v>
      </c>
    </row>
    <row r="2821" customFormat="false" ht="15.75" hidden="false" customHeight="false" outlineLevel="0" collapsed="false">
      <c r="A2821" s="3" t="n">
        <v>2820</v>
      </c>
      <c r="B2821" s="4" t="s">
        <v>10714</v>
      </c>
      <c r="C2821" s="4" t="s">
        <v>10715</v>
      </c>
      <c r="D2821" s="4" t="s">
        <v>10716</v>
      </c>
      <c r="E2821" s="4" t="s">
        <v>10</v>
      </c>
      <c r="F2821" s="4" t="s">
        <v>10717</v>
      </c>
      <c r="G2821" s="4" t="s">
        <v>12</v>
      </c>
    </row>
    <row r="2822" customFormat="false" ht="15.75" hidden="false" customHeight="false" outlineLevel="0" collapsed="false">
      <c r="A2822" s="3" t="n">
        <v>2821</v>
      </c>
      <c r="B2822" s="4" t="s">
        <v>10718</v>
      </c>
      <c r="C2822" s="4" t="s">
        <v>10719</v>
      </c>
      <c r="D2822" s="4" t="s">
        <v>10720</v>
      </c>
      <c r="E2822" s="4" t="s">
        <v>10721</v>
      </c>
      <c r="F2822" s="4" t="s">
        <v>10722</v>
      </c>
      <c r="G2822" s="4" t="s">
        <v>12</v>
      </c>
    </row>
    <row r="2823" customFormat="false" ht="15.75" hidden="false" customHeight="false" outlineLevel="0" collapsed="false">
      <c r="A2823" s="3" t="n">
        <v>2822</v>
      </c>
      <c r="B2823" s="4" t="s">
        <v>10723</v>
      </c>
      <c r="C2823" s="4" t="s">
        <v>31</v>
      </c>
      <c r="D2823" s="4" t="s">
        <v>10724</v>
      </c>
      <c r="E2823" s="4" t="s">
        <v>10</v>
      </c>
      <c r="F2823" s="4" t="s">
        <v>10725</v>
      </c>
      <c r="G2823" s="4" t="s">
        <v>12</v>
      </c>
    </row>
    <row r="2824" customFormat="false" ht="15.75" hidden="false" customHeight="false" outlineLevel="0" collapsed="false">
      <c r="A2824" s="3" t="n">
        <v>2823</v>
      </c>
      <c r="B2824" s="4" t="s">
        <v>10726</v>
      </c>
      <c r="C2824" s="4" t="s">
        <v>10727</v>
      </c>
      <c r="D2824" s="4" t="s">
        <v>10728</v>
      </c>
      <c r="E2824" s="4" t="s">
        <v>10</v>
      </c>
      <c r="F2824" s="4" t="s">
        <v>10729</v>
      </c>
      <c r="G2824" s="4" t="s">
        <v>12</v>
      </c>
    </row>
    <row r="2825" customFormat="false" ht="15.75" hidden="false" customHeight="false" outlineLevel="0" collapsed="false">
      <c r="A2825" s="3" t="n">
        <v>2824</v>
      </c>
      <c r="B2825" s="4" t="s">
        <v>10730</v>
      </c>
      <c r="C2825" s="4" t="s">
        <v>10731</v>
      </c>
      <c r="D2825" s="4" t="s">
        <v>10732</v>
      </c>
      <c r="E2825" s="4" t="s">
        <v>10</v>
      </c>
      <c r="F2825" s="4" t="s">
        <v>10733</v>
      </c>
      <c r="G2825" s="4" t="s">
        <v>12</v>
      </c>
    </row>
    <row r="2826" customFormat="false" ht="15.75" hidden="false" customHeight="false" outlineLevel="0" collapsed="false">
      <c r="A2826" s="3" t="n">
        <v>2825</v>
      </c>
      <c r="B2826" s="4" t="s">
        <v>10734</v>
      </c>
      <c r="C2826" s="4" t="s">
        <v>9344</v>
      </c>
      <c r="D2826" s="4" t="s">
        <v>10735</v>
      </c>
      <c r="E2826" s="4" t="s">
        <v>10</v>
      </c>
      <c r="F2826" s="4" t="s">
        <v>10736</v>
      </c>
      <c r="G2826" s="4" t="s">
        <v>12</v>
      </c>
    </row>
    <row r="2827" customFormat="false" ht="15.75" hidden="false" customHeight="false" outlineLevel="0" collapsed="false">
      <c r="A2827" s="3" t="n">
        <v>2826</v>
      </c>
      <c r="B2827" s="4" t="s">
        <v>10737</v>
      </c>
      <c r="C2827" s="4" t="s">
        <v>31</v>
      </c>
      <c r="D2827" s="4" t="s">
        <v>10738</v>
      </c>
      <c r="E2827" s="8" t="n">
        <v>918023000000</v>
      </c>
      <c r="F2827" s="4" t="s">
        <v>10739</v>
      </c>
      <c r="G2827" s="4" t="s">
        <v>12</v>
      </c>
    </row>
    <row r="2828" customFormat="false" ht="15.75" hidden="false" customHeight="false" outlineLevel="0" collapsed="false">
      <c r="A2828" s="3" t="n">
        <v>2827</v>
      </c>
      <c r="B2828" s="4" t="s">
        <v>10740</v>
      </c>
      <c r="C2828" s="4" t="s">
        <v>31</v>
      </c>
      <c r="D2828" s="4" t="s">
        <v>10741</v>
      </c>
      <c r="E2828" s="4" t="s">
        <v>10</v>
      </c>
      <c r="F2828" s="4" t="s">
        <v>10742</v>
      </c>
      <c r="G2828" s="4" t="s">
        <v>12</v>
      </c>
    </row>
    <row r="2829" customFormat="false" ht="15.75" hidden="false" customHeight="false" outlineLevel="0" collapsed="false">
      <c r="A2829" s="3" t="n">
        <v>2828</v>
      </c>
      <c r="B2829" s="4" t="s">
        <v>10743</v>
      </c>
      <c r="C2829" s="4" t="s">
        <v>31</v>
      </c>
      <c r="D2829" s="6" t="s">
        <v>10744</v>
      </c>
      <c r="E2829" s="4" t="s">
        <v>10</v>
      </c>
      <c r="F2829" s="4" t="s">
        <v>10745</v>
      </c>
      <c r="G2829" s="4" t="s">
        <v>12</v>
      </c>
    </row>
    <row r="2830" customFormat="false" ht="15.75" hidden="false" customHeight="false" outlineLevel="0" collapsed="false">
      <c r="A2830" s="3" t="n">
        <v>2829</v>
      </c>
      <c r="B2830" s="4" t="s">
        <v>10746</v>
      </c>
      <c r="C2830" s="4" t="s">
        <v>10747</v>
      </c>
      <c r="D2830" s="4" t="s">
        <v>10748</v>
      </c>
      <c r="E2830" s="4" t="n">
        <f aca="false">+919164251444</f>
        <v>919164251444</v>
      </c>
      <c r="F2830" s="4" t="s">
        <v>10749</v>
      </c>
      <c r="G2830" s="4" t="s">
        <v>12</v>
      </c>
    </row>
    <row r="2831" customFormat="false" ht="15.75" hidden="false" customHeight="false" outlineLevel="0" collapsed="false">
      <c r="A2831" s="3" t="n">
        <v>2830</v>
      </c>
      <c r="B2831" s="4" t="s">
        <v>10750</v>
      </c>
      <c r="C2831" s="4" t="s">
        <v>51</v>
      </c>
      <c r="D2831" s="4" t="s">
        <v>10751</v>
      </c>
      <c r="E2831" s="4" t="s">
        <v>10</v>
      </c>
      <c r="F2831" s="4" t="s">
        <v>10752</v>
      </c>
      <c r="G2831" s="4" t="s">
        <v>12</v>
      </c>
    </row>
    <row r="2832" customFormat="false" ht="15.75" hidden="false" customHeight="false" outlineLevel="0" collapsed="false">
      <c r="A2832" s="3" t="n">
        <v>2831</v>
      </c>
      <c r="B2832" s="4" t="s">
        <v>10753</v>
      </c>
      <c r="C2832" s="4" t="s">
        <v>5724</v>
      </c>
      <c r="D2832" s="4" t="s">
        <v>10754</v>
      </c>
      <c r="E2832" s="4" t="s">
        <v>10</v>
      </c>
      <c r="F2832" s="4" t="s">
        <v>10755</v>
      </c>
      <c r="G2832" s="4" t="s">
        <v>12</v>
      </c>
    </row>
    <row r="2833" customFormat="false" ht="15.75" hidden="false" customHeight="false" outlineLevel="0" collapsed="false">
      <c r="A2833" s="3" t="n">
        <v>2832</v>
      </c>
      <c r="B2833" s="4" t="s">
        <v>10756</v>
      </c>
      <c r="C2833" s="4" t="s">
        <v>10757</v>
      </c>
      <c r="D2833" s="6" t="s">
        <v>10758</v>
      </c>
      <c r="E2833" s="8" t="n">
        <v>919845000000</v>
      </c>
      <c r="F2833" s="4" t="s">
        <v>10759</v>
      </c>
      <c r="G2833" s="4" t="s">
        <v>12</v>
      </c>
    </row>
    <row r="2834" customFormat="false" ht="15.75" hidden="false" customHeight="false" outlineLevel="0" collapsed="false">
      <c r="A2834" s="3" t="n">
        <v>2833</v>
      </c>
      <c r="B2834" s="4" t="s">
        <v>10760</v>
      </c>
      <c r="C2834" s="4" t="s">
        <v>6853</v>
      </c>
      <c r="D2834" s="4" t="s">
        <v>10761</v>
      </c>
      <c r="E2834" s="4" t="s">
        <v>10762</v>
      </c>
      <c r="F2834" s="4" t="s">
        <v>10763</v>
      </c>
      <c r="G2834" s="4" t="s">
        <v>12</v>
      </c>
    </row>
    <row r="2835" customFormat="false" ht="15.75" hidden="false" customHeight="false" outlineLevel="0" collapsed="false">
      <c r="A2835" s="3" t="n">
        <v>2834</v>
      </c>
      <c r="B2835" s="4" t="s">
        <v>10764</v>
      </c>
      <c r="C2835" s="4" t="s">
        <v>10765</v>
      </c>
      <c r="D2835" s="4" t="s">
        <v>10766</v>
      </c>
      <c r="E2835" s="4" t="s">
        <v>10767</v>
      </c>
      <c r="F2835" s="4" t="s">
        <v>10768</v>
      </c>
      <c r="G2835" s="4" t="s">
        <v>12</v>
      </c>
    </row>
    <row r="2836" customFormat="false" ht="15.75" hidden="false" customHeight="false" outlineLevel="0" collapsed="false">
      <c r="A2836" s="3" t="n">
        <v>2835</v>
      </c>
      <c r="B2836" s="4" t="s">
        <v>10769</v>
      </c>
      <c r="C2836" s="4" t="s">
        <v>10770</v>
      </c>
      <c r="D2836" s="4" t="s">
        <v>10771</v>
      </c>
      <c r="E2836" s="4" t="n">
        <f aca="false">+914066336636</f>
        <v>914066336636</v>
      </c>
      <c r="F2836" s="4" t="s">
        <v>10772</v>
      </c>
      <c r="G2836" s="4" t="s">
        <v>12</v>
      </c>
    </row>
    <row r="2837" customFormat="false" ht="15.75" hidden="false" customHeight="false" outlineLevel="0" collapsed="false">
      <c r="A2837" s="3" t="n">
        <v>2836</v>
      </c>
      <c r="B2837" s="4" t="s">
        <v>10773</v>
      </c>
      <c r="C2837" s="4" t="s">
        <v>10774</v>
      </c>
      <c r="D2837" s="4" t="s">
        <v>10775</v>
      </c>
      <c r="E2837" s="4" t="s">
        <v>10</v>
      </c>
      <c r="F2837" s="4" t="s">
        <v>10776</v>
      </c>
      <c r="G2837" s="4" t="s">
        <v>12</v>
      </c>
    </row>
    <row r="2838" customFormat="false" ht="15.75" hidden="false" customHeight="false" outlineLevel="0" collapsed="false">
      <c r="A2838" s="3" t="n">
        <v>2837</v>
      </c>
      <c r="B2838" s="4" t="s">
        <v>10777</v>
      </c>
      <c r="C2838" s="4" t="s">
        <v>10778</v>
      </c>
      <c r="D2838" s="4" t="s">
        <v>10779</v>
      </c>
      <c r="E2838" s="4" t="s">
        <v>10</v>
      </c>
      <c r="F2838" s="4" t="s">
        <v>10780</v>
      </c>
      <c r="G2838" s="4" t="s">
        <v>12</v>
      </c>
    </row>
    <row r="2839" customFormat="false" ht="15.75" hidden="false" customHeight="false" outlineLevel="0" collapsed="false">
      <c r="A2839" s="3" t="n">
        <v>2838</v>
      </c>
      <c r="B2839" s="4" t="s">
        <v>10781</v>
      </c>
      <c r="C2839" s="4" t="s">
        <v>6853</v>
      </c>
      <c r="D2839" s="4" t="s">
        <v>10782</v>
      </c>
      <c r="E2839" s="8" t="n">
        <v>911204000000</v>
      </c>
      <c r="F2839" s="4" t="s">
        <v>10783</v>
      </c>
      <c r="G2839" s="4" t="s">
        <v>12</v>
      </c>
    </row>
    <row r="2840" customFormat="false" ht="15.75" hidden="false" customHeight="false" outlineLevel="0" collapsed="false">
      <c r="A2840" s="3" t="n">
        <v>2839</v>
      </c>
      <c r="B2840" s="4" t="s">
        <v>10784</v>
      </c>
      <c r="C2840" s="4" t="s">
        <v>6106</v>
      </c>
      <c r="D2840" s="4" t="s">
        <v>10785</v>
      </c>
      <c r="E2840" s="4" t="s">
        <v>10786</v>
      </c>
      <c r="F2840" s="4" t="s">
        <v>10787</v>
      </c>
      <c r="G2840" s="4" t="s">
        <v>12</v>
      </c>
    </row>
    <row r="2841" customFormat="false" ht="15.75" hidden="false" customHeight="false" outlineLevel="0" collapsed="false">
      <c r="A2841" s="3" t="n">
        <v>2840</v>
      </c>
      <c r="B2841" s="4" t="s">
        <v>10788</v>
      </c>
      <c r="C2841" s="4" t="s">
        <v>10789</v>
      </c>
      <c r="D2841" s="4" t="s">
        <v>10790</v>
      </c>
      <c r="E2841" s="4" t="s">
        <v>10</v>
      </c>
      <c r="F2841" s="4" t="s">
        <v>10791</v>
      </c>
      <c r="G2841" s="4" t="s">
        <v>12</v>
      </c>
    </row>
    <row r="2842" customFormat="false" ht="15.75" hidden="false" customHeight="false" outlineLevel="0" collapsed="false">
      <c r="A2842" s="3" t="n">
        <v>2841</v>
      </c>
      <c r="B2842" s="4" t="s">
        <v>10792</v>
      </c>
      <c r="C2842" s="4" t="s">
        <v>10793</v>
      </c>
      <c r="D2842" s="4" t="s">
        <v>10794</v>
      </c>
      <c r="E2842" s="4" t="s">
        <v>10</v>
      </c>
      <c r="F2842" s="4" t="s">
        <v>10795</v>
      </c>
      <c r="G2842" s="4" t="s">
        <v>12</v>
      </c>
    </row>
    <row r="2843" customFormat="false" ht="15.75" hidden="false" customHeight="false" outlineLevel="0" collapsed="false">
      <c r="A2843" s="3" t="n">
        <v>2842</v>
      </c>
      <c r="B2843" s="4" t="s">
        <v>10796</v>
      </c>
      <c r="C2843" s="4" t="s">
        <v>10797</v>
      </c>
      <c r="D2843" s="4" t="s">
        <v>10798</v>
      </c>
      <c r="E2843" s="4" t="s">
        <v>10</v>
      </c>
      <c r="F2843" s="4" t="s">
        <v>10799</v>
      </c>
      <c r="G2843" s="4" t="s">
        <v>12</v>
      </c>
    </row>
    <row r="2844" customFormat="false" ht="15.75" hidden="false" customHeight="false" outlineLevel="0" collapsed="false">
      <c r="A2844" s="3" t="n">
        <v>2843</v>
      </c>
      <c r="B2844" s="4" t="s">
        <v>10800</v>
      </c>
      <c r="C2844" s="4" t="s">
        <v>109</v>
      </c>
      <c r="D2844" s="4" t="s">
        <v>10801</v>
      </c>
      <c r="E2844" s="4" t="s">
        <v>10802</v>
      </c>
      <c r="F2844" s="4" t="s">
        <v>10803</v>
      </c>
      <c r="G2844" s="4" t="s">
        <v>12</v>
      </c>
    </row>
    <row r="2845" customFormat="false" ht="15.75" hidden="false" customHeight="false" outlineLevel="0" collapsed="false">
      <c r="A2845" s="3" t="n">
        <v>2844</v>
      </c>
      <c r="B2845" s="4" t="s">
        <v>10804</v>
      </c>
      <c r="C2845" s="4" t="s">
        <v>6204</v>
      </c>
      <c r="D2845" s="4" t="s">
        <v>10805</v>
      </c>
      <c r="E2845" s="4" t="s">
        <v>10</v>
      </c>
      <c r="F2845" s="4" t="s">
        <v>10806</v>
      </c>
      <c r="G2845" s="4" t="s">
        <v>12</v>
      </c>
    </row>
    <row r="2846" customFormat="false" ht="15.75" hidden="false" customHeight="false" outlineLevel="0" collapsed="false">
      <c r="A2846" s="3" t="n">
        <v>2845</v>
      </c>
      <c r="B2846" s="4" t="s">
        <v>10807</v>
      </c>
      <c r="C2846" s="4" t="s">
        <v>10808</v>
      </c>
      <c r="D2846" s="4" t="s">
        <v>10809</v>
      </c>
      <c r="E2846" s="4" t="n">
        <f aca="false">+919594282666</f>
        <v>919594282666</v>
      </c>
      <c r="F2846" s="4" t="s">
        <v>10810</v>
      </c>
      <c r="G2846" s="4" t="s">
        <v>12</v>
      </c>
    </row>
    <row r="2847" customFormat="false" ht="15.75" hidden="false" customHeight="false" outlineLevel="0" collapsed="false">
      <c r="A2847" s="3" t="n">
        <v>2846</v>
      </c>
      <c r="B2847" s="4" t="s">
        <v>10811</v>
      </c>
      <c r="C2847" s="4" t="s">
        <v>10812</v>
      </c>
      <c r="D2847" s="4" t="s">
        <v>10813</v>
      </c>
      <c r="E2847" s="4" t="s">
        <v>10814</v>
      </c>
      <c r="F2847" s="4" t="s">
        <v>10815</v>
      </c>
      <c r="G2847" s="4" t="s">
        <v>12</v>
      </c>
    </row>
    <row r="2848" customFormat="false" ht="15.75" hidden="false" customHeight="false" outlineLevel="0" collapsed="false">
      <c r="A2848" s="3" t="n">
        <v>2847</v>
      </c>
      <c r="B2848" s="4" t="s">
        <v>10816</v>
      </c>
      <c r="C2848" s="4" t="s">
        <v>2803</v>
      </c>
      <c r="D2848" s="4" t="s">
        <v>10817</v>
      </c>
      <c r="E2848" s="4" t="s">
        <v>10</v>
      </c>
      <c r="F2848" s="4" t="s">
        <v>10818</v>
      </c>
      <c r="G2848" s="4" t="s">
        <v>12</v>
      </c>
    </row>
    <row r="2849" customFormat="false" ht="15.75" hidden="false" customHeight="false" outlineLevel="0" collapsed="false">
      <c r="A2849" s="3" t="n">
        <v>2848</v>
      </c>
      <c r="B2849" s="4" t="s">
        <v>10819</v>
      </c>
      <c r="C2849" s="4" t="s">
        <v>171</v>
      </c>
      <c r="D2849" s="4" t="s">
        <v>10820</v>
      </c>
      <c r="E2849" s="4" t="s">
        <v>10</v>
      </c>
      <c r="F2849" s="4" t="s">
        <v>10821</v>
      </c>
      <c r="G2849" s="4" t="s">
        <v>12</v>
      </c>
    </row>
    <row r="2850" customFormat="false" ht="15.75" hidden="false" customHeight="false" outlineLevel="0" collapsed="false">
      <c r="A2850" s="3" t="n">
        <v>2849</v>
      </c>
      <c r="B2850" s="4" t="s">
        <v>10822</v>
      </c>
      <c r="C2850" s="4" t="s">
        <v>31</v>
      </c>
      <c r="D2850" s="6" t="s">
        <v>10823</v>
      </c>
      <c r="E2850" s="4" t="s">
        <v>10</v>
      </c>
      <c r="F2850" s="4" t="s">
        <v>10824</v>
      </c>
      <c r="G2850" s="4" t="s">
        <v>12</v>
      </c>
    </row>
    <row r="2851" customFormat="false" ht="15.75" hidden="false" customHeight="false" outlineLevel="0" collapsed="false">
      <c r="A2851" s="3" t="n">
        <v>2850</v>
      </c>
      <c r="B2851" s="4" t="s">
        <v>10825</v>
      </c>
      <c r="C2851" s="4" t="s">
        <v>31</v>
      </c>
      <c r="D2851" s="4" t="s">
        <v>10826</v>
      </c>
      <c r="E2851" s="8" t="n">
        <v>918826000000</v>
      </c>
      <c r="F2851" s="4" t="s">
        <v>10827</v>
      </c>
      <c r="G2851" s="4" t="s">
        <v>12</v>
      </c>
    </row>
    <row r="2852" customFormat="false" ht="15.75" hidden="false" customHeight="false" outlineLevel="0" collapsed="false">
      <c r="A2852" s="3" t="n">
        <v>2851</v>
      </c>
      <c r="B2852" s="4" t="s">
        <v>10828</v>
      </c>
      <c r="C2852" s="4" t="s">
        <v>10829</v>
      </c>
      <c r="D2852" s="4" t="s">
        <v>10830</v>
      </c>
      <c r="E2852" s="4" t="n">
        <v>9326530001</v>
      </c>
      <c r="F2852" s="4" t="s">
        <v>10831</v>
      </c>
      <c r="G2852" s="4" t="s">
        <v>12</v>
      </c>
    </row>
    <row r="2853" customFormat="false" ht="15.75" hidden="false" customHeight="false" outlineLevel="0" collapsed="false">
      <c r="A2853" s="3" t="n">
        <v>2852</v>
      </c>
      <c r="B2853" s="4" t="s">
        <v>10832</v>
      </c>
      <c r="C2853" s="4" t="s">
        <v>31</v>
      </c>
      <c r="D2853" s="4" t="s">
        <v>10833</v>
      </c>
      <c r="E2853" s="4" t="s">
        <v>10</v>
      </c>
      <c r="F2853" s="4" t="s">
        <v>10834</v>
      </c>
      <c r="G2853" s="4" t="s">
        <v>12</v>
      </c>
    </row>
    <row r="2854" customFormat="false" ht="15.75" hidden="false" customHeight="false" outlineLevel="0" collapsed="false">
      <c r="A2854" s="3" t="n">
        <v>2853</v>
      </c>
      <c r="B2854" s="4" t="s">
        <v>10835</v>
      </c>
      <c r="C2854" s="4" t="s">
        <v>171</v>
      </c>
      <c r="D2854" s="4" t="s">
        <v>10836</v>
      </c>
      <c r="E2854" s="4" t="s">
        <v>10</v>
      </c>
      <c r="F2854" s="4" t="s">
        <v>10837</v>
      </c>
      <c r="G2854" s="4" t="s">
        <v>12</v>
      </c>
    </row>
    <row r="2855" customFormat="false" ht="15.75" hidden="false" customHeight="false" outlineLevel="0" collapsed="false">
      <c r="A2855" s="3" t="n">
        <v>2854</v>
      </c>
      <c r="B2855" s="4" t="s">
        <v>10838</v>
      </c>
      <c r="C2855" s="4" t="s">
        <v>10839</v>
      </c>
      <c r="D2855" s="4" t="s">
        <v>10840</v>
      </c>
      <c r="E2855" s="4" t="s">
        <v>10</v>
      </c>
      <c r="F2855" s="4" t="s">
        <v>10841</v>
      </c>
      <c r="G2855" s="4" t="s">
        <v>12</v>
      </c>
    </row>
    <row r="2856" customFormat="false" ht="15.75" hidden="false" customHeight="false" outlineLevel="0" collapsed="false">
      <c r="A2856" s="3" t="n">
        <v>2855</v>
      </c>
      <c r="B2856" s="4" t="s">
        <v>10842</v>
      </c>
      <c r="C2856" s="4" t="s">
        <v>10843</v>
      </c>
      <c r="D2856" s="4" t="s">
        <v>10844</v>
      </c>
      <c r="E2856" s="4" t="s">
        <v>10</v>
      </c>
      <c r="F2856" s="4" t="s">
        <v>10845</v>
      </c>
      <c r="G2856" s="4" t="s">
        <v>12</v>
      </c>
    </row>
    <row r="2857" customFormat="false" ht="15.75" hidden="false" customHeight="false" outlineLevel="0" collapsed="false">
      <c r="A2857" s="3" t="n">
        <v>2856</v>
      </c>
      <c r="B2857" s="4" t="s">
        <v>10846</v>
      </c>
      <c r="C2857" s="4" t="s">
        <v>10847</v>
      </c>
      <c r="D2857" s="4" t="s">
        <v>10848</v>
      </c>
      <c r="E2857" s="4" t="s">
        <v>10849</v>
      </c>
      <c r="F2857" s="4" t="s">
        <v>10850</v>
      </c>
      <c r="G2857" s="4" t="s">
        <v>12</v>
      </c>
    </row>
    <row r="2858" customFormat="false" ht="15.75" hidden="false" customHeight="false" outlineLevel="0" collapsed="false">
      <c r="A2858" s="3" t="n">
        <v>2857</v>
      </c>
      <c r="B2858" s="4" t="s">
        <v>10851</v>
      </c>
      <c r="C2858" s="4" t="s">
        <v>10852</v>
      </c>
      <c r="D2858" s="4" t="s">
        <v>10853</v>
      </c>
      <c r="E2858" s="4" t="s">
        <v>10854</v>
      </c>
      <c r="F2858" s="4" t="s">
        <v>10855</v>
      </c>
      <c r="G2858" s="4" t="s">
        <v>12</v>
      </c>
    </row>
    <row r="2859" customFormat="false" ht="15.75" hidden="false" customHeight="false" outlineLevel="0" collapsed="false">
      <c r="A2859" s="3" t="n">
        <v>2858</v>
      </c>
      <c r="B2859" s="4" t="s">
        <v>10856</v>
      </c>
      <c r="C2859" s="4" t="s">
        <v>10857</v>
      </c>
      <c r="D2859" s="4" t="s">
        <v>10858</v>
      </c>
      <c r="E2859" s="4" t="s">
        <v>10</v>
      </c>
      <c r="F2859" s="4" t="s">
        <v>10859</v>
      </c>
      <c r="G2859" s="4" t="s">
        <v>12</v>
      </c>
    </row>
    <row r="2860" customFormat="false" ht="15.75" hidden="false" customHeight="false" outlineLevel="0" collapsed="false">
      <c r="A2860" s="3" t="n">
        <v>2859</v>
      </c>
      <c r="B2860" s="4" t="s">
        <v>10860</v>
      </c>
      <c r="C2860" s="4" t="s">
        <v>10861</v>
      </c>
      <c r="D2860" s="4" t="s">
        <v>10862</v>
      </c>
      <c r="E2860" s="4" t="s">
        <v>10</v>
      </c>
      <c r="F2860" s="4" t="s">
        <v>10863</v>
      </c>
      <c r="G2860" s="4" t="s">
        <v>12</v>
      </c>
    </row>
    <row r="2861" customFormat="false" ht="15.75" hidden="false" customHeight="false" outlineLevel="0" collapsed="false">
      <c r="A2861" s="3" t="n">
        <v>2860</v>
      </c>
      <c r="B2861" s="4" t="s">
        <v>10864</v>
      </c>
      <c r="C2861" s="4" t="s">
        <v>51</v>
      </c>
      <c r="D2861" s="4" t="s">
        <v>10865</v>
      </c>
      <c r="E2861" s="4" t="s">
        <v>10</v>
      </c>
      <c r="F2861" s="4" t="s">
        <v>10866</v>
      </c>
      <c r="G2861" s="4" t="s">
        <v>12</v>
      </c>
    </row>
    <row r="2862" customFormat="false" ht="15.75" hidden="false" customHeight="false" outlineLevel="0" collapsed="false">
      <c r="A2862" s="3" t="n">
        <v>2861</v>
      </c>
      <c r="B2862" s="4" t="s">
        <v>10867</v>
      </c>
      <c r="C2862" s="4" t="s">
        <v>10868</v>
      </c>
      <c r="D2862" s="4" t="s">
        <v>10869</v>
      </c>
      <c r="E2862" s="4" t="s">
        <v>10</v>
      </c>
      <c r="F2862" s="4" t="s">
        <v>10870</v>
      </c>
      <c r="G2862" s="4" t="s">
        <v>12</v>
      </c>
    </row>
    <row r="2863" customFormat="false" ht="15.75" hidden="false" customHeight="false" outlineLevel="0" collapsed="false">
      <c r="A2863" s="3" t="n">
        <v>2862</v>
      </c>
      <c r="B2863" s="4" t="s">
        <v>10871</v>
      </c>
      <c r="C2863" s="4" t="s">
        <v>6853</v>
      </c>
      <c r="D2863" s="4" t="s">
        <v>10872</v>
      </c>
      <c r="E2863" s="8" t="n">
        <v>914467000000</v>
      </c>
      <c r="F2863" s="4" t="s">
        <v>10873</v>
      </c>
      <c r="G2863" s="4" t="s">
        <v>12</v>
      </c>
    </row>
    <row r="2864" customFormat="false" ht="15.75" hidden="false" customHeight="false" outlineLevel="0" collapsed="false">
      <c r="A2864" s="3" t="n">
        <v>2863</v>
      </c>
      <c r="B2864" s="4" t="s">
        <v>10874</v>
      </c>
      <c r="C2864" s="4" t="s">
        <v>10875</v>
      </c>
      <c r="D2864" s="4" t="s">
        <v>10876</v>
      </c>
      <c r="E2864" s="4" t="s">
        <v>10</v>
      </c>
      <c r="F2864" s="4" t="s">
        <v>10877</v>
      </c>
      <c r="G2864" s="4" t="s">
        <v>12</v>
      </c>
    </row>
    <row r="2865" customFormat="false" ht="15.75" hidden="false" customHeight="false" outlineLevel="0" collapsed="false">
      <c r="A2865" s="3" t="n">
        <v>2864</v>
      </c>
      <c r="B2865" s="4" t="s">
        <v>10878</v>
      </c>
      <c r="C2865" s="4" t="s">
        <v>10879</v>
      </c>
      <c r="D2865" s="4" t="s">
        <v>10880</v>
      </c>
      <c r="E2865" s="4" t="n">
        <f aca="false">+912266773333</f>
        <v>912266773333</v>
      </c>
      <c r="F2865" s="4" t="s">
        <v>10881</v>
      </c>
      <c r="G2865" s="4" t="s">
        <v>12</v>
      </c>
    </row>
    <row r="2866" customFormat="false" ht="15.75" hidden="false" customHeight="false" outlineLevel="0" collapsed="false">
      <c r="A2866" s="3" t="n">
        <v>2865</v>
      </c>
      <c r="B2866" s="4" t="s">
        <v>10882</v>
      </c>
      <c r="C2866" s="4" t="s">
        <v>10883</v>
      </c>
      <c r="D2866" s="4" t="s">
        <v>10884</v>
      </c>
      <c r="E2866" s="4" t="n">
        <f aca="false">+911246900102</f>
        <v>911246900102</v>
      </c>
      <c r="F2866" s="4" t="s">
        <v>10885</v>
      </c>
      <c r="G2866" s="4" t="s">
        <v>12</v>
      </c>
    </row>
    <row r="2867" customFormat="false" ht="15.75" hidden="false" customHeight="false" outlineLevel="0" collapsed="false">
      <c r="A2867" s="3" t="n">
        <v>2866</v>
      </c>
      <c r="B2867" s="4" t="s">
        <v>10886</v>
      </c>
      <c r="C2867" s="4" t="s">
        <v>10887</v>
      </c>
      <c r="D2867" s="4" t="s">
        <v>10888</v>
      </c>
      <c r="E2867" s="4" t="s">
        <v>10</v>
      </c>
      <c r="F2867" s="4" t="s">
        <v>10889</v>
      </c>
      <c r="G2867" s="4" t="s">
        <v>12</v>
      </c>
    </row>
    <row r="2868" customFormat="false" ht="15.75" hidden="false" customHeight="false" outlineLevel="0" collapsed="false">
      <c r="A2868" s="3" t="n">
        <v>2867</v>
      </c>
      <c r="B2868" s="4" t="s">
        <v>10890</v>
      </c>
      <c r="C2868" s="4" t="s">
        <v>10891</v>
      </c>
      <c r="D2868" s="4" t="s">
        <v>10892</v>
      </c>
      <c r="E2868" s="4" t="s">
        <v>10</v>
      </c>
      <c r="F2868" s="4" t="s">
        <v>10893</v>
      </c>
      <c r="G2868" s="4" t="s">
        <v>12</v>
      </c>
    </row>
    <row r="2869" customFormat="false" ht="15.75" hidden="false" customHeight="false" outlineLevel="0" collapsed="false">
      <c r="A2869" s="3" t="n">
        <v>2868</v>
      </c>
      <c r="B2869" s="4" t="s">
        <v>10894</v>
      </c>
      <c r="C2869" s="4" t="s">
        <v>9457</v>
      </c>
      <c r="D2869" s="4" t="s">
        <v>10895</v>
      </c>
      <c r="E2869" s="4" t="s">
        <v>10</v>
      </c>
      <c r="F2869" s="4" t="s">
        <v>10896</v>
      </c>
      <c r="G2869" s="4" t="s">
        <v>12</v>
      </c>
    </row>
    <row r="2870" customFormat="false" ht="15.75" hidden="false" customHeight="false" outlineLevel="0" collapsed="false">
      <c r="A2870" s="3" t="n">
        <v>2869</v>
      </c>
      <c r="B2870" s="4" t="s">
        <v>10897</v>
      </c>
      <c r="C2870" s="4" t="s">
        <v>10898</v>
      </c>
      <c r="D2870" s="4" t="s">
        <v>10899</v>
      </c>
      <c r="E2870" s="4" t="s">
        <v>10900</v>
      </c>
      <c r="F2870" s="4" t="s">
        <v>10901</v>
      </c>
      <c r="G2870" s="4" t="s">
        <v>12</v>
      </c>
    </row>
    <row r="2871" customFormat="false" ht="15.75" hidden="false" customHeight="false" outlineLevel="0" collapsed="false">
      <c r="A2871" s="3" t="n">
        <v>2870</v>
      </c>
      <c r="B2871" s="4" t="s">
        <v>10902</v>
      </c>
      <c r="C2871" s="4" t="s">
        <v>2989</v>
      </c>
      <c r="D2871" s="4" t="s">
        <v>10903</v>
      </c>
      <c r="E2871" s="4" t="s">
        <v>10</v>
      </c>
      <c r="F2871" s="4" t="s">
        <v>10904</v>
      </c>
      <c r="G2871" s="4" t="s">
        <v>12</v>
      </c>
    </row>
    <row r="2872" customFormat="false" ht="15.75" hidden="false" customHeight="false" outlineLevel="0" collapsed="false">
      <c r="A2872" s="3" t="n">
        <v>2871</v>
      </c>
      <c r="B2872" s="4" t="s">
        <v>10905</v>
      </c>
      <c r="C2872" s="4" t="s">
        <v>10906</v>
      </c>
      <c r="D2872" s="4" t="s">
        <v>10907</v>
      </c>
      <c r="E2872" s="4" t="s">
        <v>10</v>
      </c>
      <c r="F2872" s="4" t="s">
        <v>10908</v>
      </c>
      <c r="G2872" s="4" t="s">
        <v>12</v>
      </c>
    </row>
    <row r="2873" customFormat="false" ht="15.75" hidden="false" customHeight="false" outlineLevel="0" collapsed="false">
      <c r="A2873" s="3" t="n">
        <v>2872</v>
      </c>
      <c r="B2873" s="4" t="s">
        <v>10909</v>
      </c>
      <c r="C2873" s="4" t="s">
        <v>51</v>
      </c>
      <c r="D2873" s="4" t="s">
        <v>10910</v>
      </c>
      <c r="E2873" s="4" t="s">
        <v>10</v>
      </c>
      <c r="F2873" s="4" t="s">
        <v>10911</v>
      </c>
      <c r="G2873" s="4" t="s">
        <v>12</v>
      </c>
    </row>
    <row r="2874" customFormat="false" ht="15.75" hidden="false" customHeight="false" outlineLevel="0" collapsed="false">
      <c r="A2874" s="3" t="n">
        <v>2873</v>
      </c>
      <c r="B2874" s="4" t="s">
        <v>10912</v>
      </c>
      <c r="C2874" s="4" t="s">
        <v>10913</v>
      </c>
      <c r="D2874" s="4" t="s">
        <v>10914</v>
      </c>
      <c r="E2874" s="4" t="s">
        <v>10</v>
      </c>
      <c r="F2874" s="4" t="s">
        <v>10915</v>
      </c>
      <c r="G2874" s="4" t="s">
        <v>12</v>
      </c>
    </row>
    <row r="2875" customFormat="false" ht="15.75" hidden="false" customHeight="false" outlineLevel="0" collapsed="false">
      <c r="A2875" s="3" t="n">
        <v>2874</v>
      </c>
      <c r="B2875" s="4" t="s">
        <v>10916</v>
      </c>
      <c r="C2875" s="4" t="s">
        <v>31</v>
      </c>
      <c r="D2875" s="4" t="s">
        <v>10917</v>
      </c>
      <c r="E2875" s="8" t="n">
        <v>912066000000</v>
      </c>
      <c r="F2875" s="4" t="s">
        <v>10918</v>
      </c>
      <c r="G2875" s="4" t="s">
        <v>12</v>
      </c>
    </row>
    <row r="2876" customFormat="false" ht="15.75" hidden="false" customHeight="false" outlineLevel="0" collapsed="false">
      <c r="A2876" s="3" t="n">
        <v>2875</v>
      </c>
      <c r="B2876" s="4" t="s">
        <v>10919</v>
      </c>
      <c r="C2876" s="4" t="s">
        <v>10920</v>
      </c>
      <c r="D2876" s="4" t="s">
        <v>10921</v>
      </c>
      <c r="E2876" s="4" t="s">
        <v>10922</v>
      </c>
      <c r="F2876" s="4" t="s">
        <v>10923</v>
      </c>
      <c r="G2876" s="4" t="s">
        <v>12</v>
      </c>
    </row>
    <row r="2877" customFormat="false" ht="15.75" hidden="false" customHeight="false" outlineLevel="0" collapsed="false">
      <c r="A2877" s="3" t="n">
        <v>2876</v>
      </c>
      <c r="B2877" s="4" t="s">
        <v>10924</v>
      </c>
      <c r="C2877" s="4" t="s">
        <v>10925</v>
      </c>
      <c r="D2877" s="4" t="s">
        <v>10926</v>
      </c>
      <c r="E2877" s="4" t="n">
        <f aca="false">+918041705032</f>
        <v>918041705032</v>
      </c>
      <c r="F2877" s="4" t="s">
        <v>10</v>
      </c>
      <c r="G2877" s="7" t="s">
        <v>146</v>
      </c>
    </row>
    <row r="2878" customFormat="false" ht="15.75" hidden="false" customHeight="false" outlineLevel="0" collapsed="false">
      <c r="A2878" s="3" t="n">
        <v>2877</v>
      </c>
      <c r="B2878" s="4" t="s">
        <v>10927</v>
      </c>
      <c r="C2878" s="4" t="s">
        <v>10928</v>
      </c>
      <c r="D2878" s="4" t="s">
        <v>10929</v>
      </c>
      <c r="E2878" s="4" t="s">
        <v>10</v>
      </c>
      <c r="F2878" s="4" t="s">
        <v>10930</v>
      </c>
      <c r="G2878" s="4" t="s">
        <v>12</v>
      </c>
    </row>
    <row r="2879" customFormat="false" ht="15.75" hidden="false" customHeight="false" outlineLevel="0" collapsed="false">
      <c r="A2879" s="3" t="n">
        <v>2878</v>
      </c>
      <c r="B2879" s="4" t="s">
        <v>10931</v>
      </c>
      <c r="C2879" s="4" t="s">
        <v>10932</v>
      </c>
      <c r="D2879" s="4" t="s">
        <v>10933</v>
      </c>
      <c r="E2879" s="4" t="s">
        <v>10</v>
      </c>
      <c r="F2879" s="4" t="s">
        <v>10</v>
      </c>
      <c r="G2879" s="4" t="s">
        <v>12</v>
      </c>
    </row>
    <row r="2880" customFormat="false" ht="15.75" hidden="false" customHeight="false" outlineLevel="0" collapsed="false">
      <c r="A2880" s="3" t="n">
        <v>2879</v>
      </c>
      <c r="B2880" s="4" t="s">
        <v>10934</v>
      </c>
      <c r="C2880" s="4" t="s">
        <v>5610</v>
      </c>
      <c r="D2880" s="4" t="s">
        <v>10935</v>
      </c>
      <c r="E2880" s="4" t="s">
        <v>10</v>
      </c>
      <c r="F2880" s="4" t="s">
        <v>10936</v>
      </c>
      <c r="G2880" s="4" t="s">
        <v>12</v>
      </c>
    </row>
    <row r="2881" customFormat="false" ht="15.75" hidden="false" customHeight="false" outlineLevel="0" collapsed="false">
      <c r="A2881" s="3" t="n">
        <v>2880</v>
      </c>
      <c r="B2881" s="4" t="s">
        <v>10937</v>
      </c>
      <c r="C2881" s="4" t="s">
        <v>6853</v>
      </c>
      <c r="D2881" s="4" t="s">
        <v>10938</v>
      </c>
      <c r="E2881" s="4" t="s">
        <v>10</v>
      </c>
      <c r="F2881" s="4" t="s">
        <v>10939</v>
      </c>
      <c r="G2881" s="4" t="s">
        <v>12</v>
      </c>
    </row>
    <row r="2882" customFormat="false" ht="15.75" hidden="false" customHeight="false" outlineLevel="0" collapsed="false">
      <c r="A2882" s="3" t="n">
        <v>2881</v>
      </c>
      <c r="B2882" s="4" t="s">
        <v>10940</v>
      </c>
      <c r="C2882" s="4" t="s">
        <v>5396</v>
      </c>
      <c r="D2882" s="4" t="s">
        <v>10941</v>
      </c>
      <c r="E2882" s="8" t="n">
        <v>918023000000</v>
      </c>
      <c r="F2882" s="4" t="s">
        <v>10942</v>
      </c>
      <c r="G2882" s="4" t="s">
        <v>12</v>
      </c>
    </row>
    <row r="2883" customFormat="false" ht="15.75" hidden="false" customHeight="false" outlineLevel="0" collapsed="false">
      <c r="A2883" s="3" t="n">
        <v>2882</v>
      </c>
      <c r="B2883" s="4" t="s">
        <v>10943</v>
      </c>
      <c r="C2883" s="4" t="s">
        <v>10944</v>
      </c>
      <c r="D2883" s="4" t="s">
        <v>10945</v>
      </c>
      <c r="E2883" s="4" t="n">
        <f aca="false">+914049519498</f>
        <v>914049519498</v>
      </c>
      <c r="F2883" s="4" t="s">
        <v>10946</v>
      </c>
      <c r="G2883" s="4" t="s">
        <v>12</v>
      </c>
    </row>
    <row r="2884" customFormat="false" ht="15.75" hidden="false" customHeight="false" outlineLevel="0" collapsed="false">
      <c r="A2884" s="3" t="n">
        <v>2883</v>
      </c>
      <c r="B2884" s="4" t="s">
        <v>10947</v>
      </c>
      <c r="C2884" s="4" t="s">
        <v>10948</v>
      </c>
      <c r="D2884" s="4" t="s">
        <v>10949</v>
      </c>
      <c r="E2884" s="4" t="n">
        <f aca="false">+9111331403420</f>
        <v>9111331403420</v>
      </c>
      <c r="F2884" s="4" t="s">
        <v>10950</v>
      </c>
      <c r="G2884" s="4" t="s">
        <v>12</v>
      </c>
    </row>
    <row r="2885" customFormat="false" ht="15.75" hidden="false" customHeight="false" outlineLevel="0" collapsed="false">
      <c r="A2885" s="3" t="n">
        <v>2884</v>
      </c>
      <c r="B2885" s="4" t="s">
        <v>10951</v>
      </c>
      <c r="C2885" s="4" t="s">
        <v>10952</v>
      </c>
      <c r="D2885" s="4" t="s">
        <v>10953</v>
      </c>
      <c r="E2885" s="4" t="s">
        <v>10</v>
      </c>
      <c r="F2885" s="4" t="s">
        <v>10954</v>
      </c>
      <c r="G2885" s="4" t="s">
        <v>12</v>
      </c>
    </row>
    <row r="2886" customFormat="false" ht="15.75" hidden="false" customHeight="false" outlineLevel="0" collapsed="false">
      <c r="A2886" s="3" t="n">
        <v>2885</v>
      </c>
      <c r="B2886" s="4" t="s">
        <v>10955</v>
      </c>
      <c r="C2886" s="4" t="s">
        <v>31</v>
      </c>
      <c r="D2886" s="4" t="s">
        <v>10956</v>
      </c>
      <c r="E2886" s="4" t="s">
        <v>10</v>
      </c>
      <c r="F2886" s="4" t="s">
        <v>10957</v>
      </c>
      <c r="G2886" s="4" t="s">
        <v>12</v>
      </c>
    </row>
    <row r="2887" customFormat="false" ht="15.75" hidden="false" customHeight="false" outlineLevel="0" collapsed="false">
      <c r="A2887" s="3" t="n">
        <v>2886</v>
      </c>
      <c r="B2887" s="4" t="s">
        <v>10958</v>
      </c>
      <c r="C2887" s="4" t="s">
        <v>10959</v>
      </c>
      <c r="D2887" s="4" t="s">
        <v>10960</v>
      </c>
      <c r="E2887" s="4" t="s">
        <v>10</v>
      </c>
      <c r="F2887" s="4" t="s">
        <v>10961</v>
      </c>
      <c r="G2887" s="4" t="s">
        <v>12</v>
      </c>
    </row>
    <row r="2888" customFormat="false" ht="15.75" hidden="false" customHeight="false" outlineLevel="0" collapsed="false">
      <c r="A2888" s="3" t="n">
        <v>2887</v>
      </c>
      <c r="B2888" s="5" t="s">
        <v>10962</v>
      </c>
      <c r="C2888" s="4" t="s">
        <v>10963</v>
      </c>
      <c r="D2888" s="4" t="s">
        <v>10964</v>
      </c>
      <c r="E2888" s="4" t="s">
        <v>10</v>
      </c>
      <c r="F2888" s="4" t="s">
        <v>10</v>
      </c>
      <c r="G2888" s="4" t="s">
        <v>12</v>
      </c>
    </row>
    <row r="2889" customFormat="false" ht="15.75" hidden="false" customHeight="false" outlineLevel="0" collapsed="false">
      <c r="A2889" s="3" t="n">
        <v>2888</v>
      </c>
      <c r="B2889" s="4" t="s">
        <v>10965</v>
      </c>
      <c r="C2889" s="4" t="s">
        <v>10966</v>
      </c>
      <c r="D2889" s="4" t="s">
        <v>10967</v>
      </c>
      <c r="E2889" s="4" t="s">
        <v>10</v>
      </c>
      <c r="F2889" s="4" t="s">
        <v>10968</v>
      </c>
      <c r="G2889" s="4" t="s">
        <v>12</v>
      </c>
    </row>
    <row r="2890" customFormat="false" ht="15.75" hidden="false" customHeight="false" outlineLevel="0" collapsed="false">
      <c r="A2890" s="3" t="n">
        <v>2889</v>
      </c>
      <c r="B2890" s="4" t="s">
        <v>10969</v>
      </c>
      <c r="C2890" s="4" t="s">
        <v>10970</v>
      </c>
      <c r="D2890" s="4" t="s">
        <v>10971</v>
      </c>
      <c r="E2890" s="4" t="n">
        <f aca="false">+911140005900</f>
        <v>911140005900</v>
      </c>
      <c r="F2890" s="4" t="s">
        <v>10972</v>
      </c>
      <c r="G2890" s="4" t="s">
        <v>12</v>
      </c>
    </row>
    <row r="2891" customFormat="false" ht="15.75" hidden="false" customHeight="false" outlineLevel="0" collapsed="false">
      <c r="A2891" s="3" t="n">
        <v>2890</v>
      </c>
      <c r="B2891" s="4" t="s">
        <v>10973</v>
      </c>
      <c r="C2891" s="4" t="s">
        <v>10974</v>
      </c>
      <c r="D2891" s="4" t="s">
        <v>10975</v>
      </c>
      <c r="E2891" s="4" t="s">
        <v>10</v>
      </c>
      <c r="F2891" s="4" t="s">
        <v>10976</v>
      </c>
      <c r="G2891" s="4" t="s">
        <v>12</v>
      </c>
    </row>
    <row r="2892" customFormat="false" ht="15.75" hidden="false" customHeight="false" outlineLevel="0" collapsed="false">
      <c r="A2892" s="3" t="n">
        <v>2891</v>
      </c>
      <c r="B2892" s="4" t="s">
        <v>10977</v>
      </c>
      <c r="C2892" s="4" t="s">
        <v>10978</v>
      </c>
      <c r="D2892" s="4" t="s">
        <v>10979</v>
      </c>
      <c r="E2892" s="8" t="n">
        <v>918040000000</v>
      </c>
      <c r="F2892" s="4" t="s">
        <v>10</v>
      </c>
      <c r="G2892" s="7" t="s">
        <v>146</v>
      </c>
    </row>
    <row r="2893" customFormat="false" ht="15.75" hidden="false" customHeight="false" outlineLevel="0" collapsed="false">
      <c r="A2893" s="3" t="n">
        <v>2892</v>
      </c>
      <c r="B2893" s="4" t="s">
        <v>10980</v>
      </c>
      <c r="C2893" s="4" t="s">
        <v>31</v>
      </c>
      <c r="D2893" s="4" t="s">
        <v>10981</v>
      </c>
      <c r="E2893" s="10" t="s">
        <v>10982</v>
      </c>
      <c r="F2893" s="10" t="s">
        <v>10983</v>
      </c>
      <c r="G2893" s="4" t="s">
        <v>12</v>
      </c>
    </row>
    <row r="2894" customFormat="false" ht="15.75" hidden="false" customHeight="false" outlineLevel="0" collapsed="false">
      <c r="A2894" s="3" t="n">
        <v>2893</v>
      </c>
      <c r="B2894" s="4" t="s">
        <v>10984</v>
      </c>
      <c r="C2894" s="4" t="s">
        <v>10985</v>
      </c>
      <c r="D2894" s="4" t="s">
        <v>10986</v>
      </c>
      <c r="E2894" s="4" t="n">
        <f aca="false">+914428413968</f>
        <v>914428413968</v>
      </c>
      <c r="F2894" s="4" t="s">
        <v>10</v>
      </c>
      <c r="G2894" s="7" t="s">
        <v>146</v>
      </c>
    </row>
    <row r="2895" customFormat="false" ht="15.75" hidden="false" customHeight="false" outlineLevel="0" collapsed="false">
      <c r="A2895" s="3" t="n">
        <v>2894</v>
      </c>
      <c r="B2895" s="4" t="s">
        <v>10987</v>
      </c>
      <c r="C2895" s="4" t="s">
        <v>10988</v>
      </c>
      <c r="D2895" s="4" t="s">
        <v>10989</v>
      </c>
      <c r="E2895" s="4" t="n">
        <f aca="false">+914040177806</f>
        <v>914040177806</v>
      </c>
      <c r="F2895" s="4" t="s">
        <v>10990</v>
      </c>
      <c r="G2895" s="4" t="s">
        <v>12</v>
      </c>
    </row>
    <row r="2896" customFormat="false" ht="15.75" hidden="false" customHeight="false" outlineLevel="0" collapsed="false">
      <c r="A2896" s="3" t="n">
        <v>2895</v>
      </c>
      <c r="B2896" s="4" t="s">
        <v>10991</v>
      </c>
      <c r="C2896" s="4" t="s">
        <v>10992</v>
      </c>
      <c r="D2896" s="4" t="s">
        <v>10993</v>
      </c>
      <c r="E2896" s="4" t="s">
        <v>10</v>
      </c>
      <c r="F2896" s="4" t="s">
        <v>10994</v>
      </c>
      <c r="G2896" s="4" t="s">
        <v>12</v>
      </c>
    </row>
    <row r="2897" customFormat="false" ht="15.75" hidden="false" customHeight="false" outlineLevel="0" collapsed="false">
      <c r="A2897" s="3" t="n">
        <v>2896</v>
      </c>
      <c r="B2897" s="4" t="s">
        <v>10995</v>
      </c>
      <c r="C2897" s="4" t="s">
        <v>31</v>
      </c>
      <c r="D2897" s="4" t="s">
        <v>10996</v>
      </c>
      <c r="E2897" s="4" t="s">
        <v>10997</v>
      </c>
      <c r="F2897" s="4" t="s">
        <v>10998</v>
      </c>
      <c r="G2897" s="4" t="s">
        <v>12</v>
      </c>
    </row>
    <row r="2898" customFormat="false" ht="15.75" hidden="false" customHeight="false" outlineLevel="0" collapsed="false">
      <c r="A2898" s="3" t="n">
        <v>2897</v>
      </c>
      <c r="B2898" s="4" t="s">
        <v>10999</v>
      </c>
      <c r="C2898" s="4" t="s">
        <v>11000</v>
      </c>
      <c r="D2898" s="4" t="s">
        <v>11001</v>
      </c>
      <c r="E2898" s="8" t="n">
        <v>919341000000</v>
      </c>
      <c r="F2898" s="4" t="s">
        <v>11002</v>
      </c>
      <c r="G2898" s="4" t="s">
        <v>12</v>
      </c>
    </row>
    <row r="2899" customFormat="false" ht="15.75" hidden="false" customHeight="false" outlineLevel="0" collapsed="false">
      <c r="A2899" s="3" t="n">
        <v>2898</v>
      </c>
      <c r="B2899" s="4" t="s">
        <v>11003</v>
      </c>
      <c r="C2899" s="4" t="s">
        <v>11004</v>
      </c>
      <c r="D2899" s="4" t="s">
        <v>11005</v>
      </c>
      <c r="E2899" s="8" t="n">
        <v>911204000000</v>
      </c>
      <c r="F2899" s="4" t="s">
        <v>11006</v>
      </c>
      <c r="G2899" s="4" t="s">
        <v>12</v>
      </c>
    </row>
    <row r="2900" customFormat="false" ht="15.75" hidden="false" customHeight="false" outlineLevel="0" collapsed="false">
      <c r="A2900" s="3" t="n">
        <v>2899</v>
      </c>
      <c r="B2900" s="4" t="s">
        <v>11007</v>
      </c>
      <c r="C2900" s="4" t="s">
        <v>11008</v>
      </c>
      <c r="D2900" s="4" t="s">
        <v>11009</v>
      </c>
      <c r="E2900" s="4" t="s">
        <v>10</v>
      </c>
      <c r="F2900" s="4" t="s">
        <v>11010</v>
      </c>
      <c r="G2900" s="4" t="s">
        <v>12</v>
      </c>
    </row>
    <row r="2901" customFormat="false" ht="15.75" hidden="false" customHeight="false" outlineLevel="0" collapsed="false">
      <c r="A2901" s="3" t="n">
        <v>2900</v>
      </c>
      <c r="B2901" s="4" t="s">
        <v>11011</v>
      </c>
      <c r="C2901" s="4" t="s">
        <v>11012</v>
      </c>
      <c r="D2901" s="4" t="s">
        <v>11013</v>
      </c>
      <c r="E2901" s="4" t="n">
        <f aca="false">+911204221135</f>
        <v>911204221135</v>
      </c>
      <c r="F2901" s="4" t="s">
        <v>11014</v>
      </c>
      <c r="G2901" s="4" t="s">
        <v>12</v>
      </c>
    </row>
    <row r="2902" customFormat="false" ht="15.75" hidden="false" customHeight="false" outlineLevel="0" collapsed="false">
      <c r="A2902" s="3" t="n">
        <v>2901</v>
      </c>
      <c r="B2902" s="4" t="s">
        <v>11015</v>
      </c>
      <c r="C2902" s="4" t="s">
        <v>11016</v>
      </c>
      <c r="D2902" s="4" t="s">
        <v>11017</v>
      </c>
      <c r="E2902" s="4" t="s">
        <v>10</v>
      </c>
      <c r="F2902" s="4" t="s">
        <v>11018</v>
      </c>
      <c r="G2902" s="4" t="s">
        <v>12</v>
      </c>
    </row>
    <row r="2903" customFormat="false" ht="15.75" hidden="false" customHeight="false" outlineLevel="0" collapsed="false">
      <c r="A2903" s="3" t="n">
        <v>2902</v>
      </c>
      <c r="B2903" s="4" t="s">
        <v>11019</v>
      </c>
      <c r="C2903" s="4" t="s">
        <v>11020</v>
      </c>
      <c r="D2903" s="4" t="s">
        <v>11021</v>
      </c>
      <c r="E2903" s="4" t="s">
        <v>10</v>
      </c>
      <c r="F2903" s="4" t="s">
        <v>11022</v>
      </c>
      <c r="G2903" s="4" t="s">
        <v>12</v>
      </c>
    </row>
    <row r="2904" customFormat="false" ht="15.75" hidden="false" customHeight="false" outlineLevel="0" collapsed="false">
      <c r="A2904" s="3" t="n">
        <v>2903</v>
      </c>
      <c r="B2904" s="4" t="s">
        <v>11023</v>
      </c>
      <c r="C2904" s="4" t="s">
        <v>6853</v>
      </c>
      <c r="D2904" s="4" t="s">
        <v>11024</v>
      </c>
      <c r="E2904" s="8" t="n">
        <v>919819000000</v>
      </c>
      <c r="F2904" s="4" t="s">
        <v>11025</v>
      </c>
      <c r="G2904" s="4" t="s">
        <v>12</v>
      </c>
    </row>
    <row r="2905" customFormat="false" ht="15.75" hidden="false" customHeight="false" outlineLevel="0" collapsed="false">
      <c r="A2905" s="3" t="n">
        <v>2904</v>
      </c>
      <c r="B2905" s="4" t="s">
        <v>11026</v>
      </c>
      <c r="C2905" s="4" t="s">
        <v>31</v>
      </c>
      <c r="D2905" s="4" t="s">
        <v>11027</v>
      </c>
      <c r="E2905" s="4" t="s">
        <v>10</v>
      </c>
      <c r="F2905" s="4" t="s">
        <v>11028</v>
      </c>
      <c r="G2905" s="4" t="s">
        <v>12</v>
      </c>
    </row>
    <row r="2906" customFormat="false" ht="15.75" hidden="false" customHeight="false" outlineLevel="0" collapsed="false">
      <c r="A2906" s="3" t="n">
        <v>2905</v>
      </c>
      <c r="B2906" s="4" t="s">
        <v>11029</v>
      </c>
      <c r="C2906" s="4" t="s">
        <v>10455</v>
      </c>
      <c r="D2906" s="4" t="s">
        <v>11030</v>
      </c>
      <c r="E2906" s="4" t="n">
        <f aca="false">+919840193127</f>
        <v>919840193127</v>
      </c>
      <c r="F2906" s="4" t="s">
        <v>11031</v>
      </c>
      <c r="G2906" s="4" t="s">
        <v>12</v>
      </c>
    </row>
    <row r="2907" customFormat="false" ht="15.75" hidden="false" customHeight="false" outlineLevel="0" collapsed="false">
      <c r="A2907" s="3" t="n">
        <v>2906</v>
      </c>
      <c r="B2907" s="4" t="s">
        <v>11032</v>
      </c>
      <c r="C2907" s="4" t="s">
        <v>171</v>
      </c>
      <c r="D2907" s="4" t="s">
        <v>11033</v>
      </c>
      <c r="E2907" s="4" t="n">
        <f aca="false">+919440086730</f>
        <v>919440086730</v>
      </c>
      <c r="F2907" s="4" t="s">
        <v>11034</v>
      </c>
      <c r="G2907" s="4" t="s">
        <v>12</v>
      </c>
    </row>
    <row r="2908" customFormat="false" ht="15.75" hidden="false" customHeight="false" outlineLevel="0" collapsed="false">
      <c r="A2908" s="3" t="n">
        <v>2907</v>
      </c>
      <c r="B2908" s="4" t="s">
        <v>11035</v>
      </c>
      <c r="C2908" s="4" t="s">
        <v>11036</v>
      </c>
      <c r="D2908" s="4" t="s">
        <v>11037</v>
      </c>
      <c r="E2908" s="4" t="s">
        <v>10</v>
      </c>
      <c r="F2908" s="4" t="s">
        <v>11038</v>
      </c>
      <c r="G2908" s="4" t="s">
        <v>12</v>
      </c>
    </row>
    <row r="2909" customFormat="false" ht="15.75" hidden="false" customHeight="false" outlineLevel="0" collapsed="false">
      <c r="A2909" s="3" t="n">
        <v>2908</v>
      </c>
      <c r="B2909" s="4" t="s">
        <v>11039</v>
      </c>
      <c r="C2909" s="4" t="s">
        <v>11040</v>
      </c>
      <c r="D2909" s="4" t="s">
        <v>11041</v>
      </c>
      <c r="E2909" s="4" t="s">
        <v>10</v>
      </c>
      <c r="F2909" s="4" t="s">
        <v>11042</v>
      </c>
      <c r="G2909" s="4" t="s">
        <v>12</v>
      </c>
    </row>
    <row r="2910" customFormat="false" ht="15.75" hidden="false" customHeight="false" outlineLevel="0" collapsed="false">
      <c r="A2910" s="3" t="n">
        <v>2909</v>
      </c>
      <c r="B2910" s="4" t="s">
        <v>11043</v>
      </c>
      <c r="C2910" s="4" t="s">
        <v>11044</v>
      </c>
      <c r="D2910" s="4" t="s">
        <v>11045</v>
      </c>
      <c r="E2910" s="8" t="n">
        <v>911167000000</v>
      </c>
      <c r="F2910" s="4" t="s">
        <v>11046</v>
      </c>
      <c r="G2910" s="4" t="s">
        <v>12</v>
      </c>
    </row>
    <row r="2911" customFormat="false" ht="15.75" hidden="false" customHeight="false" outlineLevel="0" collapsed="false">
      <c r="A2911" s="3" t="n">
        <v>2910</v>
      </c>
      <c r="B2911" s="4" t="s">
        <v>11047</v>
      </c>
      <c r="C2911" s="4" t="s">
        <v>11048</v>
      </c>
      <c r="D2911" s="4" t="s">
        <v>11049</v>
      </c>
      <c r="E2911" s="4" t="s">
        <v>10</v>
      </c>
      <c r="F2911" s="4" t="s">
        <v>11050</v>
      </c>
      <c r="G2911" s="4" t="s">
        <v>12</v>
      </c>
    </row>
    <row r="2912" customFormat="false" ht="15.75" hidden="false" customHeight="false" outlineLevel="0" collapsed="false">
      <c r="A2912" s="3" t="n">
        <v>2911</v>
      </c>
      <c r="B2912" s="4" t="s">
        <v>11051</v>
      </c>
      <c r="C2912" s="4" t="s">
        <v>11052</v>
      </c>
      <c r="D2912" s="4" t="s">
        <v>11053</v>
      </c>
      <c r="E2912" s="4" t="s">
        <v>10</v>
      </c>
      <c r="F2912" s="4" t="s">
        <v>11054</v>
      </c>
      <c r="G2912" s="4" t="s">
        <v>12</v>
      </c>
    </row>
    <row r="2913" customFormat="false" ht="15.75" hidden="false" customHeight="false" outlineLevel="0" collapsed="false">
      <c r="A2913" s="3" t="n">
        <v>2912</v>
      </c>
      <c r="B2913" s="4" t="s">
        <v>11055</v>
      </c>
      <c r="C2913" s="4" t="s">
        <v>5976</v>
      </c>
      <c r="D2913" s="4" t="s">
        <v>11056</v>
      </c>
      <c r="E2913" s="4" t="n">
        <f aca="false">+912225600190</f>
        <v>912225600190</v>
      </c>
      <c r="F2913" s="10" t="s">
        <v>11057</v>
      </c>
      <c r="G2913" s="4" t="s">
        <v>12</v>
      </c>
    </row>
    <row r="2914" customFormat="false" ht="15.75" hidden="false" customHeight="false" outlineLevel="0" collapsed="false">
      <c r="A2914" s="3" t="n">
        <v>2913</v>
      </c>
      <c r="B2914" s="4" t="s">
        <v>11058</v>
      </c>
      <c r="C2914" s="4" t="s">
        <v>11059</v>
      </c>
      <c r="D2914" s="4" t="s">
        <v>11060</v>
      </c>
      <c r="E2914" s="4" t="s">
        <v>10</v>
      </c>
      <c r="F2914" s="4" t="s">
        <v>11061</v>
      </c>
      <c r="G2914" s="4" t="s">
        <v>12</v>
      </c>
    </row>
    <row r="2915" customFormat="false" ht="15.75" hidden="false" customHeight="false" outlineLevel="0" collapsed="false">
      <c r="A2915" s="3" t="n">
        <v>2914</v>
      </c>
      <c r="B2915" s="4" t="s">
        <v>11062</v>
      </c>
      <c r="C2915" s="4" t="s">
        <v>11063</v>
      </c>
      <c r="D2915" s="4" t="s">
        <v>11064</v>
      </c>
      <c r="E2915" s="4" t="s">
        <v>10</v>
      </c>
      <c r="F2915" s="4" t="s">
        <v>11065</v>
      </c>
      <c r="G2915" s="4" t="s">
        <v>12</v>
      </c>
    </row>
    <row r="2916" customFormat="false" ht="15.75" hidden="false" customHeight="false" outlineLevel="0" collapsed="false">
      <c r="A2916" s="3" t="n">
        <v>2915</v>
      </c>
      <c r="B2916" s="4" t="s">
        <v>11066</v>
      </c>
      <c r="C2916" s="4" t="s">
        <v>11067</v>
      </c>
      <c r="D2916" s="4" t="s">
        <v>11068</v>
      </c>
      <c r="E2916" s="4" t="s">
        <v>10</v>
      </c>
      <c r="F2916" s="4" t="s">
        <v>11069</v>
      </c>
      <c r="G2916" s="4" t="s">
        <v>12</v>
      </c>
    </row>
    <row r="2917" customFormat="false" ht="15.75" hidden="false" customHeight="false" outlineLevel="0" collapsed="false">
      <c r="A2917" s="3" t="n">
        <v>2916</v>
      </c>
      <c r="B2917" s="4" t="s">
        <v>11070</v>
      </c>
      <c r="C2917" s="4" t="s">
        <v>11071</v>
      </c>
      <c r="D2917" s="4" t="s">
        <v>11072</v>
      </c>
      <c r="E2917" s="4" t="s">
        <v>11073</v>
      </c>
      <c r="F2917" s="4" t="s">
        <v>11074</v>
      </c>
      <c r="G2917" s="4" t="s">
        <v>12</v>
      </c>
    </row>
    <row r="2918" customFormat="false" ht="15.75" hidden="false" customHeight="false" outlineLevel="0" collapsed="false">
      <c r="A2918" s="3" t="n">
        <v>2917</v>
      </c>
      <c r="B2918" s="4" t="s">
        <v>11075</v>
      </c>
      <c r="C2918" s="4" t="s">
        <v>11076</v>
      </c>
      <c r="D2918" s="4" t="s">
        <v>11077</v>
      </c>
      <c r="E2918" s="4" t="s">
        <v>10</v>
      </c>
      <c r="F2918" s="4" t="s">
        <v>11078</v>
      </c>
      <c r="G2918" s="4" t="s">
        <v>12</v>
      </c>
    </row>
    <row r="2919" customFormat="false" ht="15.75" hidden="false" customHeight="false" outlineLevel="0" collapsed="false">
      <c r="A2919" s="3" t="n">
        <v>2918</v>
      </c>
      <c r="B2919" s="4" t="s">
        <v>11079</v>
      </c>
      <c r="C2919" s="4" t="s">
        <v>11080</v>
      </c>
      <c r="D2919" s="4" t="s">
        <v>11081</v>
      </c>
      <c r="E2919" s="4" t="s">
        <v>10</v>
      </c>
      <c r="F2919" s="4" t="s">
        <v>11082</v>
      </c>
      <c r="G2919" s="4" t="s">
        <v>12</v>
      </c>
    </row>
    <row r="2920" customFormat="false" ht="15.75" hidden="false" customHeight="false" outlineLevel="0" collapsed="false">
      <c r="A2920" s="3" t="n">
        <v>2919</v>
      </c>
      <c r="B2920" s="4" t="s">
        <v>11083</v>
      </c>
      <c r="C2920" s="4" t="s">
        <v>11084</v>
      </c>
      <c r="D2920" s="4" t="s">
        <v>11085</v>
      </c>
      <c r="E2920" s="4" t="s">
        <v>11086</v>
      </c>
      <c r="F2920" s="4" t="s">
        <v>11087</v>
      </c>
      <c r="G2920" s="4" t="s">
        <v>12</v>
      </c>
    </row>
    <row r="2921" customFormat="false" ht="15.75" hidden="false" customHeight="false" outlineLevel="0" collapsed="false">
      <c r="A2921" s="3" t="n">
        <v>2920</v>
      </c>
      <c r="B2921" s="4" t="s">
        <v>11088</v>
      </c>
      <c r="C2921" s="4" t="s">
        <v>11089</v>
      </c>
      <c r="D2921" s="4" t="s">
        <v>11090</v>
      </c>
      <c r="E2921" s="4" t="s">
        <v>10</v>
      </c>
      <c r="F2921" s="4" t="s">
        <v>11091</v>
      </c>
      <c r="G2921" s="4" t="s">
        <v>12</v>
      </c>
    </row>
    <row r="2922" customFormat="false" ht="15.75" hidden="false" customHeight="false" outlineLevel="0" collapsed="false">
      <c r="A2922" s="3" t="n">
        <v>2921</v>
      </c>
      <c r="B2922" s="4" t="s">
        <v>11092</v>
      </c>
      <c r="C2922" s="4" t="s">
        <v>6853</v>
      </c>
      <c r="D2922" s="4" t="s">
        <v>11093</v>
      </c>
      <c r="E2922" s="4" t="s">
        <v>11094</v>
      </c>
      <c r="F2922" s="4" t="s">
        <v>11095</v>
      </c>
      <c r="G2922" s="4" t="s">
        <v>12</v>
      </c>
    </row>
    <row r="2923" customFormat="false" ht="15.75" hidden="false" customHeight="false" outlineLevel="0" collapsed="false">
      <c r="A2923" s="3" t="n">
        <v>2922</v>
      </c>
      <c r="B2923" s="4" t="s">
        <v>11096</v>
      </c>
      <c r="C2923" s="4" t="s">
        <v>11097</v>
      </c>
      <c r="D2923" s="4" t="s">
        <v>11098</v>
      </c>
      <c r="E2923" s="8" t="n">
        <v>918028000000</v>
      </c>
      <c r="F2923" s="4" t="s">
        <v>11099</v>
      </c>
      <c r="G2923" s="4" t="s">
        <v>12</v>
      </c>
    </row>
    <row r="2924" customFormat="false" ht="15.75" hidden="false" customHeight="false" outlineLevel="0" collapsed="false">
      <c r="A2924" s="3" t="n">
        <v>2923</v>
      </c>
      <c r="B2924" s="4" t="s">
        <v>11100</v>
      </c>
      <c r="C2924" s="4" t="s">
        <v>31</v>
      </c>
      <c r="D2924" s="4" t="s">
        <v>11101</v>
      </c>
      <c r="E2924" s="4" t="s">
        <v>10</v>
      </c>
      <c r="F2924" s="4" t="s">
        <v>11102</v>
      </c>
      <c r="G2924" s="4" t="s">
        <v>12</v>
      </c>
    </row>
    <row r="2925" customFormat="false" ht="15.75" hidden="false" customHeight="false" outlineLevel="0" collapsed="false">
      <c r="A2925" s="3" t="n">
        <v>2924</v>
      </c>
      <c r="B2925" s="4" t="s">
        <v>11103</v>
      </c>
      <c r="C2925" s="4" t="s">
        <v>171</v>
      </c>
      <c r="D2925" s="4" t="s">
        <v>11104</v>
      </c>
      <c r="E2925" s="4" t="s">
        <v>10</v>
      </c>
      <c r="F2925" s="10" t="s">
        <v>11105</v>
      </c>
      <c r="G2925" s="4" t="s">
        <v>12</v>
      </c>
    </row>
    <row r="2926" customFormat="false" ht="15.75" hidden="false" customHeight="false" outlineLevel="0" collapsed="false">
      <c r="A2926" s="3" t="n">
        <v>2925</v>
      </c>
      <c r="B2926" s="4" t="s">
        <v>11106</v>
      </c>
      <c r="C2926" s="4" t="s">
        <v>10305</v>
      </c>
      <c r="D2926" s="4" t="s">
        <v>11107</v>
      </c>
      <c r="E2926" s="4" t="s">
        <v>10</v>
      </c>
      <c r="F2926" s="4" t="s">
        <v>11108</v>
      </c>
      <c r="G2926" s="4" t="s">
        <v>12</v>
      </c>
    </row>
    <row r="2927" customFormat="false" ht="15.75" hidden="false" customHeight="false" outlineLevel="0" collapsed="false">
      <c r="A2927" s="3" t="n">
        <v>2926</v>
      </c>
      <c r="B2927" s="4" t="s">
        <v>11109</v>
      </c>
      <c r="C2927" s="4" t="s">
        <v>109</v>
      </c>
      <c r="D2927" s="4" t="s">
        <v>11110</v>
      </c>
      <c r="E2927" s="4" t="s">
        <v>10</v>
      </c>
      <c r="F2927" s="4" t="s">
        <v>11111</v>
      </c>
      <c r="G2927" s="4" t="s">
        <v>12</v>
      </c>
    </row>
    <row r="2928" customFormat="false" ht="15.75" hidden="false" customHeight="false" outlineLevel="0" collapsed="false">
      <c r="A2928" s="3" t="n">
        <v>2927</v>
      </c>
      <c r="B2928" s="4" t="s">
        <v>11112</v>
      </c>
      <c r="C2928" s="4" t="s">
        <v>6853</v>
      </c>
      <c r="D2928" s="4" t="s">
        <v>11113</v>
      </c>
      <c r="E2928" s="8" t="n">
        <v>914843000000</v>
      </c>
      <c r="F2928" s="4" t="s">
        <v>11114</v>
      </c>
      <c r="G2928" s="4" t="s">
        <v>12</v>
      </c>
    </row>
    <row r="2929" customFormat="false" ht="15.75" hidden="false" customHeight="false" outlineLevel="0" collapsed="false">
      <c r="A2929" s="3" t="n">
        <v>2928</v>
      </c>
      <c r="B2929" s="4" t="s">
        <v>11115</v>
      </c>
      <c r="C2929" s="4" t="s">
        <v>11116</v>
      </c>
      <c r="D2929" s="4" t="s">
        <v>11117</v>
      </c>
      <c r="E2929" s="4" t="s">
        <v>10</v>
      </c>
      <c r="F2929" s="4" t="s">
        <v>11118</v>
      </c>
      <c r="G2929" s="4" t="s">
        <v>12</v>
      </c>
    </row>
    <row r="2930" customFormat="false" ht="15.75" hidden="false" customHeight="false" outlineLevel="0" collapsed="false">
      <c r="A2930" s="3" t="n">
        <v>2929</v>
      </c>
      <c r="B2930" s="4" t="s">
        <v>11119</v>
      </c>
      <c r="C2930" s="4" t="s">
        <v>11120</v>
      </c>
      <c r="D2930" s="4" t="s">
        <v>11121</v>
      </c>
      <c r="E2930" s="4" t="s">
        <v>11122</v>
      </c>
      <c r="F2930" s="4" t="s">
        <v>11123</v>
      </c>
      <c r="G2930" s="4" t="s">
        <v>12</v>
      </c>
    </row>
    <row r="2931" customFormat="false" ht="15.75" hidden="false" customHeight="false" outlineLevel="0" collapsed="false">
      <c r="A2931" s="3" t="n">
        <v>2930</v>
      </c>
      <c r="B2931" s="4" t="s">
        <v>11124</v>
      </c>
      <c r="C2931" s="4" t="s">
        <v>11125</v>
      </c>
      <c r="D2931" s="4" t="s">
        <v>11126</v>
      </c>
      <c r="E2931" s="4" t="n">
        <f aca="false">+914464623242</f>
        <v>914464623242</v>
      </c>
      <c r="F2931" s="10" t="s">
        <v>11127</v>
      </c>
      <c r="G2931" s="4" t="s">
        <v>12</v>
      </c>
    </row>
    <row r="2932" customFormat="false" ht="15.75" hidden="false" customHeight="false" outlineLevel="0" collapsed="false">
      <c r="A2932" s="3" t="n">
        <v>2931</v>
      </c>
      <c r="B2932" s="4" t="s">
        <v>11128</v>
      </c>
      <c r="C2932" s="4" t="s">
        <v>14</v>
      </c>
      <c r="D2932" s="4" t="s">
        <v>11129</v>
      </c>
      <c r="E2932" s="4" t="s">
        <v>10</v>
      </c>
      <c r="F2932" s="4" t="s">
        <v>11130</v>
      </c>
      <c r="G2932" s="4" t="s">
        <v>12</v>
      </c>
    </row>
    <row r="2933" customFormat="false" ht="15.75" hidden="false" customHeight="false" outlineLevel="0" collapsed="false">
      <c r="A2933" s="3" t="n">
        <v>2932</v>
      </c>
      <c r="B2933" s="4" t="s">
        <v>11131</v>
      </c>
      <c r="C2933" s="4" t="s">
        <v>11132</v>
      </c>
      <c r="D2933" s="6" t="s">
        <v>11133</v>
      </c>
      <c r="E2933" s="4" t="s">
        <v>10</v>
      </c>
      <c r="F2933" s="4" t="s">
        <v>11134</v>
      </c>
      <c r="G2933" s="4" t="s">
        <v>12</v>
      </c>
    </row>
    <row r="2934" customFormat="false" ht="15.75" hidden="false" customHeight="false" outlineLevel="0" collapsed="false">
      <c r="A2934" s="3" t="n">
        <v>2933</v>
      </c>
      <c r="B2934" s="4" t="s">
        <v>11135</v>
      </c>
      <c r="C2934" s="4" t="s">
        <v>11136</v>
      </c>
      <c r="D2934" s="4" t="s">
        <v>11137</v>
      </c>
      <c r="E2934" s="8" t="n">
        <v>918061000000</v>
      </c>
      <c r="F2934" s="4" t="s">
        <v>11138</v>
      </c>
      <c r="G2934" s="4" t="s">
        <v>12</v>
      </c>
    </row>
    <row r="2935" customFormat="false" ht="15.75" hidden="false" customHeight="false" outlineLevel="0" collapsed="false">
      <c r="A2935" s="3" t="n">
        <v>2934</v>
      </c>
      <c r="B2935" s="4" t="s">
        <v>11139</v>
      </c>
      <c r="C2935" s="4" t="s">
        <v>11140</v>
      </c>
      <c r="D2935" s="4" t="s">
        <v>11141</v>
      </c>
      <c r="E2935" s="8" t="n">
        <v>912243000000</v>
      </c>
      <c r="F2935" s="4" t="s">
        <v>11142</v>
      </c>
      <c r="G2935" s="4" t="s">
        <v>12</v>
      </c>
    </row>
    <row r="2936" customFormat="false" ht="15.75" hidden="false" customHeight="false" outlineLevel="0" collapsed="false">
      <c r="A2936" s="3" t="n">
        <v>2935</v>
      </c>
      <c r="B2936" s="4" t="s">
        <v>11143</v>
      </c>
      <c r="C2936" s="4" t="s">
        <v>31</v>
      </c>
      <c r="D2936" s="4" t="s">
        <v>11144</v>
      </c>
      <c r="E2936" s="4" t="s">
        <v>11145</v>
      </c>
      <c r="F2936" s="4" t="s">
        <v>11146</v>
      </c>
      <c r="G2936" s="4" t="s">
        <v>12</v>
      </c>
    </row>
    <row r="2937" customFormat="false" ht="15.75" hidden="false" customHeight="false" outlineLevel="0" collapsed="false">
      <c r="A2937" s="3" t="n">
        <v>2936</v>
      </c>
      <c r="B2937" s="4" t="s">
        <v>11147</v>
      </c>
      <c r="C2937" s="4" t="s">
        <v>11148</v>
      </c>
      <c r="D2937" s="4" t="s">
        <v>11149</v>
      </c>
      <c r="E2937" s="4" t="s">
        <v>10</v>
      </c>
      <c r="F2937" s="4" t="s">
        <v>11150</v>
      </c>
      <c r="G2937" s="4" t="s">
        <v>12</v>
      </c>
    </row>
    <row r="2938" customFormat="false" ht="15.75" hidden="false" customHeight="false" outlineLevel="0" collapsed="false">
      <c r="A2938" s="3" t="n">
        <v>2937</v>
      </c>
      <c r="B2938" s="4" t="s">
        <v>11151</v>
      </c>
      <c r="C2938" s="4" t="s">
        <v>11152</v>
      </c>
      <c r="D2938" s="4" t="s">
        <v>11153</v>
      </c>
      <c r="E2938" s="4" t="s">
        <v>10</v>
      </c>
      <c r="F2938" s="4" t="s">
        <v>11154</v>
      </c>
      <c r="G2938" s="4" t="s">
        <v>12</v>
      </c>
    </row>
    <row r="2939" customFormat="false" ht="15.75" hidden="false" customHeight="false" outlineLevel="0" collapsed="false">
      <c r="A2939" s="3" t="n">
        <v>2938</v>
      </c>
      <c r="B2939" s="4" t="s">
        <v>11155</v>
      </c>
      <c r="C2939" s="4" t="s">
        <v>51</v>
      </c>
      <c r="D2939" s="6" t="s">
        <v>11156</v>
      </c>
      <c r="E2939" s="4" t="s">
        <v>10</v>
      </c>
      <c r="F2939" s="4" t="s">
        <v>11157</v>
      </c>
      <c r="G2939" s="4" t="s">
        <v>12</v>
      </c>
    </row>
    <row r="2940" customFormat="false" ht="15.75" hidden="false" customHeight="false" outlineLevel="0" collapsed="false">
      <c r="A2940" s="3" t="n">
        <v>2939</v>
      </c>
      <c r="B2940" s="4" t="s">
        <v>11158</v>
      </c>
      <c r="C2940" s="4" t="s">
        <v>11159</v>
      </c>
      <c r="D2940" s="4" t="s">
        <v>11160</v>
      </c>
      <c r="E2940" s="8" t="n">
        <v>911204000000</v>
      </c>
      <c r="F2940" s="4" t="s">
        <v>11161</v>
      </c>
      <c r="G2940" s="4" t="s">
        <v>12</v>
      </c>
    </row>
    <row r="2941" customFormat="false" ht="15.75" hidden="false" customHeight="false" outlineLevel="0" collapsed="false">
      <c r="A2941" s="3" t="n">
        <v>2940</v>
      </c>
      <c r="B2941" s="4" t="s">
        <v>11162</v>
      </c>
      <c r="C2941" s="4" t="s">
        <v>11163</v>
      </c>
      <c r="D2941" s="4" t="s">
        <v>11164</v>
      </c>
      <c r="E2941" s="4" t="s">
        <v>10</v>
      </c>
      <c r="F2941" s="4" t="s">
        <v>11165</v>
      </c>
      <c r="G2941" s="4" t="s">
        <v>12</v>
      </c>
    </row>
    <row r="2942" customFormat="false" ht="15.75" hidden="false" customHeight="false" outlineLevel="0" collapsed="false">
      <c r="A2942" s="3" t="n">
        <v>2941</v>
      </c>
      <c r="B2942" s="4" t="s">
        <v>11166</v>
      </c>
      <c r="C2942" s="4" t="s">
        <v>11167</v>
      </c>
      <c r="D2942" s="4" t="s">
        <v>11168</v>
      </c>
      <c r="E2942" s="4" t="s">
        <v>10</v>
      </c>
      <c r="F2942" s="4" t="s">
        <v>11169</v>
      </c>
      <c r="G2942" s="4" t="s">
        <v>12</v>
      </c>
    </row>
    <row r="2943" customFormat="false" ht="15.75" hidden="false" customHeight="false" outlineLevel="0" collapsed="false">
      <c r="A2943" s="3" t="n">
        <v>2942</v>
      </c>
      <c r="B2943" s="4" t="s">
        <v>11170</v>
      </c>
      <c r="C2943" s="4" t="s">
        <v>51</v>
      </c>
      <c r="D2943" s="4" t="s">
        <v>11171</v>
      </c>
      <c r="E2943" s="4" t="s">
        <v>11172</v>
      </c>
      <c r="F2943" s="4" t="s">
        <v>11173</v>
      </c>
      <c r="G2943" s="4" t="s">
        <v>12</v>
      </c>
    </row>
    <row r="2944" customFormat="false" ht="15.75" hidden="false" customHeight="false" outlineLevel="0" collapsed="false">
      <c r="A2944" s="3" t="n">
        <v>2943</v>
      </c>
      <c r="B2944" s="4" t="s">
        <v>11174</v>
      </c>
      <c r="C2944" s="4" t="s">
        <v>31</v>
      </c>
      <c r="D2944" s="4" t="s">
        <v>11175</v>
      </c>
      <c r="E2944" s="4" t="s">
        <v>10</v>
      </c>
      <c r="F2944" s="4" t="s">
        <v>11176</v>
      </c>
      <c r="G2944" s="4" t="s">
        <v>12</v>
      </c>
    </row>
    <row r="2945" customFormat="false" ht="15.75" hidden="false" customHeight="false" outlineLevel="0" collapsed="false">
      <c r="A2945" s="3" t="n">
        <v>2944</v>
      </c>
      <c r="B2945" s="4" t="s">
        <v>11177</v>
      </c>
      <c r="C2945" s="4" t="s">
        <v>11084</v>
      </c>
      <c r="D2945" s="4" t="s">
        <v>11178</v>
      </c>
      <c r="E2945" s="4" t="s">
        <v>10</v>
      </c>
      <c r="F2945" s="4" t="s">
        <v>11179</v>
      </c>
      <c r="G2945" s="4" t="s">
        <v>12</v>
      </c>
    </row>
    <row r="2946" customFormat="false" ht="15.75" hidden="false" customHeight="false" outlineLevel="0" collapsed="false">
      <c r="A2946" s="3" t="n">
        <v>2945</v>
      </c>
      <c r="B2946" s="4" t="s">
        <v>11180</v>
      </c>
      <c r="C2946" s="4" t="s">
        <v>11181</v>
      </c>
      <c r="D2946" s="4" t="s">
        <v>11182</v>
      </c>
      <c r="E2946" s="4" t="s">
        <v>10</v>
      </c>
      <c r="F2946" s="4" t="s">
        <v>11183</v>
      </c>
      <c r="G2946" s="4" t="s">
        <v>12</v>
      </c>
    </row>
    <row r="2947" customFormat="false" ht="15.75" hidden="false" customHeight="false" outlineLevel="0" collapsed="false">
      <c r="A2947" s="3" t="n">
        <v>2946</v>
      </c>
      <c r="B2947" s="4" t="s">
        <v>11184</v>
      </c>
      <c r="C2947" s="4" t="s">
        <v>7349</v>
      </c>
      <c r="D2947" s="4" t="s">
        <v>11185</v>
      </c>
      <c r="E2947" s="4" t="s">
        <v>10</v>
      </c>
      <c r="F2947" s="4" t="s">
        <v>11186</v>
      </c>
      <c r="G2947" s="4" t="s">
        <v>12</v>
      </c>
    </row>
    <row r="2948" customFormat="false" ht="15.75" hidden="false" customHeight="false" outlineLevel="0" collapsed="false">
      <c r="A2948" s="3" t="n">
        <v>2947</v>
      </c>
      <c r="B2948" s="4" t="s">
        <v>11187</v>
      </c>
      <c r="C2948" s="4" t="s">
        <v>11188</v>
      </c>
      <c r="D2948" s="4" t="s">
        <v>11189</v>
      </c>
      <c r="E2948" s="4" t="s">
        <v>11190</v>
      </c>
      <c r="F2948" s="4" t="s">
        <v>11191</v>
      </c>
      <c r="G2948" s="4" t="s">
        <v>12</v>
      </c>
    </row>
    <row r="2949" customFormat="false" ht="15.75" hidden="false" customHeight="false" outlineLevel="0" collapsed="false">
      <c r="A2949" s="3" t="n">
        <v>2948</v>
      </c>
      <c r="B2949" s="4" t="s">
        <v>11192</v>
      </c>
      <c r="C2949" s="4" t="s">
        <v>11193</v>
      </c>
      <c r="D2949" s="4" t="s">
        <v>11194</v>
      </c>
      <c r="E2949" s="4" t="n">
        <f aca="false">+914023540246</f>
        <v>914023540246</v>
      </c>
      <c r="F2949" s="4" t="s">
        <v>11195</v>
      </c>
      <c r="G2949" s="4" t="s">
        <v>12</v>
      </c>
    </row>
    <row r="2950" customFormat="false" ht="15.75" hidden="false" customHeight="false" outlineLevel="0" collapsed="false">
      <c r="A2950" s="3" t="n">
        <v>2949</v>
      </c>
      <c r="B2950" s="4" t="s">
        <v>11196</v>
      </c>
      <c r="C2950" s="4" t="s">
        <v>11197</v>
      </c>
      <c r="D2950" s="4" t="s">
        <v>11198</v>
      </c>
      <c r="E2950" s="4" t="s">
        <v>10</v>
      </c>
      <c r="F2950" s="4" t="s">
        <v>11199</v>
      </c>
      <c r="G2950" s="4" t="s">
        <v>12</v>
      </c>
    </row>
    <row r="2951" customFormat="false" ht="15.75" hidden="false" customHeight="false" outlineLevel="0" collapsed="false">
      <c r="A2951" s="3" t="n">
        <v>2950</v>
      </c>
      <c r="B2951" s="4" t="s">
        <v>11200</v>
      </c>
      <c r="C2951" s="4" t="s">
        <v>11201</v>
      </c>
      <c r="D2951" s="4" t="s">
        <v>11202</v>
      </c>
      <c r="E2951" s="4" t="s">
        <v>10</v>
      </c>
      <c r="F2951" s="4" t="s">
        <v>11203</v>
      </c>
      <c r="G2951" s="4" t="s">
        <v>12</v>
      </c>
    </row>
    <row r="2952" customFormat="false" ht="15.75" hidden="false" customHeight="false" outlineLevel="0" collapsed="false">
      <c r="A2952" s="3" t="n">
        <v>2951</v>
      </c>
      <c r="B2952" s="4" t="s">
        <v>11204</v>
      </c>
      <c r="C2952" s="4" t="s">
        <v>11205</v>
      </c>
      <c r="D2952" s="4" t="s">
        <v>11206</v>
      </c>
      <c r="E2952" s="8" t="n">
        <v>918886000000</v>
      </c>
      <c r="F2952" s="4" t="s">
        <v>11207</v>
      </c>
      <c r="G2952" s="4" t="s">
        <v>12</v>
      </c>
    </row>
    <row r="2953" customFormat="false" ht="15.75" hidden="false" customHeight="false" outlineLevel="0" collapsed="false">
      <c r="A2953" s="3" t="n">
        <v>2952</v>
      </c>
      <c r="B2953" s="4" t="s">
        <v>11208</v>
      </c>
      <c r="C2953" s="4" t="s">
        <v>31</v>
      </c>
      <c r="D2953" s="4" t="s">
        <v>11209</v>
      </c>
      <c r="E2953" s="4" t="s">
        <v>10</v>
      </c>
      <c r="F2953" s="4" t="s">
        <v>11210</v>
      </c>
      <c r="G2953" s="4" t="s">
        <v>12</v>
      </c>
    </row>
    <row r="2954" customFormat="false" ht="15.75" hidden="false" customHeight="false" outlineLevel="0" collapsed="false">
      <c r="A2954" s="3" t="n">
        <v>2953</v>
      </c>
      <c r="B2954" s="4" t="s">
        <v>11211</v>
      </c>
      <c r="C2954" s="4" t="s">
        <v>11212</v>
      </c>
      <c r="D2954" s="4" t="s">
        <v>11213</v>
      </c>
      <c r="E2954" s="4" t="s">
        <v>11214</v>
      </c>
      <c r="F2954" s="4" t="s">
        <v>11215</v>
      </c>
      <c r="G2954" s="4" t="s">
        <v>12</v>
      </c>
    </row>
    <row r="2955" customFormat="false" ht="15.75" hidden="false" customHeight="false" outlineLevel="0" collapsed="false">
      <c r="A2955" s="3" t="n">
        <v>2954</v>
      </c>
      <c r="B2955" s="4" t="s">
        <v>11216</v>
      </c>
      <c r="C2955" s="4" t="s">
        <v>2529</v>
      </c>
      <c r="D2955" s="4" t="s">
        <v>11217</v>
      </c>
      <c r="E2955" s="4" t="s">
        <v>10</v>
      </c>
      <c r="F2955" s="4" t="s">
        <v>11218</v>
      </c>
      <c r="G2955" s="4" t="s">
        <v>12</v>
      </c>
    </row>
    <row r="2956" customFormat="false" ht="15.75" hidden="false" customHeight="false" outlineLevel="0" collapsed="false">
      <c r="A2956" s="3" t="n">
        <v>2955</v>
      </c>
      <c r="B2956" s="4" t="s">
        <v>11219</v>
      </c>
      <c r="C2956" s="4" t="s">
        <v>11220</v>
      </c>
      <c r="D2956" s="4" t="s">
        <v>11221</v>
      </c>
      <c r="E2956" s="4" t="s">
        <v>10</v>
      </c>
      <c r="F2956" s="4" t="s">
        <v>11222</v>
      </c>
      <c r="G2956" s="4" t="s">
        <v>12</v>
      </c>
    </row>
    <row r="2957" customFormat="false" ht="15.75" hidden="false" customHeight="false" outlineLevel="0" collapsed="false">
      <c r="A2957" s="3" t="n">
        <v>2956</v>
      </c>
      <c r="B2957" s="4" t="s">
        <v>11223</v>
      </c>
      <c r="C2957" s="4" t="s">
        <v>11224</v>
      </c>
      <c r="D2957" s="4" t="s">
        <v>11225</v>
      </c>
      <c r="E2957" s="4" t="s">
        <v>10</v>
      </c>
      <c r="F2957" s="4" t="s">
        <v>11226</v>
      </c>
      <c r="G2957" s="4" t="s">
        <v>12</v>
      </c>
    </row>
    <row r="2958" customFormat="false" ht="15.75" hidden="false" customHeight="false" outlineLevel="0" collapsed="false">
      <c r="A2958" s="3" t="n">
        <v>2957</v>
      </c>
      <c r="B2958" s="4" t="s">
        <v>11227</v>
      </c>
      <c r="C2958" s="4" t="s">
        <v>6853</v>
      </c>
      <c r="D2958" s="4" t="s">
        <v>11228</v>
      </c>
      <c r="E2958" s="4" t="s">
        <v>10</v>
      </c>
      <c r="F2958" s="4" t="s">
        <v>11229</v>
      </c>
      <c r="G2958" s="4" t="s">
        <v>12</v>
      </c>
    </row>
    <row r="2959" customFormat="false" ht="15.75" hidden="false" customHeight="false" outlineLevel="0" collapsed="false">
      <c r="A2959" s="3" t="n">
        <v>2958</v>
      </c>
      <c r="B2959" s="4" t="s">
        <v>11230</v>
      </c>
      <c r="C2959" s="4" t="s">
        <v>3495</v>
      </c>
      <c r="D2959" s="6" t="s">
        <v>11231</v>
      </c>
      <c r="E2959" s="8" t="n">
        <v>918027000000</v>
      </c>
      <c r="F2959" s="4" t="s">
        <v>11232</v>
      </c>
      <c r="G2959" s="4" t="s">
        <v>12</v>
      </c>
    </row>
    <row r="2960" customFormat="false" ht="15.75" hidden="false" customHeight="false" outlineLevel="0" collapsed="false">
      <c r="A2960" s="3" t="n">
        <v>2959</v>
      </c>
      <c r="B2960" s="4" t="s">
        <v>11233</v>
      </c>
      <c r="C2960" s="4" t="s">
        <v>11234</v>
      </c>
      <c r="D2960" s="6" t="s">
        <v>11235</v>
      </c>
      <c r="E2960" s="4" t="n">
        <f aca="false">+919790999350</f>
        <v>919790999350</v>
      </c>
      <c r="F2960" s="4" t="s">
        <v>11236</v>
      </c>
      <c r="G2960" s="4" t="s">
        <v>12</v>
      </c>
    </row>
    <row r="2961" customFormat="false" ht="15.75" hidden="false" customHeight="false" outlineLevel="0" collapsed="false">
      <c r="A2961" s="3" t="n">
        <v>2960</v>
      </c>
      <c r="B2961" s="4" t="s">
        <v>11237</v>
      </c>
      <c r="C2961" s="4" t="s">
        <v>11238</v>
      </c>
      <c r="D2961" s="4" t="s">
        <v>11239</v>
      </c>
      <c r="E2961" s="4" t="n">
        <v>9561092935</v>
      </c>
      <c r="F2961" s="4" t="s">
        <v>11240</v>
      </c>
      <c r="G2961" s="4" t="s">
        <v>12</v>
      </c>
    </row>
    <row r="2962" customFormat="false" ht="15.75" hidden="false" customHeight="false" outlineLevel="0" collapsed="false">
      <c r="A2962" s="3" t="n">
        <v>2961</v>
      </c>
      <c r="B2962" s="4" t="s">
        <v>11241</v>
      </c>
      <c r="C2962" s="4" t="s">
        <v>11242</v>
      </c>
      <c r="D2962" s="6" t="s">
        <v>11243</v>
      </c>
      <c r="E2962" s="4" t="s">
        <v>10</v>
      </c>
      <c r="F2962" s="4" t="s">
        <v>11244</v>
      </c>
      <c r="G2962" s="4" t="s">
        <v>12</v>
      </c>
    </row>
    <row r="2963" customFormat="false" ht="15.75" hidden="false" customHeight="false" outlineLevel="0" collapsed="false">
      <c r="A2963" s="3" t="n">
        <v>2962</v>
      </c>
      <c r="B2963" s="4" t="s">
        <v>11245</v>
      </c>
      <c r="C2963" s="4" t="s">
        <v>11246</v>
      </c>
      <c r="D2963" s="4" t="s">
        <v>11247</v>
      </c>
      <c r="E2963" s="4" t="s">
        <v>10</v>
      </c>
      <c r="F2963" s="4" t="s">
        <v>11248</v>
      </c>
      <c r="G2963" s="4" t="s">
        <v>12</v>
      </c>
    </row>
    <row r="2964" customFormat="false" ht="15.75" hidden="false" customHeight="false" outlineLevel="0" collapsed="false">
      <c r="A2964" s="3" t="n">
        <v>2963</v>
      </c>
      <c r="B2964" s="4" t="s">
        <v>11249</v>
      </c>
      <c r="C2964" s="4" t="s">
        <v>11250</v>
      </c>
      <c r="D2964" s="4" t="s">
        <v>11251</v>
      </c>
      <c r="E2964" s="4" t="s">
        <v>10</v>
      </c>
      <c r="F2964" s="4" t="s">
        <v>11252</v>
      </c>
      <c r="G2964" s="4" t="s">
        <v>12</v>
      </c>
    </row>
    <row r="2965" customFormat="false" ht="15.75" hidden="false" customHeight="false" outlineLevel="0" collapsed="false">
      <c r="A2965" s="3" t="n">
        <v>2964</v>
      </c>
      <c r="B2965" s="4" t="s">
        <v>11253</v>
      </c>
      <c r="C2965" s="4" t="s">
        <v>3495</v>
      </c>
      <c r="D2965" s="4" t="s">
        <v>11254</v>
      </c>
      <c r="E2965" s="8" t="n">
        <v>919667000000</v>
      </c>
      <c r="F2965" s="4" t="s">
        <v>11255</v>
      </c>
      <c r="G2965" s="4" t="s">
        <v>12</v>
      </c>
    </row>
    <row r="2966" customFormat="false" ht="15.75" hidden="false" customHeight="false" outlineLevel="0" collapsed="false">
      <c r="A2966" s="3" t="n">
        <v>2965</v>
      </c>
      <c r="B2966" s="4" t="s">
        <v>11256</v>
      </c>
      <c r="C2966" s="4" t="s">
        <v>31</v>
      </c>
      <c r="D2966" s="4" t="s">
        <v>11257</v>
      </c>
      <c r="E2966" s="4" t="s">
        <v>10</v>
      </c>
      <c r="F2966" s="4" t="s">
        <v>11258</v>
      </c>
      <c r="G2966" s="4" t="s">
        <v>12</v>
      </c>
    </row>
    <row r="2967" customFormat="false" ht="15.75" hidden="false" customHeight="false" outlineLevel="0" collapsed="false">
      <c r="A2967" s="3" t="n">
        <v>2966</v>
      </c>
      <c r="B2967" s="4" t="s">
        <v>11259</v>
      </c>
      <c r="C2967" s="4" t="s">
        <v>11260</v>
      </c>
      <c r="D2967" s="4" t="s">
        <v>11261</v>
      </c>
      <c r="E2967" s="4" t="n">
        <f aca="false">+919236655566</f>
        <v>919236655566</v>
      </c>
      <c r="F2967" s="4" t="s">
        <v>11262</v>
      </c>
      <c r="G2967" s="4" t="s">
        <v>12</v>
      </c>
    </row>
    <row r="2968" customFormat="false" ht="15.75" hidden="false" customHeight="false" outlineLevel="0" collapsed="false">
      <c r="A2968" s="3" t="n">
        <v>2967</v>
      </c>
      <c r="B2968" s="4" t="s">
        <v>11263</v>
      </c>
      <c r="C2968" s="4" t="s">
        <v>11264</v>
      </c>
      <c r="D2968" s="4" t="s">
        <v>11265</v>
      </c>
      <c r="E2968" s="4" t="s">
        <v>10</v>
      </c>
      <c r="F2968" s="4" t="s">
        <v>10</v>
      </c>
      <c r="G2968" s="4" t="s">
        <v>11266</v>
      </c>
    </row>
    <row r="2969" customFormat="false" ht="15.75" hidden="false" customHeight="false" outlineLevel="0" collapsed="false">
      <c r="A2969" s="3" t="n">
        <v>2968</v>
      </c>
      <c r="B2969" s="4" t="s">
        <v>11267</v>
      </c>
      <c r="C2969" s="4" t="s">
        <v>11268</v>
      </c>
      <c r="D2969" s="4" t="s">
        <v>11269</v>
      </c>
      <c r="E2969" s="4" t="s">
        <v>10</v>
      </c>
      <c r="F2969" s="4" t="s">
        <v>11270</v>
      </c>
      <c r="G2969" s="4" t="s">
        <v>12</v>
      </c>
    </row>
    <row r="2970" customFormat="false" ht="15.75" hidden="false" customHeight="false" outlineLevel="0" collapsed="false">
      <c r="A2970" s="3" t="n">
        <v>2969</v>
      </c>
      <c r="B2970" s="4" t="s">
        <v>11271</v>
      </c>
      <c r="C2970" s="4" t="s">
        <v>14</v>
      </c>
      <c r="D2970" s="4" t="s">
        <v>11272</v>
      </c>
      <c r="E2970" s="4" t="s">
        <v>10</v>
      </c>
      <c r="F2970" s="4" t="s">
        <v>11273</v>
      </c>
      <c r="G2970" s="4" t="s">
        <v>12</v>
      </c>
    </row>
    <row r="2971" customFormat="false" ht="15.75" hidden="false" customHeight="false" outlineLevel="0" collapsed="false">
      <c r="A2971" s="3" t="n">
        <v>2970</v>
      </c>
      <c r="B2971" s="4" t="s">
        <v>11274</v>
      </c>
      <c r="C2971" s="4" t="s">
        <v>31</v>
      </c>
      <c r="D2971" s="4" t="s">
        <v>11275</v>
      </c>
      <c r="E2971" s="8" t="n">
        <v>919161000000</v>
      </c>
      <c r="F2971" s="4" t="s">
        <v>11276</v>
      </c>
      <c r="G2971" s="4" t="s">
        <v>12</v>
      </c>
    </row>
    <row r="2972" customFormat="false" ht="15.75" hidden="false" customHeight="false" outlineLevel="0" collapsed="false">
      <c r="A2972" s="3" t="n">
        <v>2971</v>
      </c>
      <c r="B2972" s="4" t="s">
        <v>11277</v>
      </c>
      <c r="C2972" s="4" t="s">
        <v>3495</v>
      </c>
      <c r="D2972" s="4" t="s">
        <v>11278</v>
      </c>
      <c r="E2972" s="4" t="s">
        <v>10</v>
      </c>
      <c r="F2972" s="4" t="s">
        <v>11279</v>
      </c>
      <c r="G2972" s="4" t="s">
        <v>12</v>
      </c>
    </row>
    <row r="2973" customFormat="false" ht="15.75" hidden="false" customHeight="false" outlineLevel="0" collapsed="false">
      <c r="A2973" s="3" t="n">
        <v>2972</v>
      </c>
      <c r="B2973" s="4" t="s">
        <v>11280</v>
      </c>
      <c r="C2973" s="4" t="s">
        <v>11281</v>
      </c>
      <c r="D2973" s="4" t="s">
        <v>11282</v>
      </c>
      <c r="E2973" s="4" t="n">
        <f aca="false">+918033470000</f>
        <v>918033470000</v>
      </c>
      <c r="F2973" s="4" t="s">
        <v>11283</v>
      </c>
      <c r="G2973" s="4" t="s">
        <v>12</v>
      </c>
    </row>
    <row r="2974" customFormat="false" ht="15.75" hidden="false" customHeight="false" outlineLevel="0" collapsed="false">
      <c r="A2974" s="3" t="n">
        <v>2973</v>
      </c>
      <c r="B2974" s="4" t="s">
        <v>11284</v>
      </c>
      <c r="C2974" s="4" t="s">
        <v>11285</v>
      </c>
      <c r="D2974" s="4" t="s">
        <v>11286</v>
      </c>
      <c r="E2974" s="4" t="n">
        <v>-61880049</v>
      </c>
      <c r="F2974" s="4" t="s">
        <v>11287</v>
      </c>
      <c r="G2974" s="4" t="s">
        <v>12</v>
      </c>
    </row>
    <row r="2975" customFormat="false" ht="15.75" hidden="false" customHeight="false" outlineLevel="0" collapsed="false">
      <c r="A2975" s="3" t="n">
        <v>2974</v>
      </c>
      <c r="B2975" s="4" t="s">
        <v>11288</v>
      </c>
      <c r="C2975" s="4" t="s">
        <v>11289</v>
      </c>
      <c r="D2975" s="4" t="s">
        <v>11290</v>
      </c>
      <c r="E2975" s="4" t="s">
        <v>10</v>
      </c>
      <c r="F2975" s="4" t="s">
        <v>11291</v>
      </c>
      <c r="G2975" s="4" t="s">
        <v>12</v>
      </c>
    </row>
    <row r="2976" customFormat="false" ht="15.75" hidden="false" customHeight="false" outlineLevel="0" collapsed="false">
      <c r="A2976" s="3" t="n">
        <v>2975</v>
      </c>
      <c r="B2976" s="4" t="s">
        <v>11292</v>
      </c>
      <c r="C2976" s="4" t="s">
        <v>11293</v>
      </c>
      <c r="D2976" s="4" t="s">
        <v>11294</v>
      </c>
      <c r="E2976" s="4" t="s">
        <v>10</v>
      </c>
      <c r="F2976" s="4" t="s">
        <v>11295</v>
      </c>
      <c r="G2976" s="4" t="s">
        <v>12</v>
      </c>
    </row>
    <row r="2977" customFormat="false" ht="15.75" hidden="false" customHeight="false" outlineLevel="0" collapsed="false">
      <c r="A2977" s="3" t="n">
        <v>2976</v>
      </c>
      <c r="B2977" s="4" t="s">
        <v>11296</v>
      </c>
      <c r="C2977" s="4" t="s">
        <v>4087</v>
      </c>
      <c r="D2977" s="4" t="s">
        <v>11297</v>
      </c>
      <c r="E2977" s="4" t="s">
        <v>11298</v>
      </c>
      <c r="F2977" s="4" t="s">
        <v>11299</v>
      </c>
      <c r="G2977" s="4" t="s">
        <v>12</v>
      </c>
    </row>
    <row r="2978" customFormat="false" ht="15.75" hidden="false" customHeight="false" outlineLevel="0" collapsed="false">
      <c r="A2978" s="3" t="n">
        <v>2977</v>
      </c>
      <c r="B2978" s="4" t="s">
        <v>11300</v>
      </c>
      <c r="C2978" s="4" t="s">
        <v>11301</v>
      </c>
      <c r="D2978" s="4" t="s">
        <v>11302</v>
      </c>
      <c r="E2978" s="4" t="s">
        <v>10</v>
      </c>
      <c r="F2978" s="4" t="s">
        <v>11303</v>
      </c>
      <c r="G2978" s="4" t="s">
        <v>12</v>
      </c>
    </row>
    <row r="2979" customFormat="false" ht="15.75" hidden="false" customHeight="false" outlineLevel="0" collapsed="false">
      <c r="A2979" s="3" t="n">
        <v>2978</v>
      </c>
      <c r="B2979" s="4" t="s">
        <v>11304</v>
      </c>
      <c r="C2979" s="4" t="s">
        <v>11305</v>
      </c>
      <c r="D2979" s="4" t="s">
        <v>11306</v>
      </c>
      <c r="E2979" s="4" t="s">
        <v>10</v>
      </c>
      <c r="F2979" s="4" t="s">
        <v>11307</v>
      </c>
      <c r="G2979" s="4" t="s">
        <v>12</v>
      </c>
    </row>
    <row r="2980" customFormat="false" ht="15.75" hidden="false" customHeight="false" outlineLevel="0" collapsed="false">
      <c r="A2980" s="3" t="n">
        <v>2979</v>
      </c>
      <c r="B2980" s="4" t="s">
        <v>11308</v>
      </c>
      <c r="C2980" s="4" t="s">
        <v>11309</v>
      </c>
      <c r="D2980" s="4" t="s">
        <v>11310</v>
      </c>
      <c r="E2980" s="4" t="s">
        <v>10</v>
      </c>
      <c r="F2980" s="4" t="s">
        <v>11311</v>
      </c>
      <c r="G2980" s="4" t="s">
        <v>12</v>
      </c>
    </row>
    <row r="2981" customFormat="false" ht="15.75" hidden="false" customHeight="false" outlineLevel="0" collapsed="false">
      <c r="A2981" s="3" t="n">
        <v>2980</v>
      </c>
      <c r="B2981" s="4" t="s">
        <v>11312</v>
      </c>
      <c r="C2981" s="4" t="s">
        <v>11313</v>
      </c>
      <c r="D2981" s="4" t="s">
        <v>11314</v>
      </c>
      <c r="E2981" s="4" t="s">
        <v>10</v>
      </c>
      <c r="F2981" s="4" t="s">
        <v>11315</v>
      </c>
      <c r="G2981" s="7" t="s">
        <v>146</v>
      </c>
    </row>
    <row r="2982" customFormat="false" ht="15.75" hidden="false" customHeight="false" outlineLevel="0" collapsed="false">
      <c r="A2982" s="3" t="n">
        <v>2981</v>
      </c>
      <c r="B2982" s="4" t="s">
        <v>11316</v>
      </c>
      <c r="C2982" s="4" t="s">
        <v>11317</v>
      </c>
      <c r="D2982" s="4" t="s">
        <v>11318</v>
      </c>
      <c r="E2982" s="4" t="s">
        <v>10</v>
      </c>
      <c r="F2982" s="4" t="s">
        <v>11319</v>
      </c>
      <c r="G2982" s="4" t="s">
        <v>12</v>
      </c>
    </row>
    <row r="2983" customFormat="false" ht="15.75" hidden="false" customHeight="false" outlineLevel="0" collapsed="false">
      <c r="A2983" s="3" t="n">
        <v>2982</v>
      </c>
      <c r="B2983" s="4" t="s">
        <v>11320</v>
      </c>
      <c r="C2983" s="4" t="s">
        <v>11321</v>
      </c>
      <c r="D2983" s="4" t="s">
        <v>11322</v>
      </c>
      <c r="E2983" s="8" t="n">
        <v>918047000000</v>
      </c>
      <c r="F2983" s="4" t="s">
        <v>11323</v>
      </c>
      <c r="G2983" s="4" t="s">
        <v>12</v>
      </c>
    </row>
    <row r="2984" customFormat="false" ht="15.75" hidden="false" customHeight="false" outlineLevel="0" collapsed="false">
      <c r="A2984" s="3" t="n">
        <v>2983</v>
      </c>
      <c r="B2984" s="4" t="s">
        <v>11324</v>
      </c>
      <c r="C2984" s="4" t="s">
        <v>1825</v>
      </c>
      <c r="D2984" s="4" t="s">
        <v>11325</v>
      </c>
      <c r="E2984" s="8" t="n">
        <v>917127000000</v>
      </c>
      <c r="F2984" s="4" t="s">
        <v>11326</v>
      </c>
      <c r="G2984" s="4" t="s">
        <v>12</v>
      </c>
    </row>
    <row r="2985" customFormat="false" ht="15.75" hidden="false" customHeight="false" outlineLevel="0" collapsed="false">
      <c r="A2985" s="3" t="n">
        <v>2984</v>
      </c>
      <c r="B2985" s="4" t="s">
        <v>11327</v>
      </c>
      <c r="C2985" s="4" t="s">
        <v>31</v>
      </c>
      <c r="D2985" s="4" t="s">
        <v>11328</v>
      </c>
      <c r="E2985" s="4" t="s">
        <v>10</v>
      </c>
      <c r="F2985" s="4" t="s">
        <v>11329</v>
      </c>
      <c r="G2985" s="4" t="s">
        <v>12</v>
      </c>
    </row>
    <row r="2986" customFormat="false" ht="15.75" hidden="false" customHeight="false" outlineLevel="0" collapsed="false">
      <c r="A2986" s="3" t="n">
        <v>2985</v>
      </c>
      <c r="B2986" s="4" t="s">
        <v>11330</v>
      </c>
      <c r="C2986" s="4" t="s">
        <v>11331</v>
      </c>
      <c r="D2986" s="4" t="s">
        <v>11332</v>
      </c>
      <c r="E2986" s="4" t="s">
        <v>10</v>
      </c>
      <c r="F2986" s="4" t="s">
        <v>11333</v>
      </c>
      <c r="G2986" s="4" t="s">
        <v>12</v>
      </c>
    </row>
    <row r="2987" customFormat="false" ht="15.75" hidden="false" customHeight="false" outlineLevel="0" collapsed="false">
      <c r="A2987" s="3" t="n">
        <v>2986</v>
      </c>
      <c r="B2987" s="4" t="s">
        <v>11334</v>
      </c>
      <c r="C2987" s="4" t="s">
        <v>11335</v>
      </c>
      <c r="D2987" s="4" t="s">
        <v>11336</v>
      </c>
      <c r="E2987" s="4" t="s">
        <v>10</v>
      </c>
      <c r="F2987" s="4" t="s">
        <v>11337</v>
      </c>
      <c r="G2987" s="4" t="s">
        <v>12</v>
      </c>
    </row>
    <row r="2988" customFormat="false" ht="15.75" hidden="false" customHeight="false" outlineLevel="0" collapsed="false">
      <c r="A2988" s="3" t="n">
        <v>2987</v>
      </c>
      <c r="B2988" s="4" t="s">
        <v>11338</v>
      </c>
      <c r="C2988" s="4" t="s">
        <v>11339</v>
      </c>
      <c r="D2988" s="4" t="s">
        <v>11340</v>
      </c>
      <c r="E2988" s="4" t="s">
        <v>10</v>
      </c>
      <c r="F2988" s="4" t="s">
        <v>11341</v>
      </c>
      <c r="G2988" s="4" t="s">
        <v>12</v>
      </c>
    </row>
    <row r="2989" customFormat="false" ht="15.75" hidden="false" customHeight="false" outlineLevel="0" collapsed="false">
      <c r="A2989" s="3" t="n">
        <v>2988</v>
      </c>
      <c r="B2989" s="4" t="s">
        <v>11342</v>
      </c>
      <c r="C2989" s="4" t="s">
        <v>11343</v>
      </c>
      <c r="D2989" s="4" t="s">
        <v>11344</v>
      </c>
      <c r="E2989" s="4" t="s">
        <v>11345</v>
      </c>
      <c r="F2989" s="4" t="s">
        <v>11346</v>
      </c>
      <c r="G2989" s="4" t="s">
        <v>12</v>
      </c>
    </row>
    <row r="2990" customFormat="false" ht="15.75" hidden="false" customHeight="false" outlineLevel="0" collapsed="false">
      <c r="A2990" s="3" t="n">
        <v>2989</v>
      </c>
      <c r="B2990" s="4" t="s">
        <v>11347</v>
      </c>
      <c r="C2990" s="4" t="s">
        <v>31</v>
      </c>
      <c r="D2990" s="4" t="s">
        <v>11348</v>
      </c>
      <c r="E2990" s="8" t="n">
        <v>917122000000</v>
      </c>
      <c r="F2990" s="4" t="s">
        <v>11349</v>
      </c>
      <c r="G2990" s="4" t="s">
        <v>12</v>
      </c>
    </row>
    <row r="2991" customFormat="false" ht="15.75" hidden="false" customHeight="false" outlineLevel="0" collapsed="false">
      <c r="A2991" s="3" t="n">
        <v>2990</v>
      </c>
      <c r="B2991" s="4" t="s">
        <v>11350</v>
      </c>
      <c r="C2991" s="4" t="s">
        <v>11351</v>
      </c>
      <c r="D2991" s="4" t="s">
        <v>11352</v>
      </c>
      <c r="E2991" s="4" t="n">
        <f aca="false">+912067265500</f>
        <v>912067265500</v>
      </c>
      <c r="F2991" s="4" t="s">
        <v>11353</v>
      </c>
      <c r="G2991" s="4" t="s">
        <v>12</v>
      </c>
    </row>
    <row r="2992" customFormat="false" ht="15.75" hidden="false" customHeight="false" outlineLevel="0" collapsed="false">
      <c r="A2992" s="3" t="n">
        <v>2991</v>
      </c>
      <c r="B2992" s="4" t="s">
        <v>11354</v>
      </c>
      <c r="C2992" s="4" t="s">
        <v>11355</v>
      </c>
      <c r="D2992" s="4" t="s">
        <v>11356</v>
      </c>
      <c r="E2992" s="4" t="n">
        <f aca="false">+912027426219</f>
        <v>912027426219</v>
      </c>
      <c r="F2992" s="4" t="s">
        <v>11357</v>
      </c>
      <c r="G2992" s="4" t="s">
        <v>12</v>
      </c>
    </row>
    <row r="2993" customFormat="false" ht="15.75" hidden="false" customHeight="false" outlineLevel="0" collapsed="false">
      <c r="A2993" s="3" t="n">
        <v>2992</v>
      </c>
      <c r="B2993" s="4" t="s">
        <v>11358</v>
      </c>
      <c r="C2993" s="4" t="s">
        <v>11359</v>
      </c>
      <c r="D2993" s="4" t="s">
        <v>11360</v>
      </c>
      <c r="E2993" s="4" t="s">
        <v>10</v>
      </c>
      <c r="F2993" s="4" t="s">
        <v>11361</v>
      </c>
      <c r="G2993" s="4" t="s">
        <v>12</v>
      </c>
    </row>
    <row r="2994" customFormat="false" ht="15.75" hidden="false" customHeight="false" outlineLevel="0" collapsed="false">
      <c r="A2994" s="3" t="n">
        <v>2993</v>
      </c>
      <c r="B2994" s="4" t="s">
        <v>11362</v>
      </c>
      <c r="C2994" s="4" t="s">
        <v>11363</v>
      </c>
      <c r="D2994" s="4" t="s">
        <v>11364</v>
      </c>
      <c r="E2994" s="4" t="s">
        <v>10</v>
      </c>
      <c r="F2994" s="4" t="s">
        <v>11365</v>
      </c>
      <c r="G2994" s="4" t="s">
        <v>12</v>
      </c>
    </row>
    <row r="2995" customFormat="false" ht="15.75" hidden="false" customHeight="false" outlineLevel="0" collapsed="false">
      <c r="A2995" s="3" t="n">
        <v>2994</v>
      </c>
      <c r="B2995" s="4" t="s">
        <v>11366</v>
      </c>
      <c r="C2995" s="4" t="s">
        <v>11367</v>
      </c>
      <c r="D2995" s="4" t="s">
        <v>11368</v>
      </c>
      <c r="E2995" s="4" t="s">
        <v>10</v>
      </c>
      <c r="F2995" s="4" t="s">
        <v>11369</v>
      </c>
      <c r="G2995" s="4" t="s">
        <v>12</v>
      </c>
    </row>
    <row r="2996" customFormat="false" ht="15.75" hidden="false" customHeight="false" outlineLevel="0" collapsed="false">
      <c r="A2996" s="3" t="n">
        <v>2995</v>
      </c>
      <c r="B2996" s="4" t="s">
        <v>11370</v>
      </c>
      <c r="C2996" s="4" t="s">
        <v>11371</v>
      </c>
      <c r="D2996" s="4" t="s">
        <v>11372</v>
      </c>
      <c r="E2996" s="4" t="s">
        <v>10</v>
      </c>
      <c r="F2996" s="4" t="s">
        <v>11373</v>
      </c>
      <c r="G2996" s="4" t="s">
        <v>12</v>
      </c>
    </row>
    <row r="2997" customFormat="false" ht="15.75" hidden="false" customHeight="false" outlineLevel="0" collapsed="false">
      <c r="A2997" s="3" t="n">
        <v>2996</v>
      </c>
      <c r="B2997" s="4" t="s">
        <v>11374</v>
      </c>
      <c r="C2997" s="4" t="s">
        <v>11375</v>
      </c>
      <c r="D2997" s="4" t="s">
        <v>11376</v>
      </c>
      <c r="E2997" s="4" t="s">
        <v>10</v>
      </c>
      <c r="F2997" s="4" t="s">
        <v>11377</v>
      </c>
      <c r="G2997" s="4" t="s">
        <v>12</v>
      </c>
    </row>
    <row r="2998" customFormat="false" ht="15.75" hidden="false" customHeight="false" outlineLevel="0" collapsed="false">
      <c r="A2998" s="3" t="n">
        <v>2997</v>
      </c>
      <c r="B2998" s="4" t="s">
        <v>11378</v>
      </c>
      <c r="C2998" s="4" t="s">
        <v>11379</v>
      </c>
      <c r="D2998" s="4" t="s">
        <v>11380</v>
      </c>
      <c r="E2998" s="4" t="s">
        <v>10</v>
      </c>
      <c r="F2998" s="4" t="s">
        <v>11381</v>
      </c>
      <c r="G2998" s="4" t="s">
        <v>12</v>
      </c>
    </row>
    <row r="2999" customFormat="false" ht="15.75" hidden="false" customHeight="false" outlineLevel="0" collapsed="false">
      <c r="A2999" s="3" t="n">
        <v>2998</v>
      </c>
      <c r="B2999" s="4" t="s">
        <v>11382</v>
      </c>
      <c r="C2999" s="4" t="s">
        <v>11383</v>
      </c>
      <c r="D2999" s="4" t="s">
        <v>11384</v>
      </c>
      <c r="E2999" s="4" t="s">
        <v>10</v>
      </c>
      <c r="F2999" s="4" t="s">
        <v>11385</v>
      </c>
      <c r="G2999" s="4" t="s">
        <v>12</v>
      </c>
    </row>
    <row r="3000" customFormat="false" ht="15.75" hidden="false" customHeight="false" outlineLevel="0" collapsed="false">
      <c r="A3000" s="3" t="n">
        <v>2999</v>
      </c>
      <c r="B3000" s="4" t="s">
        <v>11386</v>
      </c>
      <c r="C3000" s="4" t="s">
        <v>31</v>
      </c>
      <c r="D3000" s="4" t="s">
        <v>11387</v>
      </c>
      <c r="E3000" s="4" t="s">
        <v>10</v>
      </c>
      <c r="F3000" s="4" t="s">
        <v>11388</v>
      </c>
      <c r="G3000" s="4" t="s">
        <v>12</v>
      </c>
    </row>
    <row r="3001" customFormat="false" ht="15.75" hidden="false" customHeight="false" outlineLevel="0" collapsed="false">
      <c r="A3001" s="3" t="n">
        <v>3000</v>
      </c>
      <c r="B3001" s="4" t="s">
        <v>11389</v>
      </c>
      <c r="C3001" s="4" t="s">
        <v>11390</v>
      </c>
      <c r="D3001" s="4" t="s">
        <v>11391</v>
      </c>
      <c r="E3001" s="4" t="s">
        <v>10</v>
      </c>
      <c r="F3001" s="4" t="s">
        <v>11392</v>
      </c>
      <c r="G3001" s="4" t="s">
        <v>12</v>
      </c>
    </row>
    <row r="3002" customFormat="false" ht="15.75" hidden="false" customHeight="false" outlineLevel="0" collapsed="false">
      <c r="A3002" s="3" t="n">
        <v>3001</v>
      </c>
      <c r="B3002" s="4" t="s">
        <v>11393</v>
      </c>
      <c r="C3002" s="4" t="s">
        <v>11394</v>
      </c>
      <c r="D3002" s="4" t="s">
        <v>11395</v>
      </c>
      <c r="E3002" s="4" t="s">
        <v>11396</v>
      </c>
      <c r="F3002" s="4" t="s">
        <v>11397</v>
      </c>
      <c r="G3002" s="4" t="s">
        <v>12</v>
      </c>
    </row>
    <row r="3003" customFormat="false" ht="15.75" hidden="false" customHeight="false" outlineLevel="0" collapsed="false">
      <c r="A3003" s="3" t="n">
        <v>3002</v>
      </c>
      <c r="B3003" s="4" t="s">
        <v>11398</v>
      </c>
      <c r="C3003" s="4" t="s">
        <v>11399</v>
      </c>
      <c r="D3003" s="4" t="s">
        <v>11400</v>
      </c>
      <c r="E3003" s="4" t="s">
        <v>10</v>
      </c>
      <c r="F3003" s="4" t="s">
        <v>11401</v>
      </c>
      <c r="G3003" s="4" t="s">
        <v>12</v>
      </c>
    </row>
    <row r="3004" customFormat="false" ht="15.75" hidden="false" customHeight="false" outlineLevel="0" collapsed="false">
      <c r="A3004" s="3" t="n">
        <v>3003</v>
      </c>
      <c r="B3004" s="4" t="s">
        <v>11402</v>
      </c>
      <c r="C3004" s="4" t="s">
        <v>171</v>
      </c>
      <c r="D3004" s="4" t="s">
        <v>11403</v>
      </c>
      <c r="E3004" s="4" t="s">
        <v>10</v>
      </c>
      <c r="F3004" s="4" t="s">
        <v>11404</v>
      </c>
      <c r="G3004" s="4" t="s">
        <v>12</v>
      </c>
    </row>
    <row r="3005" customFormat="false" ht="15.75" hidden="false" customHeight="false" outlineLevel="0" collapsed="false">
      <c r="A3005" s="3" t="n">
        <v>3004</v>
      </c>
      <c r="B3005" s="4" t="s">
        <v>11405</v>
      </c>
      <c r="C3005" s="4" t="s">
        <v>11406</v>
      </c>
      <c r="D3005" s="4" t="s">
        <v>11407</v>
      </c>
      <c r="E3005" s="4" t="s">
        <v>10</v>
      </c>
      <c r="F3005" s="10" t="s">
        <v>11408</v>
      </c>
      <c r="G3005" s="4" t="s">
        <v>12</v>
      </c>
    </row>
    <row r="3006" customFormat="false" ht="15.75" hidden="false" customHeight="false" outlineLevel="0" collapsed="false">
      <c r="A3006" s="3" t="n">
        <v>3005</v>
      </c>
      <c r="B3006" s="4" t="s">
        <v>11409</v>
      </c>
      <c r="C3006" s="4" t="s">
        <v>11410</v>
      </c>
      <c r="D3006" s="4" t="s">
        <v>11411</v>
      </c>
      <c r="E3006" s="4" t="s">
        <v>10</v>
      </c>
      <c r="F3006" s="4" t="s">
        <v>11412</v>
      </c>
      <c r="G3006" s="4" t="s">
        <v>12</v>
      </c>
    </row>
    <row r="3007" customFormat="false" ht="15.75" hidden="false" customHeight="false" outlineLevel="0" collapsed="false">
      <c r="A3007" s="3" t="n">
        <v>3006</v>
      </c>
      <c r="B3007" s="4" t="s">
        <v>11413</v>
      </c>
      <c r="C3007" s="4" t="s">
        <v>11414</v>
      </c>
      <c r="D3007" s="4" t="s">
        <v>11415</v>
      </c>
      <c r="E3007" s="4" t="s">
        <v>11416</v>
      </c>
      <c r="F3007" s="4" t="s">
        <v>11417</v>
      </c>
      <c r="G3007" s="4" t="s">
        <v>12</v>
      </c>
    </row>
    <row r="3008" customFormat="false" ht="15.75" hidden="false" customHeight="false" outlineLevel="0" collapsed="false">
      <c r="A3008" s="3" t="n">
        <v>3007</v>
      </c>
      <c r="B3008" s="4" t="s">
        <v>11418</v>
      </c>
      <c r="C3008" s="4" t="s">
        <v>11419</v>
      </c>
      <c r="D3008" s="4" t="s">
        <v>11420</v>
      </c>
      <c r="E3008" s="8" t="n">
        <v>911126000000</v>
      </c>
      <c r="F3008" s="4" t="s">
        <v>11421</v>
      </c>
      <c r="G3008" s="4" t="s">
        <v>12</v>
      </c>
    </row>
    <row r="3009" customFormat="false" ht="15.75" hidden="false" customHeight="false" outlineLevel="0" collapsed="false">
      <c r="A3009" s="3" t="n">
        <v>3008</v>
      </c>
      <c r="B3009" s="4" t="s">
        <v>11422</v>
      </c>
      <c r="C3009" s="4" t="s">
        <v>31</v>
      </c>
      <c r="D3009" s="4" t="s">
        <v>11423</v>
      </c>
      <c r="E3009" s="4" t="s">
        <v>10</v>
      </c>
      <c r="F3009" s="4" t="s">
        <v>11424</v>
      </c>
      <c r="G3009" s="4" t="s">
        <v>12</v>
      </c>
    </row>
    <row r="3010" customFormat="false" ht="15.75" hidden="false" customHeight="false" outlineLevel="0" collapsed="false">
      <c r="A3010" s="3" t="n">
        <v>3009</v>
      </c>
      <c r="B3010" s="4" t="s">
        <v>11425</v>
      </c>
      <c r="C3010" s="4" t="s">
        <v>11426</v>
      </c>
      <c r="D3010" s="4" t="s">
        <v>11427</v>
      </c>
      <c r="E3010" s="4" t="n">
        <v>8826572226</v>
      </c>
      <c r="F3010" s="10" t="s">
        <v>11428</v>
      </c>
      <c r="G3010" s="4" t="s">
        <v>12</v>
      </c>
    </row>
    <row r="3011" customFormat="false" ht="15.75" hidden="false" customHeight="false" outlineLevel="0" collapsed="false">
      <c r="A3011" s="3" t="n">
        <v>3010</v>
      </c>
      <c r="B3011" s="4" t="s">
        <v>11429</v>
      </c>
      <c r="C3011" s="4" t="s">
        <v>11430</v>
      </c>
      <c r="D3011" s="4" t="s">
        <v>11431</v>
      </c>
      <c r="E3011" s="4" t="s">
        <v>10</v>
      </c>
      <c r="F3011" s="4" t="s">
        <v>11432</v>
      </c>
      <c r="G3011" s="4" t="s">
        <v>12</v>
      </c>
    </row>
    <row r="3012" customFormat="false" ht="15.75" hidden="false" customHeight="false" outlineLevel="0" collapsed="false">
      <c r="A3012" s="3" t="n">
        <v>3011</v>
      </c>
      <c r="B3012" s="4" t="s">
        <v>11433</v>
      </c>
      <c r="C3012" s="4" t="s">
        <v>11434</v>
      </c>
      <c r="D3012" s="4" t="s">
        <v>11435</v>
      </c>
      <c r="E3012" s="4" t="s">
        <v>10</v>
      </c>
      <c r="F3012" s="4" t="s">
        <v>11436</v>
      </c>
      <c r="G3012" s="4" t="s">
        <v>12</v>
      </c>
    </row>
    <row r="3013" customFormat="false" ht="15.75" hidden="false" customHeight="false" outlineLevel="0" collapsed="false">
      <c r="A3013" s="3" t="n">
        <v>3012</v>
      </c>
      <c r="B3013" s="4" t="s">
        <v>11437</v>
      </c>
      <c r="C3013" s="4" t="s">
        <v>11438</v>
      </c>
      <c r="D3013" s="4" t="s">
        <v>11439</v>
      </c>
      <c r="E3013" s="4" t="s">
        <v>11440</v>
      </c>
      <c r="F3013" s="4" t="s">
        <v>11441</v>
      </c>
      <c r="G3013" s="4" t="s">
        <v>12</v>
      </c>
    </row>
    <row r="3014" customFormat="false" ht="15.75" hidden="false" customHeight="false" outlineLevel="0" collapsed="false">
      <c r="A3014" s="3" t="n">
        <v>3013</v>
      </c>
      <c r="B3014" s="4" t="s">
        <v>11442</v>
      </c>
      <c r="C3014" s="4" t="s">
        <v>3495</v>
      </c>
      <c r="D3014" s="4" t="s">
        <v>11443</v>
      </c>
      <c r="E3014" s="8" t="n">
        <v>914024000000</v>
      </c>
      <c r="F3014" s="4" t="s">
        <v>11444</v>
      </c>
      <c r="G3014" s="4" t="s">
        <v>12</v>
      </c>
    </row>
    <row r="3015" customFormat="false" ht="15.75" hidden="false" customHeight="false" outlineLevel="0" collapsed="false">
      <c r="A3015" s="3" t="n">
        <v>3014</v>
      </c>
      <c r="B3015" s="4" t="s">
        <v>11445</v>
      </c>
      <c r="C3015" s="4" t="s">
        <v>11446</v>
      </c>
      <c r="D3015" s="4" t="s">
        <v>11447</v>
      </c>
      <c r="E3015" s="4" t="n">
        <f aca="false">+919008690281</f>
        <v>919008690281</v>
      </c>
      <c r="F3015" s="4" t="s">
        <v>11448</v>
      </c>
      <c r="G3015" s="4" t="s">
        <v>12</v>
      </c>
    </row>
    <row r="3016" customFormat="false" ht="15.75" hidden="false" customHeight="false" outlineLevel="0" collapsed="false">
      <c r="A3016" s="3" t="n">
        <v>3015</v>
      </c>
      <c r="B3016" s="4" t="s">
        <v>11449</v>
      </c>
      <c r="C3016" s="4" t="s">
        <v>11450</v>
      </c>
      <c r="D3016" s="4" t="s">
        <v>11451</v>
      </c>
      <c r="E3016" s="4" t="s">
        <v>10</v>
      </c>
      <c r="F3016" s="4" t="s">
        <v>11452</v>
      </c>
      <c r="G3016" s="4" t="s">
        <v>12</v>
      </c>
    </row>
    <row r="3017" customFormat="false" ht="15.75" hidden="false" customHeight="false" outlineLevel="0" collapsed="false">
      <c r="A3017" s="3" t="n">
        <v>3016</v>
      </c>
      <c r="B3017" s="4" t="s">
        <v>11453</v>
      </c>
      <c r="C3017" s="4" t="s">
        <v>11454</v>
      </c>
      <c r="D3017" s="4" t="s">
        <v>11455</v>
      </c>
      <c r="E3017" s="4" t="s">
        <v>10</v>
      </c>
      <c r="F3017" s="4" t="s">
        <v>11456</v>
      </c>
      <c r="G3017" s="4" t="s">
        <v>12</v>
      </c>
    </row>
    <row r="3018" customFormat="false" ht="15.75" hidden="false" customHeight="false" outlineLevel="0" collapsed="false">
      <c r="A3018" s="3" t="n">
        <v>3017</v>
      </c>
      <c r="B3018" s="4" t="s">
        <v>11457</v>
      </c>
      <c r="C3018" s="4" t="s">
        <v>11458</v>
      </c>
      <c r="D3018" s="4" t="s">
        <v>11459</v>
      </c>
      <c r="E3018" s="4" t="s">
        <v>11460</v>
      </c>
      <c r="F3018" s="4" t="s">
        <v>10</v>
      </c>
      <c r="G3018" s="7" t="s">
        <v>146</v>
      </c>
    </row>
    <row r="3019" customFormat="false" ht="15.75" hidden="false" customHeight="false" outlineLevel="0" collapsed="false">
      <c r="A3019" s="3" t="n">
        <v>3018</v>
      </c>
      <c r="B3019" s="4" t="s">
        <v>11461</v>
      </c>
      <c r="C3019" s="4" t="s">
        <v>11462</v>
      </c>
      <c r="D3019" s="4" t="s">
        <v>11463</v>
      </c>
      <c r="E3019" s="8" t="n">
        <v>918088000000</v>
      </c>
      <c r="F3019" s="4" t="s">
        <v>11464</v>
      </c>
      <c r="G3019" s="4" t="s">
        <v>12</v>
      </c>
    </row>
    <row r="3020" customFormat="false" ht="15.75" hidden="false" customHeight="false" outlineLevel="0" collapsed="false">
      <c r="A3020" s="3" t="n">
        <v>3019</v>
      </c>
      <c r="B3020" s="4" t="s">
        <v>11465</v>
      </c>
      <c r="C3020" s="4" t="s">
        <v>11466</v>
      </c>
      <c r="D3020" s="4" t="s">
        <v>11467</v>
      </c>
      <c r="E3020" s="8" t="n">
        <v>918067000000</v>
      </c>
      <c r="F3020" s="4" t="s">
        <v>11468</v>
      </c>
      <c r="G3020" s="4" t="s">
        <v>12</v>
      </c>
    </row>
    <row r="3021" customFormat="false" ht="15.75" hidden="false" customHeight="false" outlineLevel="0" collapsed="false">
      <c r="A3021" s="3" t="n">
        <v>3020</v>
      </c>
      <c r="B3021" s="4" t="s">
        <v>11469</v>
      </c>
      <c r="C3021" s="4" t="s">
        <v>11470</v>
      </c>
      <c r="D3021" s="4" t="s">
        <v>11471</v>
      </c>
      <c r="E3021" s="4" t="s">
        <v>10</v>
      </c>
      <c r="F3021" s="4" t="s">
        <v>11472</v>
      </c>
      <c r="G3021" s="4" t="s">
        <v>12</v>
      </c>
    </row>
    <row r="3022" customFormat="false" ht="15.75" hidden="false" customHeight="false" outlineLevel="0" collapsed="false">
      <c r="A3022" s="3" t="n">
        <v>3021</v>
      </c>
      <c r="B3022" s="4" t="s">
        <v>11473</v>
      </c>
      <c r="C3022" s="4" t="s">
        <v>171</v>
      </c>
      <c r="D3022" s="4" t="s">
        <v>11474</v>
      </c>
      <c r="E3022" s="4" t="s">
        <v>10</v>
      </c>
      <c r="F3022" s="4" t="s">
        <v>11475</v>
      </c>
      <c r="G3022" s="4" t="s">
        <v>12</v>
      </c>
    </row>
    <row r="3023" customFormat="false" ht="15.75" hidden="false" customHeight="false" outlineLevel="0" collapsed="false">
      <c r="A3023" s="3" t="n">
        <v>3022</v>
      </c>
      <c r="B3023" s="4" t="s">
        <v>11476</v>
      </c>
      <c r="C3023" s="4" t="s">
        <v>31</v>
      </c>
      <c r="D3023" s="4" t="s">
        <v>11477</v>
      </c>
      <c r="E3023" s="4" t="s">
        <v>11478</v>
      </c>
      <c r="F3023" s="4" t="s">
        <v>11479</v>
      </c>
      <c r="G3023" s="4" t="s">
        <v>12</v>
      </c>
    </row>
    <row r="3024" customFormat="false" ht="15.75" hidden="false" customHeight="false" outlineLevel="0" collapsed="false">
      <c r="A3024" s="3" t="n">
        <v>3023</v>
      </c>
      <c r="B3024" s="4" t="s">
        <v>11480</v>
      </c>
      <c r="C3024" s="4" t="s">
        <v>11481</v>
      </c>
      <c r="D3024" s="4" t="s">
        <v>11482</v>
      </c>
      <c r="E3024" s="4" t="s">
        <v>10</v>
      </c>
      <c r="F3024" s="4" t="s">
        <v>11483</v>
      </c>
      <c r="G3024" s="4" t="s">
        <v>12</v>
      </c>
    </row>
    <row r="3025" customFormat="false" ht="15.75" hidden="false" customHeight="false" outlineLevel="0" collapsed="false">
      <c r="A3025" s="3" t="n">
        <v>3024</v>
      </c>
      <c r="B3025" s="4" t="s">
        <v>11484</v>
      </c>
      <c r="C3025" s="4" t="s">
        <v>11485</v>
      </c>
      <c r="D3025" s="4" t="s">
        <v>11486</v>
      </c>
      <c r="E3025" s="4" t="s">
        <v>10</v>
      </c>
      <c r="F3025" s="4" t="s">
        <v>11487</v>
      </c>
      <c r="G3025" s="4" t="s">
        <v>12</v>
      </c>
    </row>
    <row r="3026" customFormat="false" ht="15.75" hidden="false" customHeight="false" outlineLevel="0" collapsed="false">
      <c r="A3026" s="3" t="n">
        <v>3025</v>
      </c>
      <c r="B3026" s="4" t="s">
        <v>11488</v>
      </c>
      <c r="C3026" s="4" t="s">
        <v>11489</v>
      </c>
      <c r="D3026" s="4" t="s">
        <v>11490</v>
      </c>
      <c r="E3026" s="4" t="s">
        <v>10</v>
      </c>
      <c r="F3026" s="4" t="s">
        <v>11491</v>
      </c>
      <c r="G3026" s="4" t="s">
        <v>12</v>
      </c>
    </row>
    <row r="3027" customFormat="false" ht="15.75" hidden="false" customHeight="false" outlineLevel="0" collapsed="false">
      <c r="A3027" s="3" t="n">
        <v>3026</v>
      </c>
      <c r="B3027" s="4" t="s">
        <v>11492</v>
      </c>
      <c r="C3027" s="4" t="s">
        <v>11493</v>
      </c>
      <c r="D3027" s="4" t="s">
        <v>11494</v>
      </c>
      <c r="E3027" s="4" t="s">
        <v>10</v>
      </c>
      <c r="F3027" s="4" t="s">
        <v>11495</v>
      </c>
      <c r="G3027" s="4" t="s">
        <v>12</v>
      </c>
    </row>
    <row r="3028" customFormat="false" ht="15.75" hidden="false" customHeight="false" outlineLevel="0" collapsed="false">
      <c r="A3028" s="3" t="n">
        <v>3027</v>
      </c>
      <c r="B3028" s="4" t="s">
        <v>11496</v>
      </c>
      <c r="C3028" s="4" t="s">
        <v>11497</v>
      </c>
      <c r="D3028" s="4" t="s">
        <v>11498</v>
      </c>
      <c r="E3028" s="4" t="s">
        <v>11499</v>
      </c>
      <c r="F3028" s="4" t="s">
        <v>11500</v>
      </c>
      <c r="G3028" s="4" t="s">
        <v>12</v>
      </c>
    </row>
    <row r="3029" customFormat="false" ht="15.75" hidden="false" customHeight="false" outlineLevel="0" collapsed="false">
      <c r="A3029" s="3" t="n">
        <v>3028</v>
      </c>
      <c r="B3029" s="4" t="s">
        <v>11501</v>
      </c>
      <c r="C3029" s="4" t="s">
        <v>11502</v>
      </c>
      <c r="D3029" s="4" t="s">
        <v>11503</v>
      </c>
      <c r="E3029" s="4" t="s">
        <v>10</v>
      </c>
      <c r="F3029" s="4" t="s">
        <v>11504</v>
      </c>
      <c r="G3029" s="4" t="s">
        <v>12</v>
      </c>
    </row>
    <row r="3030" customFormat="false" ht="15.75" hidden="false" customHeight="false" outlineLevel="0" collapsed="false">
      <c r="A3030" s="3" t="n">
        <v>3029</v>
      </c>
      <c r="B3030" s="4" t="s">
        <v>11505</v>
      </c>
      <c r="C3030" s="4" t="s">
        <v>11506</v>
      </c>
      <c r="D3030" s="4" t="s">
        <v>11507</v>
      </c>
      <c r="E3030" s="4" t="n">
        <f aca="false">+918322540003</f>
        <v>918322540003</v>
      </c>
      <c r="F3030" s="4" t="s">
        <v>11508</v>
      </c>
      <c r="G3030" s="4" t="s">
        <v>12</v>
      </c>
    </row>
    <row r="3031" customFormat="false" ht="15.75" hidden="false" customHeight="false" outlineLevel="0" collapsed="false">
      <c r="A3031" s="3" t="n">
        <v>3030</v>
      </c>
      <c r="B3031" s="4" t="s">
        <v>11509</v>
      </c>
      <c r="C3031" s="4" t="s">
        <v>3495</v>
      </c>
      <c r="D3031" s="4" t="s">
        <v>11510</v>
      </c>
      <c r="E3031" s="4" t="s">
        <v>10</v>
      </c>
      <c r="F3031" s="4" t="s">
        <v>11511</v>
      </c>
      <c r="G3031" s="4" t="s">
        <v>12</v>
      </c>
    </row>
    <row r="3032" customFormat="false" ht="15.75" hidden="false" customHeight="false" outlineLevel="0" collapsed="false">
      <c r="A3032" s="3" t="n">
        <v>3031</v>
      </c>
      <c r="B3032" s="4" t="s">
        <v>11512</v>
      </c>
      <c r="C3032" s="4" t="s">
        <v>11513</v>
      </c>
      <c r="D3032" s="4" t="s">
        <v>11514</v>
      </c>
      <c r="E3032" s="4" t="s">
        <v>10</v>
      </c>
      <c r="F3032" s="4" t="s">
        <v>11515</v>
      </c>
      <c r="G3032" s="4" t="s">
        <v>12</v>
      </c>
    </row>
    <row r="3033" customFormat="false" ht="15.75" hidden="false" customHeight="false" outlineLevel="0" collapsed="false">
      <c r="A3033" s="3" t="n">
        <v>3032</v>
      </c>
      <c r="B3033" s="4" t="s">
        <v>11516</v>
      </c>
      <c r="C3033" s="4" t="s">
        <v>171</v>
      </c>
      <c r="D3033" s="4" t="s">
        <v>11517</v>
      </c>
      <c r="E3033" s="4" t="s">
        <v>10</v>
      </c>
      <c r="F3033" s="10" t="s">
        <v>11518</v>
      </c>
      <c r="G3033" s="4" t="s">
        <v>12</v>
      </c>
    </row>
    <row r="3034" customFormat="false" ht="15.75" hidden="false" customHeight="false" outlineLevel="0" collapsed="false">
      <c r="A3034" s="3" t="n">
        <v>3033</v>
      </c>
      <c r="B3034" s="4" t="s">
        <v>11519</v>
      </c>
      <c r="C3034" s="4" t="s">
        <v>11520</v>
      </c>
      <c r="D3034" s="4" t="s">
        <v>11521</v>
      </c>
      <c r="E3034" s="4" t="s">
        <v>10</v>
      </c>
      <c r="F3034" s="10" t="s">
        <v>11522</v>
      </c>
      <c r="G3034" s="4" t="s">
        <v>12</v>
      </c>
    </row>
    <row r="3035" customFormat="false" ht="15.75" hidden="false" customHeight="false" outlineLevel="0" collapsed="false">
      <c r="A3035" s="3" t="n">
        <v>3034</v>
      </c>
      <c r="B3035" s="4" t="s">
        <v>11523</v>
      </c>
      <c r="C3035" s="4" t="s">
        <v>171</v>
      </c>
      <c r="D3035" s="4" t="s">
        <v>11524</v>
      </c>
      <c r="E3035" s="4" t="s">
        <v>10</v>
      </c>
      <c r="F3035" s="4" t="s">
        <v>11525</v>
      </c>
      <c r="G3035" s="4" t="s">
        <v>12</v>
      </c>
    </row>
    <row r="3036" customFormat="false" ht="15.75" hidden="false" customHeight="false" outlineLevel="0" collapsed="false">
      <c r="A3036" s="3" t="n">
        <v>3035</v>
      </c>
      <c r="B3036" s="4" t="s">
        <v>11526</v>
      </c>
      <c r="C3036" s="4" t="s">
        <v>11527</v>
      </c>
      <c r="D3036" s="4" t="s">
        <v>11528</v>
      </c>
      <c r="E3036" s="4" t="s">
        <v>11529</v>
      </c>
      <c r="F3036" s="4" t="s">
        <v>10</v>
      </c>
      <c r="G3036" s="7" t="s">
        <v>146</v>
      </c>
    </row>
    <row r="3037" customFormat="false" ht="15.75" hidden="false" customHeight="false" outlineLevel="0" collapsed="false">
      <c r="A3037" s="3" t="n">
        <v>3036</v>
      </c>
      <c r="B3037" s="4" t="s">
        <v>11530</v>
      </c>
      <c r="C3037" s="4" t="s">
        <v>3495</v>
      </c>
      <c r="D3037" s="4" t="s">
        <v>11531</v>
      </c>
      <c r="E3037" s="8" t="n">
        <v>916126000000</v>
      </c>
      <c r="F3037" s="4" t="s">
        <v>11532</v>
      </c>
      <c r="G3037" s="4" t="s">
        <v>12</v>
      </c>
    </row>
    <row r="3038" customFormat="false" ht="15.75" hidden="false" customHeight="false" outlineLevel="0" collapsed="false">
      <c r="A3038" s="3" t="n">
        <v>3037</v>
      </c>
      <c r="B3038" s="4" t="s">
        <v>11533</v>
      </c>
      <c r="C3038" s="4" t="s">
        <v>11534</v>
      </c>
      <c r="D3038" s="4" t="s">
        <v>11535</v>
      </c>
      <c r="E3038" s="4" t="s">
        <v>10</v>
      </c>
      <c r="F3038" s="4" t="s">
        <v>11536</v>
      </c>
      <c r="G3038" s="4" t="s">
        <v>12</v>
      </c>
    </row>
    <row r="3039" customFormat="false" ht="15.75" hidden="false" customHeight="false" outlineLevel="0" collapsed="false">
      <c r="A3039" s="3" t="n">
        <v>3038</v>
      </c>
      <c r="B3039" s="4" t="s">
        <v>11537</v>
      </c>
      <c r="C3039" s="4" t="s">
        <v>11538</v>
      </c>
      <c r="D3039" s="4" t="s">
        <v>11539</v>
      </c>
      <c r="E3039" s="4" t="n">
        <f aca="false">+919900059614</f>
        <v>919900059614</v>
      </c>
      <c r="F3039" s="4" t="s">
        <v>11540</v>
      </c>
      <c r="G3039" s="4" t="s">
        <v>12</v>
      </c>
    </row>
    <row r="3040" customFormat="false" ht="15.75" hidden="false" customHeight="false" outlineLevel="0" collapsed="false">
      <c r="A3040" s="3" t="n">
        <v>3039</v>
      </c>
      <c r="B3040" s="4" t="s">
        <v>11541</v>
      </c>
      <c r="C3040" s="4" t="s">
        <v>31</v>
      </c>
      <c r="D3040" s="4" t="s">
        <v>11542</v>
      </c>
      <c r="E3040" s="4" t="s">
        <v>10</v>
      </c>
      <c r="F3040" s="4" t="s">
        <v>11543</v>
      </c>
      <c r="G3040" s="4" t="s">
        <v>12</v>
      </c>
    </row>
    <row r="3041" customFormat="false" ht="15.75" hidden="false" customHeight="false" outlineLevel="0" collapsed="false">
      <c r="A3041" s="3" t="n">
        <v>3040</v>
      </c>
      <c r="B3041" s="4" t="s">
        <v>11544</v>
      </c>
      <c r="C3041" s="4" t="s">
        <v>11545</v>
      </c>
      <c r="D3041" s="4" t="s">
        <v>11546</v>
      </c>
      <c r="E3041" s="4" t="s">
        <v>10</v>
      </c>
      <c r="F3041" s="4" t="s">
        <v>11547</v>
      </c>
      <c r="G3041" s="4" t="s">
        <v>12</v>
      </c>
    </row>
    <row r="3042" customFormat="false" ht="15.75" hidden="false" customHeight="false" outlineLevel="0" collapsed="false">
      <c r="A3042" s="3" t="n">
        <v>3041</v>
      </c>
      <c r="B3042" s="4" t="s">
        <v>11548</v>
      </c>
      <c r="C3042" s="4" t="s">
        <v>11549</v>
      </c>
      <c r="D3042" s="4" t="s">
        <v>11550</v>
      </c>
      <c r="E3042" s="4" t="s">
        <v>11548</v>
      </c>
      <c r="F3042" s="4" t="s">
        <v>11551</v>
      </c>
      <c r="G3042" s="4" t="s">
        <v>12</v>
      </c>
    </row>
    <row r="3043" customFormat="false" ht="15.75" hidden="false" customHeight="false" outlineLevel="0" collapsed="false">
      <c r="A3043" s="3" t="n">
        <v>3042</v>
      </c>
      <c r="B3043" s="4" t="s">
        <v>11552</v>
      </c>
      <c r="C3043" s="4" t="s">
        <v>31</v>
      </c>
      <c r="D3043" s="4" t="s">
        <v>11553</v>
      </c>
      <c r="E3043" s="4" t="s">
        <v>11554</v>
      </c>
      <c r="F3043" s="4" t="s">
        <v>11555</v>
      </c>
      <c r="G3043" s="4" t="s">
        <v>12</v>
      </c>
    </row>
    <row r="3044" customFormat="false" ht="15.75" hidden="false" customHeight="false" outlineLevel="0" collapsed="false">
      <c r="A3044" s="3" t="n">
        <v>3043</v>
      </c>
      <c r="B3044" s="4" t="s">
        <v>11556</v>
      </c>
      <c r="C3044" s="4" t="s">
        <v>11557</v>
      </c>
      <c r="D3044" s="4" t="s">
        <v>11558</v>
      </c>
      <c r="E3044" s="4" t="s">
        <v>10</v>
      </c>
      <c r="F3044" s="4" t="s">
        <v>11559</v>
      </c>
      <c r="G3044" s="4" t="s">
        <v>12</v>
      </c>
    </row>
    <row r="3045" customFormat="false" ht="15.75" hidden="false" customHeight="false" outlineLevel="0" collapsed="false">
      <c r="A3045" s="3" t="n">
        <v>3044</v>
      </c>
      <c r="B3045" s="4" t="s">
        <v>11560</v>
      </c>
      <c r="C3045" s="4" t="s">
        <v>51</v>
      </c>
      <c r="D3045" s="4" t="s">
        <v>11561</v>
      </c>
      <c r="E3045" s="4" t="s">
        <v>11562</v>
      </c>
      <c r="F3045" s="4" t="s">
        <v>11563</v>
      </c>
      <c r="G3045" s="4" t="s">
        <v>12</v>
      </c>
    </row>
    <row r="3046" customFormat="false" ht="15.75" hidden="false" customHeight="false" outlineLevel="0" collapsed="false">
      <c r="A3046" s="3" t="n">
        <v>3045</v>
      </c>
      <c r="B3046" s="4" t="s">
        <v>11564</v>
      </c>
      <c r="C3046" s="4" t="s">
        <v>31</v>
      </c>
      <c r="D3046" s="4" t="s">
        <v>11565</v>
      </c>
      <c r="E3046" s="4" t="s">
        <v>10</v>
      </c>
      <c r="F3046" s="10" t="s">
        <v>11566</v>
      </c>
      <c r="G3046" s="4" t="s">
        <v>12</v>
      </c>
    </row>
    <row r="3047" customFormat="false" ht="15.75" hidden="false" customHeight="false" outlineLevel="0" collapsed="false">
      <c r="A3047" s="3" t="n">
        <v>3046</v>
      </c>
      <c r="B3047" s="4" t="s">
        <v>11567</v>
      </c>
      <c r="C3047" s="4" t="s">
        <v>11568</v>
      </c>
      <c r="D3047" s="4" t="s">
        <v>11569</v>
      </c>
      <c r="E3047" s="4" t="s">
        <v>10</v>
      </c>
      <c r="F3047" s="4" t="s">
        <v>11570</v>
      </c>
      <c r="G3047" s="4" t="s">
        <v>12</v>
      </c>
    </row>
    <row r="3048" customFormat="false" ht="15.75" hidden="false" customHeight="false" outlineLevel="0" collapsed="false">
      <c r="A3048" s="3" t="n">
        <v>3047</v>
      </c>
      <c r="B3048" s="4" t="s">
        <v>11571</v>
      </c>
      <c r="C3048" s="4" t="s">
        <v>11572</v>
      </c>
      <c r="D3048" s="6" t="s">
        <v>11573</v>
      </c>
      <c r="E3048" s="4" t="s">
        <v>11574</v>
      </c>
      <c r="F3048" s="4" t="s">
        <v>11575</v>
      </c>
      <c r="G3048" s="4" t="s">
        <v>12</v>
      </c>
    </row>
    <row r="3049" customFormat="false" ht="15.75" hidden="false" customHeight="false" outlineLevel="0" collapsed="false">
      <c r="A3049" s="3" t="n">
        <v>3048</v>
      </c>
      <c r="B3049" s="4" t="s">
        <v>11576</v>
      </c>
      <c r="C3049" s="4" t="s">
        <v>6106</v>
      </c>
      <c r="D3049" s="4" t="s">
        <v>11577</v>
      </c>
      <c r="E3049" s="4" t="s">
        <v>11578</v>
      </c>
      <c r="F3049" s="4" t="s">
        <v>11579</v>
      </c>
      <c r="G3049" s="4" t="s">
        <v>12</v>
      </c>
    </row>
    <row r="3050" customFormat="false" ht="15.75" hidden="false" customHeight="false" outlineLevel="0" collapsed="false">
      <c r="A3050" s="3" t="n">
        <v>3049</v>
      </c>
      <c r="B3050" s="4" t="s">
        <v>11580</v>
      </c>
      <c r="C3050" s="4" t="s">
        <v>11581</v>
      </c>
      <c r="D3050" s="4" t="s">
        <v>11582</v>
      </c>
      <c r="E3050" s="4" t="n">
        <f aca="false">+912066479400</f>
        <v>912066479400</v>
      </c>
      <c r="F3050" s="4" t="s">
        <v>11583</v>
      </c>
      <c r="G3050" s="4" t="s">
        <v>12</v>
      </c>
    </row>
    <row r="3051" customFormat="false" ht="15.75" hidden="false" customHeight="false" outlineLevel="0" collapsed="false">
      <c r="A3051" s="3" t="n">
        <v>3050</v>
      </c>
      <c r="B3051" s="4" t="s">
        <v>11584</v>
      </c>
      <c r="C3051" s="4" t="s">
        <v>14</v>
      </c>
      <c r="D3051" s="4" t="s">
        <v>11585</v>
      </c>
      <c r="E3051" s="4" t="s">
        <v>10</v>
      </c>
      <c r="F3051" s="4" t="s">
        <v>11586</v>
      </c>
      <c r="G3051" s="4" t="s">
        <v>12</v>
      </c>
    </row>
    <row r="3052" customFormat="false" ht="15.75" hidden="false" customHeight="false" outlineLevel="0" collapsed="false">
      <c r="A3052" s="3" t="n">
        <v>3051</v>
      </c>
      <c r="B3052" s="4" t="s">
        <v>11587</v>
      </c>
      <c r="C3052" s="4" t="s">
        <v>11588</v>
      </c>
      <c r="D3052" s="4" t="s">
        <v>11589</v>
      </c>
      <c r="E3052" s="4" t="s">
        <v>10</v>
      </c>
      <c r="F3052" s="4" t="s">
        <v>11590</v>
      </c>
      <c r="G3052" s="4" t="s">
        <v>12</v>
      </c>
    </row>
    <row r="3053" customFormat="false" ht="15.75" hidden="false" customHeight="false" outlineLevel="0" collapsed="false">
      <c r="A3053" s="3" t="n">
        <v>3052</v>
      </c>
      <c r="B3053" s="4" t="s">
        <v>11591</v>
      </c>
      <c r="C3053" s="4" t="s">
        <v>31</v>
      </c>
      <c r="D3053" s="4" t="s">
        <v>11592</v>
      </c>
      <c r="E3053" s="4" t="n">
        <v>12812776874</v>
      </c>
      <c r="F3053" s="4" t="s">
        <v>11593</v>
      </c>
      <c r="G3053" s="4" t="s">
        <v>12</v>
      </c>
    </row>
    <row r="3054" customFormat="false" ht="15.75" hidden="false" customHeight="false" outlineLevel="0" collapsed="false">
      <c r="A3054" s="3" t="n">
        <v>3053</v>
      </c>
      <c r="B3054" s="4" t="s">
        <v>11594</v>
      </c>
      <c r="C3054" s="4" t="s">
        <v>3495</v>
      </c>
      <c r="D3054" s="4" t="s">
        <v>11595</v>
      </c>
      <c r="E3054" s="4" t="s">
        <v>11596</v>
      </c>
      <c r="F3054" s="10" t="s">
        <v>11597</v>
      </c>
      <c r="G3054" s="4" t="s">
        <v>12</v>
      </c>
    </row>
    <row r="3055" customFormat="false" ht="15.75" hidden="false" customHeight="false" outlineLevel="0" collapsed="false">
      <c r="A3055" s="3" t="n">
        <v>3054</v>
      </c>
      <c r="B3055" s="4" t="s">
        <v>11598</v>
      </c>
      <c r="C3055" s="4" t="s">
        <v>31</v>
      </c>
      <c r="D3055" s="4" t="s">
        <v>11599</v>
      </c>
      <c r="E3055" s="4" t="s">
        <v>10</v>
      </c>
      <c r="F3055" s="4" t="s">
        <v>11600</v>
      </c>
      <c r="G3055" s="4" t="s">
        <v>12</v>
      </c>
    </row>
    <row r="3056" customFormat="false" ht="15.75" hidden="false" customHeight="false" outlineLevel="0" collapsed="false">
      <c r="A3056" s="3" t="n">
        <v>3055</v>
      </c>
      <c r="B3056" s="4" t="s">
        <v>11601</v>
      </c>
      <c r="C3056" s="4" t="s">
        <v>11602</v>
      </c>
      <c r="D3056" s="4" t="s">
        <v>11603</v>
      </c>
      <c r="E3056" s="4" t="n">
        <v>8939689699</v>
      </c>
      <c r="F3056" s="4" t="s">
        <v>11604</v>
      </c>
      <c r="G3056" s="4" t="s">
        <v>12</v>
      </c>
    </row>
    <row r="3057" customFormat="false" ht="15.75" hidden="false" customHeight="false" outlineLevel="0" collapsed="false">
      <c r="A3057" s="3" t="n">
        <v>3056</v>
      </c>
      <c r="B3057" s="5" t="s">
        <v>11605</v>
      </c>
      <c r="C3057" s="4" t="s">
        <v>11606</v>
      </c>
      <c r="D3057" s="4" t="s">
        <v>11607</v>
      </c>
      <c r="E3057" s="4" t="s">
        <v>10</v>
      </c>
      <c r="F3057" s="10" t="s">
        <v>11608</v>
      </c>
      <c r="G3057" s="4" t="s">
        <v>12</v>
      </c>
    </row>
    <row r="3058" customFormat="false" ht="15.75" hidden="false" customHeight="false" outlineLevel="0" collapsed="false">
      <c r="A3058" s="3" t="n">
        <v>3057</v>
      </c>
      <c r="B3058" s="4" t="s">
        <v>11609</v>
      </c>
      <c r="C3058" s="4" t="s">
        <v>14</v>
      </c>
      <c r="D3058" s="4" t="s">
        <v>11610</v>
      </c>
      <c r="E3058" s="4" t="s">
        <v>10</v>
      </c>
      <c r="F3058" s="4" t="s">
        <v>11611</v>
      </c>
      <c r="G3058" s="4" t="s">
        <v>12</v>
      </c>
    </row>
    <row r="3059" customFormat="false" ht="15.75" hidden="false" customHeight="false" outlineLevel="0" collapsed="false">
      <c r="A3059" s="3" t="n">
        <v>3058</v>
      </c>
      <c r="B3059" s="4" t="s">
        <v>11612</v>
      </c>
      <c r="C3059" s="4" t="s">
        <v>6853</v>
      </c>
      <c r="D3059" s="4" t="s">
        <v>11613</v>
      </c>
      <c r="E3059" s="4" t="s">
        <v>10</v>
      </c>
      <c r="F3059" s="4" t="s">
        <v>11614</v>
      </c>
      <c r="G3059" s="4" t="s">
        <v>12</v>
      </c>
    </row>
    <row r="3060" customFormat="false" ht="15.75" hidden="false" customHeight="false" outlineLevel="0" collapsed="false">
      <c r="A3060" s="3" t="n">
        <v>3059</v>
      </c>
      <c r="B3060" s="4" t="s">
        <v>11615</v>
      </c>
      <c r="C3060" s="4" t="s">
        <v>3495</v>
      </c>
      <c r="D3060" s="4" t="s">
        <v>11616</v>
      </c>
      <c r="E3060" s="4" t="s">
        <v>10</v>
      </c>
      <c r="F3060" s="4" t="s">
        <v>11617</v>
      </c>
      <c r="G3060" s="4" t="s">
        <v>12</v>
      </c>
    </row>
    <row r="3061" customFormat="false" ht="15.75" hidden="false" customHeight="false" outlineLevel="0" collapsed="false">
      <c r="A3061" s="3" t="n">
        <v>3060</v>
      </c>
      <c r="B3061" s="4" t="s">
        <v>11618</v>
      </c>
      <c r="C3061" s="4" t="s">
        <v>31</v>
      </c>
      <c r="D3061" s="4" t="s">
        <v>11619</v>
      </c>
      <c r="E3061" s="4" t="s">
        <v>10</v>
      </c>
      <c r="F3061" s="4" t="s">
        <v>11620</v>
      </c>
      <c r="G3061" s="4" t="s">
        <v>12</v>
      </c>
    </row>
    <row r="3062" customFormat="false" ht="15.75" hidden="false" customHeight="false" outlineLevel="0" collapsed="false">
      <c r="A3062" s="3" t="n">
        <v>3061</v>
      </c>
      <c r="B3062" s="4" t="s">
        <v>11621</v>
      </c>
      <c r="C3062" s="4" t="s">
        <v>11622</v>
      </c>
      <c r="D3062" s="4" t="s">
        <v>11623</v>
      </c>
      <c r="E3062" s="4" t="n">
        <f aca="false">+919884221858</f>
        <v>919884221858</v>
      </c>
      <c r="F3062" s="4" t="s">
        <v>10</v>
      </c>
      <c r="G3062" s="7" t="s">
        <v>146</v>
      </c>
    </row>
    <row r="3063" customFormat="false" ht="15.75" hidden="false" customHeight="false" outlineLevel="0" collapsed="false">
      <c r="A3063" s="3" t="n">
        <v>3062</v>
      </c>
      <c r="B3063" s="4" t="s">
        <v>11624</v>
      </c>
      <c r="C3063" s="4" t="s">
        <v>11625</v>
      </c>
      <c r="D3063" s="4" t="s">
        <v>11626</v>
      </c>
      <c r="E3063" s="4" t="s">
        <v>10</v>
      </c>
      <c r="F3063" s="4" t="s">
        <v>11627</v>
      </c>
      <c r="G3063" s="4" t="s">
        <v>12</v>
      </c>
    </row>
    <row r="3064" customFormat="false" ht="15.75" hidden="false" customHeight="false" outlineLevel="0" collapsed="false">
      <c r="A3064" s="3" t="n">
        <v>3063</v>
      </c>
      <c r="B3064" s="4" t="s">
        <v>11628</v>
      </c>
      <c r="C3064" s="4" t="s">
        <v>11629</v>
      </c>
      <c r="D3064" s="4" t="s">
        <v>11630</v>
      </c>
      <c r="E3064" s="4" t="s">
        <v>10</v>
      </c>
      <c r="F3064" s="4" t="s">
        <v>11631</v>
      </c>
      <c r="G3064" s="4" t="s">
        <v>12</v>
      </c>
    </row>
    <row r="3065" customFormat="false" ht="15.75" hidden="false" customHeight="false" outlineLevel="0" collapsed="false">
      <c r="A3065" s="3" t="n">
        <v>3064</v>
      </c>
      <c r="B3065" s="4" t="s">
        <v>11632</v>
      </c>
      <c r="C3065" s="4" t="s">
        <v>11633</v>
      </c>
      <c r="D3065" s="4" t="s">
        <v>11634</v>
      </c>
      <c r="E3065" s="4" t="n">
        <v>94114796444</v>
      </c>
      <c r="F3065" s="4" t="s">
        <v>11635</v>
      </c>
      <c r="G3065" s="4" t="s">
        <v>12</v>
      </c>
    </row>
    <row r="3066" customFormat="false" ht="15.75" hidden="false" customHeight="false" outlineLevel="0" collapsed="false">
      <c r="A3066" s="3" t="n">
        <v>3065</v>
      </c>
      <c r="B3066" s="4" t="s">
        <v>11636</v>
      </c>
      <c r="C3066" s="4" t="s">
        <v>11637</v>
      </c>
      <c r="D3066" s="4" t="s">
        <v>11638</v>
      </c>
      <c r="E3066" s="8" t="n">
        <v>918027000000</v>
      </c>
      <c r="F3066" s="4" t="s">
        <v>11639</v>
      </c>
      <c r="G3066" s="4" t="s">
        <v>12</v>
      </c>
    </row>
    <row r="3067" customFormat="false" ht="15.75" hidden="false" customHeight="false" outlineLevel="0" collapsed="false">
      <c r="A3067" s="3" t="n">
        <v>3066</v>
      </c>
      <c r="B3067" s="4" t="s">
        <v>11640</v>
      </c>
      <c r="C3067" s="4" t="s">
        <v>8620</v>
      </c>
      <c r="D3067" s="4" t="s">
        <v>11641</v>
      </c>
      <c r="E3067" s="4" t="s">
        <v>10</v>
      </c>
      <c r="F3067" s="4" t="s">
        <v>11642</v>
      </c>
      <c r="G3067" s="4" t="s">
        <v>12</v>
      </c>
    </row>
    <row r="3068" customFormat="false" ht="15.75" hidden="false" customHeight="false" outlineLevel="0" collapsed="false">
      <c r="A3068" s="3" t="n">
        <v>3067</v>
      </c>
      <c r="B3068" s="4" t="s">
        <v>11643</v>
      </c>
      <c r="C3068" s="4" t="s">
        <v>11644</v>
      </c>
      <c r="D3068" s="4" t="s">
        <v>11645</v>
      </c>
      <c r="E3068" s="4" t="s">
        <v>10</v>
      </c>
      <c r="F3068" s="4" t="s">
        <v>11646</v>
      </c>
      <c r="G3068" s="4" t="s">
        <v>12</v>
      </c>
    </row>
    <row r="3069" customFormat="false" ht="15.75" hidden="false" customHeight="false" outlineLevel="0" collapsed="false">
      <c r="A3069" s="3" t="n">
        <v>3068</v>
      </c>
      <c r="B3069" s="4" t="s">
        <v>11647</v>
      </c>
      <c r="C3069" s="4" t="s">
        <v>11648</v>
      </c>
      <c r="D3069" s="4" t="s">
        <v>11649</v>
      </c>
      <c r="E3069" s="4" t="s">
        <v>11650</v>
      </c>
      <c r="F3069" s="4" t="s">
        <v>11651</v>
      </c>
      <c r="G3069" s="4" t="s">
        <v>12</v>
      </c>
    </row>
    <row r="3070" customFormat="false" ht="15.75" hidden="false" customHeight="false" outlineLevel="0" collapsed="false">
      <c r="A3070" s="3" t="n">
        <v>3069</v>
      </c>
      <c r="B3070" s="4" t="s">
        <v>11652</v>
      </c>
      <c r="C3070" s="4" t="s">
        <v>11653</v>
      </c>
      <c r="D3070" s="4" t="s">
        <v>11654</v>
      </c>
      <c r="E3070" s="8" t="n">
        <v>912224000000</v>
      </c>
      <c r="F3070" s="4" t="s">
        <v>11655</v>
      </c>
      <c r="G3070" s="4" t="s">
        <v>12</v>
      </c>
    </row>
    <row r="3071" customFormat="false" ht="15.75" hidden="false" customHeight="false" outlineLevel="0" collapsed="false">
      <c r="A3071" s="3" t="n">
        <v>3070</v>
      </c>
      <c r="B3071" s="4" t="s">
        <v>11656</v>
      </c>
      <c r="C3071" s="4" t="s">
        <v>3495</v>
      </c>
      <c r="D3071" s="4" t="s">
        <v>11657</v>
      </c>
      <c r="E3071" s="8" t="n">
        <v>918917000000</v>
      </c>
      <c r="F3071" s="4" t="s">
        <v>11658</v>
      </c>
      <c r="G3071" s="4" t="s">
        <v>12</v>
      </c>
    </row>
    <row r="3072" customFormat="false" ht="15.75" hidden="false" customHeight="false" outlineLevel="0" collapsed="false">
      <c r="A3072" s="3" t="n">
        <v>3071</v>
      </c>
      <c r="B3072" s="4" t="s">
        <v>11659</v>
      </c>
      <c r="C3072" s="4" t="s">
        <v>31</v>
      </c>
      <c r="D3072" s="4" t="s">
        <v>11660</v>
      </c>
      <c r="E3072" s="4" t="s">
        <v>10</v>
      </c>
      <c r="F3072" s="4" t="s">
        <v>11661</v>
      </c>
      <c r="G3072" s="4" t="s">
        <v>12</v>
      </c>
    </row>
    <row r="3073" customFormat="false" ht="15.75" hidden="false" customHeight="false" outlineLevel="0" collapsed="false">
      <c r="A3073" s="3" t="n">
        <v>3072</v>
      </c>
      <c r="B3073" s="4" t="s">
        <v>11662</v>
      </c>
      <c r="C3073" s="4" t="s">
        <v>51</v>
      </c>
      <c r="D3073" s="4" t="s">
        <v>11663</v>
      </c>
      <c r="E3073" s="4" t="s">
        <v>10</v>
      </c>
      <c r="F3073" s="4" t="s">
        <v>11664</v>
      </c>
      <c r="G3073" s="4" t="s">
        <v>12</v>
      </c>
    </row>
    <row r="3074" customFormat="false" ht="15.75" hidden="false" customHeight="false" outlineLevel="0" collapsed="false">
      <c r="A3074" s="3" t="n">
        <v>3073</v>
      </c>
      <c r="B3074" s="4" t="s">
        <v>11665</v>
      </c>
      <c r="C3074" s="4" t="s">
        <v>11666</v>
      </c>
      <c r="D3074" s="4" t="s">
        <v>11667</v>
      </c>
      <c r="E3074" s="4" t="n">
        <f aca="false">+914023187453</f>
        <v>914023187453</v>
      </c>
      <c r="F3074" s="4" t="s">
        <v>11668</v>
      </c>
      <c r="G3074" s="4" t="s">
        <v>12</v>
      </c>
    </row>
    <row r="3075" customFormat="false" ht="15.75" hidden="false" customHeight="false" outlineLevel="0" collapsed="false">
      <c r="A3075" s="3" t="n">
        <v>3074</v>
      </c>
      <c r="B3075" s="4" t="s">
        <v>11669</v>
      </c>
      <c r="C3075" s="4" t="s">
        <v>11670</v>
      </c>
      <c r="D3075" s="6" t="s">
        <v>11671</v>
      </c>
      <c r="E3075" s="4" t="s">
        <v>10</v>
      </c>
      <c r="F3075" s="4" t="s">
        <v>11672</v>
      </c>
      <c r="G3075" s="4" t="s">
        <v>12</v>
      </c>
    </row>
    <row r="3076" customFormat="false" ht="15.75" hidden="false" customHeight="false" outlineLevel="0" collapsed="false">
      <c r="A3076" s="3" t="n">
        <v>3075</v>
      </c>
      <c r="B3076" s="4" t="s">
        <v>11673</v>
      </c>
      <c r="C3076" s="4" t="s">
        <v>11674</v>
      </c>
      <c r="D3076" s="4" t="s">
        <v>11675</v>
      </c>
      <c r="E3076" s="8" t="n">
        <v>918041000000</v>
      </c>
      <c r="F3076" s="4" t="s">
        <v>11676</v>
      </c>
      <c r="G3076" s="4" t="s">
        <v>12</v>
      </c>
    </row>
    <row r="3077" customFormat="false" ht="15.75" hidden="false" customHeight="false" outlineLevel="0" collapsed="false">
      <c r="A3077" s="3" t="n">
        <v>3076</v>
      </c>
      <c r="B3077" s="4" t="s">
        <v>11677</v>
      </c>
      <c r="C3077" s="4" t="s">
        <v>3495</v>
      </c>
      <c r="D3077" s="4" t="s">
        <v>11678</v>
      </c>
      <c r="E3077" s="8" t="n">
        <v>919536000000</v>
      </c>
      <c r="F3077" s="4" t="s">
        <v>11679</v>
      </c>
      <c r="G3077" s="4" t="s">
        <v>12</v>
      </c>
    </row>
    <row r="3078" customFormat="false" ht="15.75" hidden="false" customHeight="false" outlineLevel="0" collapsed="false">
      <c r="A3078" s="3" t="n">
        <v>3077</v>
      </c>
      <c r="B3078" s="4" t="s">
        <v>11680</v>
      </c>
      <c r="C3078" s="4" t="s">
        <v>31</v>
      </c>
      <c r="D3078" s="4" t="s">
        <v>11681</v>
      </c>
      <c r="E3078" s="4" t="s">
        <v>10</v>
      </c>
      <c r="F3078" s="4" t="s">
        <v>11682</v>
      </c>
      <c r="G3078" s="4" t="s">
        <v>12</v>
      </c>
    </row>
    <row r="3079" customFormat="false" ht="15.75" hidden="false" customHeight="false" outlineLevel="0" collapsed="false">
      <c r="A3079" s="3" t="n">
        <v>3078</v>
      </c>
      <c r="B3079" s="4" t="s">
        <v>11683</v>
      </c>
      <c r="C3079" s="4" t="s">
        <v>11684</v>
      </c>
      <c r="D3079" s="4" t="s">
        <v>11685</v>
      </c>
      <c r="E3079" s="4" t="n">
        <f aca="false">+912224101112</f>
        <v>912224101112</v>
      </c>
      <c r="F3079" s="4" t="s">
        <v>11686</v>
      </c>
      <c r="G3079" s="4" t="s">
        <v>12</v>
      </c>
    </row>
    <row r="3080" customFormat="false" ht="15.75" hidden="false" customHeight="false" outlineLevel="0" collapsed="false">
      <c r="A3080" s="3" t="n">
        <v>3079</v>
      </c>
      <c r="B3080" s="4" t="s">
        <v>11687</v>
      </c>
      <c r="C3080" s="4" t="s">
        <v>14</v>
      </c>
      <c r="D3080" s="4" t="s">
        <v>11688</v>
      </c>
      <c r="E3080" s="4" t="s">
        <v>10</v>
      </c>
      <c r="F3080" s="10" t="s">
        <v>11689</v>
      </c>
      <c r="G3080" s="4" t="s">
        <v>12</v>
      </c>
    </row>
    <row r="3081" customFormat="false" ht="15.75" hidden="false" customHeight="false" outlineLevel="0" collapsed="false">
      <c r="A3081" s="3" t="n">
        <v>3080</v>
      </c>
      <c r="B3081" s="4" t="s">
        <v>11690</v>
      </c>
      <c r="C3081" s="4" t="s">
        <v>9509</v>
      </c>
      <c r="D3081" s="6" t="s">
        <v>11691</v>
      </c>
      <c r="E3081" s="4" t="s">
        <v>11692</v>
      </c>
      <c r="F3081" s="4" t="s">
        <v>11693</v>
      </c>
      <c r="G3081" s="4" t="s">
        <v>12</v>
      </c>
    </row>
    <row r="3082" customFormat="false" ht="15.75" hidden="false" customHeight="false" outlineLevel="0" collapsed="false">
      <c r="A3082" s="3" t="n">
        <v>3081</v>
      </c>
      <c r="B3082" s="4" t="s">
        <v>11694</v>
      </c>
      <c r="C3082" s="4" t="s">
        <v>11695</v>
      </c>
      <c r="D3082" s="4" t="s">
        <v>11696</v>
      </c>
      <c r="E3082" s="4" t="s">
        <v>10</v>
      </c>
      <c r="F3082" s="4" t="s">
        <v>11697</v>
      </c>
      <c r="G3082" s="4" t="s">
        <v>12</v>
      </c>
    </row>
    <row r="3083" customFormat="false" ht="15.75" hidden="false" customHeight="false" outlineLevel="0" collapsed="false">
      <c r="A3083" s="3" t="n">
        <v>3082</v>
      </c>
      <c r="B3083" s="4" t="s">
        <v>11698</v>
      </c>
      <c r="C3083" s="4" t="s">
        <v>11699</v>
      </c>
      <c r="D3083" s="4" t="s">
        <v>11700</v>
      </c>
      <c r="E3083" s="4" t="n">
        <v>6567911744</v>
      </c>
      <c r="F3083" s="4" t="s">
        <v>11701</v>
      </c>
      <c r="G3083" s="4" t="s">
        <v>12</v>
      </c>
    </row>
    <row r="3084" customFormat="false" ht="15.75" hidden="false" customHeight="false" outlineLevel="0" collapsed="false">
      <c r="A3084" s="3" t="n">
        <v>3083</v>
      </c>
      <c r="B3084" s="4" t="s">
        <v>11702</v>
      </c>
      <c r="C3084" s="4" t="s">
        <v>31</v>
      </c>
      <c r="D3084" s="4" t="s">
        <v>11703</v>
      </c>
      <c r="E3084" s="4" t="s">
        <v>10</v>
      </c>
      <c r="F3084" s="4" t="s">
        <v>11704</v>
      </c>
      <c r="G3084" s="4" t="s">
        <v>12</v>
      </c>
    </row>
    <row r="3085" customFormat="false" ht="15.75" hidden="false" customHeight="false" outlineLevel="0" collapsed="false">
      <c r="A3085" s="3" t="n">
        <v>3084</v>
      </c>
      <c r="B3085" s="4" t="s">
        <v>11705</v>
      </c>
      <c r="C3085" s="4" t="s">
        <v>11706</v>
      </c>
      <c r="D3085" s="4" t="s">
        <v>11707</v>
      </c>
      <c r="E3085" s="4" t="s">
        <v>10</v>
      </c>
      <c r="F3085" s="4" t="s">
        <v>11708</v>
      </c>
      <c r="G3085" s="4" t="s">
        <v>12</v>
      </c>
    </row>
    <row r="3086" customFormat="false" ht="15.75" hidden="false" customHeight="false" outlineLevel="0" collapsed="false">
      <c r="A3086" s="3" t="n">
        <v>3085</v>
      </c>
      <c r="B3086" s="4" t="s">
        <v>11709</v>
      </c>
      <c r="C3086" s="4" t="s">
        <v>11710</v>
      </c>
      <c r="D3086" s="4" t="s">
        <v>11711</v>
      </c>
      <c r="E3086" s="4" t="s">
        <v>10</v>
      </c>
      <c r="F3086" s="4" t="s">
        <v>11712</v>
      </c>
      <c r="G3086" s="4" t="s">
        <v>12</v>
      </c>
    </row>
    <row r="3087" customFormat="false" ht="15.75" hidden="false" customHeight="false" outlineLevel="0" collapsed="false">
      <c r="A3087" s="3" t="n">
        <v>3086</v>
      </c>
      <c r="B3087" s="4" t="s">
        <v>11713</v>
      </c>
      <c r="C3087" s="4" t="s">
        <v>11714</v>
      </c>
      <c r="D3087" s="4" t="s">
        <v>11715</v>
      </c>
      <c r="E3087" s="4" t="s">
        <v>10</v>
      </c>
      <c r="F3087" s="4" t="s">
        <v>11716</v>
      </c>
      <c r="G3087" s="4" t="s">
        <v>12</v>
      </c>
    </row>
    <row r="3088" customFormat="false" ht="15.75" hidden="false" customHeight="false" outlineLevel="0" collapsed="false">
      <c r="A3088" s="3" t="n">
        <v>3087</v>
      </c>
      <c r="B3088" s="4" t="s">
        <v>11717</v>
      </c>
      <c r="C3088" s="4" t="s">
        <v>11718</v>
      </c>
      <c r="D3088" s="4" t="s">
        <v>11719</v>
      </c>
      <c r="E3088" s="4" t="s">
        <v>10</v>
      </c>
      <c r="F3088" s="4" t="s">
        <v>11720</v>
      </c>
      <c r="G3088" s="4" t="s">
        <v>12</v>
      </c>
    </row>
    <row r="3089" customFormat="false" ht="15.75" hidden="false" customHeight="false" outlineLevel="0" collapsed="false">
      <c r="A3089" s="3" t="n">
        <v>3088</v>
      </c>
      <c r="B3089" s="4" t="s">
        <v>11721</v>
      </c>
      <c r="C3089" s="4" t="s">
        <v>11722</v>
      </c>
      <c r="D3089" s="4" t="s">
        <v>11723</v>
      </c>
      <c r="E3089" s="4" t="n">
        <v>6562224505</v>
      </c>
      <c r="F3089" s="4" t="s">
        <v>11724</v>
      </c>
      <c r="G3089" s="4" t="s">
        <v>12</v>
      </c>
    </row>
    <row r="3090" customFormat="false" ht="15.75" hidden="false" customHeight="false" outlineLevel="0" collapsed="false">
      <c r="A3090" s="3" t="n">
        <v>3089</v>
      </c>
      <c r="B3090" s="4" t="s">
        <v>11725</v>
      </c>
      <c r="C3090" s="4" t="s">
        <v>31</v>
      </c>
      <c r="D3090" s="4" t="s">
        <v>11726</v>
      </c>
      <c r="E3090" s="4" t="s">
        <v>10</v>
      </c>
      <c r="F3090" s="4" t="s">
        <v>11727</v>
      </c>
      <c r="G3090" s="4" t="s">
        <v>12</v>
      </c>
    </row>
    <row r="3091" customFormat="false" ht="15.75" hidden="false" customHeight="false" outlineLevel="0" collapsed="false">
      <c r="A3091" s="3" t="n">
        <v>3090</v>
      </c>
      <c r="B3091" s="4" t="s">
        <v>11728</v>
      </c>
      <c r="C3091" s="4" t="s">
        <v>11729</v>
      </c>
      <c r="D3091" s="4" t="s">
        <v>11730</v>
      </c>
      <c r="E3091" s="4" t="n">
        <f aca="false">+919881075950</f>
        <v>919881075950</v>
      </c>
      <c r="F3091" s="4" t="s">
        <v>11731</v>
      </c>
      <c r="G3091" s="4" t="s">
        <v>12</v>
      </c>
    </row>
    <row r="3092" customFormat="false" ht="15.75" hidden="false" customHeight="false" outlineLevel="0" collapsed="false">
      <c r="A3092" s="3" t="n">
        <v>3091</v>
      </c>
      <c r="B3092" s="4" t="s">
        <v>11732</v>
      </c>
      <c r="C3092" s="4" t="s">
        <v>11733</v>
      </c>
      <c r="D3092" s="4" t="s">
        <v>11734</v>
      </c>
      <c r="E3092" s="4" t="s">
        <v>10</v>
      </c>
      <c r="F3092" s="4" t="s">
        <v>11735</v>
      </c>
      <c r="G3092" s="4" t="s">
        <v>12</v>
      </c>
    </row>
    <row r="3093" customFormat="false" ht="15.75" hidden="false" customHeight="false" outlineLevel="0" collapsed="false">
      <c r="A3093" s="3" t="n">
        <v>3092</v>
      </c>
      <c r="B3093" s="4" t="s">
        <v>11736</v>
      </c>
      <c r="C3093" s="4" t="s">
        <v>11737</v>
      </c>
      <c r="D3093" s="6" t="s">
        <v>11738</v>
      </c>
      <c r="E3093" s="4" t="s">
        <v>10</v>
      </c>
      <c r="F3093" s="10" t="s">
        <v>11739</v>
      </c>
      <c r="G3093" s="4" t="s">
        <v>12</v>
      </c>
    </row>
    <row r="3094" customFormat="false" ht="15.75" hidden="false" customHeight="false" outlineLevel="0" collapsed="false">
      <c r="A3094" s="3" t="n">
        <v>3093</v>
      </c>
      <c r="B3094" s="4" t="s">
        <v>11740</v>
      </c>
      <c r="C3094" s="4" t="s">
        <v>11741</v>
      </c>
      <c r="D3094" s="4" t="s">
        <v>11742</v>
      </c>
      <c r="E3094" s="8" t="n">
        <v>911294000000</v>
      </c>
      <c r="F3094" s="4" t="s">
        <v>11743</v>
      </c>
      <c r="G3094" s="4" t="s">
        <v>12</v>
      </c>
    </row>
    <row r="3095" customFormat="false" ht="15.75" hidden="false" customHeight="false" outlineLevel="0" collapsed="false">
      <c r="A3095" s="3" t="n">
        <v>3094</v>
      </c>
      <c r="B3095" s="4" t="s">
        <v>11744</v>
      </c>
      <c r="C3095" s="4" t="s">
        <v>11745</v>
      </c>
      <c r="D3095" s="4" t="s">
        <v>11746</v>
      </c>
      <c r="E3095" s="4" t="s">
        <v>10</v>
      </c>
      <c r="F3095" s="4" t="s">
        <v>11747</v>
      </c>
      <c r="G3095" s="4" t="s">
        <v>12</v>
      </c>
    </row>
    <row r="3096" customFormat="false" ht="15.75" hidden="false" customHeight="false" outlineLevel="0" collapsed="false">
      <c r="A3096" s="3" t="n">
        <v>3095</v>
      </c>
      <c r="B3096" s="4" t="s">
        <v>11748</v>
      </c>
      <c r="C3096" s="4" t="s">
        <v>11749</v>
      </c>
      <c r="D3096" s="4" t="s">
        <v>11750</v>
      </c>
      <c r="E3096" s="4" t="s">
        <v>10</v>
      </c>
      <c r="F3096" s="4" t="s">
        <v>11751</v>
      </c>
      <c r="G3096" s="4" t="s">
        <v>12</v>
      </c>
    </row>
    <row r="3097" customFormat="false" ht="15.75" hidden="false" customHeight="false" outlineLevel="0" collapsed="false">
      <c r="A3097" s="3" t="n">
        <v>3096</v>
      </c>
      <c r="B3097" s="4" t="s">
        <v>11752</v>
      </c>
      <c r="C3097" s="4" t="s">
        <v>171</v>
      </c>
      <c r="D3097" s="4" t="s">
        <v>11753</v>
      </c>
      <c r="E3097" s="4" t="n">
        <f aca="false">+917122249004</f>
        <v>917122249004</v>
      </c>
      <c r="F3097" s="4" t="s">
        <v>11754</v>
      </c>
      <c r="G3097" s="4" t="s">
        <v>12</v>
      </c>
    </row>
    <row r="3098" customFormat="false" ht="15.75" hidden="false" customHeight="false" outlineLevel="0" collapsed="false">
      <c r="A3098" s="3" t="n">
        <v>3097</v>
      </c>
      <c r="B3098" s="4" t="s">
        <v>11755</v>
      </c>
      <c r="C3098" s="4" t="s">
        <v>14</v>
      </c>
      <c r="D3098" s="4" t="s">
        <v>11756</v>
      </c>
      <c r="E3098" s="4" t="s">
        <v>10</v>
      </c>
      <c r="F3098" s="4" t="s">
        <v>11757</v>
      </c>
      <c r="G3098" s="4" t="s">
        <v>12</v>
      </c>
    </row>
    <row r="3099" customFormat="false" ht="15.75" hidden="false" customHeight="false" outlineLevel="0" collapsed="false">
      <c r="A3099" s="3" t="n">
        <v>3098</v>
      </c>
      <c r="B3099" s="4" t="s">
        <v>11758</v>
      </c>
      <c r="C3099" s="4" t="s">
        <v>11759</v>
      </c>
      <c r="D3099" s="4" t="s">
        <v>11760</v>
      </c>
      <c r="E3099" s="4" t="s">
        <v>10</v>
      </c>
      <c r="F3099" s="4" t="s">
        <v>11761</v>
      </c>
      <c r="G3099" s="4" t="s">
        <v>12</v>
      </c>
    </row>
    <row r="3100" customFormat="false" ht="15.75" hidden="false" customHeight="false" outlineLevel="0" collapsed="false">
      <c r="A3100" s="3" t="n">
        <v>3099</v>
      </c>
      <c r="B3100" s="4" t="s">
        <v>11762</v>
      </c>
      <c r="C3100" s="4" t="s">
        <v>11763</v>
      </c>
      <c r="D3100" s="4" t="s">
        <v>11764</v>
      </c>
      <c r="E3100" s="4" t="s">
        <v>10</v>
      </c>
      <c r="F3100" s="4" t="s">
        <v>11765</v>
      </c>
      <c r="G3100" s="4" t="s">
        <v>12</v>
      </c>
    </row>
    <row r="3101" customFormat="false" ht="15.75" hidden="false" customHeight="false" outlineLevel="0" collapsed="false">
      <c r="A3101" s="3" t="n">
        <v>3100</v>
      </c>
      <c r="B3101" s="4" t="s">
        <v>11766</v>
      </c>
      <c r="C3101" s="4" t="s">
        <v>11767</v>
      </c>
      <c r="D3101" s="4" t="s">
        <v>11768</v>
      </c>
      <c r="E3101" s="8" t="n">
        <v>918068000000</v>
      </c>
      <c r="F3101" s="4" t="s">
        <v>11769</v>
      </c>
      <c r="G3101" s="4" t="s">
        <v>12</v>
      </c>
    </row>
    <row r="3102" customFormat="false" ht="15.75" hidden="false" customHeight="false" outlineLevel="0" collapsed="false">
      <c r="A3102" s="3" t="n">
        <v>3101</v>
      </c>
      <c r="B3102" s="4" t="s">
        <v>11770</v>
      </c>
      <c r="C3102" s="4" t="s">
        <v>11771</v>
      </c>
      <c r="D3102" s="4" t="s">
        <v>11772</v>
      </c>
      <c r="E3102" s="4" t="s">
        <v>10</v>
      </c>
      <c r="F3102" s="4" t="s">
        <v>11773</v>
      </c>
      <c r="G3102" s="4" t="s">
        <v>12</v>
      </c>
    </row>
    <row r="3103" customFormat="false" ht="15.75" hidden="false" customHeight="false" outlineLevel="0" collapsed="false">
      <c r="A3103" s="3" t="n">
        <v>3102</v>
      </c>
      <c r="B3103" s="4" t="s">
        <v>11774</v>
      </c>
      <c r="C3103" s="4" t="s">
        <v>171</v>
      </c>
      <c r="D3103" s="4" t="s">
        <v>11775</v>
      </c>
      <c r="E3103" s="4" t="n">
        <f aca="false">+914872444849</f>
        <v>914872444849</v>
      </c>
      <c r="F3103" s="4" t="s">
        <v>11776</v>
      </c>
      <c r="G3103" s="4" t="s">
        <v>12</v>
      </c>
    </row>
    <row r="3104" customFormat="false" ht="15.75" hidden="false" customHeight="false" outlineLevel="0" collapsed="false">
      <c r="A3104" s="3" t="n">
        <v>3103</v>
      </c>
      <c r="B3104" s="4" t="s">
        <v>11777</v>
      </c>
      <c r="C3104" s="4" t="s">
        <v>11778</v>
      </c>
      <c r="D3104" s="4" t="s">
        <v>11779</v>
      </c>
      <c r="E3104" s="4" t="s">
        <v>10</v>
      </c>
      <c r="F3104" s="4" t="s">
        <v>11780</v>
      </c>
      <c r="G3104" s="4" t="s">
        <v>12</v>
      </c>
    </row>
    <row r="3105" customFormat="false" ht="15.75" hidden="false" customHeight="false" outlineLevel="0" collapsed="false">
      <c r="A3105" s="3" t="n">
        <v>3104</v>
      </c>
      <c r="B3105" s="4" t="s">
        <v>11781</v>
      </c>
      <c r="C3105" s="4" t="s">
        <v>14</v>
      </c>
      <c r="D3105" s="6" t="s">
        <v>11782</v>
      </c>
      <c r="E3105" s="4" t="s">
        <v>11783</v>
      </c>
      <c r="F3105" s="4" t="s">
        <v>11784</v>
      </c>
      <c r="G3105" s="4" t="s">
        <v>12</v>
      </c>
    </row>
    <row r="3106" customFormat="false" ht="15.75" hidden="false" customHeight="false" outlineLevel="0" collapsed="false">
      <c r="A3106" s="3" t="n">
        <v>3105</v>
      </c>
      <c r="B3106" s="4" t="s">
        <v>11785</v>
      </c>
      <c r="C3106" s="4" t="s">
        <v>11786</v>
      </c>
      <c r="D3106" s="4" t="s">
        <v>11787</v>
      </c>
      <c r="E3106" s="4" t="s">
        <v>11788</v>
      </c>
      <c r="F3106" s="4" t="s">
        <v>10</v>
      </c>
      <c r="G3106" s="7" t="s">
        <v>146</v>
      </c>
    </row>
    <row r="3107" customFormat="false" ht="15.75" hidden="false" customHeight="false" outlineLevel="0" collapsed="false">
      <c r="A3107" s="3" t="n">
        <v>3106</v>
      </c>
      <c r="B3107" s="4" t="s">
        <v>11789</v>
      </c>
      <c r="C3107" s="4" t="s">
        <v>11790</v>
      </c>
      <c r="D3107" s="4" t="s">
        <v>11791</v>
      </c>
      <c r="E3107" s="8" t="n">
        <v>918066000000</v>
      </c>
      <c r="F3107" s="4" t="s">
        <v>11792</v>
      </c>
      <c r="G3107" s="4" t="s">
        <v>12</v>
      </c>
    </row>
    <row r="3108" customFormat="false" ht="15.75" hidden="false" customHeight="false" outlineLevel="0" collapsed="false">
      <c r="A3108" s="3" t="n">
        <v>3107</v>
      </c>
      <c r="B3108" s="4" t="s">
        <v>11793</v>
      </c>
      <c r="C3108" s="4" t="s">
        <v>31</v>
      </c>
      <c r="D3108" s="4" t="s">
        <v>11794</v>
      </c>
      <c r="E3108" s="4" t="n">
        <f aca="false">+914442055065</f>
        <v>914442055065</v>
      </c>
      <c r="F3108" s="4" t="s">
        <v>11795</v>
      </c>
      <c r="G3108" s="4" t="s">
        <v>12</v>
      </c>
    </row>
    <row r="3109" customFormat="false" ht="15.75" hidden="false" customHeight="false" outlineLevel="0" collapsed="false">
      <c r="A3109" s="3" t="n">
        <v>3108</v>
      </c>
      <c r="B3109" s="4" t="s">
        <v>11796</v>
      </c>
      <c r="C3109" s="4" t="s">
        <v>51</v>
      </c>
      <c r="D3109" s="4" t="s">
        <v>11797</v>
      </c>
      <c r="E3109" s="4" t="s">
        <v>10</v>
      </c>
      <c r="F3109" s="4" t="s">
        <v>11798</v>
      </c>
      <c r="G3109" s="4" t="s">
        <v>12</v>
      </c>
    </row>
    <row r="3110" customFormat="false" ht="15.75" hidden="false" customHeight="false" outlineLevel="0" collapsed="false">
      <c r="A3110" s="3" t="n">
        <v>3109</v>
      </c>
      <c r="B3110" s="4" t="s">
        <v>11799</v>
      </c>
      <c r="C3110" s="4" t="s">
        <v>171</v>
      </c>
      <c r="D3110" s="4" t="s">
        <v>11800</v>
      </c>
      <c r="E3110" s="4" t="s">
        <v>11801</v>
      </c>
      <c r="F3110" s="4" t="s">
        <v>11802</v>
      </c>
      <c r="G3110" s="4" t="s">
        <v>12</v>
      </c>
    </row>
    <row r="3111" customFormat="false" ht="15.75" hidden="false" customHeight="false" outlineLevel="0" collapsed="false">
      <c r="A3111" s="3" t="n">
        <v>3110</v>
      </c>
      <c r="B3111" s="4" t="s">
        <v>11803</v>
      </c>
      <c r="C3111" s="4" t="s">
        <v>11804</v>
      </c>
      <c r="D3111" s="4" t="s">
        <v>11805</v>
      </c>
      <c r="E3111" s="4" t="s">
        <v>10</v>
      </c>
      <c r="F3111" s="4" t="s">
        <v>11806</v>
      </c>
      <c r="G3111" s="4" t="s">
        <v>12</v>
      </c>
    </row>
    <row r="3112" customFormat="false" ht="15.75" hidden="false" customHeight="false" outlineLevel="0" collapsed="false">
      <c r="A3112" s="3" t="n">
        <v>3111</v>
      </c>
      <c r="B3112" s="4" t="s">
        <v>11807</v>
      </c>
      <c r="C3112" s="4" t="s">
        <v>11808</v>
      </c>
      <c r="D3112" s="6" t="s">
        <v>11809</v>
      </c>
      <c r="E3112" s="10" t="s">
        <v>11810</v>
      </c>
      <c r="F3112" s="4" t="s">
        <v>11811</v>
      </c>
      <c r="G3112" s="4" t="s">
        <v>12</v>
      </c>
    </row>
    <row r="3113" customFormat="false" ht="15.75" hidden="false" customHeight="false" outlineLevel="0" collapsed="false">
      <c r="A3113" s="3" t="n">
        <v>3112</v>
      </c>
      <c r="B3113" s="4" t="s">
        <v>11812</v>
      </c>
      <c r="C3113" s="4" t="s">
        <v>3495</v>
      </c>
      <c r="D3113" s="4" t="s">
        <v>11813</v>
      </c>
      <c r="E3113" s="4" t="n">
        <f aca="false">+919030055599</f>
        <v>919030055599</v>
      </c>
      <c r="F3113" s="4" t="s">
        <v>11814</v>
      </c>
      <c r="G3113" s="4" t="s">
        <v>12</v>
      </c>
    </row>
    <row r="3114" customFormat="false" ht="15.75" hidden="false" customHeight="false" outlineLevel="0" collapsed="false">
      <c r="A3114" s="3" t="n">
        <v>3113</v>
      </c>
      <c r="B3114" s="4" t="s">
        <v>11815</v>
      </c>
      <c r="C3114" s="4" t="s">
        <v>11816</v>
      </c>
      <c r="D3114" s="4" t="s">
        <v>11817</v>
      </c>
      <c r="E3114" s="4" t="s">
        <v>10</v>
      </c>
      <c r="F3114" s="4" t="s">
        <v>11818</v>
      </c>
      <c r="G3114" s="4" t="s">
        <v>12</v>
      </c>
    </row>
    <row r="3115" customFormat="false" ht="15.75" hidden="false" customHeight="false" outlineLevel="0" collapsed="false">
      <c r="A3115" s="3" t="n">
        <v>3114</v>
      </c>
      <c r="B3115" s="4" t="s">
        <v>11819</v>
      </c>
      <c r="C3115" s="4" t="s">
        <v>11820</v>
      </c>
      <c r="D3115" s="4" t="s">
        <v>11821</v>
      </c>
      <c r="E3115" s="4" t="n">
        <f aca="false">+919870932143</f>
        <v>919870932143</v>
      </c>
      <c r="F3115" s="4" t="s">
        <v>11822</v>
      </c>
      <c r="G3115" s="4" t="s">
        <v>12</v>
      </c>
    </row>
    <row r="3116" customFormat="false" ht="15.75" hidden="false" customHeight="false" outlineLevel="0" collapsed="false">
      <c r="A3116" s="3" t="n">
        <v>3115</v>
      </c>
      <c r="B3116" s="4" t="s">
        <v>11823</v>
      </c>
      <c r="C3116" s="4" t="s">
        <v>11824</v>
      </c>
      <c r="D3116" s="4" t="s">
        <v>11825</v>
      </c>
      <c r="E3116" s="4" t="s">
        <v>10</v>
      </c>
      <c r="F3116" s="4" t="s">
        <v>11826</v>
      </c>
      <c r="G3116" s="4" t="s">
        <v>12</v>
      </c>
    </row>
    <row r="3117" customFormat="false" ht="15.75" hidden="false" customHeight="false" outlineLevel="0" collapsed="false">
      <c r="A3117" s="3" t="n">
        <v>3116</v>
      </c>
      <c r="B3117" s="4" t="s">
        <v>11827</v>
      </c>
      <c r="C3117" s="4" t="s">
        <v>11828</v>
      </c>
      <c r="D3117" s="4" t="s">
        <v>11829</v>
      </c>
      <c r="E3117" s="4" t="s">
        <v>10</v>
      </c>
      <c r="F3117" s="4" t="s">
        <v>11830</v>
      </c>
      <c r="G3117" s="4" t="s">
        <v>12</v>
      </c>
    </row>
    <row r="3118" customFormat="false" ht="15.75" hidden="false" customHeight="false" outlineLevel="0" collapsed="false">
      <c r="A3118" s="3" t="n">
        <v>3117</v>
      </c>
      <c r="B3118" s="4" t="s">
        <v>11831</v>
      </c>
      <c r="C3118" s="4" t="s">
        <v>6853</v>
      </c>
      <c r="D3118" s="4" t="s">
        <v>11832</v>
      </c>
      <c r="E3118" s="8" t="n">
        <v>917795000000</v>
      </c>
      <c r="F3118" s="4" t="s">
        <v>11833</v>
      </c>
      <c r="G3118" s="4" t="s">
        <v>12</v>
      </c>
    </row>
    <row r="3119" customFormat="false" ht="15.75" hidden="false" customHeight="false" outlineLevel="0" collapsed="false">
      <c r="A3119" s="3" t="n">
        <v>3118</v>
      </c>
      <c r="B3119" s="4" t="s">
        <v>11834</v>
      </c>
      <c r="C3119" s="4" t="s">
        <v>31</v>
      </c>
      <c r="D3119" s="4" t="s">
        <v>11835</v>
      </c>
      <c r="E3119" s="4" t="s">
        <v>10</v>
      </c>
      <c r="F3119" s="4" t="s">
        <v>11836</v>
      </c>
      <c r="G3119" s="4" t="s">
        <v>12</v>
      </c>
    </row>
    <row r="3120" customFormat="false" ht="15.75" hidden="false" customHeight="false" outlineLevel="0" collapsed="false">
      <c r="A3120" s="3" t="n">
        <v>3119</v>
      </c>
      <c r="B3120" s="4" t="s">
        <v>11837</v>
      </c>
      <c r="C3120" s="4" t="s">
        <v>11838</v>
      </c>
      <c r="D3120" s="4" t="s">
        <v>11839</v>
      </c>
      <c r="E3120" s="4" t="n">
        <f aca="false">+914047482222</f>
        <v>914047482222</v>
      </c>
      <c r="F3120" s="4" t="s">
        <v>11840</v>
      </c>
      <c r="G3120" s="4" t="s">
        <v>12</v>
      </c>
    </row>
    <row r="3121" customFormat="false" ht="15.75" hidden="false" customHeight="false" outlineLevel="0" collapsed="false">
      <c r="A3121" s="3" t="n">
        <v>3120</v>
      </c>
      <c r="B3121" s="4" t="s">
        <v>11841</v>
      </c>
      <c r="C3121" s="4" t="s">
        <v>171</v>
      </c>
      <c r="D3121" s="4" t="s">
        <v>11842</v>
      </c>
      <c r="E3121" s="4" t="n">
        <f aca="false">+914442170209</f>
        <v>914442170209</v>
      </c>
      <c r="F3121" s="4" t="s">
        <v>11843</v>
      </c>
      <c r="G3121" s="4" t="s">
        <v>12</v>
      </c>
    </row>
    <row r="3122" customFormat="false" ht="15.75" hidden="false" customHeight="false" outlineLevel="0" collapsed="false">
      <c r="A3122" s="3" t="n">
        <v>3121</v>
      </c>
      <c r="B3122" s="4" t="s">
        <v>11844</v>
      </c>
      <c r="C3122" s="4" t="s">
        <v>11845</v>
      </c>
      <c r="D3122" s="4" t="s">
        <v>11846</v>
      </c>
      <c r="E3122" s="4" t="s">
        <v>10</v>
      </c>
      <c r="F3122" s="4" t="s">
        <v>11847</v>
      </c>
      <c r="G3122" s="4" t="s">
        <v>12</v>
      </c>
    </row>
    <row r="3123" customFormat="false" ht="15.75" hidden="false" customHeight="false" outlineLevel="0" collapsed="false">
      <c r="A3123" s="3" t="n">
        <v>3122</v>
      </c>
      <c r="B3123" s="4" t="s">
        <v>11848</v>
      </c>
      <c r="C3123" s="4" t="s">
        <v>6853</v>
      </c>
      <c r="D3123" s="4" t="s">
        <v>11849</v>
      </c>
      <c r="E3123" s="8" t="n">
        <v>918196000000</v>
      </c>
      <c r="F3123" s="4" t="s">
        <v>11850</v>
      </c>
      <c r="G3123" s="4" t="s">
        <v>12</v>
      </c>
    </row>
    <row r="3124" customFormat="false" ht="15.75" hidden="false" customHeight="false" outlineLevel="0" collapsed="false">
      <c r="A3124" s="3" t="n">
        <v>3123</v>
      </c>
      <c r="B3124" s="4" t="s">
        <v>11851</v>
      </c>
      <c r="C3124" s="4" t="s">
        <v>8974</v>
      </c>
      <c r="D3124" s="4" t="s">
        <v>11852</v>
      </c>
      <c r="E3124" s="8" t="n">
        <v>912242000000</v>
      </c>
      <c r="F3124" s="4" t="s">
        <v>11853</v>
      </c>
      <c r="G3124" s="4" t="s">
        <v>12</v>
      </c>
    </row>
    <row r="3125" customFormat="false" ht="15.75" hidden="false" customHeight="false" outlineLevel="0" collapsed="false">
      <c r="A3125" s="3" t="n">
        <v>3124</v>
      </c>
      <c r="B3125" s="4" t="s">
        <v>11854</v>
      </c>
      <c r="C3125" s="4" t="s">
        <v>11855</v>
      </c>
      <c r="D3125" s="4" t="s">
        <v>11856</v>
      </c>
      <c r="E3125" s="4" t="n">
        <f aca="false">+912025441042</f>
        <v>912025441042</v>
      </c>
      <c r="F3125" s="4" t="s">
        <v>11857</v>
      </c>
      <c r="G3125" s="4" t="s">
        <v>12</v>
      </c>
    </row>
    <row r="3126" customFormat="false" ht="15.75" hidden="false" customHeight="false" outlineLevel="0" collapsed="false">
      <c r="A3126" s="3" t="n">
        <v>3125</v>
      </c>
      <c r="B3126" s="4" t="s">
        <v>11858</v>
      </c>
      <c r="C3126" s="4" t="s">
        <v>11859</v>
      </c>
      <c r="D3126" s="4" t="s">
        <v>11860</v>
      </c>
      <c r="E3126" s="4" t="s">
        <v>10</v>
      </c>
      <c r="F3126" s="4" t="s">
        <v>11861</v>
      </c>
      <c r="G3126" s="4" t="s">
        <v>12</v>
      </c>
    </row>
    <row r="3127" customFormat="false" ht="15.75" hidden="false" customHeight="false" outlineLevel="0" collapsed="false">
      <c r="A3127" s="3" t="n">
        <v>3126</v>
      </c>
      <c r="B3127" s="4" t="s">
        <v>11862</v>
      </c>
      <c r="C3127" s="4" t="s">
        <v>11863</v>
      </c>
      <c r="D3127" s="4" t="s">
        <v>11864</v>
      </c>
      <c r="E3127" s="4" t="s">
        <v>10</v>
      </c>
      <c r="F3127" s="4" t="s">
        <v>11865</v>
      </c>
      <c r="G3127" s="4" t="s">
        <v>12</v>
      </c>
    </row>
    <row r="3128" customFormat="false" ht="15.75" hidden="false" customHeight="false" outlineLevel="0" collapsed="false">
      <c r="A3128" s="3" t="n">
        <v>3127</v>
      </c>
      <c r="B3128" s="4" t="s">
        <v>11866</v>
      </c>
      <c r="C3128" s="4" t="s">
        <v>11867</v>
      </c>
      <c r="D3128" s="4" t="s">
        <v>11868</v>
      </c>
      <c r="E3128" s="4" t="s">
        <v>11869</v>
      </c>
      <c r="F3128" s="4" t="s">
        <v>11870</v>
      </c>
      <c r="G3128" s="4" t="s">
        <v>12</v>
      </c>
    </row>
    <row r="3129" customFormat="false" ht="15.75" hidden="false" customHeight="false" outlineLevel="0" collapsed="false">
      <c r="A3129" s="3" t="n">
        <v>3128</v>
      </c>
      <c r="B3129" s="4" t="s">
        <v>11871</v>
      </c>
      <c r="C3129" s="4" t="s">
        <v>11872</v>
      </c>
      <c r="D3129" s="4" t="s">
        <v>11873</v>
      </c>
      <c r="E3129" s="4" t="s">
        <v>11874</v>
      </c>
      <c r="F3129" s="4" t="s">
        <v>11875</v>
      </c>
      <c r="G3129" s="4" t="s">
        <v>12</v>
      </c>
    </row>
    <row r="3130" customFormat="false" ht="15.75" hidden="false" customHeight="false" outlineLevel="0" collapsed="false">
      <c r="A3130" s="3" t="n">
        <v>3129</v>
      </c>
      <c r="B3130" s="4" t="s">
        <v>11876</v>
      </c>
      <c r="C3130" s="4" t="s">
        <v>11877</v>
      </c>
      <c r="D3130" s="4" t="s">
        <v>11878</v>
      </c>
      <c r="E3130" s="4" t="s">
        <v>11879</v>
      </c>
      <c r="F3130" s="4" t="s">
        <v>11880</v>
      </c>
      <c r="G3130" s="4" t="s">
        <v>12</v>
      </c>
    </row>
    <row r="3131" customFormat="false" ht="15.75" hidden="false" customHeight="false" outlineLevel="0" collapsed="false">
      <c r="A3131" s="3" t="n">
        <v>3130</v>
      </c>
      <c r="B3131" s="4" t="s">
        <v>11881</v>
      </c>
      <c r="C3131" s="4" t="s">
        <v>11882</v>
      </c>
      <c r="D3131" s="4" t="s">
        <v>11883</v>
      </c>
      <c r="E3131" s="4" t="n">
        <f aca="false">+912266254100</f>
        <v>912266254100</v>
      </c>
      <c r="F3131" s="4" t="s">
        <v>11884</v>
      </c>
      <c r="G3131" s="4" t="s">
        <v>12</v>
      </c>
    </row>
    <row r="3132" customFormat="false" ht="15.75" hidden="false" customHeight="false" outlineLevel="0" collapsed="false">
      <c r="A3132" s="3" t="n">
        <v>3131</v>
      </c>
      <c r="B3132" s="4" t="s">
        <v>11885</v>
      </c>
      <c r="C3132" s="4" t="s">
        <v>11886</v>
      </c>
      <c r="D3132" s="4" t="s">
        <v>11887</v>
      </c>
      <c r="E3132" s="4" t="s">
        <v>10</v>
      </c>
      <c r="F3132" s="4" t="s">
        <v>11888</v>
      </c>
      <c r="G3132" s="4" t="s">
        <v>12</v>
      </c>
    </row>
    <row r="3133" customFormat="false" ht="15.75" hidden="false" customHeight="false" outlineLevel="0" collapsed="false">
      <c r="A3133" s="3" t="n">
        <v>3132</v>
      </c>
      <c r="B3133" s="4" t="s">
        <v>11889</v>
      </c>
      <c r="C3133" s="4" t="s">
        <v>11890</v>
      </c>
      <c r="D3133" s="4" t="s">
        <v>11891</v>
      </c>
      <c r="E3133" s="4" t="s">
        <v>10</v>
      </c>
      <c r="F3133" s="4" t="s">
        <v>11892</v>
      </c>
      <c r="G3133" s="4" t="s">
        <v>12</v>
      </c>
    </row>
    <row r="3134" customFormat="false" ht="15.75" hidden="false" customHeight="false" outlineLevel="0" collapsed="false">
      <c r="A3134" s="3" t="n">
        <v>3133</v>
      </c>
      <c r="B3134" s="4" t="s">
        <v>11893</v>
      </c>
      <c r="C3134" s="4" t="s">
        <v>11894</v>
      </c>
      <c r="D3134" s="4" t="s">
        <v>11895</v>
      </c>
      <c r="E3134" s="4" t="s">
        <v>11896</v>
      </c>
      <c r="F3134" s="4" t="s">
        <v>11897</v>
      </c>
      <c r="G3134" s="4" t="s">
        <v>12</v>
      </c>
    </row>
    <row r="3135" customFormat="false" ht="15.75" hidden="false" customHeight="false" outlineLevel="0" collapsed="false">
      <c r="A3135" s="3" t="n">
        <v>3134</v>
      </c>
      <c r="B3135" s="4" t="s">
        <v>11898</v>
      </c>
      <c r="C3135" s="4" t="s">
        <v>11899</v>
      </c>
      <c r="D3135" s="4" t="s">
        <v>11900</v>
      </c>
      <c r="E3135" s="4" t="s">
        <v>11901</v>
      </c>
      <c r="F3135" s="4" t="s">
        <v>11902</v>
      </c>
      <c r="G3135" s="4" t="s">
        <v>12</v>
      </c>
    </row>
    <row r="3136" customFormat="false" ht="15.75" hidden="false" customHeight="false" outlineLevel="0" collapsed="false">
      <c r="A3136" s="3" t="n">
        <v>3135</v>
      </c>
      <c r="B3136" s="4" t="s">
        <v>11903</v>
      </c>
      <c r="C3136" s="4" t="s">
        <v>11904</v>
      </c>
      <c r="D3136" s="4" t="s">
        <v>11905</v>
      </c>
      <c r="E3136" s="4" t="n">
        <f aca="false">+918940001510</f>
        <v>918940001510</v>
      </c>
      <c r="F3136" s="4" t="s">
        <v>11906</v>
      </c>
      <c r="G3136" s="4" t="s">
        <v>12</v>
      </c>
    </row>
    <row r="3137" customFormat="false" ht="15.75" hidden="false" customHeight="false" outlineLevel="0" collapsed="false">
      <c r="A3137" s="3" t="n">
        <v>3136</v>
      </c>
      <c r="B3137" s="4" t="s">
        <v>11907</v>
      </c>
      <c r="C3137" s="4" t="s">
        <v>31</v>
      </c>
      <c r="D3137" s="4" t="s">
        <v>11908</v>
      </c>
      <c r="E3137" s="4" t="n">
        <f aca="false">+914065972777</f>
        <v>914065972777</v>
      </c>
      <c r="F3137" s="4" t="s">
        <v>11909</v>
      </c>
      <c r="G3137" s="4" t="s">
        <v>12</v>
      </c>
    </row>
    <row r="3138" customFormat="false" ht="15.75" hidden="false" customHeight="false" outlineLevel="0" collapsed="false">
      <c r="A3138" s="3" t="n">
        <v>3137</v>
      </c>
      <c r="B3138" s="4" t="s">
        <v>11910</v>
      </c>
      <c r="C3138" s="4" t="s">
        <v>51</v>
      </c>
      <c r="D3138" s="4" t="s">
        <v>11911</v>
      </c>
      <c r="E3138" s="4" t="n">
        <f aca="false">+914066639761</f>
        <v>914066639761</v>
      </c>
      <c r="F3138" s="4" t="s">
        <v>11912</v>
      </c>
      <c r="G3138" s="4" t="s">
        <v>12</v>
      </c>
    </row>
    <row r="3139" customFormat="false" ht="15.75" hidden="false" customHeight="false" outlineLevel="0" collapsed="false">
      <c r="A3139" s="3" t="n">
        <v>3138</v>
      </c>
      <c r="B3139" s="4" t="s">
        <v>11913</v>
      </c>
      <c r="C3139" s="4" t="s">
        <v>14</v>
      </c>
      <c r="D3139" s="4" t="s">
        <v>11914</v>
      </c>
      <c r="E3139" s="4" t="s">
        <v>10</v>
      </c>
      <c r="F3139" s="4" t="s">
        <v>11915</v>
      </c>
      <c r="G3139" s="4" t="s">
        <v>12</v>
      </c>
    </row>
    <row r="3140" customFormat="false" ht="15.75" hidden="false" customHeight="false" outlineLevel="0" collapsed="false">
      <c r="A3140" s="3" t="n">
        <v>3139</v>
      </c>
      <c r="B3140" s="4" t="s">
        <v>11916</v>
      </c>
      <c r="C3140" s="4" t="s">
        <v>11917</v>
      </c>
      <c r="D3140" s="4" t="s">
        <v>11918</v>
      </c>
      <c r="E3140" s="4" t="s">
        <v>10</v>
      </c>
      <c r="F3140" s="4" t="s">
        <v>11919</v>
      </c>
      <c r="G3140" s="4" t="s">
        <v>12</v>
      </c>
    </row>
    <row r="3141" customFormat="false" ht="15.75" hidden="false" customHeight="false" outlineLevel="0" collapsed="false">
      <c r="A3141" s="3" t="n">
        <v>3140</v>
      </c>
      <c r="B3141" s="4" t="s">
        <v>11920</v>
      </c>
      <c r="C3141" s="4" t="s">
        <v>11921</v>
      </c>
      <c r="D3141" s="4" t="s">
        <v>11922</v>
      </c>
      <c r="E3141" s="4" t="s">
        <v>10</v>
      </c>
      <c r="F3141" s="4" t="s">
        <v>11923</v>
      </c>
      <c r="G3141" s="4" t="s">
        <v>12</v>
      </c>
    </row>
    <row r="3142" customFormat="false" ht="15.75" hidden="false" customHeight="false" outlineLevel="0" collapsed="false">
      <c r="A3142" s="3" t="n">
        <v>3141</v>
      </c>
      <c r="B3142" s="4" t="s">
        <v>11924</v>
      </c>
      <c r="C3142" s="4" t="s">
        <v>9863</v>
      </c>
      <c r="D3142" s="6" t="s">
        <v>11925</v>
      </c>
      <c r="E3142" s="4" t="s">
        <v>10</v>
      </c>
      <c r="F3142" s="4" t="s">
        <v>11926</v>
      </c>
      <c r="G3142" s="4" t="s">
        <v>12</v>
      </c>
    </row>
    <row r="3143" customFormat="false" ht="15.75" hidden="false" customHeight="false" outlineLevel="0" collapsed="false">
      <c r="A3143" s="3" t="n">
        <v>3142</v>
      </c>
      <c r="B3143" s="4" t="s">
        <v>11927</v>
      </c>
      <c r="C3143" s="4" t="s">
        <v>11928</v>
      </c>
      <c r="D3143" s="4" t="s">
        <v>11929</v>
      </c>
      <c r="E3143" s="4" t="s">
        <v>11930</v>
      </c>
      <c r="F3143" s="4" t="s">
        <v>11931</v>
      </c>
      <c r="G3143" s="4" t="s">
        <v>12</v>
      </c>
    </row>
    <row r="3144" customFormat="false" ht="15.75" hidden="false" customHeight="false" outlineLevel="0" collapsed="false">
      <c r="A3144" s="3" t="n">
        <v>3143</v>
      </c>
      <c r="B3144" s="4" t="s">
        <v>11932</v>
      </c>
      <c r="C3144" s="4" t="s">
        <v>14</v>
      </c>
      <c r="D3144" s="4" t="s">
        <v>11933</v>
      </c>
      <c r="E3144" s="4" t="s">
        <v>11934</v>
      </c>
      <c r="F3144" s="4" t="s">
        <v>11935</v>
      </c>
      <c r="G3144" s="4" t="s">
        <v>12</v>
      </c>
    </row>
    <row r="3145" customFormat="false" ht="15.75" hidden="false" customHeight="false" outlineLevel="0" collapsed="false">
      <c r="A3145" s="3" t="n">
        <v>3144</v>
      </c>
      <c r="B3145" s="4" t="s">
        <v>11936</v>
      </c>
      <c r="C3145" s="4" t="s">
        <v>11937</v>
      </c>
      <c r="D3145" s="4" t="s">
        <v>11938</v>
      </c>
      <c r="E3145" s="4" t="s">
        <v>10</v>
      </c>
      <c r="F3145" s="4" t="s">
        <v>11939</v>
      </c>
      <c r="G3145" s="4" t="s">
        <v>12</v>
      </c>
    </row>
    <row r="3146" customFormat="false" ht="15.75" hidden="false" customHeight="false" outlineLevel="0" collapsed="false">
      <c r="A3146" s="3" t="n">
        <v>3145</v>
      </c>
      <c r="B3146" s="4" t="s">
        <v>11940</v>
      </c>
      <c r="C3146" s="4" t="s">
        <v>31</v>
      </c>
      <c r="D3146" s="4" t="s">
        <v>11941</v>
      </c>
      <c r="E3146" s="8" t="n">
        <v>919845000000</v>
      </c>
      <c r="F3146" s="4" t="s">
        <v>11942</v>
      </c>
      <c r="G3146" s="4" t="s">
        <v>12</v>
      </c>
    </row>
    <row r="3147" customFormat="false" ht="15.75" hidden="false" customHeight="false" outlineLevel="0" collapsed="false">
      <c r="A3147" s="3" t="n">
        <v>3146</v>
      </c>
      <c r="B3147" s="4" t="s">
        <v>11943</v>
      </c>
      <c r="C3147" s="4" t="s">
        <v>3495</v>
      </c>
      <c r="D3147" s="4" t="s">
        <v>11944</v>
      </c>
      <c r="E3147" s="4" t="s">
        <v>10</v>
      </c>
      <c r="F3147" s="4" t="s">
        <v>11945</v>
      </c>
      <c r="G3147" s="4" t="s">
        <v>12</v>
      </c>
    </row>
    <row r="3148" customFormat="false" ht="15.75" hidden="false" customHeight="false" outlineLevel="0" collapsed="false">
      <c r="A3148" s="3" t="n">
        <v>3147</v>
      </c>
      <c r="B3148" s="4" t="s">
        <v>11946</v>
      </c>
      <c r="C3148" s="4" t="s">
        <v>11947</v>
      </c>
      <c r="D3148" s="4" t="s">
        <v>11948</v>
      </c>
      <c r="E3148" s="4" t="s">
        <v>11949</v>
      </c>
      <c r="F3148" s="4" t="s">
        <v>11950</v>
      </c>
      <c r="G3148" s="4" t="s">
        <v>12</v>
      </c>
    </row>
    <row r="3149" customFormat="false" ht="15.75" hidden="false" customHeight="false" outlineLevel="0" collapsed="false">
      <c r="A3149" s="3" t="n">
        <v>3148</v>
      </c>
      <c r="B3149" s="4" t="s">
        <v>11951</v>
      </c>
      <c r="C3149" s="4" t="s">
        <v>3415</v>
      </c>
      <c r="D3149" s="4" t="s">
        <v>11952</v>
      </c>
      <c r="E3149" s="4" t="s">
        <v>10</v>
      </c>
      <c r="F3149" s="4" t="s">
        <v>11953</v>
      </c>
      <c r="G3149" s="4" t="s">
        <v>12</v>
      </c>
    </row>
    <row r="3150" customFormat="false" ht="15.75" hidden="false" customHeight="false" outlineLevel="0" collapsed="false">
      <c r="A3150" s="3" t="n">
        <v>3149</v>
      </c>
      <c r="B3150" s="4" t="s">
        <v>11954</v>
      </c>
      <c r="C3150" s="4" t="s">
        <v>11955</v>
      </c>
      <c r="D3150" s="4" t="s">
        <v>11956</v>
      </c>
      <c r="E3150" s="4" t="s">
        <v>10</v>
      </c>
      <c r="F3150" s="4" t="s">
        <v>11957</v>
      </c>
      <c r="G3150" s="4" t="s">
        <v>12</v>
      </c>
    </row>
    <row r="3151" customFormat="false" ht="15.75" hidden="false" customHeight="false" outlineLevel="0" collapsed="false">
      <c r="A3151" s="3" t="n">
        <v>3150</v>
      </c>
      <c r="B3151" s="4" t="s">
        <v>11958</v>
      </c>
      <c r="C3151" s="4" t="s">
        <v>14</v>
      </c>
      <c r="D3151" s="6" t="s">
        <v>11959</v>
      </c>
      <c r="E3151" s="4" t="s">
        <v>10</v>
      </c>
      <c r="F3151" s="4" t="s">
        <v>11960</v>
      </c>
      <c r="G3151" s="4" t="s">
        <v>12</v>
      </c>
    </row>
    <row r="3152" customFormat="false" ht="15.75" hidden="false" customHeight="false" outlineLevel="0" collapsed="false">
      <c r="A3152" s="3" t="n">
        <v>3151</v>
      </c>
      <c r="B3152" s="4" t="s">
        <v>11961</v>
      </c>
      <c r="C3152" s="4" t="s">
        <v>11962</v>
      </c>
      <c r="D3152" s="4" t="s">
        <v>11963</v>
      </c>
      <c r="E3152" s="4" t="n">
        <v>1244711300</v>
      </c>
      <c r="F3152" s="4" t="s">
        <v>11964</v>
      </c>
      <c r="G3152" s="4" t="s">
        <v>12</v>
      </c>
    </row>
    <row r="3153" customFormat="false" ht="15.75" hidden="false" customHeight="false" outlineLevel="0" collapsed="false">
      <c r="A3153" s="3" t="n">
        <v>3152</v>
      </c>
      <c r="B3153" s="4" t="s">
        <v>11965</v>
      </c>
      <c r="C3153" s="4" t="s">
        <v>11966</v>
      </c>
      <c r="D3153" s="4" t="s">
        <v>11967</v>
      </c>
      <c r="E3153" s="4" t="s">
        <v>10</v>
      </c>
      <c r="F3153" s="4" t="s">
        <v>11968</v>
      </c>
      <c r="G3153" s="4" t="s">
        <v>12</v>
      </c>
    </row>
    <row r="3154" customFormat="false" ht="15.75" hidden="false" customHeight="false" outlineLevel="0" collapsed="false">
      <c r="A3154" s="3" t="n">
        <v>3153</v>
      </c>
      <c r="B3154" s="4" t="s">
        <v>11969</v>
      </c>
      <c r="C3154" s="4" t="s">
        <v>14</v>
      </c>
      <c r="D3154" s="4" t="s">
        <v>11970</v>
      </c>
      <c r="E3154" s="4" t="s">
        <v>10</v>
      </c>
      <c r="F3154" s="4" t="s">
        <v>11971</v>
      </c>
      <c r="G3154" s="4" t="s">
        <v>12</v>
      </c>
    </row>
    <row r="3155" customFormat="false" ht="15.75" hidden="false" customHeight="false" outlineLevel="0" collapsed="false">
      <c r="A3155" s="3" t="n">
        <v>3154</v>
      </c>
      <c r="B3155" s="4" t="s">
        <v>11972</v>
      </c>
      <c r="C3155" s="4" t="s">
        <v>31</v>
      </c>
      <c r="D3155" s="6" t="s">
        <v>11973</v>
      </c>
      <c r="E3155" s="4" t="s">
        <v>10</v>
      </c>
      <c r="F3155" s="4" t="s">
        <v>11974</v>
      </c>
      <c r="G3155" s="4" t="s">
        <v>12</v>
      </c>
    </row>
    <row r="3156" customFormat="false" ht="15.75" hidden="false" customHeight="false" outlineLevel="0" collapsed="false">
      <c r="A3156" s="3" t="n">
        <v>3155</v>
      </c>
      <c r="B3156" s="4" t="s">
        <v>11975</v>
      </c>
      <c r="C3156" s="4" t="s">
        <v>6853</v>
      </c>
      <c r="D3156" s="4" t="s">
        <v>11976</v>
      </c>
      <c r="E3156" s="4" t="s">
        <v>10</v>
      </c>
      <c r="F3156" s="4" t="s">
        <v>11977</v>
      </c>
      <c r="G3156" s="4" t="s">
        <v>12</v>
      </c>
    </row>
    <row r="3157" customFormat="false" ht="15.75" hidden="false" customHeight="false" outlineLevel="0" collapsed="false">
      <c r="A3157" s="3" t="n">
        <v>3156</v>
      </c>
      <c r="B3157" s="4" t="s">
        <v>11978</v>
      </c>
      <c r="C3157" s="4" t="s">
        <v>3495</v>
      </c>
      <c r="D3157" s="4" t="s">
        <v>11979</v>
      </c>
      <c r="E3157" s="4" t="s">
        <v>10</v>
      </c>
      <c r="F3157" s="4" t="s">
        <v>11980</v>
      </c>
      <c r="G3157" s="4" t="s">
        <v>12</v>
      </c>
    </row>
    <row r="3158" customFormat="false" ht="15.75" hidden="false" customHeight="false" outlineLevel="0" collapsed="false">
      <c r="A3158" s="3" t="n">
        <v>3157</v>
      </c>
      <c r="B3158" s="4" t="s">
        <v>11981</v>
      </c>
      <c r="C3158" s="4" t="s">
        <v>11982</v>
      </c>
      <c r="D3158" s="4" t="s">
        <v>11983</v>
      </c>
      <c r="E3158" s="4" t="n">
        <f aca="false">+912041225919</f>
        <v>912041225919</v>
      </c>
      <c r="F3158" s="4" t="s">
        <v>11984</v>
      </c>
      <c r="G3158" s="4" t="s">
        <v>12</v>
      </c>
    </row>
    <row r="3159" customFormat="false" ht="15.75" hidden="false" customHeight="false" outlineLevel="0" collapsed="false">
      <c r="A3159" s="3" t="n">
        <v>3158</v>
      </c>
      <c r="B3159" s="4" t="s">
        <v>11985</v>
      </c>
      <c r="C3159" s="4" t="s">
        <v>10550</v>
      </c>
      <c r="D3159" s="4" t="s">
        <v>11986</v>
      </c>
      <c r="E3159" s="4" t="s">
        <v>10</v>
      </c>
      <c r="F3159" s="4" t="s">
        <v>11987</v>
      </c>
      <c r="G3159" s="4" t="s">
        <v>12</v>
      </c>
    </row>
    <row r="3160" customFormat="false" ht="15.75" hidden="false" customHeight="false" outlineLevel="0" collapsed="false">
      <c r="A3160" s="3" t="n">
        <v>3159</v>
      </c>
      <c r="B3160" s="4" t="s">
        <v>11988</v>
      </c>
      <c r="C3160" s="4" t="s">
        <v>14</v>
      </c>
      <c r="D3160" s="4" t="s">
        <v>11989</v>
      </c>
      <c r="E3160" s="4" t="s">
        <v>10</v>
      </c>
      <c r="F3160" s="4" t="s">
        <v>11990</v>
      </c>
      <c r="G3160" s="4" t="s">
        <v>12</v>
      </c>
    </row>
    <row r="3161" customFormat="false" ht="15.75" hidden="false" customHeight="false" outlineLevel="0" collapsed="false">
      <c r="A3161" s="3" t="n">
        <v>3160</v>
      </c>
      <c r="B3161" s="4" t="s">
        <v>11991</v>
      </c>
      <c r="C3161" s="4" t="s">
        <v>11992</v>
      </c>
      <c r="D3161" s="4" t="s">
        <v>11993</v>
      </c>
      <c r="E3161" s="4" t="s">
        <v>10</v>
      </c>
      <c r="F3161" s="4" t="s">
        <v>11994</v>
      </c>
      <c r="G3161" s="4" t="s">
        <v>12</v>
      </c>
    </row>
    <row r="3162" customFormat="false" ht="15.75" hidden="false" customHeight="false" outlineLevel="0" collapsed="false">
      <c r="A3162" s="3" t="n">
        <v>3161</v>
      </c>
      <c r="B3162" s="4" t="s">
        <v>11995</v>
      </c>
      <c r="C3162" s="4" t="s">
        <v>11996</v>
      </c>
      <c r="D3162" s="4" t="s">
        <v>11997</v>
      </c>
      <c r="E3162" s="4" t="s">
        <v>10</v>
      </c>
      <c r="F3162" s="4" t="s">
        <v>11998</v>
      </c>
      <c r="G3162" s="4" t="s">
        <v>12</v>
      </c>
    </row>
    <row r="3163" customFormat="false" ht="15.75" hidden="false" customHeight="false" outlineLevel="0" collapsed="false">
      <c r="A3163" s="3" t="n">
        <v>3162</v>
      </c>
      <c r="B3163" s="4" t="s">
        <v>11999</v>
      </c>
      <c r="C3163" s="4" t="s">
        <v>12000</v>
      </c>
      <c r="D3163" s="4" t="s">
        <v>12001</v>
      </c>
      <c r="E3163" s="4" t="n">
        <f aca="false">+918025086078</f>
        <v>918025086078</v>
      </c>
      <c r="F3163" s="4" t="s">
        <v>12002</v>
      </c>
      <c r="G3163" s="4" t="s">
        <v>12</v>
      </c>
    </row>
    <row r="3164" customFormat="false" ht="15.75" hidden="false" customHeight="false" outlineLevel="0" collapsed="false">
      <c r="A3164" s="3" t="n">
        <v>3163</v>
      </c>
      <c r="B3164" s="4" t="s">
        <v>12003</v>
      </c>
      <c r="C3164" s="4" t="s">
        <v>3760</v>
      </c>
      <c r="D3164" s="4" t="s">
        <v>12004</v>
      </c>
      <c r="E3164" s="4" t="n">
        <f aca="false">+912249214669</f>
        <v>912249214669</v>
      </c>
      <c r="F3164" s="4" t="s">
        <v>12005</v>
      </c>
      <c r="G3164" s="4" t="s">
        <v>12</v>
      </c>
    </row>
    <row r="3165" customFormat="false" ht="15.75" hidden="false" customHeight="false" outlineLevel="0" collapsed="false">
      <c r="A3165" s="3" t="n">
        <v>3164</v>
      </c>
      <c r="B3165" s="4" t="s">
        <v>12006</v>
      </c>
      <c r="C3165" s="4" t="s">
        <v>12007</v>
      </c>
      <c r="D3165" s="4" t="s">
        <v>12008</v>
      </c>
      <c r="E3165" s="4" t="s">
        <v>12009</v>
      </c>
      <c r="F3165" s="4" t="s">
        <v>12010</v>
      </c>
      <c r="G3165" s="4" t="s">
        <v>12</v>
      </c>
    </row>
    <row r="3166" customFormat="false" ht="15.75" hidden="false" customHeight="false" outlineLevel="0" collapsed="false">
      <c r="A3166" s="3" t="n">
        <v>3165</v>
      </c>
      <c r="B3166" s="4" t="s">
        <v>12011</v>
      </c>
      <c r="C3166" s="4" t="s">
        <v>12012</v>
      </c>
      <c r="D3166" s="4" t="s">
        <v>12013</v>
      </c>
      <c r="E3166" s="4" t="s">
        <v>10</v>
      </c>
      <c r="F3166" s="4" t="s">
        <v>12014</v>
      </c>
      <c r="G3166" s="4" t="s">
        <v>12</v>
      </c>
    </row>
    <row r="3167" customFormat="false" ht="15.75" hidden="false" customHeight="false" outlineLevel="0" collapsed="false">
      <c r="A3167" s="3" t="n">
        <v>3166</v>
      </c>
      <c r="B3167" s="4" t="s">
        <v>12015</v>
      </c>
      <c r="C3167" s="4" t="s">
        <v>12016</v>
      </c>
      <c r="D3167" s="4" t="s">
        <v>12017</v>
      </c>
      <c r="E3167" s="4" t="s">
        <v>10</v>
      </c>
      <c r="F3167" s="4" t="s">
        <v>12018</v>
      </c>
      <c r="G3167" s="4" t="s">
        <v>12</v>
      </c>
    </row>
    <row r="3168" customFormat="false" ht="15.75" hidden="false" customHeight="false" outlineLevel="0" collapsed="false">
      <c r="A3168" s="3" t="n">
        <v>3167</v>
      </c>
      <c r="B3168" s="4" t="s">
        <v>12019</v>
      </c>
      <c r="C3168" s="4" t="s">
        <v>31</v>
      </c>
      <c r="D3168" s="4" t="s">
        <v>12020</v>
      </c>
      <c r="E3168" s="4" t="s">
        <v>10</v>
      </c>
      <c r="F3168" s="4" t="s">
        <v>12021</v>
      </c>
      <c r="G3168" s="4" t="s">
        <v>12</v>
      </c>
    </row>
    <row r="3169" customFormat="false" ht="15.75" hidden="false" customHeight="false" outlineLevel="0" collapsed="false">
      <c r="A3169" s="3" t="n">
        <v>3168</v>
      </c>
      <c r="B3169" s="4" t="s">
        <v>12022</v>
      </c>
      <c r="C3169" s="4" t="s">
        <v>12023</v>
      </c>
      <c r="D3169" s="4" t="s">
        <v>12024</v>
      </c>
      <c r="E3169" s="4" t="s">
        <v>10</v>
      </c>
      <c r="F3169" s="4" t="s">
        <v>12025</v>
      </c>
      <c r="G3169" s="4" t="s">
        <v>12</v>
      </c>
    </row>
    <row r="3170" customFormat="false" ht="15.75" hidden="false" customHeight="false" outlineLevel="0" collapsed="false">
      <c r="A3170" s="3" t="n">
        <v>3169</v>
      </c>
      <c r="B3170" s="4" t="s">
        <v>12026</v>
      </c>
      <c r="C3170" s="4" t="s">
        <v>31</v>
      </c>
      <c r="D3170" s="4" t="s">
        <v>12027</v>
      </c>
      <c r="E3170" s="4" t="s">
        <v>10</v>
      </c>
      <c r="F3170" s="4" t="s">
        <v>12028</v>
      </c>
      <c r="G3170" s="4" t="s">
        <v>12</v>
      </c>
    </row>
    <row r="3171" customFormat="false" ht="15.75" hidden="false" customHeight="false" outlineLevel="0" collapsed="false">
      <c r="A3171" s="3" t="n">
        <v>3170</v>
      </c>
      <c r="B3171" s="4" t="s">
        <v>12029</v>
      </c>
      <c r="C3171" s="4" t="s">
        <v>51</v>
      </c>
      <c r="D3171" s="4" t="s">
        <v>12030</v>
      </c>
      <c r="E3171" s="4" t="s">
        <v>12031</v>
      </c>
      <c r="F3171" s="4" t="s">
        <v>12032</v>
      </c>
      <c r="G3171" s="4" t="s">
        <v>12</v>
      </c>
    </row>
    <row r="3172" customFormat="false" ht="15.75" hidden="false" customHeight="false" outlineLevel="0" collapsed="false">
      <c r="A3172" s="3" t="n">
        <v>3171</v>
      </c>
      <c r="B3172" s="4" t="s">
        <v>12033</v>
      </c>
      <c r="C3172" s="4" t="s">
        <v>3374</v>
      </c>
      <c r="D3172" s="4" t="s">
        <v>12034</v>
      </c>
      <c r="E3172" s="4" t="s">
        <v>10</v>
      </c>
      <c r="F3172" s="4" t="s">
        <v>12035</v>
      </c>
      <c r="G3172" s="4" t="s">
        <v>12</v>
      </c>
    </row>
    <row r="3173" customFormat="false" ht="15.75" hidden="false" customHeight="false" outlineLevel="0" collapsed="false">
      <c r="A3173" s="3" t="n">
        <v>3172</v>
      </c>
      <c r="B3173" s="4" t="s">
        <v>12036</v>
      </c>
      <c r="C3173" s="4" t="s">
        <v>14</v>
      </c>
      <c r="D3173" s="4" t="s">
        <v>12037</v>
      </c>
      <c r="E3173" s="4" t="s">
        <v>10</v>
      </c>
      <c r="F3173" s="4" t="s">
        <v>12038</v>
      </c>
      <c r="G3173" s="4" t="s">
        <v>12</v>
      </c>
    </row>
    <row r="3174" customFormat="false" ht="15.75" hidden="false" customHeight="false" outlineLevel="0" collapsed="false">
      <c r="A3174" s="3" t="n">
        <v>3173</v>
      </c>
      <c r="B3174" s="4" t="s">
        <v>12039</v>
      </c>
      <c r="C3174" s="4" t="s">
        <v>31</v>
      </c>
      <c r="D3174" s="4" t="s">
        <v>12040</v>
      </c>
      <c r="E3174" s="8" t="n">
        <v>919588000000</v>
      </c>
      <c r="F3174" s="4" t="s">
        <v>12041</v>
      </c>
      <c r="G3174" s="4" t="s">
        <v>12</v>
      </c>
    </row>
    <row r="3175" customFormat="false" ht="15.75" hidden="false" customHeight="false" outlineLevel="0" collapsed="false">
      <c r="A3175" s="3" t="n">
        <v>3174</v>
      </c>
      <c r="B3175" s="4" t="s">
        <v>12042</v>
      </c>
      <c r="C3175" s="4" t="s">
        <v>12043</v>
      </c>
      <c r="D3175" s="4" t="s">
        <v>12044</v>
      </c>
      <c r="E3175" s="4" t="s">
        <v>10</v>
      </c>
      <c r="F3175" s="4" t="s">
        <v>12045</v>
      </c>
      <c r="G3175" s="4" t="s">
        <v>12</v>
      </c>
    </row>
    <row r="3176" customFormat="false" ht="15.75" hidden="false" customHeight="false" outlineLevel="0" collapsed="false">
      <c r="A3176" s="3" t="n">
        <v>3175</v>
      </c>
      <c r="B3176" s="4" t="s">
        <v>12046</v>
      </c>
      <c r="C3176" s="4" t="s">
        <v>316</v>
      </c>
      <c r="D3176" s="4" t="s">
        <v>12047</v>
      </c>
      <c r="E3176" s="4" t="s">
        <v>10</v>
      </c>
      <c r="F3176" s="4" t="s">
        <v>12048</v>
      </c>
      <c r="G3176" s="4" t="s">
        <v>12</v>
      </c>
    </row>
    <row r="3177" customFormat="false" ht="15.75" hidden="false" customHeight="false" outlineLevel="0" collapsed="false">
      <c r="A3177" s="3" t="n">
        <v>3176</v>
      </c>
      <c r="B3177" s="4" t="s">
        <v>12049</v>
      </c>
      <c r="C3177" s="4" t="s">
        <v>12050</v>
      </c>
      <c r="D3177" s="4" t="s">
        <v>12051</v>
      </c>
      <c r="E3177" s="4" t="s">
        <v>10</v>
      </c>
      <c r="F3177" s="4" t="s">
        <v>12052</v>
      </c>
      <c r="G3177" s="4" t="s">
        <v>12</v>
      </c>
    </row>
    <row r="3178" customFormat="false" ht="15.75" hidden="false" customHeight="false" outlineLevel="0" collapsed="false">
      <c r="A3178" s="3" t="n">
        <v>3177</v>
      </c>
      <c r="B3178" s="4" t="s">
        <v>12053</v>
      </c>
      <c r="C3178" s="4" t="s">
        <v>3495</v>
      </c>
      <c r="D3178" s="4" t="s">
        <v>12054</v>
      </c>
      <c r="E3178" s="4" t="s">
        <v>12055</v>
      </c>
      <c r="F3178" s="4" t="s">
        <v>12056</v>
      </c>
      <c r="G3178" s="4" t="s">
        <v>12</v>
      </c>
    </row>
    <row r="3179" customFormat="false" ht="15.75" hidden="false" customHeight="false" outlineLevel="0" collapsed="false">
      <c r="A3179" s="3" t="n">
        <v>3178</v>
      </c>
      <c r="B3179" s="4" t="s">
        <v>12057</v>
      </c>
      <c r="C3179" s="4" t="s">
        <v>12058</v>
      </c>
      <c r="D3179" s="4" t="s">
        <v>12059</v>
      </c>
      <c r="E3179" s="4" t="s">
        <v>10</v>
      </c>
      <c r="F3179" s="4" t="s">
        <v>12060</v>
      </c>
      <c r="G3179" s="4" t="s">
        <v>12</v>
      </c>
    </row>
    <row r="3180" customFormat="false" ht="15.75" hidden="false" customHeight="false" outlineLevel="0" collapsed="false">
      <c r="A3180" s="3" t="n">
        <v>3179</v>
      </c>
      <c r="B3180" s="4" t="s">
        <v>12061</v>
      </c>
      <c r="C3180" s="4" t="s">
        <v>31</v>
      </c>
      <c r="D3180" s="4" t="s">
        <v>12062</v>
      </c>
      <c r="E3180" s="8" t="n">
        <v>912613000000</v>
      </c>
      <c r="F3180" s="4" t="s">
        <v>12063</v>
      </c>
      <c r="G3180" s="4" t="s">
        <v>12</v>
      </c>
    </row>
    <row r="3181" customFormat="false" ht="15.75" hidden="false" customHeight="false" outlineLevel="0" collapsed="false">
      <c r="A3181" s="3" t="n">
        <v>3180</v>
      </c>
      <c r="B3181" s="4" t="s">
        <v>12064</v>
      </c>
      <c r="C3181" s="4" t="s">
        <v>12065</v>
      </c>
      <c r="D3181" s="4" t="s">
        <v>12066</v>
      </c>
      <c r="E3181" s="4" t="s">
        <v>10</v>
      </c>
      <c r="F3181" s="4" t="s">
        <v>12067</v>
      </c>
      <c r="G3181" s="4" t="s">
        <v>12</v>
      </c>
    </row>
    <row r="3182" customFormat="false" ht="15.75" hidden="false" customHeight="false" outlineLevel="0" collapsed="false">
      <c r="A3182" s="3" t="n">
        <v>3181</v>
      </c>
      <c r="B3182" s="4" t="s">
        <v>12068</v>
      </c>
      <c r="C3182" s="4" t="s">
        <v>12069</v>
      </c>
      <c r="D3182" s="4" t="s">
        <v>12070</v>
      </c>
      <c r="E3182" s="4" t="n">
        <f aca="false">+919986690699</f>
        <v>919986690699</v>
      </c>
      <c r="F3182" s="4" t="s">
        <v>12071</v>
      </c>
      <c r="G3182" s="4" t="s">
        <v>12</v>
      </c>
    </row>
    <row r="3183" customFormat="false" ht="15.75" hidden="false" customHeight="false" outlineLevel="0" collapsed="false">
      <c r="A3183" s="3" t="n">
        <v>3182</v>
      </c>
      <c r="B3183" s="4" t="s">
        <v>12072</v>
      </c>
      <c r="C3183" s="4" t="s">
        <v>171</v>
      </c>
      <c r="D3183" s="4" t="s">
        <v>12073</v>
      </c>
      <c r="E3183" s="4" t="s">
        <v>10</v>
      </c>
      <c r="F3183" s="4" t="s">
        <v>12074</v>
      </c>
      <c r="G3183" s="4" t="s">
        <v>12</v>
      </c>
    </row>
    <row r="3184" customFormat="false" ht="15.75" hidden="false" customHeight="false" outlineLevel="0" collapsed="false">
      <c r="A3184" s="3" t="n">
        <v>3183</v>
      </c>
      <c r="B3184" s="4" t="s">
        <v>12075</v>
      </c>
      <c r="C3184" s="4" t="s">
        <v>1821</v>
      </c>
      <c r="D3184" s="4" t="s">
        <v>12076</v>
      </c>
      <c r="E3184" s="4" t="s">
        <v>10</v>
      </c>
      <c r="F3184" s="4" t="s">
        <v>12077</v>
      </c>
      <c r="G3184" s="4" t="s">
        <v>12</v>
      </c>
    </row>
    <row r="3185" customFormat="false" ht="15.75" hidden="false" customHeight="false" outlineLevel="0" collapsed="false">
      <c r="A3185" s="3" t="n">
        <v>3184</v>
      </c>
      <c r="B3185" s="4" t="s">
        <v>12078</v>
      </c>
      <c r="C3185" s="4" t="s">
        <v>12079</v>
      </c>
      <c r="D3185" s="4" t="s">
        <v>12080</v>
      </c>
      <c r="E3185" s="4" t="s">
        <v>10</v>
      </c>
      <c r="F3185" s="4" t="s">
        <v>12081</v>
      </c>
      <c r="G3185" s="4" t="s">
        <v>12</v>
      </c>
    </row>
    <row r="3186" customFormat="false" ht="15.75" hidden="false" customHeight="false" outlineLevel="0" collapsed="false">
      <c r="A3186" s="3" t="n">
        <v>3185</v>
      </c>
      <c r="B3186" s="4" t="s">
        <v>12082</v>
      </c>
      <c r="C3186" s="4" t="s">
        <v>31</v>
      </c>
      <c r="D3186" s="4" t="s">
        <v>12083</v>
      </c>
      <c r="E3186" s="4" t="s">
        <v>12084</v>
      </c>
      <c r="F3186" s="4" t="s">
        <v>12085</v>
      </c>
      <c r="G3186" s="4" t="s">
        <v>12</v>
      </c>
    </row>
    <row r="3187" customFormat="false" ht="15.75" hidden="false" customHeight="false" outlineLevel="0" collapsed="false">
      <c r="A3187" s="3" t="n">
        <v>3186</v>
      </c>
      <c r="B3187" s="4" t="s">
        <v>12086</v>
      </c>
      <c r="C3187" s="4" t="s">
        <v>31</v>
      </c>
      <c r="D3187" s="4" t="s">
        <v>12087</v>
      </c>
      <c r="E3187" s="4" t="s">
        <v>10</v>
      </c>
      <c r="F3187" s="4" t="s">
        <v>12088</v>
      </c>
      <c r="G3187" s="4" t="s">
        <v>12</v>
      </c>
    </row>
    <row r="3188" customFormat="false" ht="15.75" hidden="false" customHeight="false" outlineLevel="0" collapsed="false">
      <c r="A3188" s="3" t="n">
        <v>3187</v>
      </c>
      <c r="B3188" s="4" t="s">
        <v>12089</v>
      </c>
      <c r="C3188" s="4" t="s">
        <v>6853</v>
      </c>
      <c r="D3188" s="4" t="s">
        <v>12090</v>
      </c>
      <c r="E3188" s="4" t="s">
        <v>10</v>
      </c>
      <c r="F3188" s="4" t="s">
        <v>12091</v>
      </c>
      <c r="G3188" s="4" t="s">
        <v>12</v>
      </c>
    </row>
    <row r="3189" customFormat="false" ht="15.75" hidden="false" customHeight="false" outlineLevel="0" collapsed="false">
      <c r="A3189" s="3" t="n">
        <v>3188</v>
      </c>
      <c r="B3189" s="4" t="s">
        <v>12092</v>
      </c>
      <c r="C3189" s="4" t="s">
        <v>12093</v>
      </c>
      <c r="D3189" s="4" t="s">
        <v>12094</v>
      </c>
      <c r="E3189" s="4" t="n">
        <f aca="false">+912266758861</f>
        <v>912266758861</v>
      </c>
      <c r="F3189" s="4" t="s">
        <v>12095</v>
      </c>
      <c r="G3189" s="4" t="s">
        <v>12</v>
      </c>
    </row>
    <row r="3190" customFormat="false" ht="15.75" hidden="false" customHeight="false" outlineLevel="0" collapsed="false">
      <c r="A3190" s="3" t="n">
        <v>3189</v>
      </c>
      <c r="B3190" s="4" t="s">
        <v>12096</v>
      </c>
      <c r="C3190" s="4" t="s">
        <v>1708</v>
      </c>
      <c r="D3190" s="4" t="s">
        <v>12097</v>
      </c>
      <c r="E3190" s="4" t="s">
        <v>10</v>
      </c>
      <c r="F3190" s="4" t="s">
        <v>12098</v>
      </c>
      <c r="G3190" s="4" t="s">
        <v>12</v>
      </c>
    </row>
    <row r="3191" customFormat="false" ht="15.75" hidden="false" customHeight="false" outlineLevel="0" collapsed="false">
      <c r="A3191" s="3" t="n">
        <v>3190</v>
      </c>
      <c r="B3191" s="4" t="s">
        <v>12099</v>
      </c>
      <c r="C3191" s="4" t="s">
        <v>12100</v>
      </c>
      <c r="D3191" s="4" t="s">
        <v>12101</v>
      </c>
      <c r="E3191" s="4" t="s">
        <v>10</v>
      </c>
      <c r="F3191" s="4" t="s">
        <v>12102</v>
      </c>
      <c r="G3191" s="4" t="s">
        <v>12</v>
      </c>
    </row>
    <row r="3192" customFormat="false" ht="15.75" hidden="false" customHeight="false" outlineLevel="0" collapsed="false">
      <c r="A3192" s="3" t="n">
        <v>3191</v>
      </c>
      <c r="B3192" s="4" t="s">
        <v>12103</v>
      </c>
      <c r="C3192" s="4" t="s">
        <v>6853</v>
      </c>
      <c r="D3192" s="6" t="s">
        <v>12104</v>
      </c>
      <c r="E3192" s="8" t="n">
        <v>919914000000</v>
      </c>
      <c r="F3192" s="4" t="s">
        <v>12105</v>
      </c>
      <c r="G3192" s="4" t="s">
        <v>12</v>
      </c>
    </row>
    <row r="3193" customFormat="false" ht="15.75" hidden="false" customHeight="false" outlineLevel="0" collapsed="false">
      <c r="A3193" s="3" t="n">
        <v>3192</v>
      </c>
      <c r="B3193" s="4" t="s">
        <v>12106</v>
      </c>
      <c r="C3193" s="4" t="s">
        <v>12107</v>
      </c>
      <c r="D3193" s="4" t="s">
        <v>12108</v>
      </c>
      <c r="E3193" s="4" t="s">
        <v>10</v>
      </c>
      <c r="F3193" s="4" t="s">
        <v>12109</v>
      </c>
      <c r="G3193" s="4" t="s">
        <v>12</v>
      </c>
    </row>
    <row r="3194" customFormat="false" ht="15.75" hidden="false" customHeight="false" outlineLevel="0" collapsed="false">
      <c r="A3194" s="3" t="n">
        <v>3193</v>
      </c>
      <c r="B3194" s="4" t="s">
        <v>12110</v>
      </c>
      <c r="C3194" s="4" t="s">
        <v>3336</v>
      </c>
      <c r="D3194" s="4" t="s">
        <v>12111</v>
      </c>
      <c r="E3194" s="4" t="n">
        <f aca="false">+919845919442</f>
        <v>919845919442</v>
      </c>
      <c r="F3194" s="4" t="s">
        <v>12112</v>
      </c>
      <c r="G3194" s="4" t="s">
        <v>12</v>
      </c>
    </row>
    <row r="3195" customFormat="false" ht="15.75" hidden="false" customHeight="false" outlineLevel="0" collapsed="false">
      <c r="A3195" s="3" t="n">
        <v>3194</v>
      </c>
      <c r="B3195" s="4" t="s">
        <v>12113</v>
      </c>
      <c r="C3195" s="4" t="s">
        <v>12114</v>
      </c>
      <c r="D3195" s="6" t="s">
        <v>12115</v>
      </c>
      <c r="E3195" s="4" t="s">
        <v>10</v>
      </c>
      <c r="F3195" s="4" t="s">
        <v>12116</v>
      </c>
      <c r="G3195" s="4" t="s">
        <v>12</v>
      </c>
    </row>
    <row r="3196" customFormat="false" ht="15.75" hidden="false" customHeight="false" outlineLevel="0" collapsed="false">
      <c r="A3196" s="3" t="n">
        <v>3195</v>
      </c>
      <c r="B3196" s="4" t="s">
        <v>12117</v>
      </c>
      <c r="C3196" s="4" t="s">
        <v>31</v>
      </c>
      <c r="D3196" s="4" t="s">
        <v>12118</v>
      </c>
      <c r="E3196" s="4" t="s">
        <v>10</v>
      </c>
      <c r="F3196" s="4" t="s">
        <v>12119</v>
      </c>
      <c r="G3196" s="4" t="s">
        <v>12</v>
      </c>
    </row>
    <row r="3197" customFormat="false" ht="15.75" hidden="false" customHeight="false" outlineLevel="0" collapsed="false">
      <c r="A3197" s="3" t="n">
        <v>3196</v>
      </c>
      <c r="B3197" s="4" t="s">
        <v>12120</v>
      </c>
      <c r="C3197" s="4" t="s">
        <v>12121</v>
      </c>
      <c r="D3197" s="4" t="s">
        <v>12122</v>
      </c>
      <c r="E3197" s="4" t="s">
        <v>10</v>
      </c>
      <c r="F3197" s="4" t="s">
        <v>12123</v>
      </c>
      <c r="G3197" s="4" t="s">
        <v>12</v>
      </c>
    </row>
    <row r="3198" customFormat="false" ht="15.75" hidden="false" customHeight="false" outlineLevel="0" collapsed="false">
      <c r="A3198" s="3" t="n">
        <v>3197</v>
      </c>
      <c r="B3198" s="4" t="s">
        <v>12124</v>
      </c>
      <c r="C3198" s="4" t="s">
        <v>12125</v>
      </c>
      <c r="D3198" s="4" t="s">
        <v>12126</v>
      </c>
      <c r="E3198" s="10" t="s">
        <v>12127</v>
      </c>
      <c r="F3198" s="4" t="s">
        <v>12128</v>
      </c>
      <c r="G3198" s="4" t="s">
        <v>12</v>
      </c>
    </row>
    <row r="3199" customFormat="false" ht="15.75" hidden="false" customHeight="false" outlineLevel="0" collapsed="false">
      <c r="A3199" s="3" t="n">
        <v>3198</v>
      </c>
      <c r="B3199" s="4" t="s">
        <v>12129</v>
      </c>
      <c r="C3199" s="4" t="s">
        <v>12130</v>
      </c>
      <c r="D3199" s="4" t="s">
        <v>12131</v>
      </c>
      <c r="E3199" s="4" t="s">
        <v>10</v>
      </c>
      <c r="F3199" s="4" t="s">
        <v>12132</v>
      </c>
      <c r="G3199" s="4" t="s">
        <v>12</v>
      </c>
    </row>
    <row r="3200" customFormat="false" ht="15.75" hidden="false" customHeight="false" outlineLevel="0" collapsed="false">
      <c r="A3200" s="3" t="n">
        <v>3199</v>
      </c>
      <c r="B3200" s="4" t="s">
        <v>12133</v>
      </c>
      <c r="C3200" s="4" t="s">
        <v>12134</v>
      </c>
      <c r="D3200" s="4" t="s">
        <v>12135</v>
      </c>
      <c r="E3200" s="4" t="n">
        <f aca="false">+912232653989</f>
        <v>912232653989</v>
      </c>
      <c r="F3200" s="4" t="s">
        <v>12136</v>
      </c>
      <c r="G3200" s="4" t="s">
        <v>12</v>
      </c>
    </row>
    <row r="3201" customFormat="false" ht="15.75" hidden="false" customHeight="false" outlineLevel="0" collapsed="false">
      <c r="A3201" s="3" t="n">
        <v>3200</v>
      </c>
      <c r="B3201" s="4" t="s">
        <v>12137</v>
      </c>
      <c r="C3201" s="4" t="s">
        <v>12138</v>
      </c>
      <c r="D3201" s="4" t="s">
        <v>12139</v>
      </c>
      <c r="E3201" s="4" t="s">
        <v>10</v>
      </c>
      <c r="F3201" s="4" t="s">
        <v>12140</v>
      </c>
      <c r="G3201" s="4" t="s">
        <v>12</v>
      </c>
    </row>
    <row r="3202" customFormat="false" ht="15.75" hidden="false" customHeight="false" outlineLevel="0" collapsed="false">
      <c r="A3202" s="3" t="n">
        <v>3201</v>
      </c>
      <c r="B3202" s="4" t="s">
        <v>12141</v>
      </c>
      <c r="C3202" s="4" t="s">
        <v>12142</v>
      </c>
      <c r="D3202" s="4" t="s">
        <v>12143</v>
      </c>
      <c r="E3202" s="4" t="s">
        <v>10</v>
      </c>
      <c r="F3202" s="4" t="s">
        <v>12144</v>
      </c>
      <c r="G3202" s="4" t="s">
        <v>12</v>
      </c>
    </row>
    <row r="3203" customFormat="false" ht="15.75" hidden="false" customHeight="false" outlineLevel="0" collapsed="false">
      <c r="A3203" s="3" t="n">
        <v>3202</v>
      </c>
      <c r="B3203" s="4" t="s">
        <v>12145</v>
      </c>
      <c r="C3203" s="4" t="s">
        <v>31</v>
      </c>
      <c r="D3203" s="4" t="s">
        <v>12146</v>
      </c>
      <c r="E3203" s="4" t="s">
        <v>10</v>
      </c>
      <c r="F3203" s="4" t="s">
        <v>12147</v>
      </c>
      <c r="G3203" s="4" t="s">
        <v>12</v>
      </c>
    </row>
    <row r="3204" customFormat="false" ht="15.75" hidden="false" customHeight="false" outlineLevel="0" collapsed="false">
      <c r="A3204" s="3" t="n">
        <v>3203</v>
      </c>
      <c r="B3204" s="4" t="s">
        <v>12148</v>
      </c>
      <c r="C3204" s="4" t="s">
        <v>31</v>
      </c>
      <c r="D3204" s="4" t="s">
        <v>12149</v>
      </c>
      <c r="E3204" s="4" t="s">
        <v>10</v>
      </c>
      <c r="F3204" s="4" t="s">
        <v>12150</v>
      </c>
      <c r="G3204" s="4" t="s">
        <v>12</v>
      </c>
    </row>
    <row r="3205" customFormat="false" ht="15.75" hidden="false" customHeight="false" outlineLevel="0" collapsed="false">
      <c r="A3205" s="3" t="n">
        <v>3204</v>
      </c>
      <c r="B3205" s="4" t="s">
        <v>12151</v>
      </c>
      <c r="C3205" s="4" t="s">
        <v>31</v>
      </c>
      <c r="D3205" s="4" t="s">
        <v>12152</v>
      </c>
      <c r="E3205" s="4" t="s">
        <v>10</v>
      </c>
      <c r="F3205" s="4" t="s">
        <v>12153</v>
      </c>
      <c r="G3205" s="4" t="s">
        <v>12</v>
      </c>
    </row>
    <row r="3206" customFormat="false" ht="15.75" hidden="false" customHeight="false" outlineLevel="0" collapsed="false">
      <c r="A3206" s="3" t="n">
        <v>3205</v>
      </c>
      <c r="B3206" s="4" t="s">
        <v>12154</v>
      </c>
      <c r="C3206" s="4" t="s">
        <v>12155</v>
      </c>
      <c r="D3206" s="4" t="s">
        <v>12156</v>
      </c>
      <c r="E3206" s="4" t="n">
        <f aca="false">+912240079326</f>
        <v>912240079326</v>
      </c>
      <c r="F3206" s="4" t="s">
        <v>12157</v>
      </c>
      <c r="G3206" s="4" t="s">
        <v>12</v>
      </c>
    </row>
    <row r="3207" customFormat="false" ht="15.75" hidden="false" customHeight="false" outlineLevel="0" collapsed="false">
      <c r="A3207" s="3" t="n">
        <v>3206</v>
      </c>
      <c r="B3207" s="4" t="s">
        <v>12158</v>
      </c>
      <c r="C3207" s="4" t="s">
        <v>12159</v>
      </c>
      <c r="D3207" s="4" t="s">
        <v>12160</v>
      </c>
      <c r="E3207" s="4" t="s">
        <v>10</v>
      </c>
      <c r="F3207" s="4" t="s">
        <v>12161</v>
      </c>
      <c r="G3207" s="4" t="s">
        <v>12</v>
      </c>
    </row>
    <row r="3208" customFormat="false" ht="15.75" hidden="false" customHeight="false" outlineLevel="0" collapsed="false">
      <c r="A3208" s="3" t="n">
        <v>3207</v>
      </c>
      <c r="B3208" s="4" t="s">
        <v>12162</v>
      </c>
      <c r="C3208" s="4" t="s">
        <v>12163</v>
      </c>
      <c r="D3208" s="4" t="s">
        <v>12164</v>
      </c>
      <c r="E3208" s="4" t="s">
        <v>12165</v>
      </c>
      <c r="F3208" s="4" t="s">
        <v>12166</v>
      </c>
      <c r="G3208" s="4" t="s">
        <v>12</v>
      </c>
    </row>
    <row r="3209" customFormat="false" ht="15.75" hidden="false" customHeight="false" outlineLevel="0" collapsed="false">
      <c r="A3209" s="3" t="n">
        <v>3208</v>
      </c>
      <c r="B3209" s="4" t="s">
        <v>12167</v>
      </c>
      <c r="C3209" s="4" t="s">
        <v>12168</v>
      </c>
      <c r="D3209" s="4" t="s">
        <v>12169</v>
      </c>
      <c r="E3209" s="8" t="n">
        <v>918050000000</v>
      </c>
      <c r="F3209" s="4" t="s">
        <v>12170</v>
      </c>
      <c r="G3209" s="4" t="s">
        <v>12</v>
      </c>
    </row>
    <row r="3210" customFormat="false" ht="15.75" hidden="false" customHeight="false" outlineLevel="0" collapsed="false">
      <c r="A3210" s="3" t="n">
        <v>3209</v>
      </c>
      <c r="B3210" s="4" t="s">
        <v>12171</v>
      </c>
      <c r="C3210" s="4" t="s">
        <v>31</v>
      </c>
      <c r="D3210" s="4" t="s">
        <v>12172</v>
      </c>
      <c r="E3210" s="4" t="s">
        <v>10</v>
      </c>
      <c r="F3210" s="4" t="s">
        <v>12173</v>
      </c>
      <c r="G3210" s="4" t="s">
        <v>12</v>
      </c>
    </row>
    <row r="3211" customFormat="false" ht="15.75" hidden="false" customHeight="false" outlineLevel="0" collapsed="false">
      <c r="A3211" s="3" t="n">
        <v>3210</v>
      </c>
      <c r="B3211" s="4" t="s">
        <v>12174</v>
      </c>
      <c r="C3211" s="4" t="s">
        <v>12175</v>
      </c>
      <c r="D3211" s="4" t="s">
        <v>12176</v>
      </c>
      <c r="E3211" s="4" t="s">
        <v>10</v>
      </c>
      <c r="F3211" s="4" t="s">
        <v>12177</v>
      </c>
      <c r="G3211" s="4" t="s">
        <v>12</v>
      </c>
    </row>
    <row r="3212" customFormat="false" ht="15.75" hidden="false" customHeight="false" outlineLevel="0" collapsed="false">
      <c r="A3212" s="3" t="n">
        <v>3211</v>
      </c>
      <c r="B3212" s="4" t="s">
        <v>12178</v>
      </c>
      <c r="C3212" s="4" t="s">
        <v>51</v>
      </c>
      <c r="D3212" s="4" t="s">
        <v>12179</v>
      </c>
      <c r="E3212" s="4" t="s">
        <v>10</v>
      </c>
      <c r="F3212" s="4" t="s">
        <v>12180</v>
      </c>
      <c r="G3212" s="4" t="s">
        <v>12</v>
      </c>
    </row>
    <row r="3213" customFormat="false" ht="15.75" hidden="false" customHeight="false" outlineLevel="0" collapsed="false">
      <c r="A3213" s="3" t="n">
        <v>3212</v>
      </c>
      <c r="B3213" s="4" t="s">
        <v>12181</v>
      </c>
      <c r="C3213" s="4" t="s">
        <v>12182</v>
      </c>
      <c r="D3213" s="6" t="s">
        <v>12183</v>
      </c>
      <c r="E3213" s="4" t="s">
        <v>10</v>
      </c>
      <c r="F3213" s="4" t="s">
        <v>12184</v>
      </c>
      <c r="G3213" s="4" t="s">
        <v>12</v>
      </c>
    </row>
    <row r="3214" customFormat="false" ht="15.75" hidden="false" customHeight="false" outlineLevel="0" collapsed="false">
      <c r="A3214" s="3" t="n">
        <v>3213</v>
      </c>
      <c r="B3214" s="4" t="s">
        <v>12185</v>
      </c>
      <c r="C3214" s="4" t="s">
        <v>12186</v>
      </c>
      <c r="D3214" s="4" t="s">
        <v>12187</v>
      </c>
      <c r="E3214" s="4" t="s">
        <v>10</v>
      </c>
      <c r="F3214" s="4" t="s">
        <v>12188</v>
      </c>
      <c r="G3214" s="4" t="s">
        <v>12</v>
      </c>
    </row>
    <row r="3215" customFormat="false" ht="15.75" hidden="false" customHeight="false" outlineLevel="0" collapsed="false">
      <c r="A3215" s="3" t="n">
        <v>3214</v>
      </c>
      <c r="B3215" s="4" t="s">
        <v>12189</v>
      </c>
      <c r="C3215" s="4" t="s">
        <v>12190</v>
      </c>
      <c r="D3215" s="6" t="s">
        <v>12191</v>
      </c>
      <c r="E3215" s="4" t="s">
        <v>10</v>
      </c>
      <c r="F3215" s="4" t="s">
        <v>12192</v>
      </c>
      <c r="G3215" s="4" t="s">
        <v>12</v>
      </c>
    </row>
    <row r="3216" customFormat="false" ht="15.75" hidden="false" customHeight="false" outlineLevel="0" collapsed="false">
      <c r="A3216" s="3" t="n">
        <v>3215</v>
      </c>
      <c r="B3216" s="4" t="s">
        <v>12193</v>
      </c>
      <c r="C3216" s="4" t="s">
        <v>3495</v>
      </c>
      <c r="D3216" s="4" t="s">
        <v>12194</v>
      </c>
      <c r="E3216" s="4" t="s">
        <v>10</v>
      </c>
      <c r="F3216" s="4" t="s">
        <v>12195</v>
      </c>
      <c r="G3216" s="4" t="s">
        <v>12</v>
      </c>
    </row>
    <row r="3217" customFormat="false" ht="15.75" hidden="false" customHeight="false" outlineLevel="0" collapsed="false">
      <c r="A3217" s="3" t="n">
        <v>3216</v>
      </c>
      <c r="B3217" s="4" t="s">
        <v>12196</v>
      </c>
      <c r="C3217" s="4" t="s">
        <v>12197</v>
      </c>
      <c r="D3217" s="4" t="s">
        <v>12198</v>
      </c>
      <c r="E3217" s="4" t="n">
        <f aca="false">+918800191499</f>
        <v>918800191499</v>
      </c>
      <c r="F3217" s="4" t="s">
        <v>12199</v>
      </c>
      <c r="G3217" s="4" t="s">
        <v>12</v>
      </c>
    </row>
    <row r="3218" customFormat="false" ht="15.75" hidden="false" customHeight="false" outlineLevel="0" collapsed="false">
      <c r="A3218" s="3" t="n">
        <v>3217</v>
      </c>
      <c r="B3218" s="4" t="s">
        <v>12200</v>
      </c>
      <c r="C3218" s="4" t="s">
        <v>12201</v>
      </c>
      <c r="D3218" s="4" t="s">
        <v>12202</v>
      </c>
      <c r="E3218" s="4" t="n">
        <f aca="false">+918042548799</f>
        <v>918042548799</v>
      </c>
      <c r="F3218" s="10" t="s">
        <v>12203</v>
      </c>
      <c r="G3218" s="4" t="s">
        <v>12</v>
      </c>
    </row>
    <row r="3219" customFormat="false" ht="15.75" hidden="false" customHeight="false" outlineLevel="0" collapsed="false">
      <c r="A3219" s="3" t="n">
        <v>3218</v>
      </c>
      <c r="B3219" s="4" t="s">
        <v>12204</v>
      </c>
      <c r="C3219" s="4" t="s">
        <v>12205</v>
      </c>
      <c r="D3219" s="4" t="s">
        <v>12206</v>
      </c>
      <c r="E3219" s="4" t="s">
        <v>10</v>
      </c>
      <c r="F3219" s="4" t="s">
        <v>12207</v>
      </c>
      <c r="G3219" s="4" t="s">
        <v>12</v>
      </c>
    </row>
    <row r="3220" customFormat="false" ht="15.75" hidden="false" customHeight="false" outlineLevel="0" collapsed="false">
      <c r="A3220" s="3" t="n">
        <v>3219</v>
      </c>
      <c r="B3220" s="4" t="s">
        <v>12208</v>
      </c>
      <c r="C3220" s="4" t="s">
        <v>31</v>
      </c>
      <c r="D3220" s="4" t="s">
        <v>12209</v>
      </c>
      <c r="E3220" s="4" t="s">
        <v>10</v>
      </c>
      <c r="F3220" s="4" t="s">
        <v>12210</v>
      </c>
      <c r="G3220" s="4" t="s">
        <v>12</v>
      </c>
    </row>
    <row r="3221" customFormat="false" ht="15.75" hidden="false" customHeight="false" outlineLevel="0" collapsed="false">
      <c r="A3221" s="3" t="n">
        <v>3220</v>
      </c>
      <c r="B3221" s="4" t="s">
        <v>12211</v>
      </c>
      <c r="C3221" s="4" t="s">
        <v>12168</v>
      </c>
      <c r="D3221" s="4" t="s">
        <v>12212</v>
      </c>
      <c r="E3221" s="4" t="s">
        <v>12213</v>
      </c>
      <c r="F3221" s="4" t="s">
        <v>12214</v>
      </c>
      <c r="G3221" s="4" t="s">
        <v>12</v>
      </c>
    </row>
    <row r="3222" customFormat="false" ht="15.75" hidden="false" customHeight="false" outlineLevel="0" collapsed="false">
      <c r="A3222" s="3" t="n">
        <v>3221</v>
      </c>
      <c r="B3222" s="4" t="s">
        <v>12215</v>
      </c>
      <c r="C3222" s="4" t="s">
        <v>12216</v>
      </c>
      <c r="D3222" s="4" t="s">
        <v>12217</v>
      </c>
      <c r="E3222" s="4" t="s">
        <v>10</v>
      </c>
      <c r="F3222" s="4" t="s">
        <v>12218</v>
      </c>
      <c r="G3222" s="4" t="s">
        <v>12</v>
      </c>
    </row>
    <row r="3223" customFormat="false" ht="15.75" hidden="false" customHeight="false" outlineLevel="0" collapsed="false">
      <c r="A3223" s="3" t="n">
        <v>3222</v>
      </c>
      <c r="B3223" s="4" t="s">
        <v>12219</v>
      </c>
      <c r="C3223" s="4" t="s">
        <v>12220</v>
      </c>
      <c r="D3223" s="4" t="s">
        <v>12221</v>
      </c>
      <c r="E3223" s="4" t="s">
        <v>10</v>
      </c>
      <c r="F3223" s="4" t="s">
        <v>12222</v>
      </c>
      <c r="G3223" s="4" t="s">
        <v>12</v>
      </c>
    </row>
    <row r="3224" customFormat="false" ht="15.75" hidden="false" customHeight="false" outlineLevel="0" collapsed="false">
      <c r="A3224" s="3" t="n">
        <v>3223</v>
      </c>
      <c r="B3224" s="4" t="s">
        <v>12223</v>
      </c>
      <c r="C3224" s="4" t="s">
        <v>12224</v>
      </c>
      <c r="D3224" s="4" t="s">
        <v>12225</v>
      </c>
      <c r="E3224" s="4" t="n">
        <f aca="false">+914432211396</f>
        <v>914432211396</v>
      </c>
      <c r="F3224" s="4" t="s">
        <v>12226</v>
      </c>
      <c r="G3224" s="4" t="s">
        <v>12</v>
      </c>
    </row>
    <row r="3225" customFormat="false" ht="15.75" hidden="false" customHeight="false" outlineLevel="0" collapsed="false">
      <c r="A3225" s="3" t="n">
        <v>3224</v>
      </c>
      <c r="B3225" s="4" t="s">
        <v>12227</v>
      </c>
      <c r="C3225" s="4" t="s">
        <v>12228</v>
      </c>
      <c r="D3225" s="4" t="s">
        <v>12229</v>
      </c>
      <c r="E3225" s="4" t="s">
        <v>10</v>
      </c>
      <c r="F3225" s="4" t="s">
        <v>12230</v>
      </c>
      <c r="G3225" s="4" t="s">
        <v>12</v>
      </c>
    </row>
    <row r="3226" customFormat="false" ht="15.75" hidden="false" customHeight="false" outlineLevel="0" collapsed="false">
      <c r="A3226" s="3" t="n">
        <v>3225</v>
      </c>
      <c r="B3226" s="4" t="s">
        <v>12231</v>
      </c>
      <c r="C3226" s="4" t="s">
        <v>12232</v>
      </c>
      <c r="D3226" s="4" t="s">
        <v>12233</v>
      </c>
      <c r="E3226" s="4" t="s">
        <v>10</v>
      </c>
      <c r="F3226" s="4" t="s">
        <v>12234</v>
      </c>
      <c r="G3226" s="4" t="s">
        <v>12</v>
      </c>
    </row>
    <row r="3227" customFormat="false" ht="15.75" hidden="false" customHeight="false" outlineLevel="0" collapsed="false">
      <c r="A3227" s="3" t="n">
        <v>3226</v>
      </c>
      <c r="B3227" s="4" t="s">
        <v>12235</v>
      </c>
      <c r="C3227" s="4" t="s">
        <v>12236</v>
      </c>
      <c r="D3227" s="4" t="s">
        <v>12237</v>
      </c>
      <c r="E3227" s="4" t="s">
        <v>10</v>
      </c>
      <c r="F3227" s="4" t="s">
        <v>12238</v>
      </c>
      <c r="G3227" s="4" t="s">
        <v>12</v>
      </c>
    </row>
    <row r="3228" customFormat="false" ht="15.75" hidden="false" customHeight="false" outlineLevel="0" collapsed="false">
      <c r="A3228" s="3" t="n">
        <v>3227</v>
      </c>
      <c r="B3228" s="4" t="s">
        <v>12239</v>
      </c>
      <c r="C3228" s="4" t="s">
        <v>12240</v>
      </c>
      <c r="D3228" s="4" t="s">
        <v>12241</v>
      </c>
      <c r="E3228" s="4" t="s">
        <v>10</v>
      </c>
      <c r="F3228" s="4" t="s">
        <v>12242</v>
      </c>
      <c r="G3228" s="4" t="s">
        <v>12</v>
      </c>
    </row>
    <row r="3229" customFormat="false" ht="15.75" hidden="false" customHeight="false" outlineLevel="0" collapsed="false">
      <c r="A3229" s="3" t="n">
        <v>3228</v>
      </c>
      <c r="B3229" s="4" t="s">
        <v>12243</v>
      </c>
      <c r="C3229" s="4" t="s">
        <v>12244</v>
      </c>
      <c r="D3229" s="4" t="s">
        <v>12245</v>
      </c>
      <c r="E3229" s="4" t="s">
        <v>10</v>
      </c>
      <c r="F3229" s="4" t="s">
        <v>12246</v>
      </c>
      <c r="G3229" s="4" t="s">
        <v>12</v>
      </c>
    </row>
    <row r="3230" customFormat="false" ht="15.75" hidden="false" customHeight="false" outlineLevel="0" collapsed="false">
      <c r="A3230" s="3" t="n">
        <v>3229</v>
      </c>
      <c r="B3230" s="4" t="s">
        <v>12247</v>
      </c>
      <c r="C3230" s="4" t="s">
        <v>12248</v>
      </c>
      <c r="D3230" s="4" t="s">
        <v>12249</v>
      </c>
      <c r="E3230" s="4" t="s">
        <v>10</v>
      </c>
      <c r="F3230" s="4" t="s">
        <v>12250</v>
      </c>
      <c r="G3230" s="4" t="s">
        <v>12</v>
      </c>
    </row>
    <row r="3231" customFormat="false" ht="15.75" hidden="false" customHeight="false" outlineLevel="0" collapsed="false">
      <c r="A3231" s="3" t="n">
        <v>3230</v>
      </c>
      <c r="B3231" s="4" t="s">
        <v>12251</v>
      </c>
      <c r="C3231" s="4" t="s">
        <v>12252</v>
      </c>
      <c r="D3231" s="4" t="s">
        <v>12253</v>
      </c>
      <c r="E3231" s="4" t="s">
        <v>10</v>
      </c>
      <c r="F3231" s="4" t="s">
        <v>12254</v>
      </c>
      <c r="G3231" s="4" t="s">
        <v>12</v>
      </c>
    </row>
    <row r="3232" customFormat="false" ht="15.75" hidden="false" customHeight="false" outlineLevel="0" collapsed="false">
      <c r="A3232" s="3" t="n">
        <v>3231</v>
      </c>
      <c r="B3232" s="4" t="s">
        <v>12255</v>
      </c>
      <c r="C3232" s="4" t="s">
        <v>12256</v>
      </c>
      <c r="D3232" s="4" t="s">
        <v>12257</v>
      </c>
      <c r="E3232" s="4" t="s">
        <v>10</v>
      </c>
      <c r="F3232" s="4" t="s">
        <v>12258</v>
      </c>
      <c r="G3232" s="4" t="s">
        <v>12</v>
      </c>
    </row>
    <row r="3233" customFormat="false" ht="15.75" hidden="false" customHeight="false" outlineLevel="0" collapsed="false">
      <c r="A3233" s="3" t="n">
        <v>3232</v>
      </c>
      <c r="B3233" s="4" t="s">
        <v>12259</v>
      </c>
      <c r="C3233" s="4" t="s">
        <v>31</v>
      </c>
      <c r="D3233" s="4" t="s">
        <v>12260</v>
      </c>
      <c r="E3233" s="4" t="s">
        <v>10</v>
      </c>
      <c r="F3233" s="4" t="s">
        <v>12261</v>
      </c>
      <c r="G3233" s="4" t="s">
        <v>12</v>
      </c>
    </row>
    <row r="3234" customFormat="false" ht="15.75" hidden="false" customHeight="false" outlineLevel="0" collapsed="false">
      <c r="A3234" s="3" t="n">
        <v>3233</v>
      </c>
      <c r="B3234" s="4" t="s">
        <v>12262</v>
      </c>
      <c r="C3234" s="4" t="s">
        <v>171</v>
      </c>
      <c r="D3234" s="4" t="s">
        <v>12263</v>
      </c>
      <c r="E3234" s="4" t="s">
        <v>10</v>
      </c>
      <c r="F3234" s="4" t="s">
        <v>12264</v>
      </c>
      <c r="G3234" s="4" t="s">
        <v>12</v>
      </c>
    </row>
    <row r="3235" customFormat="false" ht="15.75" hidden="false" customHeight="false" outlineLevel="0" collapsed="false">
      <c r="A3235" s="3" t="n">
        <v>3234</v>
      </c>
      <c r="B3235" s="4" t="s">
        <v>12265</v>
      </c>
      <c r="C3235" s="4" t="s">
        <v>12266</v>
      </c>
      <c r="D3235" s="4" t="s">
        <v>12267</v>
      </c>
      <c r="E3235" s="4" t="s">
        <v>10</v>
      </c>
      <c r="F3235" s="4" t="s">
        <v>12268</v>
      </c>
      <c r="G3235" s="4" t="s">
        <v>12</v>
      </c>
    </row>
    <row r="3236" customFormat="false" ht="15.75" hidden="false" customHeight="false" outlineLevel="0" collapsed="false">
      <c r="A3236" s="3" t="n">
        <v>3235</v>
      </c>
      <c r="B3236" s="4" t="s">
        <v>12269</v>
      </c>
      <c r="C3236" s="4" t="s">
        <v>31</v>
      </c>
      <c r="D3236" s="6" t="s">
        <v>12270</v>
      </c>
      <c r="E3236" s="4" t="s">
        <v>10</v>
      </c>
      <c r="F3236" s="4" t="s">
        <v>12271</v>
      </c>
      <c r="G3236" s="4" t="s">
        <v>12</v>
      </c>
    </row>
    <row r="3237" customFormat="false" ht="15.75" hidden="false" customHeight="false" outlineLevel="0" collapsed="false">
      <c r="A3237" s="3" t="n">
        <v>3236</v>
      </c>
      <c r="B3237" s="4" t="s">
        <v>12272</v>
      </c>
      <c r="C3237" s="4" t="s">
        <v>3495</v>
      </c>
      <c r="D3237" s="4" t="s">
        <v>12273</v>
      </c>
      <c r="E3237" s="4" t="s">
        <v>10</v>
      </c>
      <c r="F3237" s="4" t="s">
        <v>12274</v>
      </c>
      <c r="G3237" s="4" t="s">
        <v>12</v>
      </c>
    </row>
    <row r="3238" customFormat="false" ht="15.75" hidden="false" customHeight="false" outlineLevel="0" collapsed="false">
      <c r="A3238" s="3" t="n">
        <v>3237</v>
      </c>
      <c r="B3238" s="4" t="s">
        <v>12275</v>
      </c>
      <c r="C3238" s="4" t="s">
        <v>12276</v>
      </c>
      <c r="D3238" s="4" t="s">
        <v>12277</v>
      </c>
      <c r="E3238" s="4" t="s">
        <v>10</v>
      </c>
      <c r="F3238" s="4" t="s">
        <v>12278</v>
      </c>
      <c r="G3238" s="4" t="s">
        <v>12</v>
      </c>
    </row>
    <row r="3239" customFormat="false" ht="15.75" hidden="false" customHeight="false" outlineLevel="0" collapsed="false">
      <c r="A3239" s="3" t="n">
        <v>3238</v>
      </c>
      <c r="B3239" s="4" t="s">
        <v>12279</v>
      </c>
      <c r="C3239" s="4" t="s">
        <v>51</v>
      </c>
      <c r="D3239" s="4" t="s">
        <v>12280</v>
      </c>
      <c r="E3239" s="4" t="s">
        <v>12281</v>
      </c>
      <c r="F3239" s="4" t="s">
        <v>12282</v>
      </c>
      <c r="G3239" s="4" t="s">
        <v>12</v>
      </c>
    </row>
    <row r="3240" customFormat="false" ht="15.75" hidden="false" customHeight="false" outlineLevel="0" collapsed="false">
      <c r="A3240" s="3" t="n">
        <v>3239</v>
      </c>
      <c r="B3240" s="4" t="s">
        <v>12283</v>
      </c>
      <c r="C3240" s="4" t="s">
        <v>163</v>
      </c>
      <c r="D3240" s="6" t="s">
        <v>12284</v>
      </c>
      <c r="E3240" s="4" t="s">
        <v>10</v>
      </c>
      <c r="F3240" s="4" t="s">
        <v>10</v>
      </c>
      <c r="G3240" s="4" t="s">
        <v>12</v>
      </c>
    </row>
    <row r="3241" customFormat="false" ht="15.75" hidden="false" customHeight="false" outlineLevel="0" collapsed="false">
      <c r="A3241" s="3" t="n">
        <v>3240</v>
      </c>
      <c r="B3241" s="4" t="s">
        <v>12285</v>
      </c>
      <c r="C3241" s="4" t="s">
        <v>1805</v>
      </c>
      <c r="D3241" s="6" t="s">
        <v>12286</v>
      </c>
      <c r="E3241" s="4" t="n">
        <f aca="false">+919381099774</f>
        <v>919381099774</v>
      </c>
      <c r="F3241" s="4" t="s">
        <v>12287</v>
      </c>
      <c r="G3241" s="4" t="s">
        <v>12</v>
      </c>
    </row>
    <row r="3242" customFormat="false" ht="15.75" hidden="false" customHeight="false" outlineLevel="0" collapsed="false">
      <c r="A3242" s="3" t="n">
        <v>3241</v>
      </c>
      <c r="B3242" s="4" t="s">
        <v>12288</v>
      </c>
      <c r="C3242" s="4" t="s">
        <v>12289</v>
      </c>
      <c r="D3242" s="4" t="s">
        <v>12290</v>
      </c>
      <c r="E3242" s="8" t="n">
        <v>918068000000</v>
      </c>
      <c r="F3242" s="4" t="s">
        <v>12291</v>
      </c>
      <c r="G3242" s="4" t="s">
        <v>12</v>
      </c>
    </row>
    <row r="3243" customFormat="false" ht="15.75" hidden="false" customHeight="false" outlineLevel="0" collapsed="false">
      <c r="A3243" s="3" t="n">
        <v>3242</v>
      </c>
      <c r="B3243" s="4" t="s">
        <v>12292</v>
      </c>
      <c r="C3243" s="4" t="s">
        <v>12293</v>
      </c>
      <c r="D3243" s="4" t="s">
        <v>12294</v>
      </c>
      <c r="E3243" s="4" t="s">
        <v>10</v>
      </c>
      <c r="F3243" s="4" t="s">
        <v>12295</v>
      </c>
      <c r="G3243" s="4" t="s">
        <v>12</v>
      </c>
    </row>
    <row r="3244" customFormat="false" ht="15.75" hidden="false" customHeight="false" outlineLevel="0" collapsed="false">
      <c r="A3244" s="3" t="n">
        <v>3243</v>
      </c>
      <c r="B3244" s="4" t="s">
        <v>12296</v>
      </c>
      <c r="C3244" s="4" t="s">
        <v>31</v>
      </c>
      <c r="D3244" s="4" t="s">
        <v>12297</v>
      </c>
      <c r="E3244" s="4" t="s">
        <v>10</v>
      </c>
      <c r="F3244" s="4" t="s">
        <v>12298</v>
      </c>
      <c r="G3244" s="4" t="s">
        <v>12</v>
      </c>
    </row>
    <row r="3245" customFormat="false" ht="15.75" hidden="false" customHeight="false" outlineLevel="0" collapsed="false">
      <c r="A3245" s="3" t="n">
        <v>3244</v>
      </c>
      <c r="B3245" s="4" t="s">
        <v>12299</v>
      </c>
      <c r="C3245" s="4" t="s">
        <v>12300</v>
      </c>
      <c r="D3245" s="4" t="s">
        <v>12301</v>
      </c>
      <c r="E3245" s="4" t="s">
        <v>10</v>
      </c>
      <c r="F3245" s="4" t="s">
        <v>12302</v>
      </c>
      <c r="G3245" s="4" t="s">
        <v>12</v>
      </c>
    </row>
    <row r="3246" customFormat="false" ht="15.75" hidden="false" customHeight="false" outlineLevel="0" collapsed="false">
      <c r="A3246" s="3" t="n">
        <v>3245</v>
      </c>
      <c r="B3246" s="4" t="s">
        <v>12303</v>
      </c>
      <c r="C3246" s="4" t="s">
        <v>12304</v>
      </c>
      <c r="D3246" s="4" t="s">
        <v>12305</v>
      </c>
      <c r="E3246" s="4" t="n">
        <v>8074582901</v>
      </c>
      <c r="F3246" s="4" t="s">
        <v>12306</v>
      </c>
      <c r="G3246" s="4" t="s">
        <v>12</v>
      </c>
    </row>
    <row r="3247" customFormat="false" ht="15.75" hidden="false" customHeight="false" outlineLevel="0" collapsed="false">
      <c r="A3247" s="3" t="n">
        <v>3246</v>
      </c>
      <c r="B3247" s="4" t="s">
        <v>12307</v>
      </c>
      <c r="C3247" s="4" t="s">
        <v>12308</v>
      </c>
      <c r="D3247" s="4" t="s">
        <v>12309</v>
      </c>
      <c r="E3247" s="4" t="s">
        <v>10</v>
      </c>
      <c r="F3247" s="4" t="s">
        <v>12310</v>
      </c>
      <c r="G3247" s="4" t="s">
        <v>12</v>
      </c>
    </row>
    <row r="3248" customFormat="false" ht="15.75" hidden="false" customHeight="false" outlineLevel="0" collapsed="false">
      <c r="A3248" s="3" t="n">
        <v>3247</v>
      </c>
      <c r="B3248" s="4" t="s">
        <v>12311</v>
      </c>
      <c r="C3248" s="4" t="s">
        <v>12312</v>
      </c>
      <c r="D3248" s="4" t="s">
        <v>12313</v>
      </c>
      <c r="E3248" s="4" t="s">
        <v>10</v>
      </c>
      <c r="F3248" s="4" t="s">
        <v>10022</v>
      </c>
      <c r="G3248" s="4" t="s">
        <v>12</v>
      </c>
    </row>
    <row r="3249" customFormat="false" ht="15.75" hidden="false" customHeight="false" outlineLevel="0" collapsed="false">
      <c r="A3249" s="3" t="n">
        <v>3248</v>
      </c>
      <c r="B3249" s="4" t="s">
        <v>12314</v>
      </c>
      <c r="C3249" s="4" t="s">
        <v>12315</v>
      </c>
      <c r="D3249" s="4" t="s">
        <v>12316</v>
      </c>
      <c r="E3249" s="4" t="n">
        <f aca="false">+912228521668</f>
        <v>912228521668</v>
      </c>
      <c r="F3249" s="4" t="s">
        <v>12317</v>
      </c>
      <c r="G3249" s="4" t="s">
        <v>12</v>
      </c>
    </row>
    <row r="3250" customFormat="false" ht="15.75" hidden="false" customHeight="false" outlineLevel="0" collapsed="false">
      <c r="A3250" s="3" t="n">
        <v>3249</v>
      </c>
      <c r="B3250" s="4" t="s">
        <v>12318</v>
      </c>
      <c r="C3250" s="4" t="s">
        <v>171</v>
      </c>
      <c r="D3250" s="4" t="s">
        <v>12319</v>
      </c>
      <c r="E3250" s="4" t="n">
        <f aca="false">+919689137346</f>
        <v>919689137346</v>
      </c>
      <c r="F3250" s="4" t="s">
        <v>12320</v>
      </c>
      <c r="G3250" s="4" t="s">
        <v>12</v>
      </c>
    </row>
    <row r="3251" customFormat="false" ht="15.75" hidden="false" customHeight="false" outlineLevel="0" collapsed="false">
      <c r="A3251" s="3" t="n">
        <v>3250</v>
      </c>
      <c r="B3251" s="4" t="s">
        <v>12321</v>
      </c>
      <c r="C3251" s="4" t="s">
        <v>12322</v>
      </c>
      <c r="D3251" s="10" t="s">
        <v>12323</v>
      </c>
      <c r="E3251" s="4" t="s">
        <v>10</v>
      </c>
      <c r="F3251" s="10" t="s">
        <v>12324</v>
      </c>
      <c r="G3251" s="4" t="s">
        <v>12</v>
      </c>
    </row>
    <row r="3252" customFormat="false" ht="15.75" hidden="false" customHeight="false" outlineLevel="0" collapsed="false">
      <c r="A3252" s="3" t="n">
        <v>3251</v>
      </c>
      <c r="B3252" s="4" t="s">
        <v>12325</v>
      </c>
      <c r="C3252" s="4" t="s">
        <v>12326</v>
      </c>
      <c r="D3252" s="4" t="s">
        <v>12327</v>
      </c>
      <c r="E3252" s="4" t="s">
        <v>10</v>
      </c>
      <c r="F3252" s="4" t="s">
        <v>12328</v>
      </c>
      <c r="G3252" s="4" t="s">
        <v>12</v>
      </c>
    </row>
    <row r="3253" customFormat="false" ht="15.75" hidden="false" customHeight="false" outlineLevel="0" collapsed="false">
      <c r="A3253" s="3" t="n">
        <v>3252</v>
      </c>
      <c r="B3253" s="4" t="s">
        <v>12329</v>
      </c>
      <c r="C3253" s="4" t="s">
        <v>12330</v>
      </c>
      <c r="D3253" s="4" t="s">
        <v>12331</v>
      </c>
      <c r="E3253" s="4" t="s">
        <v>10</v>
      </c>
      <c r="F3253" s="4" t="s">
        <v>12332</v>
      </c>
      <c r="G3253" s="4" t="s">
        <v>12</v>
      </c>
    </row>
    <row r="3254" customFormat="false" ht="15.75" hidden="false" customHeight="false" outlineLevel="0" collapsed="false">
      <c r="A3254" s="3" t="n">
        <v>3253</v>
      </c>
      <c r="B3254" s="4" t="s">
        <v>12333</v>
      </c>
      <c r="C3254" s="4" t="s">
        <v>12334</v>
      </c>
      <c r="D3254" s="4" t="s">
        <v>12335</v>
      </c>
      <c r="E3254" s="4" t="n">
        <f aca="false">+912223014713</f>
        <v>912223014713</v>
      </c>
      <c r="F3254" s="4" t="s">
        <v>12336</v>
      </c>
      <c r="G3254" s="4" t="s">
        <v>12</v>
      </c>
    </row>
    <row r="3255" customFormat="false" ht="15.75" hidden="false" customHeight="false" outlineLevel="0" collapsed="false">
      <c r="A3255" s="3" t="n">
        <v>3254</v>
      </c>
      <c r="B3255" s="4" t="s">
        <v>12337</v>
      </c>
      <c r="C3255" s="4" t="s">
        <v>12338</v>
      </c>
      <c r="D3255" s="4" t="s">
        <v>12339</v>
      </c>
      <c r="E3255" s="4" t="s">
        <v>10</v>
      </c>
      <c r="F3255" s="4" t="s">
        <v>12340</v>
      </c>
      <c r="G3255" s="4" t="s">
        <v>12</v>
      </c>
    </row>
    <row r="3256" customFormat="false" ht="15.75" hidden="false" customHeight="false" outlineLevel="0" collapsed="false">
      <c r="A3256" s="3" t="n">
        <v>3255</v>
      </c>
      <c r="B3256" s="4" t="s">
        <v>12341</v>
      </c>
      <c r="C3256" s="4" t="s">
        <v>12342</v>
      </c>
      <c r="D3256" s="6" t="s">
        <v>12343</v>
      </c>
      <c r="E3256" s="4" t="s">
        <v>12344</v>
      </c>
      <c r="F3256" s="10" t="s">
        <v>12345</v>
      </c>
      <c r="G3256" s="4" t="s">
        <v>12</v>
      </c>
    </row>
    <row r="3257" customFormat="false" ht="15.75" hidden="false" customHeight="false" outlineLevel="0" collapsed="false">
      <c r="A3257" s="3" t="n">
        <v>3256</v>
      </c>
      <c r="B3257" s="4" t="s">
        <v>12346</v>
      </c>
      <c r="C3257" s="4" t="s">
        <v>12347</v>
      </c>
      <c r="D3257" s="4" t="s">
        <v>12348</v>
      </c>
      <c r="E3257" s="4" t="n">
        <v>9663384910</v>
      </c>
      <c r="F3257" s="4" t="s">
        <v>12349</v>
      </c>
      <c r="G3257" s="4" t="s">
        <v>12</v>
      </c>
    </row>
    <row r="3258" customFormat="false" ht="15.75" hidden="false" customHeight="false" outlineLevel="0" collapsed="false">
      <c r="A3258" s="3" t="n">
        <v>3257</v>
      </c>
      <c r="B3258" s="4" t="s">
        <v>12350</v>
      </c>
      <c r="C3258" s="4" t="s">
        <v>12351</v>
      </c>
      <c r="D3258" s="4" t="s">
        <v>12352</v>
      </c>
      <c r="E3258" s="4" t="s">
        <v>12353</v>
      </c>
      <c r="F3258" s="4" t="s">
        <v>12354</v>
      </c>
      <c r="G3258" s="4" t="s">
        <v>12</v>
      </c>
    </row>
    <row r="3259" customFormat="false" ht="15.75" hidden="false" customHeight="false" outlineLevel="0" collapsed="false">
      <c r="A3259" s="3" t="n">
        <v>3258</v>
      </c>
      <c r="B3259" s="4" t="s">
        <v>12355</v>
      </c>
      <c r="C3259" s="4" t="s">
        <v>31</v>
      </c>
      <c r="D3259" s="4" t="s">
        <v>12356</v>
      </c>
      <c r="E3259" s="4" t="s">
        <v>10</v>
      </c>
      <c r="F3259" s="4" t="s">
        <v>12357</v>
      </c>
      <c r="G3259" s="4" t="s">
        <v>12</v>
      </c>
    </row>
    <row r="3260" customFormat="false" ht="15.75" hidden="false" customHeight="false" outlineLevel="0" collapsed="false">
      <c r="A3260" s="3" t="n">
        <v>3259</v>
      </c>
      <c r="B3260" s="4" t="s">
        <v>12358</v>
      </c>
      <c r="C3260" s="4" t="s">
        <v>12359</v>
      </c>
      <c r="D3260" s="4" t="s">
        <v>12360</v>
      </c>
      <c r="E3260" s="4" t="n">
        <f aca="false">+914952325399</f>
        <v>914952325399</v>
      </c>
      <c r="F3260" s="4" t="s">
        <v>12361</v>
      </c>
      <c r="G3260" s="4" t="s">
        <v>12</v>
      </c>
    </row>
    <row r="3261" customFormat="false" ht="15.75" hidden="false" customHeight="false" outlineLevel="0" collapsed="false">
      <c r="A3261" s="3" t="n">
        <v>3260</v>
      </c>
      <c r="B3261" s="4" t="s">
        <v>12362</v>
      </c>
      <c r="C3261" s="4" t="s">
        <v>12363</v>
      </c>
      <c r="D3261" s="4" t="s">
        <v>12364</v>
      </c>
      <c r="E3261" s="4" t="s">
        <v>10</v>
      </c>
      <c r="F3261" s="4" t="s">
        <v>12365</v>
      </c>
      <c r="G3261" s="4" t="s">
        <v>12</v>
      </c>
    </row>
    <row r="3262" customFormat="false" ht="15.75" hidden="false" customHeight="false" outlineLevel="0" collapsed="false">
      <c r="A3262" s="3" t="n">
        <v>3261</v>
      </c>
      <c r="B3262" s="4" t="s">
        <v>12366</v>
      </c>
      <c r="C3262" s="4" t="s">
        <v>14</v>
      </c>
      <c r="D3262" s="4" t="s">
        <v>12367</v>
      </c>
      <c r="E3262" s="4" t="s">
        <v>12368</v>
      </c>
      <c r="F3262" s="4" t="s">
        <v>12369</v>
      </c>
      <c r="G3262" s="7" t="s">
        <v>146</v>
      </c>
    </row>
    <row r="3263" customFormat="false" ht="15.75" hidden="false" customHeight="false" outlineLevel="0" collapsed="false">
      <c r="A3263" s="3" t="n">
        <v>3262</v>
      </c>
      <c r="B3263" s="4" t="s">
        <v>12370</v>
      </c>
      <c r="C3263" s="4" t="s">
        <v>31</v>
      </c>
      <c r="D3263" s="4" t="s">
        <v>12371</v>
      </c>
      <c r="E3263" s="4" t="s">
        <v>10</v>
      </c>
      <c r="F3263" s="4" t="s">
        <v>12372</v>
      </c>
      <c r="G3263" s="4" t="s">
        <v>12</v>
      </c>
    </row>
    <row r="3264" customFormat="false" ht="15.75" hidden="false" customHeight="false" outlineLevel="0" collapsed="false">
      <c r="A3264" s="3" t="n">
        <v>3263</v>
      </c>
      <c r="B3264" s="4" t="s">
        <v>12373</v>
      </c>
      <c r="C3264" s="4" t="s">
        <v>31</v>
      </c>
      <c r="D3264" s="4" t="s">
        <v>12374</v>
      </c>
      <c r="E3264" s="4" t="s">
        <v>10</v>
      </c>
      <c r="F3264" s="4" t="s">
        <v>12375</v>
      </c>
      <c r="G3264" s="4" t="s">
        <v>12</v>
      </c>
    </row>
    <row r="3265" customFormat="false" ht="15.75" hidden="false" customHeight="false" outlineLevel="0" collapsed="false">
      <c r="A3265" s="3" t="n">
        <v>3264</v>
      </c>
      <c r="B3265" s="4" t="s">
        <v>12376</v>
      </c>
      <c r="C3265" s="4" t="s">
        <v>12377</v>
      </c>
      <c r="D3265" s="4" t="s">
        <v>12378</v>
      </c>
      <c r="E3265" s="4" t="s">
        <v>10</v>
      </c>
      <c r="F3265" s="4" t="s">
        <v>12379</v>
      </c>
      <c r="G3265" s="4" t="s">
        <v>12</v>
      </c>
    </row>
    <row r="3266" customFormat="false" ht="15.75" hidden="false" customHeight="false" outlineLevel="0" collapsed="false">
      <c r="A3266" s="3" t="n">
        <v>3265</v>
      </c>
      <c r="B3266" s="4" t="s">
        <v>12380</v>
      </c>
      <c r="C3266" s="4" t="s">
        <v>31</v>
      </c>
      <c r="D3266" s="4" t="s">
        <v>12381</v>
      </c>
      <c r="E3266" s="4" t="s">
        <v>10</v>
      </c>
      <c r="F3266" s="4" t="s">
        <v>12382</v>
      </c>
      <c r="G3266" s="4" t="s">
        <v>12</v>
      </c>
    </row>
    <row r="3267" customFormat="false" ht="15.75" hidden="false" customHeight="false" outlineLevel="0" collapsed="false">
      <c r="A3267" s="3" t="n">
        <v>3266</v>
      </c>
      <c r="B3267" s="4" t="s">
        <v>12383</v>
      </c>
      <c r="C3267" s="4" t="s">
        <v>51</v>
      </c>
      <c r="D3267" s="4" t="s">
        <v>12384</v>
      </c>
      <c r="E3267" s="4" t="n">
        <f aca="false">+914040116953</f>
        <v>914040116953</v>
      </c>
      <c r="F3267" s="10" t="s">
        <v>12385</v>
      </c>
      <c r="G3267" s="4" t="s">
        <v>12</v>
      </c>
    </row>
    <row r="3268" customFormat="false" ht="15.75" hidden="false" customHeight="false" outlineLevel="0" collapsed="false">
      <c r="A3268" s="3" t="n">
        <v>3267</v>
      </c>
      <c r="B3268" s="4" t="s">
        <v>12386</v>
      </c>
      <c r="C3268" s="4" t="s">
        <v>12387</v>
      </c>
      <c r="D3268" s="4" t="s">
        <v>12388</v>
      </c>
      <c r="E3268" s="4" t="s">
        <v>10</v>
      </c>
      <c r="F3268" s="4" t="s">
        <v>12389</v>
      </c>
      <c r="G3268" s="4" t="s">
        <v>12</v>
      </c>
    </row>
    <row r="3269" customFormat="false" ht="15.75" hidden="false" customHeight="false" outlineLevel="0" collapsed="false">
      <c r="A3269" s="3" t="n">
        <v>3268</v>
      </c>
      <c r="B3269" s="4" t="s">
        <v>12390</v>
      </c>
      <c r="C3269" s="4" t="s">
        <v>12391</v>
      </c>
      <c r="D3269" s="4" t="s">
        <v>12392</v>
      </c>
      <c r="E3269" s="4" t="s">
        <v>12393</v>
      </c>
      <c r="F3269" s="4" t="s">
        <v>12394</v>
      </c>
      <c r="G3269" s="4" t="s">
        <v>12</v>
      </c>
    </row>
    <row r="3270" customFormat="false" ht="15.75" hidden="false" customHeight="false" outlineLevel="0" collapsed="false">
      <c r="A3270" s="3" t="n">
        <v>3269</v>
      </c>
      <c r="B3270" s="4" t="s">
        <v>12395</v>
      </c>
      <c r="C3270" s="4" t="s">
        <v>12396</v>
      </c>
      <c r="D3270" s="4" t="s">
        <v>12397</v>
      </c>
      <c r="E3270" s="4" t="s">
        <v>10</v>
      </c>
      <c r="F3270" s="4" t="s">
        <v>12398</v>
      </c>
      <c r="G3270" s="4" t="s">
        <v>12</v>
      </c>
    </row>
    <row r="3271" customFormat="false" ht="15.75" hidden="false" customHeight="false" outlineLevel="0" collapsed="false">
      <c r="A3271" s="3" t="n">
        <v>3270</v>
      </c>
      <c r="B3271" s="4" t="s">
        <v>12399</v>
      </c>
      <c r="C3271" s="4" t="s">
        <v>12400</v>
      </c>
      <c r="D3271" s="4" t="s">
        <v>12401</v>
      </c>
      <c r="E3271" s="8" t="n">
        <v>911205000000</v>
      </c>
      <c r="F3271" s="4" t="s">
        <v>12402</v>
      </c>
      <c r="G3271" s="4" t="s">
        <v>12</v>
      </c>
    </row>
    <row r="3272" customFormat="false" ht="15.75" hidden="false" customHeight="false" outlineLevel="0" collapsed="false">
      <c r="A3272" s="3" t="n">
        <v>3271</v>
      </c>
      <c r="B3272" s="4" t="s">
        <v>12403</v>
      </c>
      <c r="C3272" s="4" t="s">
        <v>12404</v>
      </c>
      <c r="D3272" s="4" t="s">
        <v>12405</v>
      </c>
      <c r="E3272" s="4" t="s">
        <v>10</v>
      </c>
      <c r="F3272" s="4" t="s">
        <v>12406</v>
      </c>
      <c r="G3272" s="4" t="s">
        <v>12</v>
      </c>
    </row>
    <row r="3273" customFormat="false" ht="15.75" hidden="false" customHeight="false" outlineLevel="0" collapsed="false">
      <c r="A3273" s="3" t="n">
        <v>3272</v>
      </c>
      <c r="B3273" s="4" t="s">
        <v>12407</v>
      </c>
      <c r="C3273" s="4" t="s">
        <v>12408</v>
      </c>
      <c r="D3273" s="4" t="s">
        <v>12409</v>
      </c>
      <c r="E3273" s="4" t="n">
        <f aca="false">+919159332858</f>
        <v>919159332858</v>
      </c>
      <c r="F3273" s="4" t="s">
        <v>12410</v>
      </c>
      <c r="G3273" s="4" t="s">
        <v>12</v>
      </c>
    </row>
    <row r="3274" customFormat="false" ht="15.75" hidden="false" customHeight="false" outlineLevel="0" collapsed="false">
      <c r="A3274" s="3" t="n">
        <v>3273</v>
      </c>
      <c r="B3274" s="4" t="s">
        <v>12411</v>
      </c>
      <c r="C3274" s="4" t="s">
        <v>12412</v>
      </c>
      <c r="D3274" s="4" t="s">
        <v>12413</v>
      </c>
      <c r="E3274" s="4" t="s">
        <v>10</v>
      </c>
      <c r="F3274" s="4" t="s">
        <v>12414</v>
      </c>
      <c r="G3274" s="4" t="s">
        <v>12</v>
      </c>
    </row>
    <row r="3275" customFormat="false" ht="15.75" hidden="false" customHeight="false" outlineLevel="0" collapsed="false">
      <c r="A3275" s="3" t="n">
        <v>3274</v>
      </c>
      <c r="B3275" s="4" t="s">
        <v>12415</v>
      </c>
      <c r="C3275" s="4" t="s">
        <v>6242</v>
      </c>
      <c r="D3275" s="4" t="s">
        <v>12416</v>
      </c>
      <c r="E3275" s="4" t="s">
        <v>10</v>
      </c>
      <c r="F3275" s="4" t="s">
        <v>12417</v>
      </c>
      <c r="G3275" s="4" t="s">
        <v>12</v>
      </c>
    </row>
    <row r="3276" customFormat="false" ht="15.75" hidden="false" customHeight="false" outlineLevel="0" collapsed="false">
      <c r="A3276" s="3" t="n">
        <v>3275</v>
      </c>
      <c r="B3276" s="4" t="s">
        <v>12418</v>
      </c>
      <c r="C3276" s="4" t="s">
        <v>12419</v>
      </c>
      <c r="D3276" s="4" t="s">
        <v>12420</v>
      </c>
      <c r="E3276" s="4" t="s">
        <v>12421</v>
      </c>
      <c r="F3276" s="4" t="s">
        <v>12422</v>
      </c>
      <c r="G3276" s="4" t="s">
        <v>12</v>
      </c>
    </row>
    <row r="3277" customFormat="false" ht="15.75" hidden="false" customHeight="false" outlineLevel="0" collapsed="false">
      <c r="A3277" s="3" t="n">
        <v>3276</v>
      </c>
      <c r="B3277" s="4" t="s">
        <v>12423</v>
      </c>
      <c r="C3277" s="4" t="s">
        <v>31</v>
      </c>
      <c r="D3277" s="4" t="s">
        <v>12424</v>
      </c>
      <c r="E3277" s="4" t="s">
        <v>10</v>
      </c>
      <c r="F3277" s="4" t="s">
        <v>12425</v>
      </c>
      <c r="G3277" s="4" t="s">
        <v>12</v>
      </c>
    </row>
    <row r="3278" customFormat="false" ht="15.75" hidden="false" customHeight="false" outlineLevel="0" collapsed="false">
      <c r="A3278" s="3" t="n">
        <v>3277</v>
      </c>
      <c r="B3278" s="4" t="s">
        <v>12426</v>
      </c>
      <c r="C3278" s="4" t="s">
        <v>12427</v>
      </c>
      <c r="D3278" s="4" t="s">
        <v>12428</v>
      </c>
      <c r="E3278" s="4" t="n">
        <f aca="false">+912242284100</f>
        <v>912242284100</v>
      </c>
      <c r="F3278" s="4" t="s">
        <v>12429</v>
      </c>
      <c r="G3278" s="4" t="s">
        <v>12</v>
      </c>
    </row>
    <row r="3279" customFormat="false" ht="15.75" hidden="false" customHeight="false" outlineLevel="0" collapsed="false">
      <c r="A3279" s="3" t="n">
        <v>3278</v>
      </c>
      <c r="B3279" s="4" t="s">
        <v>12430</v>
      </c>
      <c r="C3279" s="4" t="s">
        <v>12431</v>
      </c>
      <c r="D3279" s="4" t="s">
        <v>12432</v>
      </c>
      <c r="E3279" s="4" t="n">
        <f aca="false">+912653926000</f>
        <v>912653926000</v>
      </c>
      <c r="F3279" s="4" t="s">
        <v>12433</v>
      </c>
      <c r="G3279" s="4" t="s">
        <v>12</v>
      </c>
    </row>
    <row r="3280" customFormat="false" ht="15.75" hidden="false" customHeight="false" outlineLevel="0" collapsed="false">
      <c r="A3280" s="3" t="n">
        <v>3279</v>
      </c>
      <c r="B3280" s="5" t="s">
        <v>12434</v>
      </c>
      <c r="C3280" s="4" t="s">
        <v>12435</v>
      </c>
      <c r="D3280" s="4" t="s">
        <v>12436</v>
      </c>
      <c r="E3280" s="4" t="s">
        <v>10</v>
      </c>
      <c r="F3280" s="4" t="s">
        <v>12437</v>
      </c>
      <c r="G3280" s="4" t="s">
        <v>12</v>
      </c>
    </row>
    <row r="3281" customFormat="false" ht="15.75" hidden="false" customHeight="false" outlineLevel="0" collapsed="false">
      <c r="A3281" s="3" t="n">
        <v>3280</v>
      </c>
      <c r="B3281" s="4" t="s">
        <v>12438</v>
      </c>
      <c r="C3281" s="4" t="s">
        <v>12439</v>
      </c>
      <c r="D3281" s="6" t="s">
        <v>12440</v>
      </c>
      <c r="E3281" s="4" t="s">
        <v>10</v>
      </c>
      <c r="F3281" s="4" t="s">
        <v>12441</v>
      </c>
      <c r="G3281" s="4" t="s">
        <v>12</v>
      </c>
    </row>
    <row r="3282" customFormat="false" ht="15.75" hidden="false" customHeight="false" outlineLevel="0" collapsed="false">
      <c r="A3282" s="3" t="n">
        <v>3281</v>
      </c>
      <c r="B3282" s="4" t="s">
        <v>12442</v>
      </c>
      <c r="C3282" s="4" t="s">
        <v>6853</v>
      </c>
      <c r="D3282" s="4" t="s">
        <v>12443</v>
      </c>
      <c r="E3282" s="4" t="s">
        <v>10</v>
      </c>
      <c r="F3282" s="4" t="s">
        <v>12444</v>
      </c>
      <c r="G3282" s="4" t="s">
        <v>12</v>
      </c>
    </row>
    <row r="3283" customFormat="false" ht="15.75" hidden="false" customHeight="false" outlineLevel="0" collapsed="false">
      <c r="A3283" s="3" t="n">
        <v>3282</v>
      </c>
      <c r="B3283" s="4" t="s">
        <v>12445</v>
      </c>
      <c r="C3283" s="4" t="s">
        <v>3495</v>
      </c>
      <c r="D3283" s="6" t="s">
        <v>12446</v>
      </c>
      <c r="E3283" s="4" t="s">
        <v>12447</v>
      </c>
      <c r="F3283" s="4" t="s">
        <v>12448</v>
      </c>
      <c r="G3283" s="4" t="s">
        <v>12</v>
      </c>
    </row>
    <row r="3284" customFormat="false" ht="15.75" hidden="false" customHeight="false" outlineLevel="0" collapsed="false">
      <c r="A3284" s="3" t="n">
        <v>3283</v>
      </c>
      <c r="B3284" s="4" t="s">
        <v>12449</v>
      </c>
      <c r="C3284" s="4" t="s">
        <v>31</v>
      </c>
      <c r="D3284" s="4" t="s">
        <v>12450</v>
      </c>
      <c r="E3284" s="4" t="s">
        <v>10</v>
      </c>
      <c r="F3284" s="4" t="s">
        <v>12451</v>
      </c>
      <c r="G3284" s="4" t="s">
        <v>12</v>
      </c>
    </row>
    <row r="3285" customFormat="false" ht="15.75" hidden="false" customHeight="false" outlineLevel="0" collapsed="false">
      <c r="A3285" s="3" t="n">
        <v>3284</v>
      </c>
      <c r="B3285" s="4" t="s">
        <v>12452</v>
      </c>
      <c r="C3285" s="4" t="s">
        <v>6853</v>
      </c>
      <c r="D3285" s="4" t="s">
        <v>12453</v>
      </c>
      <c r="E3285" s="4" t="s">
        <v>12454</v>
      </c>
      <c r="F3285" s="4" t="s">
        <v>12455</v>
      </c>
      <c r="G3285" s="4" t="s">
        <v>12</v>
      </c>
    </row>
    <row r="3286" customFormat="false" ht="15.75" hidden="false" customHeight="false" outlineLevel="0" collapsed="false">
      <c r="A3286" s="3" t="n">
        <v>3285</v>
      </c>
      <c r="B3286" s="4" t="s">
        <v>12456</v>
      </c>
      <c r="C3286" s="4" t="s">
        <v>12457</v>
      </c>
      <c r="D3286" s="4" t="s">
        <v>12458</v>
      </c>
      <c r="E3286" s="4" t="s">
        <v>10</v>
      </c>
      <c r="F3286" s="4" t="s">
        <v>12459</v>
      </c>
      <c r="G3286" s="4" t="s">
        <v>12</v>
      </c>
    </row>
    <row r="3287" customFormat="false" ht="15.75" hidden="false" customHeight="false" outlineLevel="0" collapsed="false">
      <c r="A3287" s="3" t="n">
        <v>3286</v>
      </c>
      <c r="B3287" s="4" t="s">
        <v>12460</v>
      </c>
      <c r="C3287" s="4" t="s">
        <v>31</v>
      </c>
      <c r="D3287" s="4" t="s">
        <v>12461</v>
      </c>
      <c r="E3287" s="4" t="s">
        <v>10</v>
      </c>
      <c r="F3287" s="4" t="s">
        <v>12462</v>
      </c>
      <c r="G3287" s="4" t="s">
        <v>12</v>
      </c>
    </row>
    <row r="3288" customFormat="false" ht="15.75" hidden="false" customHeight="false" outlineLevel="0" collapsed="false">
      <c r="A3288" s="3" t="n">
        <v>3287</v>
      </c>
      <c r="B3288" s="4" t="s">
        <v>12463</v>
      </c>
      <c r="C3288" s="4" t="s">
        <v>6853</v>
      </c>
      <c r="D3288" s="4" t="s">
        <v>12464</v>
      </c>
      <c r="E3288" s="4" t="s">
        <v>10</v>
      </c>
      <c r="F3288" s="4" t="s">
        <v>12465</v>
      </c>
      <c r="G3288" s="4" t="s">
        <v>12</v>
      </c>
    </row>
    <row r="3289" customFormat="false" ht="15.75" hidden="false" customHeight="false" outlineLevel="0" collapsed="false">
      <c r="A3289" s="3" t="n">
        <v>3288</v>
      </c>
      <c r="B3289" s="4" t="s">
        <v>12466</v>
      </c>
      <c r="C3289" s="4" t="s">
        <v>12467</v>
      </c>
      <c r="D3289" s="4" t="s">
        <v>12468</v>
      </c>
      <c r="E3289" s="4" t="s">
        <v>10</v>
      </c>
      <c r="F3289" s="4" t="s">
        <v>12469</v>
      </c>
      <c r="G3289" s="4" t="s">
        <v>12</v>
      </c>
    </row>
    <row r="3290" customFormat="false" ht="15.75" hidden="false" customHeight="false" outlineLevel="0" collapsed="false">
      <c r="A3290" s="3" t="n">
        <v>3289</v>
      </c>
      <c r="B3290" s="4" t="s">
        <v>12470</v>
      </c>
      <c r="C3290" s="4" t="s">
        <v>12471</v>
      </c>
      <c r="D3290" s="4" t="s">
        <v>12472</v>
      </c>
      <c r="E3290" s="4" t="s">
        <v>10</v>
      </c>
      <c r="F3290" s="4" t="s">
        <v>12473</v>
      </c>
      <c r="G3290" s="4" t="s">
        <v>12</v>
      </c>
    </row>
    <row r="3291" customFormat="false" ht="15.75" hidden="false" customHeight="false" outlineLevel="0" collapsed="false">
      <c r="A3291" s="3" t="n">
        <v>3290</v>
      </c>
      <c r="B3291" s="4" t="s">
        <v>12474</v>
      </c>
      <c r="C3291" s="4" t="s">
        <v>12475</v>
      </c>
      <c r="D3291" s="4" t="s">
        <v>12476</v>
      </c>
      <c r="E3291" s="4" t="s">
        <v>10</v>
      </c>
      <c r="F3291" s="4" t="s">
        <v>12477</v>
      </c>
      <c r="G3291" s="4" t="s">
        <v>12</v>
      </c>
    </row>
    <row r="3292" customFormat="false" ht="15.75" hidden="false" customHeight="false" outlineLevel="0" collapsed="false">
      <c r="A3292" s="3" t="n">
        <v>3291</v>
      </c>
      <c r="B3292" s="4" t="s">
        <v>12478</v>
      </c>
      <c r="C3292" s="4" t="s">
        <v>12478</v>
      </c>
      <c r="D3292" s="6" t="s">
        <v>12479</v>
      </c>
      <c r="E3292" s="4" t="s">
        <v>10</v>
      </c>
      <c r="F3292" s="4" t="s">
        <v>12480</v>
      </c>
      <c r="G3292" s="4" t="s">
        <v>12</v>
      </c>
    </row>
    <row r="3293" customFormat="false" ht="15.75" hidden="false" customHeight="false" outlineLevel="0" collapsed="false">
      <c r="A3293" s="3" t="n">
        <v>3292</v>
      </c>
      <c r="B3293" s="4" t="s">
        <v>12481</v>
      </c>
      <c r="C3293" s="4" t="s">
        <v>12482</v>
      </c>
      <c r="D3293" s="4" t="s">
        <v>12483</v>
      </c>
      <c r="E3293" s="4" t="s">
        <v>12484</v>
      </c>
      <c r="F3293" s="4" t="s">
        <v>12485</v>
      </c>
      <c r="G3293" s="4" t="s">
        <v>12</v>
      </c>
    </row>
    <row r="3294" customFormat="false" ht="15.75" hidden="false" customHeight="false" outlineLevel="0" collapsed="false">
      <c r="A3294" s="3" t="n">
        <v>3293</v>
      </c>
      <c r="B3294" s="4" t="s">
        <v>12486</v>
      </c>
      <c r="C3294" s="4" t="s">
        <v>3495</v>
      </c>
      <c r="D3294" s="4" t="s">
        <v>12487</v>
      </c>
      <c r="E3294" s="4" t="s">
        <v>10</v>
      </c>
      <c r="F3294" s="4" t="s">
        <v>12488</v>
      </c>
      <c r="G3294" s="4" t="s">
        <v>12</v>
      </c>
    </row>
    <row r="3295" customFormat="false" ht="15.75" hidden="false" customHeight="false" outlineLevel="0" collapsed="false">
      <c r="A3295" s="3" t="n">
        <v>3294</v>
      </c>
      <c r="B3295" s="4" t="s">
        <v>12489</v>
      </c>
      <c r="C3295" s="4" t="s">
        <v>12490</v>
      </c>
      <c r="D3295" s="4" t="s">
        <v>12491</v>
      </c>
      <c r="E3295" s="4" t="s">
        <v>10</v>
      </c>
      <c r="F3295" s="4" t="s">
        <v>12492</v>
      </c>
      <c r="G3295" s="4" t="s">
        <v>12</v>
      </c>
    </row>
    <row r="3296" customFormat="false" ht="15.75" hidden="false" customHeight="false" outlineLevel="0" collapsed="false">
      <c r="A3296" s="3" t="n">
        <v>3295</v>
      </c>
      <c r="B3296" s="4" t="s">
        <v>12493</v>
      </c>
      <c r="C3296" s="4" t="s">
        <v>171</v>
      </c>
      <c r="D3296" s="4" t="s">
        <v>12494</v>
      </c>
      <c r="E3296" s="4" t="s">
        <v>10</v>
      </c>
      <c r="F3296" s="4" t="s">
        <v>12495</v>
      </c>
      <c r="G3296" s="4" t="s">
        <v>12</v>
      </c>
    </row>
    <row r="3297" customFormat="false" ht="15.75" hidden="false" customHeight="false" outlineLevel="0" collapsed="false">
      <c r="A3297" s="3" t="n">
        <v>3296</v>
      </c>
      <c r="B3297" s="5" t="s">
        <v>12496</v>
      </c>
      <c r="C3297" s="4" t="s">
        <v>12497</v>
      </c>
      <c r="D3297" s="4" t="s">
        <v>12498</v>
      </c>
      <c r="E3297" s="4" t="s">
        <v>10</v>
      </c>
      <c r="F3297" s="4" t="s">
        <v>12499</v>
      </c>
      <c r="G3297" s="4" t="s">
        <v>12</v>
      </c>
    </row>
    <row r="3298" customFormat="false" ht="15.75" hidden="false" customHeight="false" outlineLevel="0" collapsed="false">
      <c r="A3298" s="3" t="n">
        <v>3297</v>
      </c>
      <c r="B3298" s="4" t="s">
        <v>12500</v>
      </c>
      <c r="C3298" s="4" t="s">
        <v>12501</v>
      </c>
      <c r="D3298" s="6" t="s">
        <v>12502</v>
      </c>
      <c r="E3298" s="4" t="s">
        <v>10</v>
      </c>
      <c r="F3298" s="4" t="s">
        <v>12503</v>
      </c>
      <c r="G3298" s="4" t="s">
        <v>12</v>
      </c>
    </row>
    <row r="3299" customFormat="false" ht="15.75" hidden="false" customHeight="false" outlineLevel="0" collapsed="false">
      <c r="A3299" s="3" t="n">
        <v>3298</v>
      </c>
      <c r="B3299" s="4" t="s">
        <v>12504</v>
      </c>
      <c r="C3299" s="4" t="s">
        <v>6853</v>
      </c>
      <c r="D3299" s="6" t="s">
        <v>12505</v>
      </c>
      <c r="E3299" s="4" t="s">
        <v>12506</v>
      </c>
      <c r="F3299" s="4" t="s">
        <v>12507</v>
      </c>
      <c r="G3299" s="4" t="s">
        <v>12</v>
      </c>
    </row>
    <row r="3300" customFormat="false" ht="15.75" hidden="false" customHeight="false" outlineLevel="0" collapsed="false">
      <c r="A3300" s="3" t="n">
        <v>3299</v>
      </c>
      <c r="B3300" s="4" t="s">
        <v>12508</v>
      </c>
      <c r="C3300" s="4" t="s">
        <v>12509</v>
      </c>
      <c r="D3300" s="4" t="s">
        <v>12510</v>
      </c>
      <c r="E3300" s="4" t="s">
        <v>10</v>
      </c>
      <c r="F3300" s="4" t="s">
        <v>12511</v>
      </c>
      <c r="G3300" s="4" t="s">
        <v>12</v>
      </c>
    </row>
    <row r="3301" customFormat="false" ht="15.75" hidden="false" customHeight="false" outlineLevel="0" collapsed="false">
      <c r="A3301" s="3" t="n">
        <v>3300</v>
      </c>
      <c r="B3301" s="4" t="s">
        <v>12512</v>
      </c>
      <c r="C3301" s="4" t="s">
        <v>31</v>
      </c>
      <c r="D3301" s="6" t="s">
        <v>12513</v>
      </c>
      <c r="E3301" s="4" t="s">
        <v>12514</v>
      </c>
      <c r="F3301" s="4" t="s">
        <v>12515</v>
      </c>
      <c r="G3301" s="4" t="s">
        <v>12</v>
      </c>
    </row>
    <row r="3302" customFormat="false" ht="15.75" hidden="false" customHeight="false" outlineLevel="0" collapsed="false">
      <c r="A3302" s="3" t="n">
        <v>3301</v>
      </c>
      <c r="B3302" s="4" t="s">
        <v>12516</v>
      </c>
      <c r="C3302" s="4" t="s">
        <v>12517</v>
      </c>
      <c r="D3302" s="4" t="s">
        <v>12518</v>
      </c>
      <c r="E3302" s="4" t="s">
        <v>10</v>
      </c>
      <c r="F3302" s="4" t="s">
        <v>12519</v>
      </c>
      <c r="G3302" s="4" t="s">
        <v>12</v>
      </c>
    </row>
    <row r="3303" customFormat="false" ht="15.75" hidden="false" customHeight="false" outlineLevel="0" collapsed="false">
      <c r="A3303" s="3" t="n">
        <v>3302</v>
      </c>
      <c r="B3303" s="4" t="s">
        <v>12520</v>
      </c>
      <c r="C3303" s="4" t="s">
        <v>12521</v>
      </c>
      <c r="D3303" s="4" t="s">
        <v>12522</v>
      </c>
      <c r="E3303" s="4" t="s">
        <v>10</v>
      </c>
      <c r="F3303" s="4" t="s">
        <v>12523</v>
      </c>
      <c r="G3303" s="4" t="s">
        <v>12</v>
      </c>
    </row>
    <row r="3304" customFormat="false" ht="15.75" hidden="false" customHeight="false" outlineLevel="0" collapsed="false">
      <c r="A3304" s="3" t="n">
        <v>3303</v>
      </c>
      <c r="B3304" s="4" t="s">
        <v>12524</v>
      </c>
      <c r="C3304" s="4" t="s">
        <v>12525</v>
      </c>
      <c r="D3304" s="4" t="s">
        <v>12526</v>
      </c>
      <c r="E3304" s="4" t="s">
        <v>10</v>
      </c>
      <c r="F3304" s="4" t="s">
        <v>12527</v>
      </c>
      <c r="G3304" s="4" t="s">
        <v>12</v>
      </c>
    </row>
    <row r="3305" customFormat="false" ht="15.75" hidden="false" customHeight="false" outlineLevel="0" collapsed="false">
      <c r="A3305" s="3" t="n">
        <v>3304</v>
      </c>
      <c r="B3305" s="4" t="s">
        <v>12528</v>
      </c>
      <c r="C3305" s="4" t="s">
        <v>12529</v>
      </c>
      <c r="D3305" s="4" t="s">
        <v>12530</v>
      </c>
      <c r="E3305" s="4" t="s">
        <v>12531</v>
      </c>
      <c r="F3305" s="4" t="s">
        <v>12532</v>
      </c>
      <c r="G3305" s="4" t="s">
        <v>12</v>
      </c>
    </row>
    <row r="3306" customFormat="false" ht="15.75" hidden="false" customHeight="false" outlineLevel="0" collapsed="false">
      <c r="A3306" s="3" t="n">
        <v>3305</v>
      </c>
      <c r="B3306" s="4" t="s">
        <v>12533</v>
      </c>
      <c r="C3306" s="4" t="s">
        <v>31</v>
      </c>
      <c r="D3306" s="4" t="s">
        <v>12534</v>
      </c>
      <c r="E3306" s="4" t="n">
        <f aca="false">+919966828280</f>
        <v>919966828280</v>
      </c>
      <c r="F3306" s="4" t="s">
        <v>12535</v>
      </c>
      <c r="G3306" s="4" t="s">
        <v>12</v>
      </c>
    </row>
    <row r="3307" customFormat="false" ht="15.75" hidden="false" customHeight="false" outlineLevel="0" collapsed="false">
      <c r="A3307" s="3" t="n">
        <v>3306</v>
      </c>
      <c r="B3307" s="4" t="s">
        <v>12536</v>
      </c>
      <c r="C3307" s="4" t="s">
        <v>1099</v>
      </c>
      <c r="D3307" s="4" t="s">
        <v>12537</v>
      </c>
      <c r="E3307" s="4" t="s">
        <v>10</v>
      </c>
      <c r="F3307" s="4" t="s">
        <v>12538</v>
      </c>
      <c r="G3307" s="4" t="s">
        <v>12</v>
      </c>
    </row>
    <row r="3308" customFormat="false" ht="15.75" hidden="false" customHeight="false" outlineLevel="0" collapsed="false">
      <c r="A3308" s="3" t="n">
        <v>3307</v>
      </c>
      <c r="B3308" s="4" t="s">
        <v>12539</v>
      </c>
      <c r="C3308" s="4" t="s">
        <v>12540</v>
      </c>
      <c r="D3308" s="4" t="s">
        <v>12541</v>
      </c>
      <c r="E3308" s="4" t="s">
        <v>10</v>
      </c>
      <c r="F3308" s="10" t="s">
        <v>12542</v>
      </c>
      <c r="G3308" s="4" t="s">
        <v>12</v>
      </c>
    </row>
    <row r="3309" customFormat="false" ht="15.75" hidden="false" customHeight="false" outlineLevel="0" collapsed="false">
      <c r="A3309" s="3" t="n">
        <v>3308</v>
      </c>
      <c r="B3309" s="4" t="s">
        <v>12543</v>
      </c>
      <c r="C3309" s="4" t="s">
        <v>12544</v>
      </c>
      <c r="D3309" s="6" t="s">
        <v>12545</v>
      </c>
      <c r="E3309" s="4" t="s">
        <v>10</v>
      </c>
      <c r="F3309" s="4" t="s">
        <v>12546</v>
      </c>
      <c r="G3309" s="4" t="s">
        <v>12</v>
      </c>
    </row>
    <row r="3310" customFormat="false" ht="15.75" hidden="false" customHeight="false" outlineLevel="0" collapsed="false">
      <c r="A3310" s="3" t="n">
        <v>3309</v>
      </c>
      <c r="B3310" s="4" t="s">
        <v>12547</v>
      </c>
      <c r="C3310" s="4" t="s">
        <v>12548</v>
      </c>
      <c r="D3310" s="4" t="s">
        <v>12549</v>
      </c>
      <c r="E3310" s="4" t="s">
        <v>12550</v>
      </c>
      <c r="F3310" s="4" t="s">
        <v>12551</v>
      </c>
      <c r="G3310" s="4" t="s">
        <v>12</v>
      </c>
    </row>
    <row r="3311" customFormat="false" ht="15.75" hidden="false" customHeight="false" outlineLevel="0" collapsed="false">
      <c r="A3311" s="3" t="n">
        <v>3310</v>
      </c>
      <c r="B3311" s="4" t="s">
        <v>12552</v>
      </c>
      <c r="C3311" s="4" t="s">
        <v>12553</v>
      </c>
      <c r="D3311" s="4" t="s">
        <v>12554</v>
      </c>
      <c r="E3311" s="4" t="s">
        <v>10</v>
      </c>
      <c r="F3311" s="4" t="s">
        <v>12555</v>
      </c>
      <c r="G3311" s="4" t="s">
        <v>12</v>
      </c>
    </row>
    <row r="3312" customFormat="false" ht="15.75" hidden="false" customHeight="false" outlineLevel="0" collapsed="false">
      <c r="A3312" s="3" t="n">
        <v>3311</v>
      </c>
      <c r="B3312" s="4" t="s">
        <v>12556</v>
      </c>
      <c r="C3312" s="4" t="s">
        <v>31</v>
      </c>
      <c r="D3312" s="4" t="s">
        <v>12557</v>
      </c>
      <c r="E3312" s="4" t="s">
        <v>12558</v>
      </c>
      <c r="F3312" s="4" t="s">
        <v>12559</v>
      </c>
      <c r="G3312" s="4" t="s">
        <v>12</v>
      </c>
    </row>
    <row r="3313" customFormat="false" ht="15.75" hidden="false" customHeight="false" outlineLevel="0" collapsed="false">
      <c r="A3313" s="3" t="n">
        <v>3312</v>
      </c>
      <c r="B3313" s="4" t="s">
        <v>12560</v>
      </c>
      <c r="C3313" s="4" t="s">
        <v>171</v>
      </c>
      <c r="D3313" s="4" t="s">
        <v>12561</v>
      </c>
      <c r="E3313" s="4" t="n">
        <f aca="false">+918202535874</f>
        <v>918202535874</v>
      </c>
      <c r="F3313" s="4" t="s">
        <v>12562</v>
      </c>
      <c r="G3313" s="4" t="s">
        <v>12</v>
      </c>
    </row>
    <row r="3314" customFormat="false" ht="15.75" hidden="false" customHeight="false" outlineLevel="0" collapsed="false">
      <c r="A3314" s="3" t="n">
        <v>3313</v>
      </c>
      <c r="B3314" s="4" t="s">
        <v>12563</v>
      </c>
      <c r="C3314" s="4" t="s">
        <v>14</v>
      </c>
      <c r="D3314" s="4" t="s">
        <v>12564</v>
      </c>
      <c r="E3314" s="4" t="s">
        <v>10</v>
      </c>
      <c r="F3314" s="4" t="s">
        <v>12565</v>
      </c>
      <c r="G3314" s="4" t="s">
        <v>12</v>
      </c>
    </row>
    <row r="3315" customFormat="false" ht="15.75" hidden="false" customHeight="false" outlineLevel="0" collapsed="false">
      <c r="A3315" s="3" t="n">
        <v>3314</v>
      </c>
      <c r="B3315" s="4" t="s">
        <v>12566</v>
      </c>
      <c r="C3315" s="4" t="s">
        <v>12567</v>
      </c>
      <c r="D3315" s="4" t="s">
        <v>12568</v>
      </c>
      <c r="E3315" s="4" t="s">
        <v>10</v>
      </c>
      <c r="F3315" s="4" t="s">
        <v>12569</v>
      </c>
      <c r="G3315" s="4" t="s">
        <v>12</v>
      </c>
    </row>
    <row r="3316" customFormat="false" ht="15.75" hidden="false" customHeight="false" outlineLevel="0" collapsed="false">
      <c r="A3316" s="3" t="n">
        <v>3315</v>
      </c>
      <c r="B3316" s="4" t="s">
        <v>12570</v>
      </c>
      <c r="C3316" s="4" t="s">
        <v>6853</v>
      </c>
      <c r="D3316" s="4" t="s">
        <v>12571</v>
      </c>
      <c r="E3316" s="4" t="s">
        <v>12572</v>
      </c>
      <c r="F3316" s="4" t="s">
        <v>12573</v>
      </c>
      <c r="G3316" s="4" t="s">
        <v>12</v>
      </c>
    </row>
    <row r="3317" customFormat="false" ht="15.75" hidden="false" customHeight="false" outlineLevel="0" collapsed="false">
      <c r="A3317" s="3" t="n">
        <v>3316</v>
      </c>
      <c r="B3317" s="4" t="s">
        <v>12574</v>
      </c>
      <c r="C3317" s="4" t="s">
        <v>31</v>
      </c>
      <c r="D3317" s="4" t="s">
        <v>12575</v>
      </c>
      <c r="E3317" s="4" t="s">
        <v>10</v>
      </c>
      <c r="F3317" s="4" t="s">
        <v>12576</v>
      </c>
      <c r="G3317" s="4" t="s">
        <v>12</v>
      </c>
    </row>
    <row r="3318" customFormat="false" ht="15.75" hidden="false" customHeight="false" outlineLevel="0" collapsed="false">
      <c r="A3318" s="3" t="n">
        <v>3317</v>
      </c>
      <c r="B3318" s="4" t="s">
        <v>12577</v>
      </c>
      <c r="C3318" s="4" t="s">
        <v>31</v>
      </c>
      <c r="D3318" s="4" t="s">
        <v>12578</v>
      </c>
      <c r="E3318" s="4" t="n">
        <f aca="false">+918916888999</f>
        <v>918916888999</v>
      </c>
      <c r="F3318" s="4" t="s">
        <v>12579</v>
      </c>
      <c r="G3318" s="4" t="s">
        <v>12</v>
      </c>
    </row>
    <row r="3319" customFormat="false" ht="15.75" hidden="false" customHeight="false" outlineLevel="0" collapsed="false">
      <c r="A3319" s="3" t="n">
        <v>3318</v>
      </c>
      <c r="B3319" s="4" t="s">
        <v>12580</v>
      </c>
      <c r="C3319" s="4" t="s">
        <v>171</v>
      </c>
      <c r="D3319" s="4" t="s">
        <v>12581</v>
      </c>
      <c r="E3319" s="4" t="s">
        <v>12582</v>
      </c>
      <c r="F3319" s="4" t="s">
        <v>12583</v>
      </c>
      <c r="G3319" s="4" t="s">
        <v>12</v>
      </c>
    </row>
    <row r="3320" customFormat="false" ht="15.75" hidden="false" customHeight="false" outlineLevel="0" collapsed="false">
      <c r="A3320" s="3" t="n">
        <v>3319</v>
      </c>
      <c r="B3320" s="4" t="s">
        <v>12584</v>
      </c>
      <c r="C3320" s="4" t="s">
        <v>12585</v>
      </c>
      <c r="D3320" s="6" t="s">
        <v>12586</v>
      </c>
      <c r="E3320" s="4" t="s">
        <v>10</v>
      </c>
      <c r="F3320" s="4" t="s">
        <v>12587</v>
      </c>
      <c r="G3320" s="7" t="s">
        <v>146</v>
      </c>
    </row>
    <row r="3321" customFormat="false" ht="15.75" hidden="false" customHeight="false" outlineLevel="0" collapsed="false">
      <c r="A3321" s="3" t="n">
        <v>3320</v>
      </c>
      <c r="B3321" s="4" t="s">
        <v>12588</v>
      </c>
      <c r="C3321" s="4" t="s">
        <v>12589</v>
      </c>
      <c r="D3321" s="4" t="s">
        <v>12590</v>
      </c>
      <c r="E3321" s="4" t="s">
        <v>10</v>
      </c>
      <c r="F3321" s="4" t="s">
        <v>12591</v>
      </c>
      <c r="G3321" s="4" t="s">
        <v>12</v>
      </c>
    </row>
    <row r="3322" customFormat="false" ht="15.75" hidden="false" customHeight="false" outlineLevel="0" collapsed="false">
      <c r="A3322" s="3" t="n">
        <v>3321</v>
      </c>
      <c r="B3322" s="4" t="s">
        <v>12592</v>
      </c>
      <c r="C3322" s="4" t="s">
        <v>31</v>
      </c>
      <c r="D3322" s="4" t="s">
        <v>12593</v>
      </c>
      <c r="E3322" s="4" t="s">
        <v>12594</v>
      </c>
      <c r="F3322" s="4" t="s">
        <v>12595</v>
      </c>
      <c r="G3322" s="4" t="s">
        <v>12</v>
      </c>
    </row>
    <row r="3323" customFormat="false" ht="15.75" hidden="false" customHeight="false" outlineLevel="0" collapsed="false">
      <c r="A3323" s="3" t="n">
        <v>3322</v>
      </c>
      <c r="B3323" s="4" t="s">
        <v>12596</v>
      </c>
      <c r="C3323" s="4" t="s">
        <v>3495</v>
      </c>
      <c r="D3323" s="4" t="s">
        <v>12597</v>
      </c>
      <c r="E3323" s="4" t="s">
        <v>12598</v>
      </c>
      <c r="F3323" s="4" t="s">
        <v>12599</v>
      </c>
      <c r="G3323" s="4" t="s">
        <v>12</v>
      </c>
    </row>
    <row r="3324" customFormat="false" ht="15.75" hidden="false" customHeight="false" outlineLevel="0" collapsed="false">
      <c r="A3324" s="3" t="n">
        <v>3323</v>
      </c>
      <c r="B3324" s="4" t="s">
        <v>12600</v>
      </c>
      <c r="C3324" s="4" t="s">
        <v>31</v>
      </c>
      <c r="D3324" s="4" t="s">
        <v>12601</v>
      </c>
      <c r="E3324" s="4" t="s">
        <v>12602</v>
      </c>
      <c r="F3324" s="4" t="s">
        <v>12603</v>
      </c>
      <c r="G3324" s="4" t="s">
        <v>12</v>
      </c>
    </row>
    <row r="3325" customFormat="false" ht="15.75" hidden="false" customHeight="false" outlineLevel="0" collapsed="false">
      <c r="A3325" s="3" t="n">
        <v>3324</v>
      </c>
      <c r="B3325" s="4" t="s">
        <v>12604</v>
      </c>
      <c r="C3325" s="4" t="s">
        <v>12605</v>
      </c>
      <c r="D3325" s="4" t="s">
        <v>12606</v>
      </c>
      <c r="E3325" s="4" t="s">
        <v>10</v>
      </c>
      <c r="F3325" s="4" t="s">
        <v>12607</v>
      </c>
      <c r="G3325" s="4" t="s">
        <v>12</v>
      </c>
    </row>
    <row r="3326" customFormat="false" ht="15.75" hidden="false" customHeight="false" outlineLevel="0" collapsed="false">
      <c r="A3326" s="3" t="n">
        <v>3325</v>
      </c>
      <c r="B3326" s="4" t="s">
        <v>12608</v>
      </c>
      <c r="C3326" s="4" t="s">
        <v>12609</v>
      </c>
      <c r="D3326" s="4" t="s">
        <v>12610</v>
      </c>
      <c r="E3326" s="4" t="s">
        <v>10</v>
      </c>
      <c r="F3326" s="4" t="s">
        <v>12611</v>
      </c>
      <c r="G3326" s="7" t="s">
        <v>146</v>
      </c>
    </row>
    <row r="3327" customFormat="false" ht="15.75" hidden="false" customHeight="false" outlineLevel="0" collapsed="false">
      <c r="A3327" s="3" t="n">
        <v>3326</v>
      </c>
      <c r="B3327" s="4" t="s">
        <v>12612</v>
      </c>
      <c r="C3327" s="4" t="s">
        <v>12613</v>
      </c>
      <c r="D3327" s="4" t="s">
        <v>12614</v>
      </c>
      <c r="E3327" s="4" t="s">
        <v>10</v>
      </c>
      <c r="F3327" s="4" t="s">
        <v>12615</v>
      </c>
      <c r="G3327" s="4" t="s">
        <v>12</v>
      </c>
    </row>
    <row r="3328" customFormat="false" ht="15.75" hidden="false" customHeight="false" outlineLevel="0" collapsed="false">
      <c r="A3328" s="3" t="n">
        <v>3327</v>
      </c>
      <c r="B3328" s="4" t="s">
        <v>12616</v>
      </c>
      <c r="C3328" s="4" t="s">
        <v>31</v>
      </c>
      <c r="D3328" s="4" t="s">
        <v>12617</v>
      </c>
      <c r="E3328" s="4" t="s">
        <v>12618</v>
      </c>
      <c r="F3328" s="4" t="s">
        <v>12619</v>
      </c>
      <c r="G3328" s="4" t="s">
        <v>12</v>
      </c>
    </row>
    <row r="3329" customFormat="false" ht="15.75" hidden="false" customHeight="false" outlineLevel="0" collapsed="false">
      <c r="A3329" s="3" t="n">
        <v>3328</v>
      </c>
      <c r="B3329" s="4" t="s">
        <v>12620</v>
      </c>
      <c r="C3329" s="4" t="s">
        <v>1099</v>
      </c>
      <c r="D3329" s="4" t="s">
        <v>12621</v>
      </c>
      <c r="E3329" s="4" t="n">
        <f aca="false">+919000148209</f>
        <v>919000148209</v>
      </c>
      <c r="F3329" s="4" t="s">
        <v>12622</v>
      </c>
      <c r="G3329" s="4" t="s">
        <v>12</v>
      </c>
    </row>
    <row r="3330" customFormat="false" ht="15.75" hidden="false" customHeight="false" outlineLevel="0" collapsed="false">
      <c r="A3330" s="3" t="n">
        <v>3329</v>
      </c>
      <c r="B3330" s="4" t="s">
        <v>12623</v>
      </c>
      <c r="C3330" s="4" t="s">
        <v>12624</v>
      </c>
      <c r="D3330" s="4" t="s">
        <v>12625</v>
      </c>
      <c r="E3330" s="4" t="n">
        <f aca="false">+914066223333</f>
        <v>914066223333</v>
      </c>
      <c r="F3330" s="4" t="s">
        <v>12626</v>
      </c>
      <c r="G3330" s="4" t="s">
        <v>12</v>
      </c>
    </row>
    <row r="3331" customFormat="false" ht="15.75" hidden="false" customHeight="false" outlineLevel="0" collapsed="false">
      <c r="A3331" s="3" t="n">
        <v>3330</v>
      </c>
      <c r="B3331" s="4" t="s">
        <v>12627</v>
      </c>
      <c r="C3331" s="4" t="s">
        <v>12628</v>
      </c>
      <c r="D3331" s="4" t="s">
        <v>12629</v>
      </c>
      <c r="E3331" s="4" t="s">
        <v>10</v>
      </c>
      <c r="F3331" s="4" t="s">
        <v>12630</v>
      </c>
      <c r="G3331" s="4" t="s">
        <v>12</v>
      </c>
    </row>
    <row r="3332" customFormat="false" ht="15.75" hidden="false" customHeight="false" outlineLevel="0" collapsed="false">
      <c r="A3332" s="3" t="n">
        <v>3331</v>
      </c>
      <c r="B3332" s="4" t="s">
        <v>12631</v>
      </c>
      <c r="C3332" s="4" t="s">
        <v>14</v>
      </c>
      <c r="D3332" s="4" t="s">
        <v>12632</v>
      </c>
      <c r="E3332" s="4" t="s">
        <v>10</v>
      </c>
      <c r="F3332" s="4" t="s">
        <v>12633</v>
      </c>
      <c r="G3332" s="4" t="s">
        <v>12</v>
      </c>
    </row>
    <row r="3333" customFormat="false" ht="15.75" hidden="false" customHeight="false" outlineLevel="0" collapsed="false">
      <c r="A3333" s="3" t="n">
        <v>3332</v>
      </c>
      <c r="B3333" s="4" t="s">
        <v>12634</v>
      </c>
      <c r="C3333" s="4" t="s">
        <v>12635</v>
      </c>
      <c r="D3333" s="4" t="s">
        <v>12636</v>
      </c>
      <c r="E3333" s="4" t="s">
        <v>10</v>
      </c>
      <c r="F3333" s="4" t="s">
        <v>12637</v>
      </c>
      <c r="G3333" s="4" t="s">
        <v>12</v>
      </c>
    </row>
    <row r="3334" customFormat="false" ht="15.75" hidden="false" customHeight="false" outlineLevel="0" collapsed="false">
      <c r="A3334" s="3" t="n">
        <v>3333</v>
      </c>
      <c r="B3334" s="4" t="s">
        <v>12638</v>
      </c>
      <c r="C3334" s="4" t="s">
        <v>12639</v>
      </c>
      <c r="D3334" s="4" t="s">
        <v>12640</v>
      </c>
      <c r="E3334" s="4" t="s">
        <v>12641</v>
      </c>
      <c r="F3334" s="4" t="s">
        <v>12642</v>
      </c>
      <c r="G3334" s="4" t="s">
        <v>12</v>
      </c>
    </row>
    <row r="3335" customFormat="false" ht="15.75" hidden="false" customHeight="false" outlineLevel="0" collapsed="false">
      <c r="A3335" s="3" t="n">
        <v>3334</v>
      </c>
      <c r="B3335" s="4" t="s">
        <v>12643</v>
      </c>
      <c r="C3335" s="4" t="s">
        <v>12644</v>
      </c>
      <c r="D3335" s="4" t="s">
        <v>12645</v>
      </c>
      <c r="E3335" s="4" t="s">
        <v>10</v>
      </c>
      <c r="F3335" s="4" t="s">
        <v>12646</v>
      </c>
      <c r="G3335" s="4" t="s">
        <v>12</v>
      </c>
    </row>
    <row r="3336" customFormat="false" ht="15.75" hidden="false" customHeight="false" outlineLevel="0" collapsed="false">
      <c r="A3336" s="3" t="n">
        <v>3335</v>
      </c>
      <c r="B3336" s="4" t="s">
        <v>12647</v>
      </c>
      <c r="C3336" s="4" t="s">
        <v>1099</v>
      </c>
      <c r="D3336" s="4" t="s">
        <v>12648</v>
      </c>
      <c r="E3336" s="4" t="s">
        <v>10</v>
      </c>
      <c r="F3336" s="4" t="s">
        <v>12649</v>
      </c>
      <c r="G3336" s="4" t="s">
        <v>12</v>
      </c>
    </row>
    <row r="3337" customFormat="false" ht="15.75" hidden="false" customHeight="false" outlineLevel="0" collapsed="false">
      <c r="A3337" s="3" t="n">
        <v>3336</v>
      </c>
      <c r="B3337" s="4" t="s">
        <v>12650</v>
      </c>
      <c r="C3337" s="4" t="s">
        <v>12651</v>
      </c>
      <c r="D3337" s="4" t="s">
        <v>12652</v>
      </c>
      <c r="E3337" s="4" t="s">
        <v>10</v>
      </c>
      <c r="F3337" s="4" t="s">
        <v>12653</v>
      </c>
      <c r="G3337" s="4" t="s">
        <v>12</v>
      </c>
    </row>
    <row r="3338" customFormat="false" ht="15.75" hidden="false" customHeight="false" outlineLevel="0" collapsed="false">
      <c r="A3338" s="3" t="n">
        <v>3337</v>
      </c>
      <c r="B3338" s="4" t="s">
        <v>12654</v>
      </c>
      <c r="C3338" s="4" t="s">
        <v>12655</v>
      </c>
      <c r="D3338" s="4" t="s">
        <v>12656</v>
      </c>
      <c r="E3338" s="4" t="s">
        <v>10</v>
      </c>
      <c r="F3338" s="4" t="s">
        <v>12657</v>
      </c>
      <c r="G3338" s="4" t="s">
        <v>12</v>
      </c>
    </row>
    <row r="3339" customFormat="false" ht="15.75" hidden="false" customHeight="false" outlineLevel="0" collapsed="false">
      <c r="A3339" s="3" t="n">
        <v>3338</v>
      </c>
      <c r="B3339" s="4" t="s">
        <v>12658</v>
      </c>
      <c r="C3339" s="4" t="s">
        <v>12659</v>
      </c>
      <c r="D3339" s="10" t="s">
        <v>12660</v>
      </c>
      <c r="E3339" s="4" t="n">
        <f aca="false">+912266562000</f>
        <v>912266562000</v>
      </c>
      <c r="F3339" s="4" t="s">
        <v>12661</v>
      </c>
      <c r="G3339" s="4" t="s">
        <v>12</v>
      </c>
    </row>
    <row r="3340" customFormat="false" ht="15.75" hidden="false" customHeight="false" outlineLevel="0" collapsed="false">
      <c r="A3340" s="3" t="n">
        <v>3339</v>
      </c>
      <c r="B3340" s="4" t="s">
        <v>12662</v>
      </c>
      <c r="C3340" s="4" t="s">
        <v>6853</v>
      </c>
      <c r="D3340" s="4" t="s">
        <v>12663</v>
      </c>
      <c r="E3340" s="10" t="s">
        <v>12664</v>
      </c>
      <c r="F3340" s="4" t="s">
        <v>12665</v>
      </c>
      <c r="G3340" s="4" t="s">
        <v>12</v>
      </c>
    </row>
    <row r="3341" customFormat="false" ht="15.75" hidden="false" customHeight="false" outlineLevel="0" collapsed="false">
      <c r="A3341" s="3" t="n">
        <v>3340</v>
      </c>
      <c r="B3341" s="4" t="s">
        <v>12666</v>
      </c>
      <c r="C3341" s="4" t="s">
        <v>12667</v>
      </c>
      <c r="D3341" s="4" t="s">
        <v>12668</v>
      </c>
      <c r="E3341" s="4" t="s">
        <v>10</v>
      </c>
      <c r="F3341" s="4" t="s">
        <v>12669</v>
      </c>
      <c r="G3341" s="4" t="s">
        <v>12</v>
      </c>
    </row>
    <row r="3342" customFormat="false" ht="15.75" hidden="false" customHeight="false" outlineLevel="0" collapsed="false">
      <c r="A3342" s="3" t="n">
        <v>3341</v>
      </c>
      <c r="B3342" s="4" t="s">
        <v>12670</v>
      </c>
      <c r="C3342" s="4" t="s">
        <v>12671</v>
      </c>
      <c r="D3342" s="4" t="s">
        <v>12672</v>
      </c>
      <c r="E3342" s="4" t="n">
        <f aca="false">+91-8971588668</f>
        <v>-8971588577</v>
      </c>
      <c r="F3342" s="4" t="s">
        <v>12673</v>
      </c>
      <c r="G3342" s="4" t="s">
        <v>12</v>
      </c>
    </row>
    <row r="3343" customFormat="false" ht="15.75" hidden="false" customHeight="false" outlineLevel="0" collapsed="false">
      <c r="A3343" s="3" t="n">
        <v>3342</v>
      </c>
      <c r="B3343" s="4" t="s">
        <v>12674</v>
      </c>
      <c r="C3343" s="4" t="s">
        <v>31</v>
      </c>
      <c r="D3343" s="4" t="s">
        <v>12675</v>
      </c>
      <c r="E3343" s="4" t="n">
        <v>9370132226</v>
      </c>
      <c r="F3343" s="4" t="s">
        <v>12676</v>
      </c>
      <c r="G3343" s="4" t="s">
        <v>12</v>
      </c>
    </row>
    <row r="3344" customFormat="false" ht="15.75" hidden="false" customHeight="false" outlineLevel="0" collapsed="false">
      <c r="A3344" s="3" t="n">
        <v>3343</v>
      </c>
      <c r="B3344" s="4" t="s">
        <v>12677</v>
      </c>
      <c r="C3344" s="4" t="s">
        <v>12678</v>
      </c>
      <c r="D3344" s="4" t="s">
        <v>12679</v>
      </c>
      <c r="E3344" s="4" t="s">
        <v>10</v>
      </c>
      <c r="F3344" s="4" t="s">
        <v>12680</v>
      </c>
      <c r="G3344" s="4" t="s">
        <v>12</v>
      </c>
    </row>
    <row r="3345" customFormat="false" ht="15.75" hidden="false" customHeight="false" outlineLevel="0" collapsed="false">
      <c r="A3345" s="3" t="n">
        <v>3344</v>
      </c>
      <c r="B3345" s="4" t="s">
        <v>12681</v>
      </c>
      <c r="C3345" s="4" t="s">
        <v>109</v>
      </c>
      <c r="D3345" s="4" t="s">
        <v>12682</v>
      </c>
      <c r="E3345" s="4" t="s">
        <v>10</v>
      </c>
      <c r="F3345" s="4" t="s">
        <v>12683</v>
      </c>
      <c r="G3345" s="4" t="s">
        <v>12</v>
      </c>
    </row>
    <row r="3346" customFormat="false" ht="15.75" hidden="false" customHeight="false" outlineLevel="0" collapsed="false">
      <c r="A3346" s="3" t="n">
        <v>3345</v>
      </c>
      <c r="B3346" s="4" t="s">
        <v>12684</v>
      </c>
      <c r="C3346" s="4" t="s">
        <v>6853</v>
      </c>
      <c r="D3346" s="4" t="s">
        <v>12685</v>
      </c>
      <c r="E3346" s="4" t="s">
        <v>12686</v>
      </c>
      <c r="F3346" s="4" t="s">
        <v>12687</v>
      </c>
      <c r="G3346" s="4" t="s">
        <v>12</v>
      </c>
    </row>
    <row r="3347" customFormat="false" ht="15.75" hidden="false" customHeight="false" outlineLevel="0" collapsed="false">
      <c r="A3347" s="3" t="n">
        <v>3346</v>
      </c>
      <c r="B3347" s="4" t="s">
        <v>12688</v>
      </c>
      <c r="C3347" s="4" t="s">
        <v>12689</v>
      </c>
      <c r="D3347" s="4" t="s">
        <v>12690</v>
      </c>
      <c r="E3347" s="4" t="s">
        <v>10</v>
      </c>
      <c r="F3347" s="4" t="s">
        <v>12691</v>
      </c>
      <c r="G3347" s="4" t="s">
        <v>12</v>
      </c>
    </row>
    <row r="3348" customFormat="false" ht="15.75" hidden="false" customHeight="false" outlineLevel="0" collapsed="false">
      <c r="A3348" s="3" t="n">
        <v>3347</v>
      </c>
      <c r="B3348" s="4" t="s">
        <v>12692</v>
      </c>
      <c r="C3348" s="4" t="s">
        <v>12693</v>
      </c>
      <c r="D3348" s="4" t="s">
        <v>12694</v>
      </c>
      <c r="E3348" s="4" t="s">
        <v>10</v>
      </c>
      <c r="F3348" s="4" t="s">
        <v>12695</v>
      </c>
      <c r="G3348" s="4" t="s">
        <v>12</v>
      </c>
    </row>
    <row r="3349" customFormat="false" ht="15.75" hidden="false" customHeight="false" outlineLevel="0" collapsed="false">
      <c r="A3349" s="3" t="n">
        <v>3348</v>
      </c>
      <c r="B3349" s="4" t="s">
        <v>12696</v>
      </c>
      <c r="C3349" s="4" t="s">
        <v>12697</v>
      </c>
      <c r="D3349" s="4" t="s">
        <v>12698</v>
      </c>
      <c r="E3349" s="4" t="n">
        <f aca="false">+918046109933</f>
        <v>918046109933</v>
      </c>
      <c r="F3349" s="4" t="s">
        <v>12699</v>
      </c>
      <c r="G3349" s="4" t="s">
        <v>12</v>
      </c>
    </row>
    <row r="3350" customFormat="false" ht="15.75" hidden="false" customHeight="false" outlineLevel="0" collapsed="false">
      <c r="A3350" s="3" t="n">
        <v>3349</v>
      </c>
      <c r="B3350" s="4" t="s">
        <v>12700</v>
      </c>
      <c r="C3350" s="4" t="s">
        <v>12701</v>
      </c>
      <c r="D3350" s="4" t="s">
        <v>12702</v>
      </c>
      <c r="E3350" s="4" t="s">
        <v>10</v>
      </c>
      <c r="F3350" s="4" t="s">
        <v>12703</v>
      </c>
      <c r="G3350" s="4" t="s">
        <v>12</v>
      </c>
    </row>
    <row r="3351" customFormat="false" ht="15.75" hidden="false" customHeight="false" outlineLevel="0" collapsed="false">
      <c r="A3351" s="3" t="n">
        <v>3350</v>
      </c>
      <c r="B3351" s="4" t="s">
        <v>12704</v>
      </c>
      <c r="C3351" s="4" t="s">
        <v>12705</v>
      </c>
      <c r="D3351" s="4" t="s">
        <v>12706</v>
      </c>
      <c r="E3351" s="4" t="s">
        <v>10</v>
      </c>
      <c r="F3351" s="4" t="s">
        <v>12707</v>
      </c>
      <c r="G3351" s="4" t="s">
        <v>12</v>
      </c>
    </row>
    <row r="3352" customFormat="false" ht="15.75" hidden="false" customHeight="false" outlineLevel="0" collapsed="false">
      <c r="A3352" s="3" t="n">
        <v>3351</v>
      </c>
      <c r="B3352" s="4" t="s">
        <v>12708</v>
      </c>
      <c r="C3352" s="4" t="s">
        <v>12709</v>
      </c>
      <c r="D3352" s="4" t="s">
        <v>12710</v>
      </c>
      <c r="E3352" s="4" t="s">
        <v>12711</v>
      </c>
      <c r="F3352" s="4" t="s">
        <v>12712</v>
      </c>
      <c r="G3352" s="4" t="s">
        <v>12</v>
      </c>
    </row>
    <row r="3353" customFormat="false" ht="15.75" hidden="false" customHeight="false" outlineLevel="0" collapsed="false">
      <c r="A3353" s="3" t="n">
        <v>3352</v>
      </c>
      <c r="B3353" s="4" t="s">
        <v>12713</v>
      </c>
      <c r="C3353" s="4" t="s">
        <v>12714</v>
      </c>
      <c r="D3353" s="4" t="s">
        <v>12715</v>
      </c>
      <c r="E3353" s="4" t="s">
        <v>10</v>
      </c>
      <c r="F3353" s="10" t="s">
        <v>12716</v>
      </c>
      <c r="G3353" s="4" t="s">
        <v>12</v>
      </c>
    </row>
    <row r="3354" customFormat="false" ht="15.75" hidden="false" customHeight="false" outlineLevel="0" collapsed="false">
      <c r="A3354" s="3" t="n">
        <v>3353</v>
      </c>
      <c r="B3354" s="4" t="s">
        <v>12717</v>
      </c>
      <c r="C3354" s="4" t="s">
        <v>31</v>
      </c>
      <c r="D3354" s="4" t="s">
        <v>12718</v>
      </c>
      <c r="E3354" s="4" t="n">
        <f aca="false">+912025446644</f>
        <v>912025446644</v>
      </c>
      <c r="F3354" s="4" t="s">
        <v>12719</v>
      </c>
      <c r="G3354" s="4" t="s">
        <v>12</v>
      </c>
    </row>
    <row r="3355" customFormat="false" ht="15.75" hidden="false" customHeight="false" outlineLevel="0" collapsed="false">
      <c r="A3355" s="3" t="n">
        <v>3354</v>
      </c>
      <c r="B3355" s="4" t="s">
        <v>12720</v>
      </c>
      <c r="C3355" s="4" t="s">
        <v>12721</v>
      </c>
      <c r="D3355" s="4" t="s">
        <v>12722</v>
      </c>
      <c r="E3355" s="4" t="n">
        <f aca="false">+912240848484</f>
        <v>912240848484</v>
      </c>
      <c r="F3355" s="4" t="s">
        <v>12723</v>
      </c>
      <c r="G3355" s="4" t="s">
        <v>12</v>
      </c>
    </row>
    <row r="3356" customFormat="false" ht="15.75" hidden="false" customHeight="false" outlineLevel="0" collapsed="false">
      <c r="A3356" s="3" t="n">
        <v>3355</v>
      </c>
      <c r="B3356" s="4" t="s">
        <v>12724</v>
      </c>
      <c r="C3356" s="4" t="s">
        <v>12725</v>
      </c>
      <c r="D3356" s="4" t="s">
        <v>12726</v>
      </c>
      <c r="E3356" s="4" t="s">
        <v>10</v>
      </c>
      <c r="F3356" s="4" t="s">
        <v>12727</v>
      </c>
      <c r="G3356" s="4" t="s">
        <v>12</v>
      </c>
    </row>
    <row r="3357" customFormat="false" ht="15.75" hidden="false" customHeight="false" outlineLevel="0" collapsed="false">
      <c r="A3357" s="3" t="n">
        <v>3356</v>
      </c>
      <c r="B3357" s="4" t="s">
        <v>12728</v>
      </c>
      <c r="C3357" s="4" t="s">
        <v>10603</v>
      </c>
      <c r="D3357" s="4" t="s">
        <v>12729</v>
      </c>
      <c r="E3357" s="4" t="s">
        <v>10</v>
      </c>
      <c r="F3357" s="4" t="s">
        <v>12730</v>
      </c>
      <c r="G3357" s="4" t="s">
        <v>12</v>
      </c>
    </row>
    <row r="3358" customFormat="false" ht="15.75" hidden="false" customHeight="false" outlineLevel="0" collapsed="false">
      <c r="A3358" s="3" t="n">
        <v>3357</v>
      </c>
      <c r="B3358" s="4" t="s">
        <v>12731</v>
      </c>
      <c r="C3358" s="4" t="s">
        <v>12732</v>
      </c>
      <c r="D3358" s="4" t="s">
        <v>12733</v>
      </c>
      <c r="E3358" s="4" t="s">
        <v>12734</v>
      </c>
      <c r="F3358" s="4" t="s">
        <v>12735</v>
      </c>
      <c r="G3358" s="4" t="s">
        <v>12</v>
      </c>
    </row>
    <row r="3359" customFormat="false" ht="15.75" hidden="false" customHeight="false" outlineLevel="0" collapsed="false">
      <c r="A3359" s="3" t="n">
        <v>3358</v>
      </c>
      <c r="B3359" s="4" t="s">
        <v>12736</v>
      </c>
      <c r="C3359" s="4" t="s">
        <v>31</v>
      </c>
      <c r="D3359" s="6" t="s">
        <v>12737</v>
      </c>
      <c r="E3359" s="4" t="s">
        <v>12738</v>
      </c>
      <c r="F3359" s="4" t="s">
        <v>12739</v>
      </c>
      <c r="G3359" s="4" t="s">
        <v>12</v>
      </c>
    </row>
    <row r="3360" customFormat="false" ht="15.75" hidden="false" customHeight="false" outlineLevel="0" collapsed="false">
      <c r="A3360" s="3" t="n">
        <v>3359</v>
      </c>
      <c r="B3360" s="4" t="s">
        <v>12740</v>
      </c>
      <c r="C3360" s="4" t="s">
        <v>12741</v>
      </c>
      <c r="D3360" s="4" t="s">
        <v>12742</v>
      </c>
      <c r="E3360" s="4" t="n">
        <f aca="false">+914065128555</f>
        <v>914065128555</v>
      </c>
      <c r="F3360" s="4" t="s">
        <v>12743</v>
      </c>
      <c r="G3360" s="4" t="s">
        <v>12</v>
      </c>
    </row>
    <row r="3361" customFormat="false" ht="15.75" hidden="false" customHeight="false" outlineLevel="0" collapsed="false">
      <c r="A3361" s="3" t="n">
        <v>3360</v>
      </c>
      <c r="B3361" s="4" t="s">
        <v>12744</v>
      </c>
      <c r="C3361" s="4" t="s">
        <v>12745</v>
      </c>
      <c r="D3361" s="4" t="s">
        <v>12746</v>
      </c>
      <c r="E3361" s="4" t="n">
        <f aca="false">+918041200439</f>
        <v>918041200439</v>
      </c>
      <c r="F3361" s="4" t="s">
        <v>12747</v>
      </c>
      <c r="G3361" s="4" t="s">
        <v>12</v>
      </c>
    </row>
    <row r="3362" customFormat="false" ht="15.75" hidden="false" customHeight="false" outlineLevel="0" collapsed="false">
      <c r="A3362" s="3" t="n">
        <v>3361</v>
      </c>
      <c r="B3362" s="4" t="s">
        <v>12748</v>
      </c>
      <c r="C3362" s="4" t="s">
        <v>12749</v>
      </c>
      <c r="D3362" s="6" t="s">
        <v>12750</v>
      </c>
      <c r="E3362" s="4" t="s">
        <v>10</v>
      </c>
      <c r="F3362" s="4" t="s">
        <v>12751</v>
      </c>
      <c r="G3362" s="4" t="s">
        <v>12</v>
      </c>
    </row>
    <row r="3363" customFormat="false" ht="15.75" hidden="false" customHeight="false" outlineLevel="0" collapsed="false">
      <c r="A3363" s="3" t="n">
        <v>3362</v>
      </c>
      <c r="B3363" s="4" t="s">
        <v>12752</v>
      </c>
      <c r="C3363" s="4" t="s">
        <v>12753</v>
      </c>
      <c r="D3363" s="4" t="s">
        <v>12754</v>
      </c>
      <c r="E3363" s="4" t="s">
        <v>10</v>
      </c>
      <c r="F3363" s="4" t="s">
        <v>12755</v>
      </c>
      <c r="G3363" s="4" t="s">
        <v>12</v>
      </c>
    </row>
    <row r="3364" customFormat="false" ht="15.75" hidden="false" customHeight="false" outlineLevel="0" collapsed="false">
      <c r="A3364" s="3" t="n">
        <v>3363</v>
      </c>
      <c r="B3364" s="4" t="s">
        <v>12756</v>
      </c>
      <c r="C3364" s="4" t="s">
        <v>31</v>
      </c>
      <c r="D3364" s="4" t="s">
        <v>12757</v>
      </c>
      <c r="E3364" s="4" t="s">
        <v>12758</v>
      </c>
      <c r="F3364" s="4" t="s">
        <v>12759</v>
      </c>
      <c r="G3364" s="4" t="s">
        <v>12</v>
      </c>
    </row>
    <row r="3365" customFormat="false" ht="15.75" hidden="false" customHeight="false" outlineLevel="0" collapsed="false">
      <c r="A3365" s="3" t="n">
        <v>3364</v>
      </c>
      <c r="B3365" s="4" t="s">
        <v>12760</v>
      </c>
      <c r="C3365" s="4" t="s">
        <v>171</v>
      </c>
      <c r="D3365" s="4" t="s">
        <v>12761</v>
      </c>
      <c r="E3365" s="4" t="s">
        <v>10</v>
      </c>
      <c r="F3365" s="4" t="s">
        <v>12762</v>
      </c>
      <c r="G3365" s="4" t="s">
        <v>12</v>
      </c>
    </row>
    <row r="3366" customFormat="false" ht="15.75" hidden="false" customHeight="false" outlineLevel="0" collapsed="false">
      <c r="A3366" s="3" t="n">
        <v>3365</v>
      </c>
      <c r="B3366" s="4" t="s">
        <v>12763</v>
      </c>
      <c r="C3366" s="4" t="s">
        <v>12764</v>
      </c>
      <c r="D3366" s="4" t="s">
        <v>12765</v>
      </c>
      <c r="E3366" s="4" t="s">
        <v>10</v>
      </c>
      <c r="F3366" s="4" t="s">
        <v>12766</v>
      </c>
      <c r="G3366" s="4" t="s">
        <v>12</v>
      </c>
    </row>
    <row r="3367" customFormat="false" ht="15.75" hidden="false" customHeight="false" outlineLevel="0" collapsed="false">
      <c r="A3367" s="3" t="n">
        <v>3366</v>
      </c>
      <c r="B3367" s="4" t="s">
        <v>12767</v>
      </c>
      <c r="C3367" s="4" t="s">
        <v>12768</v>
      </c>
      <c r="D3367" s="4" t="s">
        <v>12769</v>
      </c>
      <c r="E3367" s="4" t="n">
        <f aca="false">+916712332608</f>
        <v>916712332608</v>
      </c>
      <c r="F3367" s="4" t="s">
        <v>12770</v>
      </c>
      <c r="G3367" s="4" t="s">
        <v>12</v>
      </c>
    </row>
    <row r="3368" customFormat="false" ht="15.75" hidden="false" customHeight="false" outlineLevel="0" collapsed="false">
      <c r="A3368" s="3" t="n">
        <v>3367</v>
      </c>
      <c r="B3368" s="4" t="s">
        <v>12771</v>
      </c>
      <c r="C3368" s="4" t="s">
        <v>12772</v>
      </c>
      <c r="D3368" s="4" t="s">
        <v>12773</v>
      </c>
      <c r="E3368" s="4" t="s">
        <v>10</v>
      </c>
      <c r="F3368" s="4" t="s">
        <v>12774</v>
      </c>
      <c r="G3368" s="4" t="s">
        <v>12</v>
      </c>
    </row>
    <row r="3369" customFormat="false" ht="15.75" hidden="false" customHeight="false" outlineLevel="0" collapsed="false">
      <c r="A3369" s="3" t="n">
        <v>3368</v>
      </c>
      <c r="B3369" s="4" t="s">
        <v>12775</v>
      </c>
      <c r="C3369" s="4" t="s">
        <v>12776</v>
      </c>
      <c r="D3369" s="4" t="s">
        <v>12777</v>
      </c>
      <c r="E3369" s="4" t="s">
        <v>10</v>
      </c>
      <c r="F3369" s="4" t="s">
        <v>12778</v>
      </c>
      <c r="G3369" s="4" t="s">
        <v>12</v>
      </c>
    </row>
    <row r="3370" customFormat="false" ht="15.75" hidden="false" customHeight="false" outlineLevel="0" collapsed="false">
      <c r="A3370" s="3" t="n">
        <v>3369</v>
      </c>
      <c r="B3370" s="4" t="s">
        <v>12779</v>
      </c>
      <c r="C3370" s="4" t="s">
        <v>12780</v>
      </c>
      <c r="D3370" s="4" t="s">
        <v>12781</v>
      </c>
      <c r="E3370" s="10" t="s">
        <v>12782</v>
      </c>
      <c r="F3370" s="4" t="s">
        <v>12783</v>
      </c>
      <c r="G3370" s="4" t="s">
        <v>12</v>
      </c>
    </row>
    <row r="3371" customFormat="false" ht="15.75" hidden="false" customHeight="false" outlineLevel="0" collapsed="false">
      <c r="A3371" s="3" t="n">
        <v>3370</v>
      </c>
      <c r="B3371" s="4" t="s">
        <v>12784</v>
      </c>
      <c r="C3371" s="4" t="s">
        <v>12785</v>
      </c>
      <c r="D3371" s="4" t="s">
        <v>12786</v>
      </c>
      <c r="E3371" s="4" t="s">
        <v>12787</v>
      </c>
      <c r="F3371" s="4" t="s">
        <v>12784</v>
      </c>
      <c r="G3371" s="4" t="s">
        <v>12</v>
      </c>
    </row>
    <row r="3372" customFormat="false" ht="15.75" hidden="false" customHeight="false" outlineLevel="0" collapsed="false">
      <c r="A3372" s="3" t="n">
        <v>3371</v>
      </c>
      <c r="B3372" s="4" t="s">
        <v>12788</v>
      </c>
      <c r="C3372" s="4" t="s">
        <v>12789</v>
      </c>
      <c r="D3372" s="4" t="s">
        <v>12790</v>
      </c>
      <c r="E3372" s="4" t="s">
        <v>10</v>
      </c>
      <c r="F3372" s="4" t="s">
        <v>12791</v>
      </c>
      <c r="G3372" s="4" t="s">
        <v>12</v>
      </c>
    </row>
    <row r="3373" customFormat="false" ht="15.75" hidden="false" customHeight="false" outlineLevel="0" collapsed="false">
      <c r="A3373" s="3" t="n">
        <v>3372</v>
      </c>
      <c r="B3373" s="4" t="s">
        <v>12792</v>
      </c>
      <c r="C3373" s="4" t="s">
        <v>31</v>
      </c>
      <c r="D3373" s="4" t="s">
        <v>12793</v>
      </c>
      <c r="E3373" s="4" t="n">
        <f aca="false">+914064565758</f>
        <v>914064565758</v>
      </c>
      <c r="F3373" s="4" t="s">
        <v>12794</v>
      </c>
      <c r="G3373" s="4" t="s">
        <v>12</v>
      </c>
    </row>
    <row r="3374" customFormat="false" ht="15.75" hidden="false" customHeight="false" outlineLevel="0" collapsed="false">
      <c r="A3374" s="3" t="n">
        <v>3373</v>
      </c>
      <c r="B3374" s="4" t="s">
        <v>12795</v>
      </c>
      <c r="C3374" s="4" t="s">
        <v>12796</v>
      </c>
      <c r="D3374" s="4" t="s">
        <v>12797</v>
      </c>
      <c r="E3374" s="4" t="s">
        <v>10</v>
      </c>
      <c r="F3374" s="4" t="s">
        <v>12798</v>
      </c>
      <c r="G3374" s="7" t="s">
        <v>146</v>
      </c>
    </row>
    <row r="3375" customFormat="false" ht="15.75" hidden="false" customHeight="false" outlineLevel="0" collapsed="false">
      <c r="A3375" s="3" t="n">
        <v>3374</v>
      </c>
      <c r="B3375" s="4" t="s">
        <v>12799</v>
      </c>
      <c r="C3375" s="4" t="s">
        <v>31</v>
      </c>
      <c r="D3375" s="6" t="s">
        <v>12800</v>
      </c>
      <c r="E3375" s="4" t="s">
        <v>12801</v>
      </c>
      <c r="F3375" s="4" t="s">
        <v>12802</v>
      </c>
      <c r="G3375" s="4" t="s">
        <v>12</v>
      </c>
    </row>
    <row r="3376" customFormat="false" ht="15.75" hidden="false" customHeight="false" outlineLevel="0" collapsed="false">
      <c r="A3376" s="3" t="n">
        <v>3375</v>
      </c>
      <c r="B3376" s="4" t="s">
        <v>12803</v>
      </c>
      <c r="C3376" s="4" t="s">
        <v>12804</v>
      </c>
      <c r="D3376" s="4" t="s">
        <v>12805</v>
      </c>
      <c r="E3376" s="4" t="s">
        <v>10</v>
      </c>
      <c r="F3376" s="4" t="s">
        <v>12806</v>
      </c>
      <c r="G3376" s="4" t="s">
        <v>12</v>
      </c>
    </row>
    <row r="3377" customFormat="false" ht="15.75" hidden="false" customHeight="false" outlineLevel="0" collapsed="false">
      <c r="A3377" s="3" t="n">
        <v>3376</v>
      </c>
      <c r="B3377" s="4" t="s">
        <v>12807</v>
      </c>
      <c r="C3377" s="4" t="s">
        <v>6853</v>
      </c>
      <c r="D3377" s="4" t="s">
        <v>12808</v>
      </c>
      <c r="E3377" s="8" t="n">
        <v>918058000000</v>
      </c>
      <c r="F3377" s="4" t="s">
        <v>12809</v>
      </c>
      <c r="G3377" s="4" t="s">
        <v>12</v>
      </c>
    </row>
    <row r="3378" customFormat="false" ht="15.75" hidden="false" customHeight="false" outlineLevel="0" collapsed="false">
      <c r="A3378" s="3" t="n">
        <v>3377</v>
      </c>
      <c r="B3378" s="4" t="s">
        <v>12810</v>
      </c>
      <c r="C3378" s="4" t="s">
        <v>12811</v>
      </c>
      <c r="D3378" s="4" t="s">
        <v>12812</v>
      </c>
      <c r="E3378" s="4" t="n">
        <f aca="false">+918041102954</f>
        <v>918041102954</v>
      </c>
      <c r="F3378" s="4" t="s">
        <v>12813</v>
      </c>
      <c r="G3378" s="4" t="s">
        <v>12</v>
      </c>
    </row>
    <row r="3379" customFormat="false" ht="15.75" hidden="false" customHeight="false" outlineLevel="0" collapsed="false">
      <c r="A3379" s="3" t="n">
        <v>3378</v>
      </c>
      <c r="B3379" s="4" t="s">
        <v>12814</v>
      </c>
      <c r="C3379" s="4" t="s">
        <v>12815</v>
      </c>
      <c r="D3379" s="4" t="s">
        <v>12816</v>
      </c>
      <c r="E3379" s="4" t="s">
        <v>10</v>
      </c>
      <c r="F3379" s="4" t="s">
        <v>12817</v>
      </c>
      <c r="G3379" s="4" t="s">
        <v>12</v>
      </c>
    </row>
    <row r="3380" customFormat="false" ht="15.75" hidden="false" customHeight="false" outlineLevel="0" collapsed="false">
      <c r="A3380" s="3" t="n">
        <v>3379</v>
      </c>
      <c r="B3380" s="4" t="s">
        <v>12818</v>
      </c>
      <c r="C3380" s="4" t="s">
        <v>14</v>
      </c>
      <c r="D3380" s="4" t="s">
        <v>12819</v>
      </c>
      <c r="E3380" s="4" t="s">
        <v>10</v>
      </c>
      <c r="F3380" s="4" t="s">
        <v>12820</v>
      </c>
      <c r="G3380" s="4" t="s">
        <v>12</v>
      </c>
    </row>
    <row r="3381" customFormat="false" ht="15.75" hidden="false" customHeight="false" outlineLevel="0" collapsed="false">
      <c r="A3381" s="3" t="n">
        <v>3380</v>
      </c>
      <c r="B3381" s="4" t="s">
        <v>12821</v>
      </c>
      <c r="C3381" s="4" t="s">
        <v>12822</v>
      </c>
      <c r="D3381" s="4" t="s">
        <v>12823</v>
      </c>
      <c r="E3381" s="4" t="s">
        <v>10</v>
      </c>
      <c r="F3381" s="4" t="s">
        <v>12824</v>
      </c>
      <c r="G3381" s="4" t="s">
        <v>12</v>
      </c>
    </row>
    <row r="3382" customFormat="false" ht="15.75" hidden="false" customHeight="false" outlineLevel="0" collapsed="false">
      <c r="A3382" s="3" t="n">
        <v>3381</v>
      </c>
      <c r="B3382" s="5" t="s">
        <v>12825</v>
      </c>
      <c r="C3382" s="4" t="s">
        <v>31</v>
      </c>
      <c r="D3382" s="4" t="s">
        <v>12826</v>
      </c>
      <c r="E3382" s="4" t="s">
        <v>12827</v>
      </c>
      <c r="F3382" s="4" t="s">
        <v>12828</v>
      </c>
      <c r="G3382" s="4" t="s">
        <v>12</v>
      </c>
    </row>
    <row r="3383" customFormat="false" ht="15.75" hidden="false" customHeight="false" outlineLevel="0" collapsed="false">
      <c r="A3383" s="3" t="n">
        <v>3382</v>
      </c>
      <c r="B3383" s="4" t="s">
        <v>12829</v>
      </c>
      <c r="C3383" s="4" t="s">
        <v>12830</v>
      </c>
      <c r="D3383" s="4" t="s">
        <v>12831</v>
      </c>
      <c r="E3383" s="4" t="s">
        <v>10</v>
      </c>
      <c r="F3383" s="4" t="s">
        <v>12832</v>
      </c>
      <c r="G3383" s="4" t="s">
        <v>12</v>
      </c>
    </row>
    <row r="3384" customFormat="false" ht="15.75" hidden="false" customHeight="false" outlineLevel="0" collapsed="false">
      <c r="A3384" s="3" t="n">
        <v>3383</v>
      </c>
      <c r="B3384" s="4" t="s">
        <v>12833</v>
      </c>
      <c r="C3384" s="4" t="s">
        <v>31</v>
      </c>
      <c r="D3384" s="4" t="s">
        <v>12834</v>
      </c>
      <c r="E3384" s="4" t="s">
        <v>10</v>
      </c>
      <c r="F3384" s="4" t="s">
        <v>12835</v>
      </c>
      <c r="G3384" s="4" t="s">
        <v>12</v>
      </c>
    </row>
    <row r="3385" customFormat="false" ht="15.75" hidden="false" customHeight="false" outlineLevel="0" collapsed="false">
      <c r="A3385" s="3" t="n">
        <v>3384</v>
      </c>
      <c r="B3385" s="4" t="s">
        <v>12836</v>
      </c>
      <c r="C3385" s="4" t="s">
        <v>12837</v>
      </c>
      <c r="D3385" s="4" t="s">
        <v>12838</v>
      </c>
      <c r="E3385" s="4" t="s">
        <v>10</v>
      </c>
      <c r="F3385" s="4" t="s">
        <v>12839</v>
      </c>
      <c r="G3385" s="4" t="s">
        <v>12</v>
      </c>
    </row>
    <row r="3386" customFormat="false" ht="15.75" hidden="false" customHeight="false" outlineLevel="0" collapsed="false">
      <c r="A3386" s="3" t="n">
        <v>3385</v>
      </c>
      <c r="B3386" s="4" t="s">
        <v>12840</v>
      </c>
      <c r="C3386" s="4" t="s">
        <v>12841</v>
      </c>
      <c r="D3386" s="4" t="s">
        <v>12842</v>
      </c>
      <c r="E3386" s="4" t="s">
        <v>10</v>
      </c>
      <c r="F3386" s="4" t="s">
        <v>12843</v>
      </c>
      <c r="G3386" s="4" t="s">
        <v>12</v>
      </c>
    </row>
    <row r="3387" customFormat="false" ht="15.75" hidden="false" customHeight="false" outlineLevel="0" collapsed="false">
      <c r="A3387" s="3" t="n">
        <v>3386</v>
      </c>
      <c r="B3387" s="4" t="s">
        <v>12844</v>
      </c>
      <c r="C3387" s="4" t="s">
        <v>12845</v>
      </c>
      <c r="D3387" s="4" t="s">
        <v>12846</v>
      </c>
      <c r="E3387" s="4" t="s">
        <v>10</v>
      </c>
      <c r="F3387" s="4" t="s">
        <v>12847</v>
      </c>
      <c r="G3387" s="4" t="s">
        <v>12</v>
      </c>
    </row>
    <row r="3388" customFormat="false" ht="15.75" hidden="false" customHeight="false" outlineLevel="0" collapsed="false">
      <c r="A3388" s="3" t="n">
        <v>3387</v>
      </c>
      <c r="B3388" s="4" t="s">
        <v>12848</v>
      </c>
      <c r="C3388" s="4" t="s">
        <v>7786</v>
      </c>
      <c r="D3388" s="4" t="s">
        <v>12849</v>
      </c>
      <c r="E3388" s="4" t="s">
        <v>12850</v>
      </c>
      <c r="F3388" s="4" t="s">
        <v>12851</v>
      </c>
      <c r="G3388" s="4" t="s">
        <v>12</v>
      </c>
    </row>
    <row r="3389" customFormat="false" ht="15.75" hidden="false" customHeight="false" outlineLevel="0" collapsed="false">
      <c r="A3389" s="3" t="n">
        <v>3388</v>
      </c>
      <c r="B3389" s="4" t="s">
        <v>12852</v>
      </c>
      <c r="C3389" s="4" t="s">
        <v>171</v>
      </c>
      <c r="D3389" s="4" t="s">
        <v>12853</v>
      </c>
      <c r="E3389" s="4" t="s">
        <v>10</v>
      </c>
      <c r="F3389" s="4" t="s">
        <v>12854</v>
      </c>
      <c r="G3389" s="4" t="s">
        <v>12</v>
      </c>
    </row>
    <row r="3390" customFormat="false" ht="15.75" hidden="false" customHeight="false" outlineLevel="0" collapsed="false">
      <c r="A3390" s="3" t="n">
        <v>3389</v>
      </c>
      <c r="B3390" s="4" t="s">
        <v>12855</v>
      </c>
      <c r="C3390" s="4" t="s">
        <v>12856</v>
      </c>
      <c r="D3390" s="4" t="s">
        <v>12857</v>
      </c>
      <c r="E3390" s="4" t="n">
        <f aca="false">+919840618472</f>
        <v>919840618472</v>
      </c>
      <c r="F3390" s="4" t="s">
        <v>12858</v>
      </c>
      <c r="G3390" s="4" t="s">
        <v>12</v>
      </c>
    </row>
    <row r="3391" customFormat="false" ht="15.75" hidden="false" customHeight="false" outlineLevel="0" collapsed="false">
      <c r="A3391" s="3" t="n">
        <v>3390</v>
      </c>
      <c r="B3391" s="4" t="s">
        <v>12859</v>
      </c>
      <c r="C3391" s="4" t="s">
        <v>9433</v>
      </c>
      <c r="D3391" s="4" t="s">
        <v>12860</v>
      </c>
      <c r="E3391" s="4" t="s">
        <v>10</v>
      </c>
      <c r="F3391" s="4" t="s">
        <v>12861</v>
      </c>
      <c r="G3391" s="4" t="s">
        <v>12</v>
      </c>
    </row>
    <row r="3392" customFormat="false" ht="15.75" hidden="false" customHeight="false" outlineLevel="0" collapsed="false">
      <c r="A3392" s="3" t="n">
        <v>3391</v>
      </c>
      <c r="B3392" s="4" t="s">
        <v>12862</v>
      </c>
      <c r="C3392" s="4" t="s">
        <v>31</v>
      </c>
      <c r="D3392" s="4" t="s">
        <v>12863</v>
      </c>
      <c r="E3392" s="4" t="s">
        <v>10</v>
      </c>
      <c r="F3392" s="4" t="s">
        <v>12864</v>
      </c>
      <c r="G3392" s="4" t="s">
        <v>12</v>
      </c>
    </row>
    <row r="3393" customFormat="false" ht="15.75" hidden="false" customHeight="false" outlineLevel="0" collapsed="false">
      <c r="A3393" s="3" t="n">
        <v>3392</v>
      </c>
      <c r="B3393" s="4" t="s">
        <v>12865</v>
      </c>
      <c r="C3393" s="4" t="s">
        <v>12866</v>
      </c>
      <c r="D3393" s="4" t="s">
        <v>12867</v>
      </c>
      <c r="E3393" s="4" t="s">
        <v>10</v>
      </c>
      <c r="F3393" s="4" t="s">
        <v>12868</v>
      </c>
      <c r="G3393" s="4" t="s">
        <v>12</v>
      </c>
    </row>
    <row r="3394" customFormat="false" ht="15.75" hidden="false" customHeight="false" outlineLevel="0" collapsed="false">
      <c r="A3394" s="3" t="n">
        <v>3393</v>
      </c>
      <c r="B3394" s="4" t="s">
        <v>12869</v>
      </c>
      <c r="C3394" s="4" t="s">
        <v>31</v>
      </c>
      <c r="D3394" s="6" t="s">
        <v>12870</v>
      </c>
      <c r="E3394" s="4" t="s">
        <v>12871</v>
      </c>
      <c r="F3394" s="4" t="s">
        <v>12872</v>
      </c>
      <c r="G3394" s="4" t="s">
        <v>12</v>
      </c>
    </row>
    <row r="3395" customFormat="false" ht="15.75" hidden="false" customHeight="false" outlineLevel="0" collapsed="false">
      <c r="A3395" s="3" t="n">
        <v>3394</v>
      </c>
      <c r="B3395" s="4" t="s">
        <v>12873</v>
      </c>
      <c r="C3395" s="4" t="s">
        <v>6853</v>
      </c>
      <c r="D3395" s="4" t="s">
        <v>12874</v>
      </c>
      <c r="E3395" s="4" t="s">
        <v>10</v>
      </c>
      <c r="F3395" s="4" t="s">
        <v>12875</v>
      </c>
      <c r="G3395" s="4" t="s">
        <v>12</v>
      </c>
    </row>
    <row r="3396" customFormat="false" ht="15.75" hidden="false" customHeight="false" outlineLevel="0" collapsed="false">
      <c r="A3396" s="3" t="n">
        <v>3395</v>
      </c>
      <c r="B3396" s="4" t="s">
        <v>12876</v>
      </c>
      <c r="C3396" s="4" t="s">
        <v>12877</v>
      </c>
      <c r="D3396" s="4" t="s">
        <v>12878</v>
      </c>
      <c r="E3396" s="4" t="s">
        <v>10</v>
      </c>
      <c r="F3396" s="4" t="s">
        <v>12879</v>
      </c>
      <c r="G3396" s="4" t="s">
        <v>12</v>
      </c>
    </row>
    <row r="3397" customFormat="false" ht="15.75" hidden="false" customHeight="false" outlineLevel="0" collapsed="false">
      <c r="A3397" s="3" t="n">
        <v>3396</v>
      </c>
      <c r="B3397" s="4" t="s">
        <v>12880</v>
      </c>
      <c r="C3397" s="4" t="s">
        <v>31</v>
      </c>
      <c r="D3397" s="4" t="s">
        <v>12881</v>
      </c>
      <c r="E3397" s="4" t="s">
        <v>10</v>
      </c>
      <c r="F3397" s="4" t="s">
        <v>12882</v>
      </c>
      <c r="G3397" s="4" t="s">
        <v>12</v>
      </c>
    </row>
    <row r="3398" customFormat="false" ht="15.75" hidden="false" customHeight="false" outlineLevel="0" collapsed="false">
      <c r="A3398" s="3" t="n">
        <v>3397</v>
      </c>
      <c r="B3398" s="4" t="s">
        <v>12883</v>
      </c>
      <c r="C3398" s="4" t="s">
        <v>3495</v>
      </c>
      <c r="D3398" s="4" t="s">
        <v>12884</v>
      </c>
      <c r="E3398" s="4" t="s">
        <v>10</v>
      </c>
      <c r="F3398" s="4" t="s">
        <v>12885</v>
      </c>
      <c r="G3398" s="4" t="s">
        <v>12</v>
      </c>
    </row>
    <row r="3399" customFormat="false" ht="15.75" hidden="false" customHeight="false" outlineLevel="0" collapsed="false">
      <c r="A3399" s="3" t="n">
        <v>3398</v>
      </c>
      <c r="B3399" s="4" t="s">
        <v>12886</v>
      </c>
      <c r="C3399" s="4" t="s">
        <v>12887</v>
      </c>
      <c r="D3399" s="4" t="s">
        <v>12888</v>
      </c>
      <c r="E3399" s="4" t="s">
        <v>12889</v>
      </c>
      <c r="F3399" s="4" t="s">
        <v>12890</v>
      </c>
      <c r="G3399" s="4" t="s">
        <v>12</v>
      </c>
    </row>
    <row r="3400" customFormat="false" ht="15.75" hidden="false" customHeight="false" outlineLevel="0" collapsed="false">
      <c r="A3400" s="3" t="n">
        <v>3399</v>
      </c>
      <c r="B3400" s="4" t="s">
        <v>12891</v>
      </c>
      <c r="C3400" s="4" t="s">
        <v>6853</v>
      </c>
      <c r="D3400" s="4" t="s">
        <v>12892</v>
      </c>
      <c r="E3400" s="4" t="s">
        <v>10</v>
      </c>
      <c r="F3400" s="4" t="s">
        <v>12893</v>
      </c>
      <c r="G3400" s="4" t="s">
        <v>12</v>
      </c>
    </row>
    <row r="3401" customFormat="false" ht="15.75" hidden="false" customHeight="false" outlineLevel="0" collapsed="false">
      <c r="A3401" s="3" t="n">
        <v>3400</v>
      </c>
      <c r="B3401" s="4" t="s">
        <v>12894</v>
      </c>
      <c r="C3401" s="4" t="s">
        <v>12895</v>
      </c>
      <c r="D3401" s="4" t="s">
        <v>12896</v>
      </c>
      <c r="E3401" s="4" t="n">
        <f aca="false">+919886058333</f>
        <v>919886058333</v>
      </c>
      <c r="F3401" s="4" t="s">
        <v>12897</v>
      </c>
      <c r="G3401" s="4" t="s">
        <v>12</v>
      </c>
    </row>
    <row r="3402" customFormat="false" ht="15.75" hidden="false" customHeight="false" outlineLevel="0" collapsed="false">
      <c r="A3402" s="3" t="n">
        <v>3401</v>
      </c>
      <c r="B3402" s="4" t="s">
        <v>12898</v>
      </c>
      <c r="C3402" s="4" t="s">
        <v>31</v>
      </c>
      <c r="D3402" s="4" t="s">
        <v>12899</v>
      </c>
      <c r="E3402" s="4" t="s">
        <v>10</v>
      </c>
      <c r="F3402" s="4" t="s">
        <v>12900</v>
      </c>
      <c r="G3402" s="4" t="s">
        <v>12</v>
      </c>
    </row>
    <row r="3403" customFormat="false" ht="15.75" hidden="false" customHeight="false" outlineLevel="0" collapsed="false">
      <c r="A3403" s="3" t="n">
        <v>3402</v>
      </c>
      <c r="B3403" s="4" t="s">
        <v>12901</v>
      </c>
      <c r="C3403" s="4" t="s">
        <v>650</v>
      </c>
      <c r="D3403" s="4" t="s">
        <v>12902</v>
      </c>
      <c r="E3403" s="4" t="s">
        <v>10</v>
      </c>
      <c r="F3403" s="4" t="s">
        <v>12903</v>
      </c>
      <c r="G3403" s="4" t="s">
        <v>12</v>
      </c>
    </row>
    <row r="3404" customFormat="false" ht="15.75" hidden="false" customHeight="false" outlineLevel="0" collapsed="false">
      <c r="A3404" s="3" t="n">
        <v>3403</v>
      </c>
      <c r="B3404" s="4" t="s">
        <v>12904</v>
      </c>
      <c r="C3404" s="4" t="s">
        <v>31</v>
      </c>
      <c r="D3404" s="6" t="s">
        <v>12905</v>
      </c>
      <c r="E3404" s="4" t="s">
        <v>10</v>
      </c>
      <c r="F3404" s="4" t="s">
        <v>12906</v>
      </c>
      <c r="G3404" s="4" t="s">
        <v>12</v>
      </c>
    </row>
    <row r="3405" customFormat="false" ht="15.75" hidden="false" customHeight="false" outlineLevel="0" collapsed="false">
      <c r="A3405" s="3" t="n">
        <v>3404</v>
      </c>
      <c r="B3405" s="4" t="s">
        <v>12907</v>
      </c>
      <c r="C3405" s="4" t="s">
        <v>12908</v>
      </c>
      <c r="D3405" s="4" t="s">
        <v>12909</v>
      </c>
      <c r="E3405" s="4" t="s">
        <v>10</v>
      </c>
      <c r="F3405" s="4" t="s">
        <v>12910</v>
      </c>
      <c r="G3405" s="4" t="s">
        <v>12</v>
      </c>
    </row>
    <row r="3406" customFormat="false" ht="15.75" hidden="false" customHeight="false" outlineLevel="0" collapsed="false">
      <c r="A3406" s="3" t="n">
        <v>3405</v>
      </c>
      <c r="B3406" s="4" t="s">
        <v>12911</v>
      </c>
      <c r="C3406" s="4" t="s">
        <v>6853</v>
      </c>
      <c r="D3406" s="4" t="s">
        <v>12912</v>
      </c>
      <c r="E3406" s="4" t="s">
        <v>10</v>
      </c>
      <c r="F3406" s="4" t="s">
        <v>12913</v>
      </c>
      <c r="G3406" s="4" t="s">
        <v>12</v>
      </c>
    </row>
    <row r="3407" customFormat="false" ht="15.75" hidden="false" customHeight="false" outlineLevel="0" collapsed="false">
      <c r="A3407" s="3" t="n">
        <v>3406</v>
      </c>
      <c r="B3407" s="4" t="s">
        <v>12914</v>
      </c>
      <c r="C3407" s="4" t="s">
        <v>12915</v>
      </c>
      <c r="D3407" s="4" t="s">
        <v>12916</v>
      </c>
      <c r="E3407" s="4" t="s">
        <v>10</v>
      </c>
      <c r="F3407" s="4" t="s">
        <v>12917</v>
      </c>
      <c r="G3407" s="4" t="s">
        <v>12</v>
      </c>
    </row>
    <row r="3408" customFormat="false" ht="15.75" hidden="false" customHeight="false" outlineLevel="0" collapsed="false">
      <c r="A3408" s="3" t="n">
        <v>3407</v>
      </c>
      <c r="B3408" s="4" t="s">
        <v>12918</v>
      </c>
      <c r="C3408" s="4" t="s">
        <v>31</v>
      </c>
      <c r="D3408" s="6" t="s">
        <v>12919</v>
      </c>
      <c r="E3408" s="4" t="s">
        <v>12920</v>
      </c>
      <c r="F3408" s="4" t="s">
        <v>12921</v>
      </c>
      <c r="G3408" s="4" t="s">
        <v>12</v>
      </c>
    </row>
    <row r="3409" customFormat="false" ht="15.75" hidden="false" customHeight="false" outlineLevel="0" collapsed="false">
      <c r="A3409" s="3" t="n">
        <v>3408</v>
      </c>
      <c r="B3409" s="4" t="s">
        <v>12922</v>
      </c>
      <c r="C3409" s="4" t="s">
        <v>12923</v>
      </c>
      <c r="D3409" s="4" t="s">
        <v>12924</v>
      </c>
      <c r="E3409" s="4" t="s">
        <v>10</v>
      </c>
      <c r="F3409" s="4" t="s">
        <v>12925</v>
      </c>
      <c r="G3409" s="4" t="s">
        <v>12</v>
      </c>
    </row>
    <row r="3410" customFormat="false" ht="15.75" hidden="false" customHeight="false" outlineLevel="0" collapsed="false">
      <c r="A3410" s="3" t="n">
        <v>3409</v>
      </c>
      <c r="B3410" s="4" t="s">
        <v>12926</v>
      </c>
      <c r="C3410" s="4" t="s">
        <v>12927</v>
      </c>
      <c r="D3410" s="4" t="s">
        <v>12928</v>
      </c>
      <c r="E3410" s="4" t="s">
        <v>12929</v>
      </c>
      <c r="F3410" s="4" t="s">
        <v>12930</v>
      </c>
      <c r="G3410" s="4" t="s">
        <v>12</v>
      </c>
    </row>
    <row r="3411" customFormat="false" ht="15.75" hidden="false" customHeight="false" outlineLevel="0" collapsed="false">
      <c r="A3411" s="3" t="n">
        <v>3410</v>
      </c>
      <c r="B3411" s="4" t="s">
        <v>12931</v>
      </c>
      <c r="C3411" s="4" t="s">
        <v>12932</v>
      </c>
      <c r="D3411" s="4" t="s">
        <v>12933</v>
      </c>
      <c r="E3411" s="8" t="n">
        <v>911206000000</v>
      </c>
      <c r="F3411" s="4" t="s">
        <v>12934</v>
      </c>
      <c r="G3411" s="4" t="s">
        <v>12</v>
      </c>
    </row>
    <row r="3412" customFormat="false" ht="15.75" hidden="false" customHeight="false" outlineLevel="0" collapsed="false">
      <c r="A3412" s="3" t="n">
        <v>3411</v>
      </c>
      <c r="B3412" s="4" t="s">
        <v>12935</v>
      </c>
      <c r="C3412" s="4" t="s">
        <v>12936</v>
      </c>
      <c r="D3412" s="4" t="s">
        <v>12937</v>
      </c>
      <c r="E3412" s="4" t="s">
        <v>10</v>
      </c>
      <c r="F3412" s="4" t="s">
        <v>12938</v>
      </c>
      <c r="G3412" s="4" t="s">
        <v>12</v>
      </c>
    </row>
    <row r="3413" customFormat="false" ht="15.75" hidden="false" customHeight="false" outlineLevel="0" collapsed="false">
      <c r="A3413" s="3" t="n">
        <v>3412</v>
      </c>
      <c r="B3413" s="4" t="s">
        <v>12939</v>
      </c>
      <c r="C3413" s="4" t="s">
        <v>31</v>
      </c>
      <c r="D3413" s="4" t="s">
        <v>12940</v>
      </c>
      <c r="E3413" s="4" t="s">
        <v>10</v>
      </c>
      <c r="F3413" s="4" t="s">
        <v>12941</v>
      </c>
      <c r="G3413" s="4" t="s">
        <v>12</v>
      </c>
    </row>
    <row r="3414" customFormat="false" ht="15.75" hidden="false" customHeight="false" outlineLevel="0" collapsed="false">
      <c r="A3414" s="3" t="n">
        <v>3413</v>
      </c>
      <c r="B3414" s="4" t="s">
        <v>12942</v>
      </c>
      <c r="C3414" s="4" t="s">
        <v>12943</v>
      </c>
      <c r="D3414" s="4" t="s">
        <v>12944</v>
      </c>
      <c r="E3414" s="4" t="s">
        <v>10</v>
      </c>
      <c r="F3414" s="4" t="s">
        <v>12945</v>
      </c>
      <c r="G3414" s="4" t="s">
        <v>12</v>
      </c>
    </row>
    <row r="3415" customFormat="false" ht="15.75" hidden="false" customHeight="false" outlineLevel="0" collapsed="false">
      <c r="A3415" s="3" t="n">
        <v>3414</v>
      </c>
      <c r="B3415" s="4" t="s">
        <v>12946</v>
      </c>
      <c r="C3415" s="4" t="s">
        <v>109</v>
      </c>
      <c r="D3415" s="4" t="s">
        <v>12947</v>
      </c>
      <c r="E3415" s="4" t="s">
        <v>10</v>
      </c>
      <c r="F3415" s="4" t="s">
        <v>12948</v>
      </c>
      <c r="G3415" s="4" t="s">
        <v>12</v>
      </c>
    </row>
    <row r="3416" customFormat="false" ht="15.75" hidden="false" customHeight="false" outlineLevel="0" collapsed="false">
      <c r="A3416" s="3" t="n">
        <v>3415</v>
      </c>
      <c r="B3416" s="4" t="s">
        <v>12949</v>
      </c>
      <c r="C3416" s="4" t="s">
        <v>12950</v>
      </c>
      <c r="D3416" s="4" t="s">
        <v>12951</v>
      </c>
      <c r="E3416" s="4" t="s">
        <v>10</v>
      </c>
      <c r="F3416" s="4" t="s">
        <v>12952</v>
      </c>
      <c r="G3416" s="4" t="s">
        <v>12</v>
      </c>
    </row>
    <row r="3417" customFormat="false" ht="15.75" hidden="false" customHeight="false" outlineLevel="0" collapsed="false">
      <c r="A3417" s="3" t="n">
        <v>3416</v>
      </c>
      <c r="B3417" s="4" t="s">
        <v>12953</v>
      </c>
      <c r="C3417" s="4" t="s">
        <v>835</v>
      </c>
      <c r="D3417" s="4" t="s">
        <v>12954</v>
      </c>
      <c r="E3417" s="4" t="s">
        <v>12955</v>
      </c>
      <c r="F3417" s="4" t="s">
        <v>12956</v>
      </c>
      <c r="G3417" s="4" t="s">
        <v>12</v>
      </c>
    </row>
    <row r="3418" customFormat="false" ht="15.75" hidden="false" customHeight="false" outlineLevel="0" collapsed="false">
      <c r="A3418" s="3" t="n">
        <v>3417</v>
      </c>
      <c r="B3418" s="4" t="s">
        <v>12957</v>
      </c>
      <c r="C3418" s="4" t="s">
        <v>12958</v>
      </c>
      <c r="D3418" s="4" t="s">
        <v>12959</v>
      </c>
      <c r="E3418" s="4" t="n">
        <f aca="false">+911446050505</f>
        <v>911446050505</v>
      </c>
      <c r="F3418" s="4" t="s">
        <v>12960</v>
      </c>
      <c r="G3418" s="4" t="s">
        <v>12</v>
      </c>
    </row>
    <row r="3419" customFormat="false" ht="15.75" hidden="false" customHeight="false" outlineLevel="0" collapsed="false">
      <c r="A3419" s="3" t="n">
        <v>3418</v>
      </c>
      <c r="B3419" s="4" t="s">
        <v>12961</v>
      </c>
      <c r="C3419" s="4" t="s">
        <v>12962</v>
      </c>
      <c r="D3419" s="4" t="s">
        <v>12963</v>
      </c>
      <c r="E3419" s="4" t="s">
        <v>10</v>
      </c>
      <c r="F3419" s="4" t="s">
        <v>12964</v>
      </c>
      <c r="G3419" s="4" t="s">
        <v>12</v>
      </c>
    </row>
    <row r="3420" customFormat="false" ht="15.75" hidden="false" customHeight="false" outlineLevel="0" collapsed="false">
      <c r="A3420" s="3" t="n">
        <v>3419</v>
      </c>
      <c r="B3420" s="4" t="s">
        <v>12965</v>
      </c>
      <c r="C3420" s="4" t="s">
        <v>12966</v>
      </c>
      <c r="D3420" s="4" t="s">
        <v>12967</v>
      </c>
      <c r="E3420" s="4" t="s">
        <v>10</v>
      </c>
      <c r="F3420" s="4" t="s">
        <v>12968</v>
      </c>
      <c r="G3420" s="4" t="s">
        <v>12</v>
      </c>
    </row>
    <row r="3421" customFormat="false" ht="15.75" hidden="false" customHeight="false" outlineLevel="0" collapsed="false">
      <c r="A3421" s="3" t="n">
        <v>3420</v>
      </c>
      <c r="B3421" s="4" t="s">
        <v>12969</v>
      </c>
      <c r="C3421" s="4" t="s">
        <v>12970</v>
      </c>
      <c r="D3421" s="4" t="s">
        <v>12971</v>
      </c>
      <c r="E3421" s="4" t="n">
        <v>61053000</v>
      </c>
      <c r="F3421" s="4" t="s">
        <v>12972</v>
      </c>
      <c r="G3421" s="4" t="s">
        <v>12</v>
      </c>
    </row>
    <row r="3422" customFormat="false" ht="15.75" hidden="false" customHeight="false" outlineLevel="0" collapsed="false">
      <c r="A3422" s="3" t="n">
        <v>3421</v>
      </c>
      <c r="B3422" s="4" t="s">
        <v>12973</v>
      </c>
      <c r="C3422" s="4" t="s">
        <v>6853</v>
      </c>
      <c r="D3422" s="4" t="s">
        <v>12974</v>
      </c>
      <c r="E3422" s="4" t="s">
        <v>12975</v>
      </c>
      <c r="F3422" s="4" t="s">
        <v>12976</v>
      </c>
      <c r="G3422" s="4" t="s">
        <v>12</v>
      </c>
    </row>
    <row r="3423" customFormat="false" ht="15.75" hidden="false" customHeight="false" outlineLevel="0" collapsed="false">
      <c r="A3423" s="3" t="n">
        <v>3422</v>
      </c>
      <c r="B3423" s="4" t="s">
        <v>12977</v>
      </c>
      <c r="C3423" s="4" t="s">
        <v>12978</v>
      </c>
      <c r="D3423" s="4" t="s">
        <v>12979</v>
      </c>
      <c r="E3423" s="4" t="s">
        <v>12980</v>
      </c>
      <c r="F3423" s="4" t="s">
        <v>12981</v>
      </c>
      <c r="G3423" s="4" t="s">
        <v>12</v>
      </c>
    </row>
    <row r="3424" customFormat="false" ht="15.75" hidden="false" customHeight="false" outlineLevel="0" collapsed="false">
      <c r="A3424" s="3" t="n">
        <v>3423</v>
      </c>
      <c r="B3424" s="4" t="s">
        <v>12982</v>
      </c>
      <c r="C3424" s="4" t="s">
        <v>12983</v>
      </c>
      <c r="D3424" s="6" t="s">
        <v>12984</v>
      </c>
      <c r="E3424" s="4" t="s">
        <v>10</v>
      </c>
      <c r="F3424" s="4" t="s">
        <v>12985</v>
      </c>
      <c r="G3424" s="4" t="s">
        <v>12</v>
      </c>
    </row>
    <row r="3425" customFormat="false" ht="15.75" hidden="false" customHeight="false" outlineLevel="0" collapsed="false">
      <c r="A3425" s="3" t="n">
        <v>3424</v>
      </c>
      <c r="B3425" s="4" t="s">
        <v>12986</v>
      </c>
      <c r="C3425" s="4" t="s">
        <v>31</v>
      </c>
      <c r="D3425" s="4" t="s">
        <v>12987</v>
      </c>
      <c r="E3425" s="4" t="n">
        <f aca="false">+912266596600</f>
        <v>912266596600</v>
      </c>
      <c r="F3425" s="4" t="s">
        <v>12988</v>
      </c>
      <c r="G3425" s="4" t="s">
        <v>12</v>
      </c>
    </row>
    <row r="3426" customFormat="false" ht="15.75" hidden="false" customHeight="false" outlineLevel="0" collapsed="false">
      <c r="A3426" s="3" t="n">
        <v>3425</v>
      </c>
      <c r="B3426" s="4" t="s">
        <v>12989</v>
      </c>
      <c r="C3426" s="4" t="s">
        <v>7396</v>
      </c>
      <c r="D3426" s="4" t="s">
        <v>12990</v>
      </c>
      <c r="E3426" s="4" t="s">
        <v>12991</v>
      </c>
      <c r="F3426" s="4" t="s">
        <v>12992</v>
      </c>
      <c r="G3426" s="4" t="s">
        <v>12</v>
      </c>
    </row>
    <row r="3427" customFormat="false" ht="15.75" hidden="false" customHeight="false" outlineLevel="0" collapsed="false">
      <c r="A3427" s="3" t="n">
        <v>3426</v>
      </c>
      <c r="B3427" s="4" t="s">
        <v>12993</v>
      </c>
      <c r="C3427" s="4" t="s">
        <v>12994</v>
      </c>
      <c r="D3427" s="6" t="s">
        <v>12995</v>
      </c>
      <c r="E3427" s="4" t="s">
        <v>12996</v>
      </c>
      <c r="F3427" s="4" t="s">
        <v>12997</v>
      </c>
      <c r="G3427" s="4" t="s">
        <v>12</v>
      </c>
    </row>
    <row r="3428" customFormat="false" ht="15.75" hidden="false" customHeight="false" outlineLevel="0" collapsed="false">
      <c r="A3428" s="3" t="n">
        <v>3427</v>
      </c>
      <c r="B3428" s="4" t="s">
        <v>12998</v>
      </c>
      <c r="C3428" s="4" t="s">
        <v>5261</v>
      </c>
      <c r="D3428" s="6" t="s">
        <v>12999</v>
      </c>
      <c r="E3428" s="4" t="s">
        <v>13000</v>
      </c>
      <c r="F3428" s="4" t="s">
        <v>13001</v>
      </c>
      <c r="G3428" s="4" t="s">
        <v>12</v>
      </c>
    </row>
    <row r="3429" customFormat="false" ht="15.75" hidden="false" customHeight="false" outlineLevel="0" collapsed="false">
      <c r="A3429" s="3" t="n">
        <v>3428</v>
      </c>
      <c r="B3429" s="4" t="s">
        <v>13002</v>
      </c>
      <c r="C3429" s="4" t="s">
        <v>6853</v>
      </c>
      <c r="D3429" s="4" t="s">
        <v>13003</v>
      </c>
      <c r="E3429" s="4" t="s">
        <v>13004</v>
      </c>
      <c r="F3429" s="4" t="s">
        <v>13005</v>
      </c>
      <c r="G3429" s="4" t="s">
        <v>12</v>
      </c>
    </row>
    <row r="3430" customFormat="false" ht="15.75" hidden="false" customHeight="false" outlineLevel="0" collapsed="false">
      <c r="A3430" s="3" t="n">
        <v>3429</v>
      </c>
      <c r="B3430" s="4" t="s">
        <v>13006</v>
      </c>
      <c r="C3430" s="4" t="s">
        <v>13007</v>
      </c>
      <c r="D3430" s="4" t="s">
        <v>13008</v>
      </c>
      <c r="E3430" s="4" t="n">
        <f aca="false">+916562360162</f>
        <v>916562360162</v>
      </c>
      <c r="F3430" s="4" t="s">
        <v>13009</v>
      </c>
      <c r="G3430" s="4" t="s">
        <v>12</v>
      </c>
    </row>
    <row r="3431" customFormat="false" ht="15.75" hidden="false" customHeight="false" outlineLevel="0" collapsed="false">
      <c r="A3431" s="3" t="n">
        <v>3430</v>
      </c>
      <c r="B3431" s="4" t="s">
        <v>13010</v>
      </c>
      <c r="C3431" s="4" t="s">
        <v>31</v>
      </c>
      <c r="D3431" s="4" t="s">
        <v>13011</v>
      </c>
      <c r="E3431" s="4" t="s">
        <v>10</v>
      </c>
      <c r="F3431" s="4" t="s">
        <v>13012</v>
      </c>
      <c r="G3431" s="4" t="s">
        <v>12</v>
      </c>
    </row>
    <row r="3432" customFormat="false" ht="15.75" hidden="false" customHeight="false" outlineLevel="0" collapsed="false">
      <c r="A3432" s="3" t="n">
        <v>3431</v>
      </c>
      <c r="B3432" s="4" t="s">
        <v>13013</v>
      </c>
      <c r="C3432" s="4" t="s">
        <v>14</v>
      </c>
      <c r="D3432" s="4" t="s">
        <v>13014</v>
      </c>
      <c r="E3432" s="4" t="s">
        <v>10</v>
      </c>
      <c r="F3432" s="4" t="s">
        <v>13015</v>
      </c>
      <c r="G3432" s="4" t="s">
        <v>12</v>
      </c>
    </row>
    <row r="3433" customFormat="false" ht="15.75" hidden="false" customHeight="false" outlineLevel="0" collapsed="false">
      <c r="A3433" s="3" t="n">
        <v>3432</v>
      </c>
      <c r="B3433" s="4" t="s">
        <v>13016</v>
      </c>
      <c r="C3433" s="4" t="s">
        <v>13017</v>
      </c>
      <c r="D3433" s="4" t="s">
        <v>13018</v>
      </c>
      <c r="E3433" s="4" t="s">
        <v>10</v>
      </c>
      <c r="F3433" s="10" t="s">
        <v>13019</v>
      </c>
      <c r="G3433" s="4" t="s">
        <v>12</v>
      </c>
    </row>
    <row r="3434" customFormat="false" ht="15.75" hidden="false" customHeight="false" outlineLevel="0" collapsed="false">
      <c r="A3434" s="3" t="n">
        <v>3433</v>
      </c>
      <c r="B3434" s="4" t="s">
        <v>13020</v>
      </c>
      <c r="C3434" s="4" t="s">
        <v>13021</v>
      </c>
      <c r="D3434" s="4" t="s">
        <v>13022</v>
      </c>
      <c r="E3434" s="4" t="s">
        <v>13023</v>
      </c>
      <c r="F3434" s="4" t="s">
        <v>13024</v>
      </c>
      <c r="G3434" s="4" t="s">
        <v>12</v>
      </c>
    </row>
    <row r="3435" customFormat="false" ht="15.75" hidden="false" customHeight="false" outlineLevel="0" collapsed="false">
      <c r="A3435" s="3" t="n">
        <v>3434</v>
      </c>
      <c r="B3435" s="4" t="s">
        <v>13025</v>
      </c>
      <c r="C3435" s="4" t="s">
        <v>163</v>
      </c>
      <c r="D3435" s="4" t="s">
        <v>13026</v>
      </c>
      <c r="E3435" s="4" t="s">
        <v>13027</v>
      </c>
      <c r="F3435" s="4" t="s">
        <v>13028</v>
      </c>
      <c r="G3435" s="4" t="s">
        <v>12</v>
      </c>
    </row>
    <row r="3436" customFormat="false" ht="15.75" hidden="false" customHeight="false" outlineLevel="0" collapsed="false">
      <c r="A3436" s="3" t="n">
        <v>3435</v>
      </c>
      <c r="B3436" s="4" t="s">
        <v>13029</v>
      </c>
      <c r="C3436" s="4" t="s">
        <v>13030</v>
      </c>
      <c r="D3436" s="4" t="s">
        <v>13031</v>
      </c>
      <c r="E3436" s="4" t="s">
        <v>10</v>
      </c>
      <c r="F3436" s="4" t="s">
        <v>13032</v>
      </c>
      <c r="G3436" s="4" t="s">
        <v>12</v>
      </c>
    </row>
    <row r="3437" customFormat="false" ht="15.75" hidden="false" customHeight="false" outlineLevel="0" collapsed="false">
      <c r="A3437" s="3" t="n">
        <v>3436</v>
      </c>
      <c r="B3437" s="4" t="s">
        <v>13033</v>
      </c>
      <c r="C3437" s="4" t="s">
        <v>13034</v>
      </c>
      <c r="D3437" s="4" t="s">
        <v>13035</v>
      </c>
      <c r="E3437" s="4" t="s">
        <v>10</v>
      </c>
      <c r="F3437" s="4" t="s">
        <v>13036</v>
      </c>
      <c r="G3437" s="4" t="s">
        <v>12</v>
      </c>
    </row>
    <row r="3438" customFormat="false" ht="15.75" hidden="false" customHeight="false" outlineLevel="0" collapsed="false">
      <c r="A3438" s="3" t="n">
        <v>3437</v>
      </c>
      <c r="B3438" s="4" t="s">
        <v>13037</v>
      </c>
      <c r="C3438" s="4" t="s">
        <v>6686</v>
      </c>
      <c r="D3438" s="4" t="s">
        <v>13038</v>
      </c>
      <c r="E3438" s="4" t="s">
        <v>10</v>
      </c>
      <c r="F3438" s="4" t="s">
        <v>13039</v>
      </c>
      <c r="G3438" s="4" t="s">
        <v>12</v>
      </c>
    </row>
    <row r="3439" customFormat="false" ht="15.75" hidden="false" customHeight="false" outlineLevel="0" collapsed="false">
      <c r="A3439" s="3" t="n">
        <v>3438</v>
      </c>
      <c r="B3439" s="4" t="s">
        <v>13040</v>
      </c>
      <c r="C3439" s="4" t="s">
        <v>13041</v>
      </c>
      <c r="D3439" s="4" t="s">
        <v>13042</v>
      </c>
      <c r="E3439" s="4" t="s">
        <v>13043</v>
      </c>
      <c r="F3439" s="4" t="s">
        <v>13044</v>
      </c>
      <c r="G3439" s="4" t="s">
        <v>12</v>
      </c>
    </row>
    <row r="3440" customFormat="false" ht="15.75" hidden="false" customHeight="false" outlineLevel="0" collapsed="false">
      <c r="A3440" s="3" t="n">
        <v>3439</v>
      </c>
      <c r="B3440" s="4" t="s">
        <v>13045</v>
      </c>
      <c r="C3440" s="4" t="s">
        <v>13046</v>
      </c>
      <c r="D3440" s="4" t="s">
        <v>13047</v>
      </c>
      <c r="E3440" s="4" t="s">
        <v>13048</v>
      </c>
      <c r="F3440" s="4" t="s">
        <v>13049</v>
      </c>
      <c r="G3440" s="4" t="s">
        <v>12</v>
      </c>
    </row>
    <row r="3441" customFormat="false" ht="15.75" hidden="false" customHeight="false" outlineLevel="0" collapsed="false">
      <c r="A3441" s="3" t="n">
        <v>3440</v>
      </c>
      <c r="B3441" s="4" t="s">
        <v>13050</v>
      </c>
      <c r="C3441" s="4" t="s">
        <v>13051</v>
      </c>
      <c r="D3441" s="4" t="s">
        <v>13052</v>
      </c>
      <c r="E3441" s="10" t="s">
        <v>13053</v>
      </c>
      <c r="F3441" s="4" t="s">
        <v>13054</v>
      </c>
      <c r="G3441" s="4" t="s">
        <v>12</v>
      </c>
    </row>
    <row r="3442" customFormat="false" ht="15.75" hidden="false" customHeight="false" outlineLevel="0" collapsed="false">
      <c r="A3442" s="3" t="n">
        <v>3441</v>
      </c>
      <c r="B3442" s="4" t="s">
        <v>13055</v>
      </c>
      <c r="C3442" s="4" t="s">
        <v>31</v>
      </c>
      <c r="D3442" s="4" t="s">
        <v>13056</v>
      </c>
      <c r="E3442" s="4" t="s">
        <v>13057</v>
      </c>
      <c r="F3442" s="4" t="s">
        <v>13058</v>
      </c>
      <c r="G3442" s="4" t="s">
        <v>12</v>
      </c>
    </row>
    <row r="3443" customFormat="false" ht="15.75" hidden="false" customHeight="false" outlineLevel="0" collapsed="false">
      <c r="A3443" s="3" t="n">
        <v>3442</v>
      </c>
      <c r="B3443" s="4" t="s">
        <v>13059</v>
      </c>
      <c r="C3443" s="4" t="s">
        <v>13060</v>
      </c>
      <c r="D3443" s="4" t="s">
        <v>13061</v>
      </c>
      <c r="E3443" s="4" t="n">
        <f aca="false">+914426201837</f>
        <v>914426201837</v>
      </c>
      <c r="F3443" s="4" t="s">
        <v>13062</v>
      </c>
      <c r="G3443" s="4" t="s">
        <v>12</v>
      </c>
    </row>
    <row r="3444" customFormat="false" ht="15.75" hidden="false" customHeight="false" outlineLevel="0" collapsed="false">
      <c r="A3444" s="3" t="n">
        <v>3443</v>
      </c>
      <c r="B3444" s="4" t="s">
        <v>13063</v>
      </c>
      <c r="C3444" s="4" t="s">
        <v>13064</v>
      </c>
      <c r="D3444" s="4" t="s">
        <v>13065</v>
      </c>
      <c r="E3444" s="4" t="s">
        <v>10</v>
      </c>
      <c r="F3444" s="4" t="s">
        <v>13066</v>
      </c>
      <c r="G3444" s="4" t="s">
        <v>12</v>
      </c>
    </row>
    <row r="3445" customFormat="false" ht="15.75" hidden="false" customHeight="false" outlineLevel="0" collapsed="false">
      <c r="A3445" s="3" t="n">
        <v>3444</v>
      </c>
      <c r="B3445" s="4" t="s">
        <v>13067</v>
      </c>
      <c r="C3445" s="4" t="s">
        <v>13068</v>
      </c>
      <c r="D3445" s="4" t="s">
        <v>13069</v>
      </c>
      <c r="E3445" s="4" t="s">
        <v>10</v>
      </c>
      <c r="F3445" s="4" t="s">
        <v>13070</v>
      </c>
      <c r="G3445" s="4" t="s">
        <v>12</v>
      </c>
    </row>
    <row r="3446" customFormat="false" ht="15.75" hidden="false" customHeight="false" outlineLevel="0" collapsed="false">
      <c r="A3446" s="3" t="n">
        <v>3445</v>
      </c>
      <c r="B3446" s="4" t="s">
        <v>13071</v>
      </c>
      <c r="C3446" s="4" t="s">
        <v>6853</v>
      </c>
      <c r="D3446" s="4" t="s">
        <v>13072</v>
      </c>
      <c r="E3446" s="4" t="n">
        <v>9711650103</v>
      </c>
      <c r="F3446" s="4" t="s">
        <v>13073</v>
      </c>
      <c r="G3446" s="4" t="s">
        <v>12</v>
      </c>
    </row>
    <row r="3447" customFormat="false" ht="15.75" hidden="false" customHeight="false" outlineLevel="0" collapsed="false">
      <c r="A3447" s="3" t="n">
        <v>3446</v>
      </c>
      <c r="B3447" s="4" t="s">
        <v>13074</v>
      </c>
      <c r="C3447" s="4" t="s">
        <v>13075</v>
      </c>
      <c r="D3447" s="4" t="s">
        <v>13076</v>
      </c>
      <c r="E3447" s="10" t="s">
        <v>13077</v>
      </c>
      <c r="F3447" s="4" t="s">
        <v>13078</v>
      </c>
      <c r="G3447" s="4" t="s">
        <v>12</v>
      </c>
    </row>
    <row r="3448" customFormat="false" ht="15.75" hidden="false" customHeight="false" outlineLevel="0" collapsed="false">
      <c r="A3448" s="3" t="n">
        <v>3447</v>
      </c>
      <c r="B3448" s="4" t="s">
        <v>13079</v>
      </c>
      <c r="C3448" s="4" t="s">
        <v>31</v>
      </c>
      <c r="D3448" s="4" t="s">
        <v>13080</v>
      </c>
      <c r="E3448" s="4" t="n">
        <f aca="false">+919866098373</f>
        <v>919866098373</v>
      </c>
      <c r="F3448" s="4" t="s">
        <v>13081</v>
      </c>
      <c r="G3448" s="4" t="s">
        <v>12</v>
      </c>
    </row>
    <row r="3449" customFormat="false" ht="15.75" hidden="false" customHeight="false" outlineLevel="0" collapsed="false">
      <c r="A3449" s="3" t="n">
        <v>3448</v>
      </c>
      <c r="B3449" s="4" t="s">
        <v>13082</v>
      </c>
      <c r="C3449" s="4" t="s">
        <v>13083</v>
      </c>
      <c r="D3449" s="4" t="s">
        <v>13084</v>
      </c>
      <c r="E3449" s="4" t="s">
        <v>10</v>
      </c>
      <c r="F3449" s="4" t="s">
        <v>13085</v>
      </c>
      <c r="G3449" s="4" t="s">
        <v>12</v>
      </c>
    </row>
    <row r="3450" customFormat="false" ht="15.75" hidden="false" customHeight="false" outlineLevel="0" collapsed="false">
      <c r="A3450" s="3" t="n">
        <v>3449</v>
      </c>
      <c r="B3450" s="4" t="s">
        <v>13086</v>
      </c>
      <c r="C3450" s="4" t="s">
        <v>13087</v>
      </c>
      <c r="D3450" s="4" t="s">
        <v>13088</v>
      </c>
      <c r="E3450" s="4" t="s">
        <v>10</v>
      </c>
      <c r="F3450" s="4" t="s">
        <v>13089</v>
      </c>
      <c r="G3450" s="4" t="s">
        <v>12</v>
      </c>
    </row>
    <row r="3451" customFormat="false" ht="15.75" hidden="false" customHeight="false" outlineLevel="0" collapsed="false">
      <c r="A3451" s="3" t="n">
        <v>3450</v>
      </c>
      <c r="B3451" s="4" t="s">
        <v>13090</v>
      </c>
      <c r="C3451" s="4" t="s">
        <v>13091</v>
      </c>
      <c r="D3451" s="4" t="s">
        <v>13092</v>
      </c>
      <c r="E3451" s="4" t="s">
        <v>10</v>
      </c>
      <c r="F3451" s="4" t="s">
        <v>13093</v>
      </c>
      <c r="G3451" s="4" t="s">
        <v>12</v>
      </c>
    </row>
    <row r="3452" customFormat="false" ht="15.75" hidden="false" customHeight="false" outlineLevel="0" collapsed="false">
      <c r="A3452" s="3" t="n">
        <v>3451</v>
      </c>
      <c r="B3452" s="4" t="s">
        <v>13094</v>
      </c>
      <c r="C3452" s="4" t="s">
        <v>6853</v>
      </c>
      <c r="D3452" s="4" t="s">
        <v>13095</v>
      </c>
      <c r="E3452" s="10" t="s">
        <v>13096</v>
      </c>
      <c r="F3452" s="4" t="s">
        <v>13097</v>
      </c>
      <c r="G3452" s="4" t="s">
        <v>12</v>
      </c>
    </row>
    <row r="3453" customFormat="false" ht="15.75" hidden="false" customHeight="false" outlineLevel="0" collapsed="false">
      <c r="A3453" s="3" t="n">
        <v>3452</v>
      </c>
      <c r="B3453" s="4" t="s">
        <v>13098</v>
      </c>
      <c r="C3453" s="4" t="s">
        <v>13099</v>
      </c>
      <c r="D3453" s="4" t="s">
        <v>13100</v>
      </c>
      <c r="E3453" s="4" t="s">
        <v>13101</v>
      </c>
      <c r="F3453" s="4" t="s">
        <v>13102</v>
      </c>
      <c r="G3453" s="4" t="s">
        <v>12</v>
      </c>
    </row>
    <row r="3454" customFormat="false" ht="15.75" hidden="false" customHeight="false" outlineLevel="0" collapsed="false">
      <c r="A3454" s="3" t="n">
        <v>3453</v>
      </c>
      <c r="B3454" s="4" t="s">
        <v>13103</v>
      </c>
      <c r="C3454" s="4" t="s">
        <v>13104</v>
      </c>
      <c r="D3454" s="4" t="s">
        <v>13105</v>
      </c>
      <c r="E3454" s="4" t="s">
        <v>10</v>
      </c>
      <c r="F3454" s="4" t="s">
        <v>13106</v>
      </c>
      <c r="G3454" s="4" t="s">
        <v>12</v>
      </c>
    </row>
    <row r="3455" customFormat="false" ht="15.75" hidden="false" customHeight="false" outlineLevel="0" collapsed="false">
      <c r="A3455" s="3" t="n">
        <v>3454</v>
      </c>
      <c r="B3455" s="4" t="s">
        <v>13107</v>
      </c>
      <c r="C3455" s="4" t="s">
        <v>31</v>
      </c>
      <c r="D3455" s="4" t="s">
        <v>13108</v>
      </c>
      <c r="E3455" s="4" t="n">
        <f aca="false">+918064563553</f>
        <v>918064563553</v>
      </c>
      <c r="F3455" s="4" t="s">
        <v>13109</v>
      </c>
      <c r="G3455" s="4" t="s">
        <v>12</v>
      </c>
    </row>
    <row r="3456" customFormat="false" ht="15.75" hidden="false" customHeight="false" outlineLevel="0" collapsed="false">
      <c r="A3456" s="3" t="n">
        <v>3455</v>
      </c>
      <c r="B3456" s="4" t="s">
        <v>13110</v>
      </c>
      <c r="C3456" s="4" t="s">
        <v>13111</v>
      </c>
      <c r="D3456" s="4" t="s">
        <v>13112</v>
      </c>
      <c r="E3456" s="4" t="s">
        <v>10</v>
      </c>
      <c r="F3456" s="4" t="s">
        <v>13113</v>
      </c>
      <c r="G3456" s="4" t="s">
        <v>12</v>
      </c>
    </row>
    <row r="3457" customFormat="false" ht="15.75" hidden="false" customHeight="false" outlineLevel="0" collapsed="false">
      <c r="A3457" s="3" t="n">
        <v>3456</v>
      </c>
      <c r="B3457" s="4" t="s">
        <v>13114</v>
      </c>
      <c r="C3457" s="4" t="s">
        <v>13115</v>
      </c>
      <c r="D3457" s="4" t="s">
        <v>13116</v>
      </c>
      <c r="E3457" s="4" t="s">
        <v>10</v>
      </c>
      <c r="F3457" s="4" t="s">
        <v>13117</v>
      </c>
      <c r="G3457" s="4" t="s">
        <v>12</v>
      </c>
    </row>
    <row r="3458" customFormat="false" ht="15.75" hidden="false" customHeight="false" outlineLevel="0" collapsed="false">
      <c r="A3458" s="3" t="n">
        <v>3457</v>
      </c>
      <c r="B3458" s="4" t="s">
        <v>13118</v>
      </c>
      <c r="C3458" s="4" t="s">
        <v>31</v>
      </c>
      <c r="D3458" s="4" t="s">
        <v>13119</v>
      </c>
      <c r="E3458" s="10" t="s">
        <v>13120</v>
      </c>
      <c r="F3458" s="4" t="s">
        <v>13121</v>
      </c>
      <c r="G3458" s="4" t="s">
        <v>12</v>
      </c>
    </row>
    <row r="3459" customFormat="false" ht="15.75" hidden="false" customHeight="false" outlineLevel="0" collapsed="false">
      <c r="A3459" s="3" t="n">
        <v>3458</v>
      </c>
      <c r="B3459" s="4" t="s">
        <v>13122</v>
      </c>
      <c r="C3459" s="4" t="s">
        <v>171</v>
      </c>
      <c r="D3459" s="4" t="s">
        <v>13123</v>
      </c>
      <c r="E3459" s="4" t="s">
        <v>10</v>
      </c>
      <c r="F3459" s="4" t="s">
        <v>13124</v>
      </c>
      <c r="G3459" s="4" t="s">
        <v>12</v>
      </c>
    </row>
    <row r="3460" customFormat="false" ht="15.75" hidden="false" customHeight="false" outlineLevel="0" collapsed="false">
      <c r="A3460" s="3" t="n">
        <v>3459</v>
      </c>
      <c r="B3460" s="4" t="s">
        <v>13125</v>
      </c>
      <c r="C3460" s="4" t="s">
        <v>13126</v>
      </c>
      <c r="D3460" s="4" t="s">
        <v>13127</v>
      </c>
      <c r="E3460" s="4" t="s">
        <v>10</v>
      </c>
      <c r="F3460" s="4" t="s">
        <v>13128</v>
      </c>
      <c r="G3460" s="4" t="s">
        <v>12</v>
      </c>
    </row>
    <row r="3461" customFormat="false" ht="15.75" hidden="false" customHeight="false" outlineLevel="0" collapsed="false">
      <c r="A3461" s="3" t="n">
        <v>3460</v>
      </c>
      <c r="B3461" s="4" t="s">
        <v>13129</v>
      </c>
      <c r="C3461" s="4" t="s">
        <v>31</v>
      </c>
      <c r="D3461" s="4" t="s">
        <v>13130</v>
      </c>
      <c r="E3461" s="4" t="s">
        <v>10</v>
      </c>
      <c r="F3461" s="4" t="s">
        <v>13131</v>
      </c>
      <c r="G3461" s="4" t="s">
        <v>12</v>
      </c>
    </row>
    <row r="3462" customFormat="false" ht="15.75" hidden="false" customHeight="false" outlineLevel="0" collapsed="false">
      <c r="A3462" s="3" t="n">
        <v>3461</v>
      </c>
      <c r="B3462" s="4" t="s">
        <v>13132</v>
      </c>
      <c r="C3462" s="4" t="s">
        <v>13133</v>
      </c>
      <c r="D3462" s="4" t="s">
        <v>13134</v>
      </c>
      <c r="E3462" s="4" t="s">
        <v>10</v>
      </c>
      <c r="F3462" s="4" t="s">
        <v>13135</v>
      </c>
      <c r="G3462" s="4" t="s">
        <v>12</v>
      </c>
    </row>
    <row r="3463" customFormat="false" ht="15.75" hidden="false" customHeight="false" outlineLevel="0" collapsed="false">
      <c r="A3463" s="3" t="n">
        <v>3462</v>
      </c>
      <c r="B3463" s="4" t="s">
        <v>13136</v>
      </c>
      <c r="C3463" s="4" t="s">
        <v>109</v>
      </c>
      <c r="D3463" s="4" t="s">
        <v>13137</v>
      </c>
      <c r="E3463" s="4" t="s">
        <v>10</v>
      </c>
      <c r="F3463" s="4" t="s">
        <v>13138</v>
      </c>
      <c r="G3463" s="4" t="s">
        <v>12</v>
      </c>
    </row>
    <row r="3464" customFormat="false" ht="15.75" hidden="false" customHeight="false" outlineLevel="0" collapsed="false">
      <c r="A3464" s="3" t="n">
        <v>3463</v>
      </c>
      <c r="B3464" s="4" t="s">
        <v>13139</v>
      </c>
      <c r="C3464" s="4" t="s">
        <v>31</v>
      </c>
      <c r="D3464" s="4" t="s">
        <v>13140</v>
      </c>
      <c r="E3464" s="4" t="s">
        <v>13141</v>
      </c>
      <c r="F3464" s="4" t="s">
        <v>13142</v>
      </c>
      <c r="G3464" s="4" t="s">
        <v>12</v>
      </c>
    </row>
    <row r="3465" customFormat="false" ht="15.75" hidden="false" customHeight="false" outlineLevel="0" collapsed="false">
      <c r="A3465" s="3" t="n">
        <v>3464</v>
      </c>
      <c r="B3465" s="4" t="s">
        <v>13143</v>
      </c>
      <c r="C3465" s="4" t="s">
        <v>13144</v>
      </c>
      <c r="D3465" s="4" t="s">
        <v>13145</v>
      </c>
      <c r="E3465" s="4" t="s">
        <v>10</v>
      </c>
      <c r="F3465" s="4" t="s">
        <v>13146</v>
      </c>
      <c r="G3465" s="4" t="s">
        <v>12</v>
      </c>
    </row>
    <row r="3466" customFormat="false" ht="15.75" hidden="false" customHeight="false" outlineLevel="0" collapsed="false">
      <c r="A3466" s="3" t="n">
        <v>3465</v>
      </c>
      <c r="B3466" s="4" t="s">
        <v>13147</v>
      </c>
      <c r="C3466" s="4" t="s">
        <v>13148</v>
      </c>
      <c r="D3466" s="4" t="s">
        <v>13149</v>
      </c>
      <c r="E3466" s="4" t="n">
        <f aca="false">+912026631132</f>
        <v>912026631132</v>
      </c>
      <c r="F3466" s="4" t="s">
        <v>13150</v>
      </c>
      <c r="G3466" s="4" t="s">
        <v>12</v>
      </c>
    </row>
    <row r="3467" customFormat="false" ht="15.75" hidden="false" customHeight="false" outlineLevel="0" collapsed="false">
      <c r="A3467" s="3" t="n">
        <v>3466</v>
      </c>
      <c r="B3467" s="4" t="s">
        <v>13151</v>
      </c>
      <c r="C3467" s="4" t="s">
        <v>2693</v>
      </c>
      <c r="D3467" s="4" t="s">
        <v>13152</v>
      </c>
      <c r="E3467" s="4" t="s">
        <v>10</v>
      </c>
      <c r="F3467" s="4" t="s">
        <v>13153</v>
      </c>
      <c r="G3467" s="4" t="s">
        <v>12</v>
      </c>
    </row>
    <row r="3468" customFormat="false" ht="15.75" hidden="false" customHeight="false" outlineLevel="0" collapsed="false">
      <c r="A3468" s="3" t="n">
        <v>3467</v>
      </c>
      <c r="B3468" s="4" t="s">
        <v>13154</v>
      </c>
      <c r="C3468" s="4" t="s">
        <v>13155</v>
      </c>
      <c r="D3468" s="4" t="s">
        <v>13156</v>
      </c>
      <c r="E3468" s="4" t="n">
        <f aca="false">+919500139706</f>
        <v>919500139706</v>
      </c>
      <c r="F3468" s="4" t="s">
        <v>13157</v>
      </c>
      <c r="G3468" s="4" t="s">
        <v>12</v>
      </c>
    </row>
    <row r="3469" customFormat="false" ht="15.75" hidden="false" customHeight="false" outlineLevel="0" collapsed="false">
      <c r="A3469" s="3" t="n">
        <v>3468</v>
      </c>
      <c r="B3469" s="4" t="s">
        <v>13158</v>
      </c>
      <c r="C3469" s="4" t="s">
        <v>109</v>
      </c>
      <c r="D3469" s="6" t="s">
        <v>13159</v>
      </c>
      <c r="E3469" s="4" t="s">
        <v>13160</v>
      </c>
      <c r="F3469" s="4" t="s">
        <v>13161</v>
      </c>
      <c r="G3469" s="4" t="s">
        <v>12</v>
      </c>
    </row>
    <row r="3470" customFormat="false" ht="15.75" hidden="false" customHeight="false" outlineLevel="0" collapsed="false">
      <c r="A3470" s="3" t="n">
        <v>3469</v>
      </c>
      <c r="B3470" s="4" t="s">
        <v>13162</v>
      </c>
      <c r="C3470" s="4" t="s">
        <v>31</v>
      </c>
      <c r="D3470" s="4" t="s">
        <v>13163</v>
      </c>
      <c r="E3470" s="4" t="s">
        <v>13164</v>
      </c>
      <c r="F3470" s="4" t="s">
        <v>13165</v>
      </c>
      <c r="G3470" s="4" t="s">
        <v>12</v>
      </c>
    </row>
    <row r="3471" customFormat="false" ht="15.75" hidden="false" customHeight="false" outlineLevel="0" collapsed="false">
      <c r="A3471" s="3" t="n">
        <v>3470</v>
      </c>
      <c r="B3471" s="4" t="s">
        <v>13166</v>
      </c>
      <c r="C3471" s="4" t="s">
        <v>13167</v>
      </c>
      <c r="D3471" s="4" t="s">
        <v>13168</v>
      </c>
      <c r="E3471" s="4" t="s">
        <v>10</v>
      </c>
      <c r="F3471" s="4" t="s">
        <v>13169</v>
      </c>
      <c r="G3471" s="4" t="s">
        <v>12</v>
      </c>
    </row>
    <row r="3472" customFormat="false" ht="15.75" hidden="false" customHeight="false" outlineLevel="0" collapsed="false">
      <c r="A3472" s="3" t="n">
        <v>3471</v>
      </c>
      <c r="B3472" s="4" t="s">
        <v>13170</v>
      </c>
      <c r="C3472" s="4" t="s">
        <v>6853</v>
      </c>
      <c r="D3472" s="4" t="s">
        <v>13171</v>
      </c>
      <c r="E3472" s="4" t="n">
        <v>2066540900</v>
      </c>
      <c r="F3472" s="4" t="s">
        <v>13172</v>
      </c>
      <c r="G3472" s="4" t="s">
        <v>12</v>
      </c>
    </row>
    <row r="3473" customFormat="false" ht="15.75" hidden="false" customHeight="false" outlineLevel="0" collapsed="false">
      <c r="A3473" s="3" t="n">
        <v>3472</v>
      </c>
      <c r="B3473" s="4" t="s">
        <v>13173</v>
      </c>
      <c r="C3473" s="4" t="s">
        <v>13174</v>
      </c>
      <c r="D3473" s="4" t="s">
        <v>13175</v>
      </c>
      <c r="E3473" s="4" t="s">
        <v>10</v>
      </c>
      <c r="F3473" s="4" t="s">
        <v>13176</v>
      </c>
      <c r="G3473" s="4" t="s">
        <v>12</v>
      </c>
    </row>
    <row r="3474" customFormat="false" ht="15.75" hidden="false" customHeight="false" outlineLevel="0" collapsed="false">
      <c r="A3474" s="3" t="n">
        <v>3473</v>
      </c>
      <c r="B3474" s="4" t="s">
        <v>13177</v>
      </c>
      <c r="C3474" s="4" t="s">
        <v>31</v>
      </c>
      <c r="D3474" s="4" t="s">
        <v>13178</v>
      </c>
      <c r="E3474" s="4" t="s">
        <v>10</v>
      </c>
      <c r="F3474" s="4" t="s">
        <v>13179</v>
      </c>
      <c r="G3474" s="4" t="s">
        <v>12</v>
      </c>
    </row>
    <row r="3475" customFormat="false" ht="15.75" hidden="false" customHeight="false" outlineLevel="0" collapsed="false">
      <c r="A3475" s="3" t="n">
        <v>3474</v>
      </c>
      <c r="B3475" s="4" t="s">
        <v>13180</v>
      </c>
      <c r="C3475" s="4" t="s">
        <v>2333</v>
      </c>
      <c r="D3475" s="4" t="s">
        <v>13181</v>
      </c>
      <c r="E3475" s="4" t="s">
        <v>10</v>
      </c>
      <c r="F3475" s="4" t="s">
        <v>13182</v>
      </c>
      <c r="G3475" s="4" t="s">
        <v>12</v>
      </c>
    </row>
    <row r="3476" customFormat="false" ht="15.75" hidden="false" customHeight="false" outlineLevel="0" collapsed="false">
      <c r="A3476" s="3" t="n">
        <v>3475</v>
      </c>
      <c r="B3476" s="4" t="s">
        <v>13183</v>
      </c>
      <c r="C3476" s="4" t="s">
        <v>6853</v>
      </c>
      <c r="D3476" s="4" t="s">
        <v>13184</v>
      </c>
      <c r="E3476" s="10" t="s">
        <v>13185</v>
      </c>
      <c r="F3476" s="4" t="s">
        <v>13186</v>
      </c>
      <c r="G3476" s="4" t="s">
        <v>12</v>
      </c>
    </row>
    <row r="3477" customFormat="false" ht="15.75" hidden="false" customHeight="false" outlineLevel="0" collapsed="false">
      <c r="A3477" s="3" t="n">
        <v>3476</v>
      </c>
      <c r="B3477" s="4" t="s">
        <v>13187</v>
      </c>
      <c r="C3477" s="4" t="s">
        <v>13188</v>
      </c>
      <c r="D3477" s="4" t="s">
        <v>13189</v>
      </c>
      <c r="E3477" s="4" t="s">
        <v>13190</v>
      </c>
      <c r="F3477" s="4" t="s">
        <v>13191</v>
      </c>
      <c r="G3477" s="4" t="s">
        <v>12</v>
      </c>
    </row>
    <row r="3478" customFormat="false" ht="15.75" hidden="false" customHeight="false" outlineLevel="0" collapsed="false">
      <c r="A3478" s="3" t="n">
        <v>3477</v>
      </c>
      <c r="B3478" s="4" t="s">
        <v>13192</v>
      </c>
      <c r="C3478" s="4" t="s">
        <v>13193</v>
      </c>
      <c r="D3478" s="4" t="s">
        <v>13194</v>
      </c>
      <c r="E3478" s="4" t="n">
        <f aca="false">+914060504041</f>
        <v>914060504041</v>
      </c>
      <c r="F3478" s="4" t="s">
        <v>13195</v>
      </c>
      <c r="G3478" s="4" t="s">
        <v>12</v>
      </c>
    </row>
    <row r="3479" customFormat="false" ht="15.75" hidden="false" customHeight="false" outlineLevel="0" collapsed="false">
      <c r="A3479" s="3" t="n">
        <v>3478</v>
      </c>
      <c r="B3479" s="4" t="s">
        <v>13196</v>
      </c>
      <c r="C3479" s="4" t="s">
        <v>13197</v>
      </c>
      <c r="D3479" s="4" t="s">
        <v>13198</v>
      </c>
      <c r="E3479" s="4" t="n">
        <f aca="false">+913366706447</f>
        <v>913366706447</v>
      </c>
      <c r="F3479" s="4" t="s">
        <v>13199</v>
      </c>
      <c r="G3479" s="4" t="s">
        <v>12</v>
      </c>
    </row>
    <row r="3480" customFormat="false" ht="15.75" hidden="false" customHeight="false" outlineLevel="0" collapsed="false">
      <c r="A3480" s="3" t="n">
        <v>3479</v>
      </c>
      <c r="B3480" s="4" t="s">
        <v>13200</v>
      </c>
      <c r="C3480" s="4" t="s">
        <v>13201</v>
      </c>
      <c r="D3480" s="4" t="s">
        <v>13202</v>
      </c>
      <c r="E3480" s="4" t="s">
        <v>10</v>
      </c>
      <c r="F3480" s="4" t="s">
        <v>13203</v>
      </c>
      <c r="G3480" s="4" t="s">
        <v>12</v>
      </c>
    </row>
    <row r="3481" customFormat="false" ht="15.75" hidden="false" customHeight="false" outlineLevel="0" collapsed="false">
      <c r="A3481" s="3" t="n">
        <v>3480</v>
      </c>
      <c r="B3481" s="4" t="s">
        <v>13204</v>
      </c>
      <c r="C3481" s="4" t="s">
        <v>31</v>
      </c>
      <c r="D3481" s="4" t="s">
        <v>13205</v>
      </c>
      <c r="E3481" s="4" t="s">
        <v>10</v>
      </c>
      <c r="F3481" s="4" t="s">
        <v>13206</v>
      </c>
      <c r="G3481" s="4" t="s">
        <v>12</v>
      </c>
    </row>
    <row r="3482" customFormat="false" ht="15.75" hidden="false" customHeight="false" outlineLevel="0" collapsed="false">
      <c r="A3482" s="3" t="n">
        <v>3481</v>
      </c>
      <c r="B3482" s="4" t="s">
        <v>13207</v>
      </c>
      <c r="C3482" s="4" t="s">
        <v>13208</v>
      </c>
      <c r="D3482" s="4" t="s">
        <v>13209</v>
      </c>
      <c r="E3482" s="4" t="s">
        <v>13210</v>
      </c>
      <c r="F3482" s="4" t="s">
        <v>13211</v>
      </c>
      <c r="G3482" s="4" t="s">
        <v>12</v>
      </c>
    </row>
    <row r="3483" customFormat="false" ht="15.75" hidden="false" customHeight="false" outlineLevel="0" collapsed="false">
      <c r="A3483" s="3" t="n">
        <v>3482</v>
      </c>
      <c r="B3483" s="4" t="s">
        <v>13212</v>
      </c>
      <c r="C3483" s="4" t="s">
        <v>13213</v>
      </c>
      <c r="D3483" s="4" t="s">
        <v>13214</v>
      </c>
      <c r="E3483" s="4" t="s">
        <v>10</v>
      </c>
      <c r="F3483" s="4" t="s">
        <v>13215</v>
      </c>
      <c r="G3483" s="4" t="s">
        <v>12</v>
      </c>
    </row>
    <row r="3484" customFormat="false" ht="15.75" hidden="false" customHeight="false" outlineLevel="0" collapsed="false">
      <c r="A3484" s="3" t="n">
        <v>3483</v>
      </c>
      <c r="B3484" s="4" t="s">
        <v>13216</v>
      </c>
      <c r="C3484" s="4" t="s">
        <v>13217</v>
      </c>
      <c r="D3484" s="4" t="s">
        <v>13218</v>
      </c>
      <c r="E3484" s="4" t="n">
        <f aca="false">+912027215050</f>
        <v>912027215050</v>
      </c>
      <c r="F3484" s="4" t="s">
        <v>13219</v>
      </c>
      <c r="G3484" s="4" t="s">
        <v>12</v>
      </c>
    </row>
    <row r="3485" customFormat="false" ht="15.75" hidden="false" customHeight="false" outlineLevel="0" collapsed="false">
      <c r="A3485" s="3" t="n">
        <v>3484</v>
      </c>
      <c r="B3485" s="4" t="s">
        <v>13220</v>
      </c>
      <c r="C3485" s="4" t="s">
        <v>13221</v>
      </c>
      <c r="D3485" s="4" t="s">
        <v>13222</v>
      </c>
      <c r="E3485" s="4" t="n">
        <f aca="false">+9118040797333</f>
        <v>9118040797333</v>
      </c>
      <c r="F3485" s="4" t="s">
        <v>13223</v>
      </c>
      <c r="G3485" s="4" t="s">
        <v>12</v>
      </c>
    </row>
    <row r="3486" customFormat="false" ht="15.75" hidden="false" customHeight="false" outlineLevel="0" collapsed="false">
      <c r="A3486" s="3" t="n">
        <v>3485</v>
      </c>
      <c r="B3486" s="4" t="s">
        <v>13224</v>
      </c>
      <c r="C3486" s="4" t="s">
        <v>13225</v>
      </c>
      <c r="D3486" s="4" t="s">
        <v>13226</v>
      </c>
      <c r="E3486" s="4" t="s">
        <v>10</v>
      </c>
      <c r="F3486" s="4" t="s">
        <v>13227</v>
      </c>
      <c r="G3486" s="4" t="s">
        <v>12</v>
      </c>
    </row>
    <row r="3487" customFormat="false" ht="15.75" hidden="false" customHeight="false" outlineLevel="0" collapsed="false">
      <c r="A3487" s="3" t="n">
        <v>3486</v>
      </c>
      <c r="B3487" s="4" t="s">
        <v>13228</v>
      </c>
      <c r="C3487" s="4" t="s">
        <v>13229</v>
      </c>
      <c r="D3487" s="4" t="s">
        <v>13230</v>
      </c>
      <c r="E3487" s="4" t="s">
        <v>10</v>
      </c>
      <c r="F3487" s="4" t="s">
        <v>13231</v>
      </c>
      <c r="G3487" s="4" t="s">
        <v>12</v>
      </c>
    </row>
    <row r="3488" customFormat="false" ht="15.75" hidden="false" customHeight="false" outlineLevel="0" collapsed="false">
      <c r="A3488" s="3" t="n">
        <v>3487</v>
      </c>
      <c r="B3488" s="4" t="s">
        <v>13232</v>
      </c>
      <c r="C3488" s="4" t="s">
        <v>31</v>
      </c>
      <c r="D3488" s="6" t="s">
        <v>13233</v>
      </c>
      <c r="E3488" s="4" t="s">
        <v>13234</v>
      </c>
      <c r="F3488" s="4" t="s">
        <v>13235</v>
      </c>
      <c r="G3488" s="4" t="s">
        <v>12</v>
      </c>
    </row>
    <row r="3489" customFormat="false" ht="15.75" hidden="false" customHeight="false" outlineLevel="0" collapsed="false">
      <c r="A3489" s="3" t="n">
        <v>3488</v>
      </c>
      <c r="B3489" s="4" t="s">
        <v>13236</v>
      </c>
      <c r="C3489" s="4" t="s">
        <v>163</v>
      </c>
      <c r="D3489" s="4" t="s">
        <v>13237</v>
      </c>
      <c r="E3489" s="4" t="s">
        <v>13238</v>
      </c>
      <c r="F3489" s="4" t="s">
        <v>13239</v>
      </c>
      <c r="G3489" s="4" t="s">
        <v>12</v>
      </c>
    </row>
    <row r="3490" customFormat="false" ht="15.75" hidden="false" customHeight="false" outlineLevel="0" collapsed="false">
      <c r="A3490" s="3" t="n">
        <v>3489</v>
      </c>
      <c r="B3490" s="4" t="s">
        <v>13240</v>
      </c>
      <c r="C3490" s="4" t="s">
        <v>13241</v>
      </c>
      <c r="D3490" s="4" t="s">
        <v>13242</v>
      </c>
      <c r="E3490" s="4" t="e">
        <f aca="false">+91 20 6627 2100 extn: 111 |mob:9168650163</f>
        <v>#VALUE!</v>
      </c>
      <c r="F3490" s="4" t="s">
        <v>13243</v>
      </c>
      <c r="G3490" s="4" t="s">
        <v>12</v>
      </c>
    </row>
    <row r="3491" customFormat="false" ht="15.75" hidden="false" customHeight="false" outlineLevel="0" collapsed="false">
      <c r="A3491" s="3" t="n">
        <v>3490</v>
      </c>
      <c r="B3491" s="4" t="s">
        <v>13244</v>
      </c>
      <c r="C3491" s="4" t="s">
        <v>13245</v>
      </c>
      <c r="D3491" s="4" t="s">
        <v>13246</v>
      </c>
      <c r="E3491" s="4" t="n">
        <f aca="false">+914224331100</f>
        <v>914224331100</v>
      </c>
      <c r="F3491" s="4" t="s">
        <v>13247</v>
      </c>
      <c r="G3491" s="4" t="s">
        <v>12</v>
      </c>
    </row>
    <row r="3492" customFormat="false" ht="15.75" hidden="false" customHeight="false" outlineLevel="0" collapsed="false">
      <c r="A3492" s="3" t="n">
        <v>3491</v>
      </c>
      <c r="B3492" s="4" t="s">
        <v>13248</v>
      </c>
      <c r="C3492" s="4" t="s">
        <v>13249</v>
      </c>
      <c r="D3492" s="4" t="s">
        <v>13250</v>
      </c>
      <c r="E3492" s="4" t="s">
        <v>10</v>
      </c>
      <c r="F3492" s="4" t="s">
        <v>13251</v>
      </c>
      <c r="G3492" s="4" t="s">
        <v>12</v>
      </c>
    </row>
    <row r="3493" customFormat="false" ht="15.75" hidden="false" customHeight="false" outlineLevel="0" collapsed="false">
      <c r="A3493" s="3" t="n">
        <v>3492</v>
      </c>
      <c r="B3493" s="4" t="s">
        <v>13252</v>
      </c>
      <c r="C3493" s="4" t="s">
        <v>13253</v>
      </c>
      <c r="D3493" s="4" t="s">
        <v>13254</v>
      </c>
      <c r="E3493" s="4" t="s">
        <v>10</v>
      </c>
      <c r="F3493" s="4" t="s">
        <v>13255</v>
      </c>
      <c r="G3493" s="4" t="s">
        <v>12</v>
      </c>
    </row>
    <row r="3494" customFormat="false" ht="15.75" hidden="false" customHeight="false" outlineLevel="0" collapsed="false">
      <c r="A3494" s="3" t="n">
        <v>3493</v>
      </c>
      <c r="B3494" s="4" t="s">
        <v>13256</v>
      </c>
      <c r="C3494" s="4" t="s">
        <v>13257</v>
      </c>
      <c r="D3494" s="4" t="s">
        <v>13258</v>
      </c>
      <c r="E3494" s="4" t="s">
        <v>13259</v>
      </c>
      <c r="F3494" s="4" t="s">
        <v>13260</v>
      </c>
      <c r="G3494" s="4" t="s">
        <v>12</v>
      </c>
    </row>
    <row r="3495" customFormat="false" ht="15.75" hidden="false" customHeight="false" outlineLevel="0" collapsed="false">
      <c r="A3495" s="3" t="n">
        <v>3494</v>
      </c>
      <c r="B3495" s="4" t="s">
        <v>13261</v>
      </c>
      <c r="C3495" s="4" t="s">
        <v>13262</v>
      </c>
      <c r="D3495" s="4" t="s">
        <v>13263</v>
      </c>
      <c r="E3495" s="4" t="s">
        <v>10</v>
      </c>
      <c r="F3495" s="4" t="s">
        <v>13264</v>
      </c>
      <c r="G3495" s="4" t="s">
        <v>12</v>
      </c>
    </row>
    <row r="3496" customFormat="false" ht="15.75" hidden="false" customHeight="false" outlineLevel="0" collapsed="false">
      <c r="A3496" s="3" t="n">
        <v>3495</v>
      </c>
      <c r="B3496" s="4" t="s">
        <v>13265</v>
      </c>
      <c r="C3496" s="4" t="s">
        <v>13266</v>
      </c>
      <c r="D3496" s="4" t="s">
        <v>13267</v>
      </c>
      <c r="E3496" s="4" t="s">
        <v>10</v>
      </c>
      <c r="F3496" s="4" t="s">
        <v>13268</v>
      </c>
      <c r="G3496" s="4" t="s">
        <v>12</v>
      </c>
    </row>
    <row r="3497" customFormat="false" ht="15.75" hidden="false" customHeight="false" outlineLevel="0" collapsed="false">
      <c r="A3497" s="3" t="n">
        <v>3496</v>
      </c>
      <c r="B3497" s="4" t="s">
        <v>13269</v>
      </c>
      <c r="C3497" s="4" t="s">
        <v>13270</v>
      </c>
      <c r="D3497" s="4" t="s">
        <v>13271</v>
      </c>
      <c r="E3497" s="4" t="s">
        <v>10</v>
      </c>
      <c r="F3497" s="4" t="s">
        <v>13272</v>
      </c>
      <c r="G3497" s="4" t="s">
        <v>12</v>
      </c>
    </row>
    <row r="3498" customFormat="false" ht="15.75" hidden="false" customHeight="false" outlineLevel="0" collapsed="false">
      <c r="A3498" s="3" t="n">
        <v>3497</v>
      </c>
      <c r="B3498" s="4" t="s">
        <v>13273</v>
      </c>
      <c r="C3498" s="4" t="s">
        <v>13274</v>
      </c>
      <c r="D3498" s="10" t="s">
        <v>13275</v>
      </c>
      <c r="E3498" s="4" t="s">
        <v>10</v>
      </c>
      <c r="F3498" s="4" t="s">
        <v>13276</v>
      </c>
      <c r="G3498" s="4" t="s">
        <v>12</v>
      </c>
    </row>
    <row r="3499" customFormat="false" ht="15.75" hidden="false" customHeight="false" outlineLevel="0" collapsed="false">
      <c r="A3499" s="3" t="n">
        <v>3498</v>
      </c>
      <c r="B3499" s="4" t="s">
        <v>13277</v>
      </c>
      <c r="C3499" s="4" t="s">
        <v>13278</v>
      </c>
      <c r="D3499" s="4" t="s">
        <v>13279</v>
      </c>
      <c r="E3499" s="4" t="s">
        <v>10</v>
      </c>
      <c r="F3499" s="4" t="s">
        <v>13280</v>
      </c>
      <c r="G3499" s="4" t="s">
        <v>12</v>
      </c>
    </row>
    <row r="3500" customFormat="false" ht="15.75" hidden="false" customHeight="false" outlineLevel="0" collapsed="false">
      <c r="A3500" s="3" t="n">
        <v>3499</v>
      </c>
      <c r="B3500" s="4" t="s">
        <v>13281</v>
      </c>
      <c r="C3500" s="4" t="s">
        <v>13282</v>
      </c>
      <c r="D3500" s="4" t="s">
        <v>13283</v>
      </c>
      <c r="E3500" s="4" t="s">
        <v>10</v>
      </c>
      <c r="F3500" s="4" t="s">
        <v>13284</v>
      </c>
      <c r="G3500" s="4" t="s">
        <v>12</v>
      </c>
    </row>
    <row r="3501" customFormat="false" ht="15.75" hidden="false" customHeight="false" outlineLevel="0" collapsed="false">
      <c r="A3501" s="3" t="n">
        <v>3500</v>
      </c>
      <c r="B3501" s="4" t="s">
        <v>13285</v>
      </c>
      <c r="C3501" s="4" t="s">
        <v>13286</v>
      </c>
      <c r="D3501" s="4" t="s">
        <v>13287</v>
      </c>
      <c r="E3501" s="4" t="s">
        <v>13288</v>
      </c>
      <c r="F3501" s="4" t="s">
        <v>13289</v>
      </c>
      <c r="G3501" s="4" t="s">
        <v>12</v>
      </c>
    </row>
    <row r="3502" customFormat="false" ht="15.75" hidden="false" customHeight="false" outlineLevel="0" collapsed="false">
      <c r="A3502" s="3" t="n">
        <v>3501</v>
      </c>
      <c r="B3502" s="4" t="s">
        <v>13290</v>
      </c>
      <c r="C3502" s="4" t="s">
        <v>31</v>
      </c>
      <c r="D3502" s="4" t="s">
        <v>13291</v>
      </c>
      <c r="E3502" s="4" t="s">
        <v>10</v>
      </c>
      <c r="F3502" s="4" t="s">
        <v>13292</v>
      </c>
      <c r="G3502" s="4" t="s">
        <v>12</v>
      </c>
    </row>
    <row r="3503" customFormat="false" ht="15.75" hidden="false" customHeight="false" outlineLevel="0" collapsed="false">
      <c r="A3503" s="3" t="n">
        <v>3502</v>
      </c>
      <c r="B3503" s="4" t="s">
        <v>13293</v>
      </c>
      <c r="C3503" s="4" t="s">
        <v>1766</v>
      </c>
      <c r="D3503" s="4" t="s">
        <v>13294</v>
      </c>
      <c r="E3503" s="4" t="s">
        <v>10</v>
      </c>
      <c r="F3503" s="4" t="s">
        <v>13295</v>
      </c>
      <c r="G3503" s="4" t="s">
        <v>12</v>
      </c>
    </row>
    <row r="3504" customFormat="false" ht="15.75" hidden="false" customHeight="false" outlineLevel="0" collapsed="false">
      <c r="A3504" s="3" t="n">
        <v>3503</v>
      </c>
      <c r="B3504" s="4" t="s">
        <v>13296</v>
      </c>
      <c r="C3504" s="4" t="s">
        <v>14</v>
      </c>
      <c r="D3504" s="6" t="s">
        <v>13297</v>
      </c>
      <c r="E3504" s="4" t="s">
        <v>10</v>
      </c>
      <c r="F3504" s="4" t="s">
        <v>13298</v>
      </c>
      <c r="G3504" s="4" t="s">
        <v>12</v>
      </c>
    </row>
    <row r="3505" customFormat="false" ht="15.75" hidden="false" customHeight="false" outlineLevel="0" collapsed="false">
      <c r="A3505" s="3" t="n">
        <v>3504</v>
      </c>
      <c r="B3505" s="4" t="s">
        <v>13299</v>
      </c>
      <c r="C3505" s="4" t="s">
        <v>13300</v>
      </c>
      <c r="D3505" s="4" t="s">
        <v>13301</v>
      </c>
      <c r="E3505" s="4" t="s">
        <v>13302</v>
      </c>
      <c r="F3505" s="4" t="s">
        <v>13303</v>
      </c>
      <c r="G3505" s="4" t="s">
        <v>12</v>
      </c>
    </row>
    <row r="3506" customFormat="false" ht="15.75" hidden="false" customHeight="false" outlineLevel="0" collapsed="false">
      <c r="A3506" s="3" t="n">
        <v>3505</v>
      </c>
      <c r="B3506" s="4" t="s">
        <v>13304</v>
      </c>
      <c r="C3506" s="4" t="s">
        <v>171</v>
      </c>
      <c r="D3506" s="4" t="s">
        <v>13305</v>
      </c>
      <c r="E3506" s="4" t="s">
        <v>13306</v>
      </c>
      <c r="F3506" s="4" t="s">
        <v>13307</v>
      </c>
      <c r="G3506" s="4" t="s">
        <v>12</v>
      </c>
    </row>
    <row r="3507" customFormat="false" ht="15.75" hidden="false" customHeight="false" outlineLevel="0" collapsed="false">
      <c r="A3507" s="3" t="n">
        <v>3506</v>
      </c>
      <c r="B3507" s="4" t="s">
        <v>13308</v>
      </c>
      <c r="C3507" s="4" t="s">
        <v>13309</v>
      </c>
      <c r="D3507" s="4" t="s">
        <v>13310</v>
      </c>
      <c r="E3507" s="4" t="n">
        <f aca="false">+912261191560</f>
        <v>912261191560</v>
      </c>
      <c r="F3507" s="4" t="s">
        <v>13311</v>
      </c>
      <c r="G3507" s="4" t="s">
        <v>12</v>
      </c>
    </row>
    <row r="3508" customFormat="false" ht="15.75" hidden="false" customHeight="false" outlineLevel="0" collapsed="false">
      <c r="A3508" s="3" t="n">
        <v>3507</v>
      </c>
      <c r="B3508" s="4" t="s">
        <v>13312</v>
      </c>
      <c r="C3508" s="4" t="s">
        <v>13313</v>
      </c>
      <c r="D3508" s="4" t="s">
        <v>13314</v>
      </c>
      <c r="E3508" s="4" t="s">
        <v>10</v>
      </c>
      <c r="F3508" s="4" t="s">
        <v>13315</v>
      </c>
      <c r="G3508" s="4" t="s">
        <v>12</v>
      </c>
    </row>
    <row r="3509" customFormat="false" ht="15.75" hidden="false" customHeight="false" outlineLevel="0" collapsed="false">
      <c r="A3509" s="3" t="n">
        <v>3508</v>
      </c>
      <c r="B3509" s="4" t="s">
        <v>13316</v>
      </c>
      <c r="C3509" s="4" t="s">
        <v>13317</v>
      </c>
      <c r="D3509" s="4" t="s">
        <v>13318</v>
      </c>
      <c r="E3509" s="4" t="s">
        <v>10</v>
      </c>
      <c r="F3509" s="4" t="s">
        <v>13319</v>
      </c>
      <c r="G3509" s="4" t="s">
        <v>12</v>
      </c>
    </row>
    <row r="3510" customFormat="false" ht="15.75" hidden="false" customHeight="false" outlineLevel="0" collapsed="false">
      <c r="A3510" s="3" t="n">
        <v>3509</v>
      </c>
      <c r="B3510" s="4" t="s">
        <v>13320</v>
      </c>
      <c r="C3510" s="4" t="s">
        <v>8420</v>
      </c>
      <c r="D3510" s="4" t="s">
        <v>13321</v>
      </c>
      <c r="E3510" s="4" t="s">
        <v>13322</v>
      </c>
      <c r="F3510" s="4" t="s">
        <v>13323</v>
      </c>
      <c r="G3510" s="4" t="s">
        <v>12</v>
      </c>
    </row>
    <row r="3511" customFormat="false" ht="15.75" hidden="false" customHeight="false" outlineLevel="0" collapsed="false">
      <c r="A3511" s="3" t="n">
        <v>3510</v>
      </c>
      <c r="B3511" s="4" t="s">
        <v>13324</v>
      </c>
      <c r="C3511" s="4" t="s">
        <v>171</v>
      </c>
      <c r="D3511" s="4" t="s">
        <v>13325</v>
      </c>
      <c r="E3511" s="4" t="s">
        <v>13326</v>
      </c>
      <c r="F3511" s="4" t="s">
        <v>13327</v>
      </c>
      <c r="G3511" s="4" t="s">
        <v>12</v>
      </c>
    </row>
    <row r="3512" customFormat="false" ht="15.75" hidden="false" customHeight="false" outlineLevel="0" collapsed="false">
      <c r="A3512" s="3" t="n">
        <v>3511</v>
      </c>
      <c r="B3512" s="4" t="s">
        <v>13328</v>
      </c>
      <c r="C3512" s="4" t="s">
        <v>31</v>
      </c>
      <c r="D3512" s="4" t="s">
        <v>13329</v>
      </c>
      <c r="E3512" s="4" t="s">
        <v>13330</v>
      </c>
      <c r="F3512" s="4" t="s">
        <v>13331</v>
      </c>
      <c r="G3512" s="4" t="s">
        <v>12</v>
      </c>
    </row>
    <row r="3513" customFormat="false" ht="15.75" hidden="false" customHeight="false" outlineLevel="0" collapsed="false">
      <c r="A3513" s="3" t="n">
        <v>3512</v>
      </c>
      <c r="B3513" s="4" t="s">
        <v>13332</v>
      </c>
      <c r="C3513" s="4" t="s">
        <v>13333</v>
      </c>
      <c r="D3513" s="4" t="s">
        <v>13334</v>
      </c>
      <c r="E3513" s="4" t="s">
        <v>13335</v>
      </c>
      <c r="F3513" s="4" t="s">
        <v>13336</v>
      </c>
      <c r="G3513" s="4" t="s">
        <v>12</v>
      </c>
    </row>
    <row r="3514" customFormat="false" ht="15.75" hidden="false" customHeight="false" outlineLevel="0" collapsed="false">
      <c r="A3514" s="3" t="n">
        <v>3513</v>
      </c>
      <c r="B3514" s="4" t="s">
        <v>13337</v>
      </c>
      <c r="C3514" s="4" t="s">
        <v>12639</v>
      </c>
      <c r="D3514" s="4" t="s">
        <v>13338</v>
      </c>
      <c r="E3514" s="4" t="s">
        <v>10</v>
      </c>
      <c r="F3514" s="4" t="s">
        <v>13339</v>
      </c>
      <c r="G3514" s="4" t="s">
        <v>12</v>
      </c>
    </row>
    <row r="3515" customFormat="false" ht="15.75" hidden="false" customHeight="false" outlineLevel="0" collapsed="false">
      <c r="A3515" s="3" t="n">
        <v>3514</v>
      </c>
      <c r="B3515" s="4" t="s">
        <v>13340</v>
      </c>
      <c r="C3515" s="4" t="s">
        <v>6853</v>
      </c>
      <c r="D3515" s="4" t="s">
        <v>13341</v>
      </c>
      <c r="E3515" s="4" t="s">
        <v>13342</v>
      </c>
      <c r="F3515" s="10" t="s">
        <v>13343</v>
      </c>
      <c r="G3515" s="4" t="s">
        <v>12</v>
      </c>
    </row>
    <row r="3516" customFormat="false" ht="15.75" hidden="false" customHeight="false" outlineLevel="0" collapsed="false">
      <c r="A3516" s="3" t="n">
        <v>3515</v>
      </c>
      <c r="B3516" s="4" t="s">
        <v>13344</v>
      </c>
      <c r="C3516" s="4" t="s">
        <v>163</v>
      </c>
      <c r="D3516" s="4" t="s">
        <v>13345</v>
      </c>
      <c r="E3516" s="4" t="s">
        <v>13346</v>
      </c>
      <c r="F3516" s="4" t="s">
        <v>13347</v>
      </c>
      <c r="G3516" s="4" t="s">
        <v>12</v>
      </c>
    </row>
    <row r="3517" customFormat="false" ht="15.75" hidden="false" customHeight="false" outlineLevel="0" collapsed="false">
      <c r="A3517" s="3" t="n">
        <v>3516</v>
      </c>
      <c r="B3517" s="4" t="s">
        <v>13348</v>
      </c>
      <c r="C3517" s="4" t="s">
        <v>13349</v>
      </c>
      <c r="D3517" s="4" t="s">
        <v>13350</v>
      </c>
      <c r="E3517" s="4" t="s">
        <v>10</v>
      </c>
      <c r="F3517" s="4" t="s">
        <v>13351</v>
      </c>
      <c r="G3517" s="4" t="s">
        <v>12</v>
      </c>
    </row>
    <row r="3518" customFormat="false" ht="15.75" hidden="false" customHeight="false" outlineLevel="0" collapsed="false">
      <c r="A3518" s="3" t="n">
        <v>3517</v>
      </c>
      <c r="B3518" s="4" t="s">
        <v>13352</v>
      </c>
      <c r="C3518" s="4" t="s">
        <v>13353</v>
      </c>
      <c r="D3518" s="4" t="s">
        <v>13354</v>
      </c>
      <c r="E3518" s="4" t="s">
        <v>10</v>
      </c>
      <c r="F3518" s="4" t="s">
        <v>13355</v>
      </c>
      <c r="G3518" s="4" t="s">
        <v>12</v>
      </c>
    </row>
    <row r="3519" customFormat="false" ht="15.75" hidden="false" customHeight="false" outlineLevel="0" collapsed="false">
      <c r="A3519" s="3" t="n">
        <v>3518</v>
      </c>
      <c r="B3519" s="4" t="s">
        <v>13356</v>
      </c>
      <c r="C3519" s="4" t="s">
        <v>13357</v>
      </c>
      <c r="D3519" s="4" t="s">
        <v>13358</v>
      </c>
      <c r="E3519" s="4" t="n">
        <f aca="false">+919618300007</f>
        <v>919618300007</v>
      </c>
      <c r="F3519" s="4" t="s">
        <v>13359</v>
      </c>
      <c r="G3519" s="4" t="s">
        <v>12</v>
      </c>
    </row>
    <row r="3520" customFormat="false" ht="15.75" hidden="false" customHeight="false" outlineLevel="0" collapsed="false">
      <c r="A3520" s="3" t="n">
        <v>3519</v>
      </c>
      <c r="B3520" s="4" t="s">
        <v>13360</v>
      </c>
      <c r="C3520" s="4" t="s">
        <v>6853</v>
      </c>
      <c r="D3520" s="4" t="s">
        <v>13361</v>
      </c>
      <c r="E3520" s="4" t="s">
        <v>10</v>
      </c>
      <c r="F3520" s="4" t="s">
        <v>13362</v>
      </c>
      <c r="G3520" s="4" t="s">
        <v>12</v>
      </c>
    </row>
    <row r="3521" customFormat="false" ht="15.75" hidden="false" customHeight="false" outlineLevel="0" collapsed="false">
      <c r="A3521" s="3" t="n">
        <v>3520</v>
      </c>
      <c r="B3521" s="4" t="s">
        <v>13363</v>
      </c>
      <c r="C3521" s="4" t="s">
        <v>163</v>
      </c>
      <c r="D3521" s="4" t="s">
        <v>13364</v>
      </c>
      <c r="E3521" s="4" t="s">
        <v>13365</v>
      </c>
      <c r="F3521" s="4" t="s">
        <v>13366</v>
      </c>
      <c r="G3521" s="4" t="s">
        <v>12</v>
      </c>
    </row>
    <row r="3522" customFormat="false" ht="15.75" hidden="false" customHeight="false" outlineLevel="0" collapsed="false">
      <c r="A3522" s="3" t="n">
        <v>3521</v>
      </c>
      <c r="B3522" s="4" t="s">
        <v>13367</v>
      </c>
      <c r="C3522" s="4" t="s">
        <v>13368</v>
      </c>
      <c r="D3522" s="4" t="s">
        <v>13369</v>
      </c>
      <c r="E3522" s="4" t="s">
        <v>10</v>
      </c>
      <c r="F3522" s="10" t="s">
        <v>13370</v>
      </c>
      <c r="G3522" s="4" t="s">
        <v>12</v>
      </c>
    </row>
    <row r="3523" customFormat="false" ht="15.75" hidden="false" customHeight="false" outlineLevel="0" collapsed="false">
      <c r="A3523" s="3" t="n">
        <v>3522</v>
      </c>
      <c r="B3523" s="4" t="s">
        <v>13371</v>
      </c>
      <c r="C3523" s="4" t="s">
        <v>13372</v>
      </c>
      <c r="D3523" s="6" t="s">
        <v>13373</v>
      </c>
      <c r="E3523" s="4" t="s">
        <v>10</v>
      </c>
      <c r="F3523" s="4" t="s">
        <v>13374</v>
      </c>
      <c r="G3523" s="4" t="s">
        <v>12</v>
      </c>
    </row>
    <row r="3524" customFormat="false" ht="15.75" hidden="false" customHeight="false" outlineLevel="0" collapsed="false">
      <c r="A3524" s="3" t="n">
        <v>3523</v>
      </c>
      <c r="B3524" s="4" t="s">
        <v>13375</v>
      </c>
      <c r="C3524" s="4" t="s">
        <v>13376</v>
      </c>
      <c r="D3524" s="4" t="s">
        <v>13377</v>
      </c>
      <c r="E3524" s="4" t="s">
        <v>10</v>
      </c>
      <c r="F3524" s="4" t="s">
        <v>13378</v>
      </c>
      <c r="G3524" s="4" t="s">
        <v>12</v>
      </c>
    </row>
    <row r="3525" customFormat="false" ht="15.75" hidden="false" customHeight="false" outlineLevel="0" collapsed="false">
      <c r="A3525" s="3" t="n">
        <v>3524</v>
      </c>
      <c r="B3525" s="4" t="s">
        <v>13379</v>
      </c>
      <c r="C3525" s="4" t="s">
        <v>13380</v>
      </c>
      <c r="D3525" s="4" t="s">
        <v>13381</v>
      </c>
      <c r="E3525" s="4" t="s">
        <v>13382</v>
      </c>
      <c r="F3525" s="4" t="s">
        <v>13383</v>
      </c>
      <c r="G3525" s="4" t="s">
        <v>12</v>
      </c>
    </row>
    <row r="3526" customFormat="false" ht="15.75" hidden="false" customHeight="false" outlineLevel="0" collapsed="false">
      <c r="A3526" s="3" t="n">
        <v>3525</v>
      </c>
      <c r="B3526" s="4" t="s">
        <v>13384</v>
      </c>
      <c r="C3526" s="4" t="s">
        <v>163</v>
      </c>
      <c r="D3526" s="4" t="s">
        <v>13385</v>
      </c>
      <c r="E3526" s="4" t="s">
        <v>10</v>
      </c>
      <c r="F3526" s="4" t="s">
        <v>13386</v>
      </c>
      <c r="G3526" s="4" t="s">
        <v>12</v>
      </c>
    </row>
    <row r="3527" customFormat="false" ht="15.75" hidden="false" customHeight="false" outlineLevel="0" collapsed="false">
      <c r="A3527" s="3" t="n">
        <v>3526</v>
      </c>
      <c r="B3527" s="4" t="s">
        <v>13387</v>
      </c>
      <c r="C3527" s="4" t="s">
        <v>31</v>
      </c>
      <c r="D3527" s="4" t="s">
        <v>13388</v>
      </c>
      <c r="E3527" s="4" t="s">
        <v>10</v>
      </c>
      <c r="F3527" s="4" t="s">
        <v>13389</v>
      </c>
      <c r="G3527" s="4" t="s">
        <v>12</v>
      </c>
    </row>
    <row r="3528" customFormat="false" ht="15.75" hidden="false" customHeight="false" outlineLevel="0" collapsed="false">
      <c r="A3528" s="3" t="n">
        <v>3527</v>
      </c>
      <c r="B3528" s="4" t="s">
        <v>13390</v>
      </c>
      <c r="C3528" s="4" t="s">
        <v>31</v>
      </c>
      <c r="D3528" s="4" t="s">
        <v>13391</v>
      </c>
      <c r="E3528" s="4" t="s">
        <v>10</v>
      </c>
      <c r="F3528" s="4" t="s">
        <v>13392</v>
      </c>
      <c r="G3528" s="4" t="s">
        <v>12</v>
      </c>
    </row>
    <row r="3529" customFormat="false" ht="15.75" hidden="false" customHeight="false" outlineLevel="0" collapsed="false">
      <c r="A3529" s="3" t="n">
        <v>3528</v>
      </c>
      <c r="B3529" s="4" t="s">
        <v>13393</v>
      </c>
      <c r="C3529" s="4" t="s">
        <v>13394</v>
      </c>
      <c r="D3529" s="4" t="s">
        <v>13395</v>
      </c>
      <c r="E3529" s="4" t="s">
        <v>10</v>
      </c>
      <c r="F3529" s="4" t="s">
        <v>13396</v>
      </c>
      <c r="G3529" s="4" t="s">
        <v>12</v>
      </c>
    </row>
    <row r="3530" customFormat="false" ht="15.75" hidden="false" customHeight="false" outlineLevel="0" collapsed="false">
      <c r="A3530" s="3" t="n">
        <v>3529</v>
      </c>
      <c r="B3530" s="4" t="s">
        <v>13397</v>
      </c>
      <c r="C3530" s="4" t="s">
        <v>31</v>
      </c>
      <c r="D3530" s="4" t="s">
        <v>13398</v>
      </c>
      <c r="E3530" s="4" t="s">
        <v>13399</v>
      </c>
      <c r="F3530" s="4" t="s">
        <v>13400</v>
      </c>
      <c r="G3530" s="4" t="s">
        <v>12</v>
      </c>
    </row>
    <row r="3531" customFormat="false" ht="15.75" hidden="false" customHeight="false" outlineLevel="0" collapsed="false">
      <c r="A3531" s="3" t="n">
        <v>3530</v>
      </c>
      <c r="B3531" s="4" t="s">
        <v>13401</v>
      </c>
      <c r="C3531" s="4" t="s">
        <v>13402</v>
      </c>
      <c r="D3531" s="4" t="s">
        <v>13403</v>
      </c>
      <c r="E3531" s="4" t="s">
        <v>10</v>
      </c>
      <c r="F3531" s="4" t="s">
        <v>13404</v>
      </c>
      <c r="G3531" s="4" t="s">
        <v>12</v>
      </c>
    </row>
    <row r="3532" customFormat="false" ht="15.75" hidden="false" customHeight="false" outlineLevel="0" collapsed="false">
      <c r="A3532" s="3" t="n">
        <v>3531</v>
      </c>
      <c r="B3532" s="4" t="s">
        <v>13405</v>
      </c>
      <c r="C3532" s="4" t="s">
        <v>13406</v>
      </c>
      <c r="D3532" s="4" t="s">
        <v>13407</v>
      </c>
      <c r="E3532" s="4" t="s">
        <v>10</v>
      </c>
      <c r="F3532" s="4" t="s">
        <v>13408</v>
      </c>
      <c r="G3532" s="4" t="s">
        <v>12</v>
      </c>
    </row>
    <row r="3533" customFormat="false" ht="15.75" hidden="false" customHeight="false" outlineLevel="0" collapsed="false">
      <c r="A3533" s="3" t="n">
        <v>3532</v>
      </c>
      <c r="B3533" s="4" t="s">
        <v>13409</v>
      </c>
      <c r="C3533" s="4" t="s">
        <v>13410</v>
      </c>
      <c r="D3533" s="4" t="s">
        <v>13411</v>
      </c>
      <c r="E3533" s="4" t="s">
        <v>10</v>
      </c>
      <c r="F3533" s="4" t="s">
        <v>13412</v>
      </c>
      <c r="G3533" s="4" t="s">
        <v>12</v>
      </c>
    </row>
    <row r="3534" customFormat="false" ht="15.75" hidden="false" customHeight="false" outlineLevel="0" collapsed="false">
      <c r="A3534" s="3" t="n">
        <v>3533</v>
      </c>
      <c r="B3534" s="4" t="s">
        <v>13413</v>
      </c>
      <c r="C3534" s="4" t="s">
        <v>14</v>
      </c>
      <c r="D3534" s="6" t="s">
        <v>13414</v>
      </c>
      <c r="E3534" s="4" t="s">
        <v>10</v>
      </c>
      <c r="F3534" s="4" t="s">
        <v>13415</v>
      </c>
      <c r="G3534" s="4" t="s">
        <v>12</v>
      </c>
    </row>
    <row r="3535" customFormat="false" ht="15.75" hidden="false" customHeight="false" outlineLevel="0" collapsed="false">
      <c r="A3535" s="3" t="n">
        <v>3534</v>
      </c>
      <c r="B3535" s="4" t="s">
        <v>13416</v>
      </c>
      <c r="C3535" s="4" t="s">
        <v>163</v>
      </c>
      <c r="D3535" s="4" t="s">
        <v>13417</v>
      </c>
      <c r="E3535" s="4" t="s">
        <v>13418</v>
      </c>
      <c r="F3535" s="4" t="s">
        <v>13419</v>
      </c>
      <c r="G3535" s="4" t="s">
        <v>12</v>
      </c>
    </row>
    <row r="3536" customFormat="false" ht="15.75" hidden="false" customHeight="false" outlineLevel="0" collapsed="false">
      <c r="A3536" s="3" t="n">
        <v>3535</v>
      </c>
      <c r="B3536" s="4" t="s">
        <v>13420</v>
      </c>
      <c r="C3536" s="4" t="s">
        <v>13421</v>
      </c>
      <c r="D3536" s="4" t="s">
        <v>13422</v>
      </c>
      <c r="E3536" s="4" t="s">
        <v>10</v>
      </c>
      <c r="F3536" s="4" t="s">
        <v>13423</v>
      </c>
      <c r="G3536" s="4" t="s">
        <v>12</v>
      </c>
    </row>
    <row r="3537" customFormat="false" ht="15.75" hidden="false" customHeight="false" outlineLevel="0" collapsed="false">
      <c r="A3537" s="3" t="n">
        <v>3536</v>
      </c>
      <c r="B3537" s="4" t="s">
        <v>13424</v>
      </c>
      <c r="C3537" s="4" t="s">
        <v>13425</v>
      </c>
      <c r="D3537" s="4" t="s">
        <v>13426</v>
      </c>
      <c r="E3537" s="4" t="s">
        <v>10</v>
      </c>
      <c r="F3537" s="4" t="s">
        <v>13427</v>
      </c>
      <c r="G3537" s="4" t="s">
        <v>12</v>
      </c>
    </row>
    <row r="3538" customFormat="false" ht="15.75" hidden="false" customHeight="false" outlineLevel="0" collapsed="false">
      <c r="A3538" s="3" t="n">
        <v>3537</v>
      </c>
      <c r="B3538" s="4" t="s">
        <v>13428</v>
      </c>
      <c r="C3538" s="4" t="s">
        <v>13429</v>
      </c>
      <c r="D3538" s="4" t="s">
        <v>13430</v>
      </c>
      <c r="E3538" s="4" t="s">
        <v>10</v>
      </c>
      <c r="F3538" s="4" t="s">
        <v>13431</v>
      </c>
      <c r="G3538" s="4" t="s">
        <v>12</v>
      </c>
    </row>
    <row r="3539" customFormat="false" ht="15.75" hidden="false" customHeight="false" outlineLevel="0" collapsed="false">
      <c r="A3539" s="3" t="n">
        <v>3538</v>
      </c>
      <c r="B3539" s="4" t="s">
        <v>13432</v>
      </c>
      <c r="C3539" s="4" t="s">
        <v>13433</v>
      </c>
      <c r="D3539" s="4" t="s">
        <v>13434</v>
      </c>
      <c r="E3539" s="4" t="s">
        <v>10</v>
      </c>
      <c r="F3539" s="4" t="s">
        <v>13435</v>
      </c>
      <c r="G3539" s="4" t="s">
        <v>12</v>
      </c>
    </row>
    <row r="3540" customFormat="false" ht="15.75" hidden="false" customHeight="false" outlineLevel="0" collapsed="false">
      <c r="A3540" s="3" t="n">
        <v>3539</v>
      </c>
      <c r="B3540" s="4" t="s">
        <v>13436</v>
      </c>
      <c r="C3540" s="4" t="s">
        <v>31</v>
      </c>
      <c r="D3540" s="4" t="s">
        <v>13437</v>
      </c>
      <c r="E3540" s="4" t="s">
        <v>13438</v>
      </c>
      <c r="F3540" s="4" t="s">
        <v>13439</v>
      </c>
      <c r="G3540" s="4" t="s">
        <v>12</v>
      </c>
    </row>
    <row r="3541" customFormat="false" ht="15.75" hidden="false" customHeight="false" outlineLevel="0" collapsed="false">
      <c r="A3541" s="3" t="n">
        <v>3540</v>
      </c>
      <c r="B3541" s="4" t="s">
        <v>13440</v>
      </c>
      <c r="C3541" s="4" t="s">
        <v>13441</v>
      </c>
      <c r="D3541" s="4" t="s">
        <v>13442</v>
      </c>
      <c r="E3541" s="4" t="s">
        <v>10</v>
      </c>
      <c r="F3541" s="4" t="s">
        <v>13443</v>
      </c>
      <c r="G3541" s="4" t="s">
        <v>12</v>
      </c>
    </row>
    <row r="3542" customFormat="false" ht="15.75" hidden="false" customHeight="false" outlineLevel="0" collapsed="false">
      <c r="A3542" s="3" t="n">
        <v>3541</v>
      </c>
      <c r="B3542" s="4" t="s">
        <v>13444</v>
      </c>
      <c r="C3542" s="4" t="s">
        <v>13445</v>
      </c>
      <c r="D3542" s="4" t="s">
        <v>13446</v>
      </c>
      <c r="E3542" s="4" t="n">
        <f aca="false">+919980651694</f>
        <v>919980651694</v>
      </c>
      <c r="F3542" s="4" t="s">
        <v>13447</v>
      </c>
      <c r="G3542" s="4" t="s">
        <v>12</v>
      </c>
    </row>
    <row r="3543" customFormat="false" ht="15.75" hidden="false" customHeight="false" outlineLevel="0" collapsed="false">
      <c r="A3543" s="3" t="n">
        <v>3542</v>
      </c>
      <c r="B3543" s="4" t="s">
        <v>13448</v>
      </c>
      <c r="C3543" s="4" t="s">
        <v>13449</v>
      </c>
      <c r="D3543" s="4" t="s">
        <v>13450</v>
      </c>
      <c r="E3543" s="4" t="s">
        <v>10</v>
      </c>
      <c r="F3543" s="4" t="s">
        <v>13451</v>
      </c>
      <c r="G3543" s="4" t="s">
        <v>12</v>
      </c>
    </row>
    <row r="3544" customFormat="false" ht="15.75" hidden="false" customHeight="false" outlineLevel="0" collapsed="false">
      <c r="A3544" s="3" t="n">
        <v>3543</v>
      </c>
      <c r="B3544" s="4" t="s">
        <v>13452</v>
      </c>
      <c r="C3544" s="4" t="s">
        <v>13453</v>
      </c>
      <c r="D3544" s="4" t="s">
        <v>13454</v>
      </c>
      <c r="E3544" s="4" t="s">
        <v>10</v>
      </c>
      <c r="F3544" s="4" t="s">
        <v>13455</v>
      </c>
      <c r="G3544" s="4" t="s">
        <v>12</v>
      </c>
    </row>
    <row r="3545" customFormat="false" ht="15.75" hidden="false" customHeight="false" outlineLevel="0" collapsed="false">
      <c r="A3545" s="3" t="n">
        <v>3544</v>
      </c>
      <c r="B3545" s="4" t="s">
        <v>13456</v>
      </c>
      <c r="C3545" s="4" t="s">
        <v>13457</v>
      </c>
      <c r="D3545" s="4" t="s">
        <v>13458</v>
      </c>
      <c r="E3545" s="4" t="s">
        <v>13459</v>
      </c>
      <c r="F3545" s="4" t="s">
        <v>13460</v>
      </c>
      <c r="G3545" s="4" t="s">
        <v>12</v>
      </c>
    </row>
    <row r="3546" customFormat="false" ht="15.75" hidden="false" customHeight="false" outlineLevel="0" collapsed="false">
      <c r="A3546" s="3" t="n">
        <v>3545</v>
      </c>
      <c r="B3546" s="4" t="s">
        <v>13461</v>
      </c>
      <c r="C3546" s="4" t="s">
        <v>13462</v>
      </c>
      <c r="D3546" s="4" t="s">
        <v>13463</v>
      </c>
      <c r="E3546" s="4" t="s">
        <v>10</v>
      </c>
      <c r="F3546" s="4" t="s">
        <v>13464</v>
      </c>
      <c r="G3546" s="4" t="s">
        <v>12</v>
      </c>
    </row>
    <row r="3547" customFormat="false" ht="15.75" hidden="false" customHeight="false" outlineLevel="0" collapsed="false">
      <c r="A3547" s="3" t="n">
        <v>3546</v>
      </c>
      <c r="B3547" s="4" t="s">
        <v>13465</v>
      </c>
      <c r="C3547" s="4" t="s">
        <v>31</v>
      </c>
      <c r="D3547" s="4" t="s">
        <v>13466</v>
      </c>
      <c r="E3547" s="4" t="n">
        <f aca="false">+912261403000</f>
        <v>912261403000</v>
      </c>
      <c r="F3547" s="4" t="s">
        <v>13467</v>
      </c>
      <c r="G3547" s="4" t="s">
        <v>12</v>
      </c>
    </row>
    <row r="3548" customFormat="false" ht="15.75" hidden="false" customHeight="false" outlineLevel="0" collapsed="false">
      <c r="A3548" s="3" t="n">
        <v>3547</v>
      </c>
      <c r="B3548" s="4" t="s">
        <v>13468</v>
      </c>
      <c r="C3548" s="4" t="s">
        <v>13469</v>
      </c>
      <c r="D3548" s="4" t="s">
        <v>13470</v>
      </c>
      <c r="E3548" s="4" t="s">
        <v>10</v>
      </c>
      <c r="F3548" s="4" t="s">
        <v>13471</v>
      </c>
      <c r="G3548" s="4" t="s">
        <v>12</v>
      </c>
    </row>
    <row r="3549" customFormat="false" ht="15.75" hidden="false" customHeight="false" outlineLevel="0" collapsed="false">
      <c r="A3549" s="3" t="n">
        <v>3548</v>
      </c>
      <c r="B3549" s="4" t="s">
        <v>13472</v>
      </c>
      <c r="C3549" s="4" t="s">
        <v>13473</v>
      </c>
      <c r="D3549" s="4" t="s">
        <v>13474</v>
      </c>
      <c r="E3549" s="4" t="s">
        <v>10</v>
      </c>
      <c r="F3549" s="4" t="s">
        <v>13475</v>
      </c>
      <c r="G3549" s="4" t="s">
        <v>12</v>
      </c>
    </row>
    <row r="3550" customFormat="false" ht="15.75" hidden="false" customHeight="false" outlineLevel="0" collapsed="false">
      <c r="A3550" s="3" t="n">
        <v>3549</v>
      </c>
      <c r="B3550" s="4" t="s">
        <v>13476</v>
      </c>
      <c r="C3550" s="4" t="s">
        <v>163</v>
      </c>
      <c r="D3550" s="4" t="s">
        <v>13477</v>
      </c>
      <c r="E3550" s="4" t="s">
        <v>13478</v>
      </c>
      <c r="F3550" s="4" t="s">
        <v>13479</v>
      </c>
      <c r="G3550" s="4" t="s">
        <v>12</v>
      </c>
    </row>
    <row r="3551" customFormat="false" ht="15.75" hidden="false" customHeight="false" outlineLevel="0" collapsed="false">
      <c r="A3551" s="3" t="n">
        <v>3550</v>
      </c>
      <c r="B3551" s="4" t="s">
        <v>13480</v>
      </c>
      <c r="C3551" s="4" t="s">
        <v>13481</v>
      </c>
      <c r="D3551" s="4" t="s">
        <v>13482</v>
      </c>
      <c r="E3551" s="4" t="n">
        <f aca="false">+912240566411</f>
        <v>912240566411</v>
      </c>
      <c r="F3551" s="4" t="s">
        <v>13483</v>
      </c>
      <c r="G3551" s="4" t="s">
        <v>12</v>
      </c>
    </row>
    <row r="3552" customFormat="false" ht="15.75" hidden="false" customHeight="false" outlineLevel="0" collapsed="false">
      <c r="A3552" s="3" t="n">
        <v>3551</v>
      </c>
      <c r="B3552" s="4" t="s">
        <v>13484</v>
      </c>
      <c r="C3552" s="4" t="s">
        <v>2803</v>
      </c>
      <c r="D3552" s="4" t="s">
        <v>13485</v>
      </c>
      <c r="E3552" s="4" t="n">
        <f aca="false">+914442123500</f>
        <v>914442123500</v>
      </c>
      <c r="F3552" s="4" t="s">
        <v>13486</v>
      </c>
      <c r="G3552" s="4" t="s">
        <v>12</v>
      </c>
    </row>
    <row r="3553" customFormat="false" ht="15.75" hidden="false" customHeight="false" outlineLevel="0" collapsed="false">
      <c r="A3553" s="3" t="n">
        <v>3552</v>
      </c>
      <c r="B3553" s="4" t="s">
        <v>13487</v>
      </c>
      <c r="C3553" s="4" t="s">
        <v>13488</v>
      </c>
      <c r="D3553" s="4" t="s">
        <v>13489</v>
      </c>
      <c r="E3553" s="4" t="s">
        <v>10</v>
      </c>
      <c r="F3553" s="4" t="s">
        <v>13490</v>
      </c>
      <c r="G3553" s="4" t="s">
        <v>12</v>
      </c>
    </row>
    <row r="3554" customFormat="false" ht="15.75" hidden="false" customHeight="false" outlineLevel="0" collapsed="false">
      <c r="A3554" s="3" t="n">
        <v>3553</v>
      </c>
      <c r="B3554" s="4" t="s">
        <v>13491</v>
      </c>
      <c r="C3554" s="4" t="s">
        <v>14</v>
      </c>
      <c r="D3554" s="4" t="s">
        <v>13492</v>
      </c>
      <c r="E3554" s="4" t="s">
        <v>13493</v>
      </c>
      <c r="F3554" s="4" t="s">
        <v>13494</v>
      </c>
      <c r="G3554" s="4" t="s">
        <v>12</v>
      </c>
    </row>
    <row r="3555" customFormat="false" ht="15.75" hidden="false" customHeight="false" outlineLevel="0" collapsed="false">
      <c r="A3555" s="3" t="n">
        <v>3554</v>
      </c>
      <c r="B3555" s="4" t="s">
        <v>13495</v>
      </c>
      <c r="C3555" s="4" t="s">
        <v>10843</v>
      </c>
      <c r="D3555" s="4" t="s">
        <v>13496</v>
      </c>
      <c r="E3555" s="8" t="n">
        <v>911171000000</v>
      </c>
      <c r="F3555" s="4" t="s">
        <v>13497</v>
      </c>
      <c r="G3555" s="4" t="s">
        <v>12</v>
      </c>
    </row>
    <row r="3556" customFormat="false" ht="15.75" hidden="false" customHeight="false" outlineLevel="0" collapsed="false">
      <c r="A3556" s="3" t="n">
        <v>3555</v>
      </c>
      <c r="B3556" s="4" t="s">
        <v>13498</v>
      </c>
      <c r="C3556" s="4" t="s">
        <v>13499</v>
      </c>
      <c r="D3556" s="4" t="s">
        <v>13500</v>
      </c>
      <c r="E3556" s="4" t="s">
        <v>10</v>
      </c>
      <c r="F3556" s="4" t="s">
        <v>13501</v>
      </c>
      <c r="G3556" s="4" t="s">
        <v>12</v>
      </c>
    </row>
    <row r="3557" customFormat="false" ht="15.75" hidden="false" customHeight="false" outlineLevel="0" collapsed="false">
      <c r="A3557" s="3" t="n">
        <v>3556</v>
      </c>
      <c r="B3557" s="4" t="s">
        <v>13502</v>
      </c>
      <c r="C3557" s="4" t="s">
        <v>13503</v>
      </c>
      <c r="D3557" s="4" t="s">
        <v>13504</v>
      </c>
      <c r="E3557" s="4" t="n">
        <f aca="false">+912067250600</f>
        <v>912067250600</v>
      </c>
      <c r="F3557" s="4" t="s">
        <v>13505</v>
      </c>
      <c r="G3557" s="4" t="s">
        <v>12</v>
      </c>
    </row>
    <row r="3558" customFormat="false" ht="15.75" hidden="false" customHeight="false" outlineLevel="0" collapsed="false">
      <c r="A3558" s="3" t="n">
        <v>3557</v>
      </c>
      <c r="B3558" s="4" t="s">
        <v>13506</v>
      </c>
      <c r="C3558" s="4" t="s">
        <v>13507</v>
      </c>
      <c r="D3558" s="4" t="s">
        <v>13508</v>
      </c>
      <c r="E3558" s="4" t="s">
        <v>10</v>
      </c>
      <c r="F3558" s="4" t="s">
        <v>13509</v>
      </c>
      <c r="G3558" s="4" t="s">
        <v>12</v>
      </c>
    </row>
    <row r="3559" customFormat="false" ht="15.75" hidden="false" customHeight="false" outlineLevel="0" collapsed="false">
      <c r="A3559" s="3" t="n">
        <v>3558</v>
      </c>
      <c r="B3559" s="4" t="s">
        <v>13510</v>
      </c>
      <c r="C3559" s="4" t="s">
        <v>14</v>
      </c>
      <c r="D3559" s="4" t="s">
        <v>13511</v>
      </c>
      <c r="E3559" s="4" t="s">
        <v>10</v>
      </c>
      <c r="F3559" s="4" t="s">
        <v>13512</v>
      </c>
      <c r="G3559" s="4" t="s">
        <v>12</v>
      </c>
    </row>
    <row r="3560" customFormat="false" ht="15.75" hidden="false" customHeight="false" outlineLevel="0" collapsed="false">
      <c r="A3560" s="3" t="n">
        <v>3559</v>
      </c>
      <c r="B3560" s="4" t="s">
        <v>13513</v>
      </c>
      <c r="C3560" s="4" t="s">
        <v>31</v>
      </c>
      <c r="D3560" s="4" t="s">
        <v>13514</v>
      </c>
      <c r="E3560" s="4" t="s">
        <v>13515</v>
      </c>
      <c r="F3560" s="4" t="s">
        <v>13516</v>
      </c>
      <c r="G3560" s="4" t="s">
        <v>12</v>
      </c>
    </row>
    <row r="3561" customFormat="false" ht="15.75" hidden="false" customHeight="false" outlineLevel="0" collapsed="false">
      <c r="A3561" s="3" t="n">
        <v>3560</v>
      </c>
      <c r="B3561" s="4" t="s">
        <v>13517</v>
      </c>
      <c r="C3561" s="4" t="s">
        <v>13518</v>
      </c>
      <c r="D3561" s="4" t="s">
        <v>13519</v>
      </c>
      <c r="E3561" s="4" t="s">
        <v>13520</v>
      </c>
      <c r="F3561" s="4" t="s">
        <v>13521</v>
      </c>
      <c r="G3561" s="4" t="s">
        <v>12</v>
      </c>
    </row>
    <row r="3562" customFormat="false" ht="15.75" hidden="false" customHeight="false" outlineLevel="0" collapsed="false">
      <c r="A3562" s="3" t="n">
        <v>3561</v>
      </c>
      <c r="B3562" s="4" t="s">
        <v>13522</v>
      </c>
      <c r="C3562" s="4" t="s">
        <v>13523</v>
      </c>
      <c r="D3562" s="4" t="s">
        <v>13524</v>
      </c>
      <c r="E3562" s="4" t="s">
        <v>10</v>
      </c>
      <c r="F3562" s="4" t="s">
        <v>13525</v>
      </c>
      <c r="G3562" s="4" t="s">
        <v>12</v>
      </c>
    </row>
    <row r="3563" customFormat="false" ht="15.75" hidden="false" customHeight="false" outlineLevel="0" collapsed="false">
      <c r="A3563" s="3" t="n">
        <v>3562</v>
      </c>
      <c r="B3563" s="4" t="s">
        <v>13526</v>
      </c>
      <c r="C3563" s="4" t="s">
        <v>13527</v>
      </c>
      <c r="D3563" s="4" t="s">
        <v>13528</v>
      </c>
      <c r="E3563" s="4" t="s">
        <v>10</v>
      </c>
      <c r="F3563" s="4" t="s">
        <v>13529</v>
      </c>
      <c r="G3563" s="4" t="s">
        <v>12</v>
      </c>
    </row>
    <row r="3564" customFormat="false" ht="15.75" hidden="false" customHeight="false" outlineLevel="0" collapsed="false">
      <c r="A3564" s="3" t="n">
        <v>3563</v>
      </c>
      <c r="B3564" s="4" t="s">
        <v>13530</v>
      </c>
      <c r="C3564" s="4" t="s">
        <v>13531</v>
      </c>
      <c r="D3564" s="4" t="s">
        <v>13532</v>
      </c>
      <c r="E3564" s="4" t="s">
        <v>10</v>
      </c>
      <c r="F3564" s="4" t="s">
        <v>13533</v>
      </c>
      <c r="G3564" s="4" t="s">
        <v>12</v>
      </c>
    </row>
    <row r="3565" customFormat="false" ht="15.75" hidden="false" customHeight="false" outlineLevel="0" collapsed="false">
      <c r="A3565" s="3" t="n">
        <v>3564</v>
      </c>
      <c r="B3565" s="4" t="s">
        <v>13534</v>
      </c>
      <c r="C3565" s="4" t="s">
        <v>13535</v>
      </c>
      <c r="D3565" s="4" t="s">
        <v>13536</v>
      </c>
      <c r="E3565" s="4" t="s">
        <v>13537</v>
      </c>
      <c r="F3565" s="4" t="s">
        <v>13538</v>
      </c>
      <c r="G3565" s="4" t="s">
        <v>12</v>
      </c>
    </row>
    <row r="3566" customFormat="false" ht="15.75" hidden="false" customHeight="false" outlineLevel="0" collapsed="false">
      <c r="A3566" s="3" t="n">
        <v>3565</v>
      </c>
      <c r="B3566" s="4" t="s">
        <v>13539</v>
      </c>
      <c r="C3566" s="4" t="s">
        <v>13540</v>
      </c>
      <c r="D3566" s="4" t="s">
        <v>13541</v>
      </c>
      <c r="E3566" s="4" t="s">
        <v>10</v>
      </c>
      <c r="F3566" s="4" t="s">
        <v>13542</v>
      </c>
      <c r="G3566" s="4" t="s">
        <v>12</v>
      </c>
    </row>
    <row r="3567" customFormat="false" ht="15.75" hidden="false" customHeight="false" outlineLevel="0" collapsed="false">
      <c r="A3567" s="3" t="n">
        <v>3566</v>
      </c>
      <c r="B3567" s="4" t="s">
        <v>13543</v>
      </c>
      <c r="C3567" s="4" t="s">
        <v>31</v>
      </c>
      <c r="D3567" s="4" t="s">
        <v>13544</v>
      </c>
      <c r="E3567" s="4" t="s">
        <v>10</v>
      </c>
      <c r="F3567" s="4" t="s">
        <v>13545</v>
      </c>
      <c r="G3567" s="4" t="s">
        <v>12</v>
      </c>
    </row>
    <row r="3568" customFormat="false" ht="15.75" hidden="false" customHeight="false" outlineLevel="0" collapsed="false">
      <c r="A3568" s="3" t="n">
        <v>3567</v>
      </c>
      <c r="B3568" s="4" t="s">
        <v>13546</v>
      </c>
      <c r="C3568" s="4" t="s">
        <v>13547</v>
      </c>
      <c r="D3568" s="4" t="s">
        <v>13548</v>
      </c>
      <c r="E3568" s="4" t="s">
        <v>10</v>
      </c>
      <c r="F3568" s="4" t="s">
        <v>13549</v>
      </c>
      <c r="G3568" s="4" t="s">
        <v>12</v>
      </c>
    </row>
    <row r="3569" customFormat="false" ht="15.75" hidden="false" customHeight="false" outlineLevel="0" collapsed="false">
      <c r="A3569" s="3" t="n">
        <v>3568</v>
      </c>
      <c r="B3569" s="4" t="s">
        <v>13550</v>
      </c>
      <c r="C3569" s="4" t="s">
        <v>13551</v>
      </c>
      <c r="D3569" s="4" t="s">
        <v>13552</v>
      </c>
      <c r="E3569" s="4" t="s">
        <v>10</v>
      </c>
      <c r="F3569" s="4" t="s">
        <v>13553</v>
      </c>
      <c r="G3569" s="4" t="s">
        <v>12</v>
      </c>
    </row>
    <row r="3570" customFormat="false" ht="15.75" hidden="false" customHeight="false" outlineLevel="0" collapsed="false">
      <c r="A3570" s="3" t="n">
        <v>3569</v>
      </c>
      <c r="B3570" s="4" t="s">
        <v>13554</v>
      </c>
      <c r="C3570" s="4" t="s">
        <v>13555</v>
      </c>
      <c r="D3570" s="4" t="s">
        <v>13556</v>
      </c>
      <c r="E3570" s="4" t="s">
        <v>13557</v>
      </c>
      <c r="F3570" s="4" t="s">
        <v>13558</v>
      </c>
      <c r="G3570" s="4" t="s">
        <v>12</v>
      </c>
    </row>
    <row r="3571" customFormat="false" ht="15.75" hidden="false" customHeight="false" outlineLevel="0" collapsed="false">
      <c r="A3571" s="3" t="n">
        <v>3570</v>
      </c>
      <c r="B3571" s="4" t="s">
        <v>13559</v>
      </c>
      <c r="C3571" s="4" t="s">
        <v>31</v>
      </c>
      <c r="D3571" s="6" t="s">
        <v>13560</v>
      </c>
      <c r="E3571" s="4" t="s">
        <v>13561</v>
      </c>
      <c r="F3571" s="4" t="s">
        <v>13562</v>
      </c>
      <c r="G3571" s="4" t="s">
        <v>12</v>
      </c>
    </row>
    <row r="3572" customFormat="false" ht="15.75" hidden="false" customHeight="false" outlineLevel="0" collapsed="false">
      <c r="A3572" s="3" t="n">
        <v>3571</v>
      </c>
      <c r="B3572" s="4" t="s">
        <v>13563</v>
      </c>
      <c r="C3572" s="4" t="s">
        <v>13564</v>
      </c>
      <c r="D3572" s="4" t="s">
        <v>13565</v>
      </c>
      <c r="E3572" s="4" t="n">
        <f aca="false">+914023256000</f>
        <v>914023256000</v>
      </c>
      <c r="F3572" s="4" t="s">
        <v>13566</v>
      </c>
      <c r="G3572" s="4" t="s">
        <v>12</v>
      </c>
    </row>
    <row r="3573" customFormat="false" ht="15.75" hidden="false" customHeight="false" outlineLevel="0" collapsed="false">
      <c r="A3573" s="3" t="n">
        <v>3572</v>
      </c>
      <c r="B3573" s="4" t="s">
        <v>13567</v>
      </c>
      <c r="C3573" s="4" t="s">
        <v>31</v>
      </c>
      <c r="D3573" s="4" t="s">
        <v>13568</v>
      </c>
      <c r="E3573" s="4" t="s">
        <v>10</v>
      </c>
      <c r="F3573" s="4" t="s">
        <v>13569</v>
      </c>
      <c r="G3573" s="4" t="s">
        <v>12</v>
      </c>
    </row>
    <row r="3574" customFormat="false" ht="15.75" hidden="false" customHeight="false" outlineLevel="0" collapsed="false">
      <c r="A3574" s="3" t="n">
        <v>3573</v>
      </c>
      <c r="B3574" s="4" t="s">
        <v>13570</v>
      </c>
      <c r="C3574" s="4" t="s">
        <v>171</v>
      </c>
      <c r="D3574" s="4" t="s">
        <v>13571</v>
      </c>
      <c r="E3574" s="4" t="s">
        <v>10</v>
      </c>
      <c r="F3574" s="4" t="s">
        <v>13572</v>
      </c>
      <c r="G3574" s="4" t="s">
        <v>12</v>
      </c>
    </row>
    <row r="3575" customFormat="false" ht="15.75" hidden="false" customHeight="false" outlineLevel="0" collapsed="false">
      <c r="A3575" s="3" t="n">
        <v>3574</v>
      </c>
      <c r="B3575" s="4" t="s">
        <v>13573</v>
      </c>
      <c r="C3575" s="4" t="s">
        <v>13574</v>
      </c>
      <c r="D3575" s="4" t="s">
        <v>13575</v>
      </c>
      <c r="E3575" s="4" t="s">
        <v>10</v>
      </c>
      <c r="F3575" s="4" t="s">
        <v>13576</v>
      </c>
      <c r="G3575" s="4" t="s">
        <v>12</v>
      </c>
    </row>
    <row r="3576" customFormat="false" ht="15.75" hidden="false" customHeight="false" outlineLevel="0" collapsed="false">
      <c r="A3576" s="3" t="n">
        <v>3575</v>
      </c>
      <c r="B3576" s="4" t="s">
        <v>13577</v>
      </c>
      <c r="C3576" s="4" t="s">
        <v>31</v>
      </c>
      <c r="D3576" s="6" t="s">
        <v>13578</v>
      </c>
      <c r="E3576" s="4" t="s">
        <v>10</v>
      </c>
      <c r="F3576" s="4" t="s">
        <v>13579</v>
      </c>
      <c r="G3576" s="4" t="s">
        <v>12</v>
      </c>
    </row>
    <row r="3577" customFormat="false" ht="15.75" hidden="false" customHeight="false" outlineLevel="0" collapsed="false">
      <c r="A3577" s="3" t="n">
        <v>3576</v>
      </c>
      <c r="B3577" s="4" t="s">
        <v>13580</v>
      </c>
      <c r="C3577" s="4" t="s">
        <v>13581</v>
      </c>
      <c r="D3577" s="4" t="s">
        <v>13582</v>
      </c>
      <c r="E3577" s="4" t="n">
        <f aca="false">+913366053009</f>
        <v>913366053009</v>
      </c>
      <c r="F3577" s="4" t="s">
        <v>13583</v>
      </c>
      <c r="G3577" s="4" t="s">
        <v>12</v>
      </c>
    </row>
    <row r="3578" customFormat="false" ht="15.75" hidden="false" customHeight="false" outlineLevel="0" collapsed="false">
      <c r="A3578" s="3" t="n">
        <v>3577</v>
      </c>
      <c r="B3578" s="4" t="s">
        <v>13584</v>
      </c>
      <c r="C3578" s="4" t="s">
        <v>1766</v>
      </c>
      <c r="D3578" s="4" t="s">
        <v>13585</v>
      </c>
      <c r="E3578" s="4" t="n">
        <f aca="false">+919940130385</f>
        <v>919940130385</v>
      </c>
      <c r="F3578" s="4" t="s">
        <v>13586</v>
      </c>
      <c r="G3578" s="4" t="s">
        <v>12</v>
      </c>
    </row>
    <row r="3579" customFormat="false" ht="15.75" hidden="false" customHeight="false" outlineLevel="0" collapsed="false">
      <c r="A3579" s="3" t="n">
        <v>3578</v>
      </c>
      <c r="B3579" s="4" t="s">
        <v>13587</v>
      </c>
      <c r="C3579" s="4" t="s">
        <v>13588</v>
      </c>
      <c r="D3579" s="4" t="s">
        <v>13589</v>
      </c>
      <c r="E3579" s="4" t="s">
        <v>10</v>
      </c>
      <c r="F3579" s="4" t="s">
        <v>13590</v>
      </c>
      <c r="G3579" s="4" t="s">
        <v>12</v>
      </c>
    </row>
    <row r="3580" customFormat="false" ht="15.75" hidden="false" customHeight="false" outlineLevel="0" collapsed="false">
      <c r="A3580" s="3" t="n">
        <v>3579</v>
      </c>
      <c r="B3580" s="4" t="s">
        <v>13591</v>
      </c>
      <c r="C3580" s="4" t="s">
        <v>31</v>
      </c>
      <c r="D3580" s="4" t="s">
        <v>13592</v>
      </c>
      <c r="E3580" s="4" t="s">
        <v>13593</v>
      </c>
      <c r="F3580" s="4" t="s">
        <v>13594</v>
      </c>
      <c r="G3580" s="4" t="s">
        <v>12</v>
      </c>
    </row>
    <row r="3581" customFormat="false" ht="15.75" hidden="false" customHeight="false" outlineLevel="0" collapsed="false">
      <c r="A3581" s="3" t="n">
        <v>3580</v>
      </c>
      <c r="B3581" s="4" t="s">
        <v>13595</v>
      </c>
      <c r="C3581" s="4" t="s">
        <v>13596</v>
      </c>
      <c r="D3581" s="6" t="s">
        <v>13597</v>
      </c>
      <c r="E3581" s="4" t="s">
        <v>13598</v>
      </c>
      <c r="F3581" s="4" t="s">
        <v>13599</v>
      </c>
      <c r="G3581" s="4" t="s">
        <v>12</v>
      </c>
    </row>
    <row r="3582" customFormat="false" ht="15.75" hidden="false" customHeight="false" outlineLevel="0" collapsed="false">
      <c r="A3582" s="3" t="n">
        <v>3581</v>
      </c>
      <c r="B3582" s="4" t="s">
        <v>13600</v>
      </c>
      <c r="C3582" s="4" t="s">
        <v>13601</v>
      </c>
      <c r="D3582" s="4" t="s">
        <v>13602</v>
      </c>
      <c r="E3582" s="4" t="s">
        <v>10</v>
      </c>
      <c r="F3582" s="4" t="s">
        <v>13603</v>
      </c>
      <c r="G3582" s="4" t="s">
        <v>12</v>
      </c>
    </row>
    <row r="3583" customFormat="false" ht="15.75" hidden="false" customHeight="false" outlineLevel="0" collapsed="false">
      <c r="A3583" s="3" t="n">
        <v>3582</v>
      </c>
      <c r="B3583" s="4" t="s">
        <v>13604</v>
      </c>
      <c r="C3583" s="4" t="s">
        <v>13605</v>
      </c>
      <c r="D3583" s="4" t="s">
        <v>13606</v>
      </c>
      <c r="E3583" s="4" t="s">
        <v>10</v>
      </c>
      <c r="F3583" s="4" t="s">
        <v>13607</v>
      </c>
      <c r="G3583" s="4" t="s">
        <v>12</v>
      </c>
    </row>
    <row r="3584" customFormat="false" ht="15.75" hidden="false" customHeight="false" outlineLevel="0" collapsed="false">
      <c r="A3584" s="3" t="n">
        <v>3583</v>
      </c>
      <c r="B3584" s="4" t="s">
        <v>13608</v>
      </c>
      <c r="C3584" s="4" t="s">
        <v>13609</v>
      </c>
      <c r="D3584" s="4" t="s">
        <v>13610</v>
      </c>
      <c r="E3584" s="4" t="s">
        <v>10</v>
      </c>
      <c r="F3584" s="4" t="s">
        <v>13611</v>
      </c>
      <c r="G3584" s="4" t="s">
        <v>12</v>
      </c>
    </row>
    <row r="3585" customFormat="false" ht="15.75" hidden="false" customHeight="false" outlineLevel="0" collapsed="false">
      <c r="A3585" s="3" t="n">
        <v>3584</v>
      </c>
      <c r="B3585" s="4" t="s">
        <v>13612</v>
      </c>
      <c r="C3585" s="4" t="s">
        <v>31</v>
      </c>
      <c r="D3585" s="4" t="s">
        <v>13613</v>
      </c>
      <c r="E3585" s="4" t="s">
        <v>13614</v>
      </c>
      <c r="F3585" s="4" t="s">
        <v>13615</v>
      </c>
      <c r="G3585" s="4" t="s">
        <v>12</v>
      </c>
    </row>
    <row r="3586" customFormat="false" ht="15.75" hidden="false" customHeight="false" outlineLevel="0" collapsed="false">
      <c r="A3586" s="3" t="n">
        <v>3585</v>
      </c>
      <c r="B3586" s="4" t="s">
        <v>13616</v>
      </c>
      <c r="C3586" s="4" t="s">
        <v>13617</v>
      </c>
      <c r="D3586" s="4" t="s">
        <v>13618</v>
      </c>
      <c r="E3586" s="4" t="s">
        <v>10</v>
      </c>
      <c r="F3586" s="4" t="s">
        <v>13619</v>
      </c>
      <c r="G3586" s="4" t="s">
        <v>12</v>
      </c>
    </row>
    <row r="3587" customFormat="false" ht="15.75" hidden="false" customHeight="false" outlineLevel="0" collapsed="false">
      <c r="A3587" s="3" t="n">
        <v>3586</v>
      </c>
      <c r="B3587" s="4" t="s">
        <v>13620</v>
      </c>
      <c r="C3587" s="4" t="s">
        <v>13621</v>
      </c>
      <c r="D3587" s="4" t="s">
        <v>13622</v>
      </c>
      <c r="E3587" s="4" t="s">
        <v>10</v>
      </c>
      <c r="F3587" s="4" t="s">
        <v>13623</v>
      </c>
      <c r="G3587" s="4" t="s">
        <v>12</v>
      </c>
    </row>
    <row r="3588" customFormat="false" ht="15.75" hidden="false" customHeight="false" outlineLevel="0" collapsed="false">
      <c r="A3588" s="3" t="n">
        <v>3587</v>
      </c>
      <c r="B3588" s="4" t="s">
        <v>13624</v>
      </c>
      <c r="C3588" s="4" t="s">
        <v>13625</v>
      </c>
      <c r="D3588" s="4" t="s">
        <v>13626</v>
      </c>
      <c r="E3588" s="4" t="s">
        <v>13627</v>
      </c>
      <c r="F3588" s="4" t="s">
        <v>13628</v>
      </c>
      <c r="G3588" s="4" t="s">
        <v>12</v>
      </c>
    </row>
    <row r="3589" customFormat="false" ht="15.75" hidden="false" customHeight="false" outlineLevel="0" collapsed="false">
      <c r="A3589" s="3" t="n">
        <v>3588</v>
      </c>
      <c r="B3589" s="4" t="s">
        <v>13629</v>
      </c>
      <c r="C3589" s="4" t="s">
        <v>13630</v>
      </c>
      <c r="D3589" s="4" t="s">
        <v>13631</v>
      </c>
      <c r="E3589" s="4" t="s">
        <v>13632</v>
      </c>
      <c r="F3589" s="4" t="s">
        <v>13633</v>
      </c>
      <c r="G3589" s="4" t="s">
        <v>12</v>
      </c>
    </row>
    <row r="3590" customFormat="false" ht="15.75" hidden="false" customHeight="false" outlineLevel="0" collapsed="false">
      <c r="A3590" s="3" t="n">
        <v>3589</v>
      </c>
      <c r="B3590" s="4" t="s">
        <v>13634</v>
      </c>
      <c r="C3590" s="4" t="s">
        <v>31</v>
      </c>
      <c r="D3590" s="4" t="s">
        <v>13635</v>
      </c>
      <c r="E3590" s="10" t="s">
        <v>13636</v>
      </c>
      <c r="F3590" s="4" t="s">
        <v>13637</v>
      </c>
      <c r="G3590" s="4" t="s">
        <v>12</v>
      </c>
    </row>
    <row r="3591" customFormat="false" ht="15.75" hidden="false" customHeight="false" outlineLevel="0" collapsed="false">
      <c r="A3591" s="3" t="n">
        <v>3590</v>
      </c>
      <c r="B3591" s="4" t="s">
        <v>13638</v>
      </c>
      <c r="C3591" s="4" t="s">
        <v>13639</v>
      </c>
      <c r="D3591" s="4" t="s">
        <v>13640</v>
      </c>
      <c r="E3591" s="4" t="s">
        <v>10</v>
      </c>
      <c r="F3591" s="4" t="s">
        <v>13641</v>
      </c>
      <c r="G3591" s="4" t="s">
        <v>12</v>
      </c>
    </row>
    <row r="3592" customFormat="false" ht="15.75" hidden="false" customHeight="false" outlineLevel="0" collapsed="false">
      <c r="A3592" s="3" t="n">
        <v>3591</v>
      </c>
      <c r="B3592" s="4" t="s">
        <v>13642</v>
      </c>
      <c r="C3592" s="4" t="s">
        <v>13643</v>
      </c>
      <c r="D3592" s="4" t="s">
        <v>13644</v>
      </c>
      <c r="E3592" s="4" t="s">
        <v>10</v>
      </c>
      <c r="F3592" s="4" t="s">
        <v>13645</v>
      </c>
      <c r="G3592" s="4" t="s">
        <v>12</v>
      </c>
    </row>
    <row r="3593" customFormat="false" ht="15.75" hidden="false" customHeight="false" outlineLevel="0" collapsed="false">
      <c r="A3593" s="3" t="n">
        <v>3592</v>
      </c>
      <c r="B3593" s="4" t="s">
        <v>13646</v>
      </c>
      <c r="C3593" s="4" t="s">
        <v>13647</v>
      </c>
      <c r="D3593" s="4" t="s">
        <v>13648</v>
      </c>
      <c r="E3593" s="4" t="s">
        <v>10</v>
      </c>
      <c r="F3593" s="4" t="s">
        <v>13649</v>
      </c>
      <c r="G3593" s="4" t="s">
        <v>12</v>
      </c>
    </row>
    <row r="3594" customFormat="false" ht="15.75" hidden="false" customHeight="false" outlineLevel="0" collapsed="false">
      <c r="A3594" s="3" t="n">
        <v>3593</v>
      </c>
      <c r="B3594" s="4" t="s">
        <v>13650</v>
      </c>
      <c r="C3594" s="4" t="s">
        <v>13651</v>
      </c>
      <c r="D3594" s="6" t="s">
        <v>13652</v>
      </c>
      <c r="E3594" s="4" t="s">
        <v>10</v>
      </c>
      <c r="F3594" s="4" t="s">
        <v>13653</v>
      </c>
      <c r="G3594" s="4" t="s">
        <v>12</v>
      </c>
    </row>
    <row r="3595" customFormat="false" ht="15.75" hidden="false" customHeight="false" outlineLevel="0" collapsed="false">
      <c r="A3595" s="3" t="n">
        <v>3594</v>
      </c>
      <c r="B3595" s="4" t="s">
        <v>13654</v>
      </c>
      <c r="C3595" s="4" t="s">
        <v>5261</v>
      </c>
      <c r="D3595" s="4" t="s">
        <v>13655</v>
      </c>
      <c r="E3595" s="4" t="s">
        <v>13656</v>
      </c>
      <c r="F3595" s="4" t="s">
        <v>13657</v>
      </c>
      <c r="G3595" s="4" t="s">
        <v>12</v>
      </c>
    </row>
    <row r="3596" customFormat="false" ht="15.75" hidden="false" customHeight="false" outlineLevel="0" collapsed="false">
      <c r="A3596" s="3" t="n">
        <v>3595</v>
      </c>
      <c r="B3596" s="4" t="s">
        <v>13658</v>
      </c>
      <c r="C3596" s="4" t="s">
        <v>13659</v>
      </c>
      <c r="D3596" s="4" t="s">
        <v>13660</v>
      </c>
      <c r="E3596" s="4" t="s">
        <v>10</v>
      </c>
      <c r="F3596" s="4" t="s">
        <v>13661</v>
      </c>
      <c r="G3596" s="4" t="s">
        <v>12</v>
      </c>
    </row>
    <row r="3597" customFormat="false" ht="15.75" hidden="false" customHeight="false" outlineLevel="0" collapsed="false">
      <c r="A3597" s="3" t="n">
        <v>3596</v>
      </c>
      <c r="B3597" s="4" t="s">
        <v>13662</v>
      </c>
      <c r="C3597" s="4" t="s">
        <v>13663</v>
      </c>
      <c r="D3597" s="4" t="s">
        <v>13664</v>
      </c>
      <c r="E3597" s="4" t="n">
        <v>42928888</v>
      </c>
      <c r="F3597" s="4" t="s">
        <v>13665</v>
      </c>
      <c r="G3597" s="4" t="s">
        <v>12</v>
      </c>
    </row>
    <row r="3598" customFormat="false" ht="15.75" hidden="false" customHeight="false" outlineLevel="0" collapsed="false">
      <c r="A3598" s="3" t="n">
        <v>3597</v>
      </c>
      <c r="B3598" s="4" t="s">
        <v>13666</v>
      </c>
      <c r="C3598" s="4" t="s">
        <v>171</v>
      </c>
      <c r="D3598" s="4" t="s">
        <v>13667</v>
      </c>
      <c r="E3598" s="4" t="s">
        <v>10</v>
      </c>
      <c r="F3598" s="4" t="s">
        <v>13668</v>
      </c>
      <c r="G3598" s="4" t="s">
        <v>12</v>
      </c>
    </row>
    <row r="3599" customFormat="false" ht="15.75" hidden="false" customHeight="false" outlineLevel="0" collapsed="false">
      <c r="A3599" s="3" t="n">
        <v>3598</v>
      </c>
      <c r="B3599" s="4" t="s">
        <v>13669</v>
      </c>
      <c r="C3599" s="4" t="s">
        <v>109</v>
      </c>
      <c r="D3599" s="4" t="s">
        <v>13670</v>
      </c>
      <c r="E3599" s="4" t="s">
        <v>10</v>
      </c>
      <c r="F3599" s="4" t="s">
        <v>13671</v>
      </c>
      <c r="G3599" s="4" t="s">
        <v>12</v>
      </c>
    </row>
    <row r="3600" customFormat="false" ht="15.75" hidden="false" customHeight="false" outlineLevel="0" collapsed="false">
      <c r="A3600" s="3" t="n">
        <v>3599</v>
      </c>
      <c r="B3600" s="4" t="s">
        <v>13672</v>
      </c>
      <c r="C3600" s="4" t="s">
        <v>13673</v>
      </c>
      <c r="D3600" s="4" t="s">
        <v>13674</v>
      </c>
      <c r="E3600" s="4" t="s">
        <v>13675</v>
      </c>
      <c r="F3600" s="4" t="s">
        <v>13676</v>
      </c>
      <c r="G3600" s="4" t="s">
        <v>12</v>
      </c>
    </row>
    <row r="3601" customFormat="false" ht="15.75" hidden="false" customHeight="false" outlineLevel="0" collapsed="false">
      <c r="A3601" s="3" t="n">
        <v>3600</v>
      </c>
      <c r="B3601" s="4" t="s">
        <v>13677</v>
      </c>
      <c r="C3601" s="4" t="s">
        <v>13678</v>
      </c>
      <c r="D3601" s="4" t="s">
        <v>13679</v>
      </c>
      <c r="E3601" s="4" t="e">
        <f aca="false">+91 22 4921 9999</f>
        <v>#VALUE!</v>
      </c>
      <c r="F3601" s="4" t="s">
        <v>13680</v>
      </c>
      <c r="G3601" s="4" t="s">
        <v>12</v>
      </c>
    </row>
    <row r="3602" customFormat="false" ht="15.75" hidden="false" customHeight="false" outlineLevel="0" collapsed="false">
      <c r="A3602" s="3" t="n">
        <v>3601</v>
      </c>
      <c r="B3602" s="4" t="s">
        <v>13681</v>
      </c>
      <c r="C3602" s="4" t="s">
        <v>13682</v>
      </c>
      <c r="D3602" s="4" t="s">
        <v>13683</v>
      </c>
      <c r="E3602" s="4" t="n">
        <f aca="false">+919769008864</f>
        <v>919769008864</v>
      </c>
      <c r="F3602" s="4" t="s">
        <v>13684</v>
      </c>
      <c r="G3602" s="4" t="s">
        <v>12</v>
      </c>
    </row>
    <row r="3603" customFormat="false" ht="15.75" hidden="false" customHeight="false" outlineLevel="0" collapsed="false">
      <c r="A3603" s="3" t="n">
        <v>3602</v>
      </c>
      <c r="B3603" s="4" t="s">
        <v>13685</v>
      </c>
      <c r="C3603" s="4" t="s">
        <v>13686</v>
      </c>
      <c r="D3603" s="6" t="s">
        <v>13687</v>
      </c>
      <c r="E3603" s="4" t="s">
        <v>10</v>
      </c>
      <c r="F3603" s="4" t="s">
        <v>13688</v>
      </c>
      <c r="G3603" s="4" t="s">
        <v>12</v>
      </c>
    </row>
    <row r="3604" customFormat="false" ht="15.75" hidden="false" customHeight="false" outlineLevel="0" collapsed="false">
      <c r="A3604" s="3" t="n">
        <v>3603</v>
      </c>
      <c r="B3604" s="4" t="s">
        <v>13689</v>
      </c>
      <c r="C3604" s="4" t="s">
        <v>13690</v>
      </c>
      <c r="D3604" s="4" t="s">
        <v>13691</v>
      </c>
      <c r="E3604" s="4" t="s">
        <v>10</v>
      </c>
      <c r="F3604" s="4" t="s">
        <v>13692</v>
      </c>
      <c r="G3604" s="4" t="s">
        <v>12</v>
      </c>
    </row>
    <row r="3605" customFormat="false" ht="15.75" hidden="false" customHeight="false" outlineLevel="0" collapsed="false">
      <c r="A3605" s="3" t="n">
        <v>3604</v>
      </c>
      <c r="B3605" s="4" t="s">
        <v>13693</v>
      </c>
      <c r="C3605" s="4" t="s">
        <v>3385</v>
      </c>
      <c r="D3605" s="4" t="s">
        <v>13694</v>
      </c>
      <c r="E3605" s="4" t="s">
        <v>13695</v>
      </c>
      <c r="F3605" s="4" t="s">
        <v>13696</v>
      </c>
      <c r="G3605" s="4" t="s">
        <v>12</v>
      </c>
    </row>
    <row r="3606" customFormat="false" ht="15.75" hidden="false" customHeight="false" outlineLevel="0" collapsed="false">
      <c r="A3606" s="3" t="n">
        <v>3605</v>
      </c>
      <c r="B3606" s="4" t="s">
        <v>13697</v>
      </c>
      <c r="C3606" s="4" t="s">
        <v>2084</v>
      </c>
      <c r="D3606" s="4" t="s">
        <v>13698</v>
      </c>
      <c r="E3606" s="4" t="s">
        <v>13699</v>
      </c>
      <c r="F3606" s="4" t="s">
        <v>13700</v>
      </c>
      <c r="G3606" s="4" t="s">
        <v>12</v>
      </c>
    </row>
    <row r="3607" customFormat="false" ht="15.75" hidden="false" customHeight="false" outlineLevel="0" collapsed="false">
      <c r="A3607" s="3" t="n">
        <v>3606</v>
      </c>
      <c r="B3607" s="4" t="s">
        <v>13701</v>
      </c>
      <c r="C3607" s="4" t="s">
        <v>31</v>
      </c>
      <c r="D3607" s="4" t="s">
        <v>13702</v>
      </c>
      <c r="E3607" s="4" t="s">
        <v>10</v>
      </c>
      <c r="F3607" s="4" t="s">
        <v>13703</v>
      </c>
      <c r="G3607" s="4" t="s">
        <v>12</v>
      </c>
    </row>
    <row r="3608" customFormat="false" ht="15.75" hidden="false" customHeight="false" outlineLevel="0" collapsed="false">
      <c r="A3608" s="3" t="n">
        <v>3607</v>
      </c>
      <c r="B3608" s="4" t="s">
        <v>13704</v>
      </c>
      <c r="C3608" s="4" t="s">
        <v>13705</v>
      </c>
      <c r="D3608" s="4" t="s">
        <v>13706</v>
      </c>
      <c r="E3608" s="4" t="s">
        <v>10</v>
      </c>
      <c r="F3608" s="4" t="s">
        <v>13707</v>
      </c>
      <c r="G3608" s="4" t="s">
        <v>12</v>
      </c>
    </row>
    <row r="3609" customFormat="false" ht="15.75" hidden="false" customHeight="false" outlineLevel="0" collapsed="false">
      <c r="A3609" s="3" t="n">
        <v>3608</v>
      </c>
      <c r="B3609" s="4" t="s">
        <v>13708</v>
      </c>
      <c r="C3609" s="4" t="s">
        <v>109</v>
      </c>
      <c r="D3609" s="4" t="s">
        <v>13709</v>
      </c>
      <c r="E3609" s="4" t="s">
        <v>10</v>
      </c>
      <c r="F3609" s="4" t="s">
        <v>13710</v>
      </c>
      <c r="G3609" s="4" t="s">
        <v>12</v>
      </c>
    </row>
    <row r="3610" customFormat="false" ht="15.75" hidden="false" customHeight="false" outlineLevel="0" collapsed="false">
      <c r="A3610" s="3" t="n">
        <v>3609</v>
      </c>
      <c r="B3610" s="4" t="s">
        <v>13711</v>
      </c>
      <c r="C3610" s="4" t="s">
        <v>31</v>
      </c>
      <c r="D3610" s="4" t="s">
        <v>13712</v>
      </c>
      <c r="E3610" s="10" t="s">
        <v>13713</v>
      </c>
      <c r="F3610" s="4" t="s">
        <v>13714</v>
      </c>
      <c r="G3610" s="4" t="s">
        <v>12</v>
      </c>
    </row>
    <row r="3611" customFormat="false" ht="15.75" hidden="false" customHeight="false" outlineLevel="0" collapsed="false">
      <c r="A3611" s="3" t="n">
        <v>3610</v>
      </c>
      <c r="B3611" s="4" t="s">
        <v>13715</v>
      </c>
      <c r="C3611" s="4" t="s">
        <v>31</v>
      </c>
      <c r="D3611" s="4" t="s">
        <v>13716</v>
      </c>
      <c r="E3611" s="4" t="s">
        <v>10</v>
      </c>
      <c r="F3611" s="4" t="s">
        <v>13717</v>
      </c>
      <c r="G3611" s="4" t="s">
        <v>12</v>
      </c>
    </row>
    <row r="3612" customFormat="false" ht="15.75" hidden="false" customHeight="false" outlineLevel="0" collapsed="false">
      <c r="A3612" s="3" t="n">
        <v>3611</v>
      </c>
      <c r="B3612" s="4" t="s">
        <v>13718</v>
      </c>
      <c r="C3612" s="4" t="s">
        <v>13719</v>
      </c>
      <c r="D3612" s="4" t="s">
        <v>13720</v>
      </c>
      <c r="E3612" s="4" t="n">
        <f aca="false">+919367704073</f>
        <v>919367704073</v>
      </c>
      <c r="F3612" s="4" t="s">
        <v>13721</v>
      </c>
      <c r="G3612" s="4" t="s">
        <v>12</v>
      </c>
    </row>
    <row r="3613" customFormat="false" ht="15.75" hidden="false" customHeight="false" outlineLevel="0" collapsed="false">
      <c r="A3613" s="3" t="n">
        <v>3612</v>
      </c>
      <c r="B3613" s="4" t="s">
        <v>13722</v>
      </c>
      <c r="C3613" s="4" t="s">
        <v>13723</v>
      </c>
      <c r="D3613" s="4" t="s">
        <v>13724</v>
      </c>
      <c r="E3613" s="4" t="s">
        <v>13725</v>
      </c>
      <c r="F3613" s="4" t="s">
        <v>13726</v>
      </c>
      <c r="G3613" s="4" t="s">
        <v>12</v>
      </c>
    </row>
    <row r="3614" customFormat="false" ht="15.75" hidden="false" customHeight="false" outlineLevel="0" collapsed="false">
      <c r="A3614" s="3" t="n">
        <v>3613</v>
      </c>
      <c r="B3614" s="4" t="s">
        <v>13727</v>
      </c>
      <c r="C3614" s="4" t="s">
        <v>13728</v>
      </c>
      <c r="D3614" s="4" t="s">
        <v>13729</v>
      </c>
      <c r="E3614" s="4" t="s">
        <v>10</v>
      </c>
      <c r="F3614" s="4" t="s">
        <v>13730</v>
      </c>
      <c r="G3614" s="4" t="s">
        <v>12</v>
      </c>
    </row>
    <row r="3615" customFormat="false" ht="15.75" hidden="false" customHeight="false" outlineLevel="0" collapsed="false">
      <c r="A3615" s="3" t="n">
        <v>3614</v>
      </c>
      <c r="B3615" s="4" t="s">
        <v>13731</v>
      </c>
      <c r="C3615" s="4" t="s">
        <v>13732</v>
      </c>
      <c r="D3615" s="4" t="s">
        <v>13733</v>
      </c>
      <c r="E3615" s="4" t="s">
        <v>13734</v>
      </c>
      <c r="F3615" s="4" t="s">
        <v>13735</v>
      </c>
      <c r="G3615" s="4" t="s">
        <v>12</v>
      </c>
    </row>
    <row r="3616" customFormat="false" ht="15.75" hidden="false" customHeight="false" outlineLevel="0" collapsed="false">
      <c r="A3616" s="3" t="n">
        <v>3615</v>
      </c>
      <c r="B3616" s="4" t="s">
        <v>13736</v>
      </c>
      <c r="C3616" s="4" t="s">
        <v>13737</v>
      </c>
      <c r="D3616" s="4" t="s">
        <v>13738</v>
      </c>
      <c r="E3616" s="4" t="s">
        <v>10</v>
      </c>
      <c r="F3616" s="4" t="s">
        <v>13739</v>
      </c>
      <c r="G3616" s="4" t="s">
        <v>12</v>
      </c>
    </row>
    <row r="3617" customFormat="false" ht="15.75" hidden="false" customHeight="false" outlineLevel="0" collapsed="false">
      <c r="A3617" s="3" t="n">
        <v>3616</v>
      </c>
      <c r="B3617" s="4" t="s">
        <v>13740</v>
      </c>
      <c r="C3617" s="4" t="s">
        <v>31</v>
      </c>
      <c r="D3617" s="4" t="s">
        <v>13741</v>
      </c>
      <c r="E3617" s="4" t="n">
        <f aca="false">+911414041999</f>
        <v>911414041999</v>
      </c>
      <c r="F3617" s="4" t="s">
        <v>13742</v>
      </c>
      <c r="G3617" s="4" t="s">
        <v>12</v>
      </c>
    </row>
    <row r="3618" customFormat="false" ht="15.75" hidden="false" customHeight="false" outlineLevel="0" collapsed="false">
      <c r="A3618" s="3" t="n">
        <v>3617</v>
      </c>
      <c r="B3618" s="4" t="s">
        <v>13743</v>
      </c>
      <c r="C3618" s="4" t="s">
        <v>14</v>
      </c>
      <c r="D3618" s="4" t="s">
        <v>13744</v>
      </c>
      <c r="E3618" s="4" t="s">
        <v>10</v>
      </c>
      <c r="F3618" s="4" t="s">
        <v>13745</v>
      </c>
      <c r="G3618" s="4" t="s">
        <v>12</v>
      </c>
    </row>
    <row r="3619" customFormat="false" ht="15.75" hidden="false" customHeight="false" outlineLevel="0" collapsed="false">
      <c r="A3619" s="3" t="n">
        <v>3618</v>
      </c>
      <c r="B3619" s="4" t="s">
        <v>13746</v>
      </c>
      <c r="C3619" s="4" t="s">
        <v>109</v>
      </c>
      <c r="D3619" s="4" t="s">
        <v>13747</v>
      </c>
      <c r="E3619" s="4" t="s">
        <v>10</v>
      </c>
      <c r="F3619" s="4" t="s">
        <v>13748</v>
      </c>
      <c r="G3619" s="4" t="s">
        <v>12</v>
      </c>
    </row>
    <row r="3620" customFormat="false" ht="15.75" hidden="false" customHeight="false" outlineLevel="0" collapsed="false">
      <c r="A3620" s="3" t="n">
        <v>3619</v>
      </c>
      <c r="B3620" s="4" t="s">
        <v>13749</v>
      </c>
      <c r="C3620" s="4" t="s">
        <v>13750</v>
      </c>
      <c r="D3620" s="4" t="s">
        <v>13751</v>
      </c>
      <c r="E3620" s="4" t="s">
        <v>13752</v>
      </c>
      <c r="F3620" s="4" t="s">
        <v>13753</v>
      </c>
      <c r="G3620" s="4" t="s">
        <v>12</v>
      </c>
    </row>
    <row r="3621" customFormat="false" ht="15.75" hidden="false" customHeight="false" outlineLevel="0" collapsed="false">
      <c r="A3621" s="3" t="n">
        <v>3620</v>
      </c>
      <c r="B3621" s="4" t="s">
        <v>13754</v>
      </c>
      <c r="C3621" s="4" t="s">
        <v>13755</v>
      </c>
      <c r="D3621" s="4" t="s">
        <v>13756</v>
      </c>
      <c r="E3621" s="4" t="n">
        <f aca="false">+91804152816</f>
        <v>91804152816</v>
      </c>
      <c r="F3621" s="4" t="s">
        <v>13757</v>
      </c>
      <c r="G3621" s="4" t="s">
        <v>12</v>
      </c>
    </row>
    <row r="3622" customFormat="false" ht="15.75" hidden="false" customHeight="false" outlineLevel="0" collapsed="false">
      <c r="A3622" s="3" t="n">
        <v>3621</v>
      </c>
      <c r="B3622" s="4" t="s">
        <v>13758</v>
      </c>
      <c r="C3622" s="4" t="s">
        <v>13759</v>
      </c>
      <c r="D3622" s="4" t="s">
        <v>13760</v>
      </c>
      <c r="E3622" s="4" t="s">
        <v>10</v>
      </c>
      <c r="F3622" s="4" t="s">
        <v>13761</v>
      </c>
      <c r="G3622" s="4" t="s">
        <v>12</v>
      </c>
    </row>
    <row r="3623" customFormat="false" ht="15.75" hidden="false" customHeight="false" outlineLevel="0" collapsed="false">
      <c r="A3623" s="3" t="n">
        <v>3622</v>
      </c>
      <c r="B3623" s="4" t="s">
        <v>13762</v>
      </c>
      <c r="C3623" s="4" t="s">
        <v>14</v>
      </c>
      <c r="D3623" s="4" t="s">
        <v>13763</v>
      </c>
      <c r="E3623" s="4" t="s">
        <v>10</v>
      </c>
      <c r="F3623" s="4" t="s">
        <v>13764</v>
      </c>
      <c r="G3623" s="4" t="s">
        <v>12</v>
      </c>
    </row>
    <row r="3624" customFormat="false" ht="15.75" hidden="false" customHeight="false" outlineLevel="0" collapsed="false">
      <c r="A3624" s="3" t="n">
        <v>3623</v>
      </c>
      <c r="B3624" s="4" t="s">
        <v>13765</v>
      </c>
      <c r="C3624" s="4" t="s">
        <v>13766</v>
      </c>
      <c r="D3624" s="4" t="s">
        <v>13767</v>
      </c>
      <c r="E3624" s="4" t="s">
        <v>10</v>
      </c>
      <c r="F3624" s="4" t="s">
        <v>13768</v>
      </c>
      <c r="G3624" s="4" t="s">
        <v>12</v>
      </c>
    </row>
    <row r="3625" customFormat="false" ht="15.75" hidden="false" customHeight="false" outlineLevel="0" collapsed="false">
      <c r="A3625" s="3" t="n">
        <v>3624</v>
      </c>
      <c r="B3625" s="4" t="s">
        <v>13769</v>
      </c>
      <c r="C3625" s="4" t="s">
        <v>650</v>
      </c>
      <c r="D3625" s="4" t="s">
        <v>13770</v>
      </c>
      <c r="E3625" s="4" t="s">
        <v>13771</v>
      </c>
      <c r="F3625" s="4" t="s">
        <v>13772</v>
      </c>
      <c r="G3625" s="4" t="s">
        <v>12</v>
      </c>
    </row>
    <row r="3626" customFormat="false" ht="15.75" hidden="false" customHeight="false" outlineLevel="0" collapsed="false">
      <c r="A3626" s="3" t="n">
        <v>3625</v>
      </c>
      <c r="B3626" s="4" t="s">
        <v>13773</v>
      </c>
      <c r="C3626" s="4" t="s">
        <v>31</v>
      </c>
      <c r="D3626" s="4" t="s">
        <v>13774</v>
      </c>
      <c r="E3626" s="4" t="n">
        <f aca="false">+918049372013</f>
        <v>918049372013</v>
      </c>
      <c r="F3626" s="4" t="s">
        <v>13775</v>
      </c>
      <c r="G3626" s="4" t="s">
        <v>12</v>
      </c>
    </row>
    <row r="3627" customFormat="false" ht="15.75" hidden="false" customHeight="false" outlineLevel="0" collapsed="false">
      <c r="A3627" s="3" t="n">
        <v>3626</v>
      </c>
      <c r="B3627" s="4" t="s">
        <v>13776</v>
      </c>
      <c r="C3627" s="4" t="s">
        <v>51</v>
      </c>
      <c r="D3627" s="4" t="s">
        <v>13777</v>
      </c>
      <c r="E3627" s="4" t="s">
        <v>10</v>
      </c>
      <c r="F3627" s="4" t="s">
        <v>13778</v>
      </c>
      <c r="G3627" s="4" t="s">
        <v>12</v>
      </c>
    </row>
    <row r="3628" customFormat="false" ht="15.75" hidden="false" customHeight="false" outlineLevel="0" collapsed="false">
      <c r="A3628" s="3" t="n">
        <v>3627</v>
      </c>
      <c r="B3628" s="4" t="s">
        <v>13779</v>
      </c>
      <c r="C3628" s="4" t="s">
        <v>31</v>
      </c>
      <c r="D3628" s="4" t="s">
        <v>13780</v>
      </c>
      <c r="E3628" s="4" t="s">
        <v>10</v>
      </c>
      <c r="F3628" s="4" t="s">
        <v>13781</v>
      </c>
      <c r="G3628" s="4" t="s">
        <v>12</v>
      </c>
    </row>
    <row r="3629" customFormat="false" ht="15.75" hidden="false" customHeight="false" outlineLevel="0" collapsed="false">
      <c r="A3629" s="3" t="n">
        <v>3628</v>
      </c>
      <c r="B3629" s="4" t="s">
        <v>13782</v>
      </c>
      <c r="C3629" s="4" t="s">
        <v>13783</v>
      </c>
      <c r="D3629" s="6" t="s">
        <v>13784</v>
      </c>
      <c r="E3629" s="4" t="s">
        <v>10</v>
      </c>
      <c r="F3629" s="4" t="s">
        <v>13785</v>
      </c>
      <c r="G3629" s="4" t="s">
        <v>12</v>
      </c>
    </row>
    <row r="3630" customFormat="false" ht="15.75" hidden="false" customHeight="false" outlineLevel="0" collapsed="false">
      <c r="A3630" s="3" t="n">
        <v>3629</v>
      </c>
      <c r="B3630" s="4" t="s">
        <v>13786</v>
      </c>
      <c r="C3630" s="4" t="s">
        <v>4791</v>
      </c>
      <c r="D3630" s="4" t="s">
        <v>13787</v>
      </c>
      <c r="E3630" s="4" t="s">
        <v>13788</v>
      </c>
      <c r="F3630" s="4" t="s">
        <v>13789</v>
      </c>
      <c r="G3630" s="4" t="s">
        <v>12</v>
      </c>
    </row>
    <row r="3631" customFormat="false" ht="15.75" hidden="false" customHeight="false" outlineLevel="0" collapsed="false">
      <c r="A3631" s="3" t="n">
        <v>3630</v>
      </c>
      <c r="B3631" s="4" t="s">
        <v>13790</v>
      </c>
      <c r="C3631" s="4" t="s">
        <v>31</v>
      </c>
      <c r="D3631" s="4" t="s">
        <v>13791</v>
      </c>
      <c r="E3631" s="4" t="s">
        <v>13792</v>
      </c>
      <c r="F3631" s="4" t="s">
        <v>13793</v>
      </c>
      <c r="G3631" s="4" t="s">
        <v>12</v>
      </c>
    </row>
    <row r="3632" customFormat="false" ht="15.75" hidden="false" customHeight="false" outlineLevel="0" collapsed="false">
      <c r="A3632" s="3" t="n">
        <v>3631</v>
      </c>
      <c r="B3632" s="4" t="s">
        <v>13794</v>
      </c>
      <c r="C3632" s="4" t="s">
        <v>51</v>
      </c>
      <c r="D3632" s="4" t="s">
        <v>13795</v>
      </c>
      <c r="E3632" s="4" t="s">
        <v>10</v>
      </c>
      <c r="F3632" s="4" t="s">
        <v>13796</v>
      </c>
      <c r="G3632" s="4" t="s">
        <v>12</v>
      </c>
    </row>
    <row r="3633" customFormat="false" ht="15.75" hidden="false" customHeight="false" outlineLevel="0" collapsed="false">
      <c r="A3633" s="3" t="n">
        <v>3632</v>
      </c>
      <c r="B3633" s="4" t="s">
        <v>13797</v>
      </c>
      <c r="C3633" s="4" t="s">
        <v>31</v>
      </c>
      <c r="D3633" s="4" t="s">
        <v>13798</v>
      </c>
      <c r="E3633" s="4" t="s">
        <v>10</v>
      </c>
      <c r="F3633" s="4" t="s">
        <v>13799</v>
      </c>
      <c r="G3633" s="4" t="s">
        <v>12</v>
      </c>
    </row>
    <row r="3634" customFormat="false" ht="15.75" hidden="false" customHeight="false" outlineLevel="0" collapsed="false">
      <c r="A3634" s="3" t="n">
        <v>3633</v>
      </c>
      <c r="B3634" s="4" t="s">
        <v>13800</v>
      </c>
      <c r="C3634" s="4" t="s">
        <v>13801</v>
      </c>
      <c r="D3634" s="4" t="s">
        <v>13802</v>
      </c>
      <c r="E3634" s="4" t="s">
        <v>10</v>
      </c>
      <c r="F3634" s="4" t="s">
        <v>13803</v>
      </c>
      <c r="G3634" s="4" t="s">
        <v>12</v>
      </c>
    </row>
    <row r="3635" customFormat="false" ht="15.75" hidden="false" customHeight="false" outlineLevel="0" collapsed="false">
      <c r="A3635" s="3" t="n">
        <v>3634</v>
      </c>
      <c r="B3635" s="4" t="s">
        <v>13804</v>
      </c>
      <c r="C3635" s="4" t="s">
        <v>13805</v>
      </c>
      <c r="D3635" s="4" t="s">
        <v>13806</v>
      </c>
      <c r="E3635" s="4" t="s">
        <v>13807</v>
      </c>
      <c r="F3635" s="4" t="s">
        <v>13808</v>
      </c>
      <c r="G3635" s="4" t="s">
        <v>12</v>
      </c>
    </row>
    <row r="3636" customFormat="false" ht="15.75" hidden="false" customHeight="false" outlineLevel="0" collapsed="false">
      <c r="A3636" s="3" t="n">
        <v>3635</v>
      </c>
      <c r="B3636" s="4" t="s">
        <v>13809</v>
      </c>
      <c r="C3636" s="4" t="s">
        <v>13810</v>
      </c>
      <c r="D3636" s="4" t="s">
        <v>13811</v>
      </c>
      <c r="E3636" s="4" t="n">
        <v>28810590</v>
      </c>
      <c r="F3636" s="4" t="s">
        <v>13812</v>
      </c>
      <c r="G3636" s="4" t="s">
        <v>12</v>
      </c>
    </row>
    <row r="3637" customFormat="false" ht="15.75" hidden="false" customHeight="false" outlineLevel="0" collapsed="false">
      <c r="A3637" s="3" t="n">
        <v>3636</v>
      </c>
      <c r="B3637" s="4" t="s">
        <v>13813</v>
      </c>
      <c r="C3637" s="4" t="s">
        <v>51</v>
      </c>
      <c r="D3637" s="4" t="s">
        <v>13814</v>
      </c>
      <c r="E3637" s="4" t="s">
        <v>10</v>
      </c>
      <c r="F3637" s="4" t="s">
        <v>13815</v>
      </c>
      <c r="G3637" s="4" t="s">
        <v>12</v>
      </c>
    </row>
    <row r="3638" customFormat="false" ht="15.75" hidden="false" customHeight="false" outlineLevel="0" collapsed="false">
      <c r="A3638" s="3" t="n">
        <v>3637</v>
      </c>
      <c r="B3638" s="4" t="s">
        <v>13816</v>
      </c>
      <c r="C3638" s="4" t="s">
        <v>13817</v>
      </c>
      <c r="D3638" s="4" t="s">
        <v>13818</v>
      </c>
      <c r="E3638" s="4" t="s">
        <v>10</v>
      </c>
      <c r="F3638" s="4" t="s">
        <v>13819</v>
      </c>
      <c r="G3638" s="4" t="s">
        <v>12</v>
      </c>
    </row>
    <row r="3639" customFormat="false" ht="15.75" hidden="false" customHeight="false" outlineLevel="0" collapsed="false">
      <c r="A3639" s="3" t="n">
        <v>3638</v>
      </c>
      <c r="B3639" s="4" t="s">
        <v>13820</v>
      </c>
      <c r="C3639" s="4" t="s">
        <v>13821</v>
      </c>
      <c r="D3639" s="4" t="s">
        <v>13822</v>
      </c>
      <c r="E3639" s="4" t="s">
        <v>10</v>
      </c>
      <c r="F3639" s="4" t="s">
        <v>13823</v>
      </c>
      <c r="G3639" s="4" t="s">
        <v>12</v>
      </c>
    </row>
    <row r="3640" customFormat="false" ht="15.75" hidden="false" customHeight="false" outlineLevel="0" collapsed="false">
      <c r="A3640" s="3" t="n">
        <v>3639</v>
      </c>
      <c r="B3640" s="4" t="s">
        <v>13824</v>
      </c>
      <c r="C3640" s="4" t="s">
        <v>6853</v>
      </c>
      <c r="D3640" s="4" t="s">
        <v>13825</v>
      </c>
      <c r="E3640" s="4" t="s">
        <v>13826</v>
      </c>
      <c r="F3640" s="4" t="s">
        <v>13827</v>
      </c>
      <c r="G3640" s="4" t="s">
        <v>12</v>
      </c>
    </row>
    <row r="3641" customFormat="false" ht="15.75" hidden="false" customHeight="false" outlineLevel="0" collapsed="false">
      <c r="A3641" s="3" t="n">
        <v>3640</v>
      </c>
      <c r="B3641" s="4" t="s">
        <v>13828</v>
      </c>
      <c r="C3641" s="4" t="s">
        <v>13829</v>
      </c>
      <c r="D3641" s="4" t="s">
        <v>13830</v>
      </c>
      <c r="E3641" s="4" t="s">
        <v>10</v>
      </c>
      <c r="F3641" s="4" t="s">
        <v>13831</v>
      </c>
      <c r="G3641" s="4" t="s">
        <v>12</v>
      </c>
    </row>
    <row r="3642" customFormat="false" ht="15.75" hidden="false" customHeight="false" outlineLevel="0" collapsed="false">
      <c r="A3642" s="3" t="n">
        <v>3641</v>
      </c>
      <c r="B3642" s="4" t="s">
        <v>13832</v>
      </c>
      <c r="C3642" s="4" t="s">
        <v>13833</v>
      </c>
      <c r="D3642" s="4" t="s">
        <v>13834</v>
      </c>
      <c r="E3642" s="4" t="s">
        <v>10</v>
      </c>
      <c r="F3642" s="4" t="s">
        <v>13835</v>
      </c>
      <c r="G3642" s="4" t="s">
        <v>12</v>
      </c>
    </row>
    <row r="3643" customFormat="false" ht="15.75" hidden="false" customHeight="false" outlineLevel="0" collapsed="false">
      <c r="A3643" s="3" t="n">
        <v>3642</v>
      </c>
      <c r="B3643" s="4" t="s">
        <v>13836</v>
      </c>
      <c r="C3643" s="4" t="s">
        <v>13837</v>
      </c>
      <c r="D3643" s="4" t="s">
        <v>13838</v>
      </c>
      <c r="E3643" s="4" t="s">
        <v>10</v>
      </c>
      <c r="F3643" s="4" t="s">
        <v>13839</v>
      </c>
      <c r="G3643" s="4" t="s">
        <v>12</v>
      </c>
    </row>
    <row r="3644" customFormat="false" ht="15.75" hidden="false" customHeight="false" outlineLevel="0" collapsed="false">
      <c r="A3644" s="3" t="n">
        <v>3643</v>
      </c>
      <c r="B3644" s="4" t="s">
        <v>13840</v>
      </c>
      <c r="C3644" s="4" t="s">
        <v>171</v>
      </c>
      <c r="D3644" s="6" t="s">
        <v>13841</v>
      </c>
      <c r="E3644" s="4" t="s">
        <v>10</v>
      </c>
      <c r="F3644" s="4" t="s">
        <v>13842</v>
      </c>
      <c r="G3644" s="4" t="s">
        <v>12</v>
      </c>
    </row>
    <row r="3645" customFormat="false" ht="15.75" hidden="false" customHeight="false" outlineLevel="0" collapsed="false">
      <c r="A3645" s="3" t="n">
        <v>3644</v>
      </c>
      <c r="B3645" s="4" t="s">
        <v>13843</v>
      </c>
      <c r="C3645" s="4" t="s">
        <v>31</v>
      </c>
      <c r="D3645" s="4" t="s">
        <v>13844</v>
      </c>
      <c r="E3645" s="4" t="s">
        <v>13845</v>
      </c>
      <c r="F3645" s="4" t="s">
        <v>13846</v>
      </c>
      <c r="G3645" s="4" t="s">
        <v>12</v>
      </c>
    </row>
    <row r="3646" customFormat="false" ht="15.75" hidden="false" customHeight="false" outlineLevel="0" collapsed="false">
      <c r="A3646" s="3" t="n">
        <v>3645</v>
      </c>
      <c r="B3646" s="4" t="s">
        <v>13847</v>
      </c>
      <c r="C3646" s="4" t="s">
        <v>13848</v>
      </c>
      <c r="D3646" s="4" t="s">
        <v>13849</v>
      </c>
      <c r="E3646" s="4" t="s">
        <v>10</v>
      </c>
      <c r="F3646" s="4" t="s">
        <v>13850</v>
      </c>
      <c r="G3646" s="4" t="s">
        <v>12</v>
      </c>
    </row>
    <row r="3647" customFormat="false" ht="15.75" hidden="false" customHeight="false" outlineLevel="0" collapsed="false">
      <c r="A3647" s="3" t="n">
        <v>3646</v>
      </c>
      <c r="B3647" s="4" t="s">
        <v>13851</v>
      </c>
      <c r="C3647" s="4" t="s">
        <v>51</v>
      </c>
      <c r="D3647" s="4" t="s">
        <v>13852</v>
      </c>
      <c r="E3647" s="4" t="s">
        <v>10</v>
      </c>
      <c r="F3647" s="4" t="s">
        <v>13853</v>
      </c>
      <c r="G3647" s="4" t="s">
        <v>12</v>
      </c>
    </row>
    <row r="3648" customFormat="false" ht="15.75" hidden="false" customHeight="false" outlineLevel="0" collapsed="false">
      <c r="A3648" s="3" t="n">
        <v>3647</v>
      </c>
      <c r="B3648" s="4" t="s">
        <v>13854</v>
      </c>
      <c r="C3648" s="4" t="s">
        <v>13855</v>
      </c>
      <c r="D3648" s="4" t="s">
        <v>13856</v>
      </c>
      <c r="E3648" s="4" t="s">
        <v>10</v>
      </c>
      <c r="F3648" s="4" t="s">
        <v>13857</v>
      </c>
      <c r="G3648" s="4" t="s">
        <v>12</v>
      </c>
    </row>
    <row r="3649" customFormat="false" ht="15.75" hidden="false" customHeight="false" outlineLevel="0" collapsed="false">
      <c r="A3649" s="3" t="n">
        <v>3648</v>
      </c>
      <c r="B3649" s="4" t="s">
        <v>13858</v>
      </c>
      <c r="C3649" s="4" t="s">
        <v>13859</v>
      </c>
      <c r="D3649" s="4" t="s">
        <v>13860</v>
      </c>
      <c r="E3649" s="4" t="s">
        <v>10</v>
      </c>
      <c r="F3649" s="4" t="s">
        <v>13861</v>
      </c>
      <c r="G3649" s="4" t="s">
        <v>12</v>
      </c>
    </row>
    <row r="3650" customFormat="false" ht="15.75" hidden="false" customHeight="false" outlineLevel="0" collapsed="false">
      <c r="A3650" s="3" t="n">
        <v>3649</v>
      </c>
      <c r="B3650" s="4" t="s">
        <v>13862</v>
      </c>
      <c r="C3650" s="4" t="s">
        <v>4733</v>
      </c>
      <c r="D3650" s="4" t="s">
        <v>13863</v>
      </c>
      <c r="E3650" s="4" t="s">
        <v>10</v>
      </c>
      <c r="F3650" s="10" t="s">
        <v>13864</v>
      </c>
      <c r="G3650" s="4" t="s">
        <v>12</v>
      </c>
    </row>
    <row r="3651" customFormat="false" ht="15.75" hidden="false" customHeight="false" outlineLevel="0" collapsed="false">
      <c r="A3651" s="3" t="n">
        <v>3650</v>
      </c>
      <c r="B3651" s="4" t="s">
        <v>13865</v>
      </c>
      <c r="C3651" s="4" t="s">
        <v>13866</v>
      </c>
      <c r="D3651" s="4" t="s">
        <v>13867</v>
      </c>
      <c r="E3651" s="4" t="s">
        <v>13868</v>
      </c>
      <c r="F3651" s="4" t="s">
        <v>13869</v>
      </c>
      <c r="G3651" s="4" t="s">
        <v>12</v>
      </c>
    </row>
    <row r="3652" customFormat="false" ht="15.75" hidden="false" customHeight="false" outlineLevel="0" collapsed="false">
      <c r="A3652" s="3" t="n">
        <v>3651</v>
      </c>
      <c r="B3652" s="4" t="s">
        <v>13870</v>
      </c>
      <c r="C3652" s="4" t="s">
        <v>13871</v>
      </c>
      <c r="D3652" s="4" t="s">
        <v>13872</v>
      </c>
      <c r="E3652" s="4" t="s">
        <v>10</v>
      </c>
      <c r="F3652" s="4" t="s">
        <v>13873</v>
      </c>
      <c r="G3652" s="4" t="s">
        <v>12</v>
      </c>
    </row>
    <row r="3653" customFormat="false" ht="15.75" hidden="false" customHeight="false" outlineLevel="0" collapsed="false">
      <c r="A3653" s="3" t="n">
        <v>3652</v>
      </c>
      <c r="B3653" s="4" t="s">
        <v>13874</v>
      </c>
      <c r="C3653" s="4" t="s">
        <v>13875</v>
      </c>
      <c r="D3653" s="4" t="s">
        <v>13876</v>
      </c>
      <c r="E3653" s="4" t="s">
        <v>10</v>
      </c>
      <c r="F3653" s="4" t="s">
        <v>13877</v>
      </c>
      <c r="G3653" s="4" t="s">
        <v>12</v>
      </c>
    </row>
    <row r="3654" customFormat="false" ht="15.75" hidden="false" customHeight="false" outlineLevel="0" collapsed="false">
      <c r="A3654" s="3" t="n">
        <v>3653</v>
      </c>
      <c r="B3654" s="4" t="s">
        <v>13878</v>
      </c>
      <c r="C3654" s="4" t="s">
        <v>171</v>
      </c>
      <c r="D3654" s="6" t="s">
        <v>13879</v>
      </c>
      <c r="E3654" s="4" t="s">
        <v>10</v>
      </c>
      <c r="F3654" s="4" t="s">
        <v>13880</v>
      </c>
      <c r="G3654" s="4" t="s">
        <v>12</v>
      </c>
    </row>
    <row r="3655" customFormat="false" ht="15.75" hidden="false" customHeight="false" outlineLevel="0" collapsed="false">
      <c r="A3655" s="3" t="n">
        <v>3654</v>
      </c>
      <c r="B3655" s="4" t="s">
        <v>13881</v>
      </c>
      <c r="C3655" s="4" t="s">
        <v>13882</v>
      </c>
      <c r="D3655" s="4" t="s">
        <v>13883</v>
      </c>
      <c r="E3655" s="4" t="s">
        <v>13884</v>
      </c>
      <c r="F3655" s="4" t="s">
        <v>13885</v>
      </c>
      <c r="G3655" s="4" t="s">
        <v>12</v>
      </c>
    </row>
    <row r="3656" customFormat="false" ht="15.75" hidden="false" customHeight="false" outlineLevel="0" collapsed="false">
      <c r="A3656" s="3" t="n">
        <v>3655</v>
      </c>
      <c r="B3656" s="4" t="s">
        <v>13886</v>
      </c>
      <c r="C3656" s="4" t="s">
        <v>13887</v>
      </c>
      <c r="D3656" s="4" t="s">
        <v>13888</v>
      </c>
      <c r="E3656" s="4" t="n">
        <f aca="false">+912224823154</f>
        <v>912224823154</v>
      </c>
      <c r="F3656" s="4" t="s">
        <v>13889</v>
      </c>
      <c r="G3656" s="4" t="s">
        <v>12</v>
      </c>
    </row>
    <row r="3657" customFormat="false" ht="15.75" hidden="false" customHeight="false" outlineLevel="0" collapsed="false">
      <c r="A3657" s="3" t="n">
        <v>3656</v>
      </c>
      <c r="B3657" s="4" t="s">
        <v>13890</v>
      </c>
      <c r="C3657" s="4" t="s">
        <v>13891</v>
      </c>
      <c r="D3657" s="4" t="s">
        <v>13892</v>
      </c>
      <c r="E3657" s="4" t="s">
        <v>10</v>
      </c>
      <c r="F3657" s="10" t="s">
        <v>13893</v>
      </c>
      <c r="G3657" s="4" t="s">
        <v>12</v>
      </c>
    </row>
    <row r="3658" customFormat="false" ht="15.75" hidden="false" customHeight="false" outlineLevel="0" collapsed="false">
      <c r="A3658" s="3" t="n">
        <v>3657</v>
      </c>
      <c r="B3658" s="4" t="s">
        <v>13894</v>
      </c>
      <c r="C3658" s="4" t="s">
        <v>31</v>
      </c>
      <c r="D3658" s="4" t="s">
        <v>13895</v>
      </c>
      <c r="E3658" s="4" t="s">
        <v>10</v>
      </c>
      <c r="F3658" s="4" t="s">
        <v>13896</v>
      </c>
      <c r="G3658" s="4" t="s">
        <v>12</v>
      </c>
    </row>
    <row r="3659" customFormat="false" ht="15.75" hidden="false" customHeight="false" outlineLevel="0" collapsed="false">
      <c r="A3659" s="3" t="n">
        <v>3658</v>
      </c>
      <c r="B3659" s="4" t="s">
        <v>13897</v>
      </c>
      <c r="C3659" s="4" t="s">
        <v>13898</v>
      </c>
      <c r="D3659" s="4" t="s">
        <v>13899</v>
      </c>
      <c r="E3659" s="4" t="s">
        <v>13900</v>
      </c>
      <c r="F3659" s="4" t="s">
        <v>13901</v>
      </c>
      <c r="G3659" s="4" t="s">
        <v>12</v>
      </c>
    </row>
    <row r="3660" customFormat="false" ht="15.75" hidden="false" customHeight="false" outlineLevel="0" collapsed="false">
      <c r="A3660" s="3" t="n">
        <v>3659</v>
      </c>
      <c r="B3660" s="4" t="s">
        <v>13902</v>
      </c>
      <c r="C3660" s="4" t="s">
        <v>13903</v>
      </c>
      <c r="D3660" s="4" t="s">
        <v>13904</v>
      </c>
      <c r="E3660" s="4" t="s">
        <v>13905</v>
      </c>
      <c r="F3660" s="4" t="s">
        <v>13906</v>
      </c>
      <c r="G3660" s="4" t="s">
        <v>12</v>
      </c>
    </row>
    <row r="3661" customFormat="false" ht="15.75" hidden="false" customHeight="false" outlineLevel="0" collapsed="false">
      <c r="A3661" s="3" t="n">
        <v>3660</v>
      </c>
      <c r="B3661" s="4" t="s">
        <v>13907</v>
      </c>
      <c r="C3661" s="4" t="s">
        <v>400</v>
      </c>
      <c r="D3661" s="4" t="s">
        <v>13908</v>
      </c>
      <c r="E3661" s="4" t="s">
        <v>13909</v>
      </c>
      <c r="F3661" s="4" t="s">
        <v>13910</v>
      </c>
      <c r="G3661" s="4" t="s">
        <v>12</v>
      </c>
    </row>
    <row r="3662" customFormat="false" ht="15.75" hidden="false" customHeight="false" outlineLevel="0" collapsed="false">
      <c r="A3662" s="3" t="n">
        <v>3661</v>
      </c>
      <c r="B3662" s="4" t="s">
        <v>13911</v>
      </c>
      <c r="C3662" s="4" t="s">
        <v>13912</v>
      </c>
      <c r="D3662" s="4" t="s">
        <v>13913</v>
      </c>
      <c r="E3662" s="4" t="s">
        <v>10</v>
      </c>
      <c r="F3662" s="4" t="s">
        <v>13914</v>
      </c>
      <c r="G3662" s="4" t="s">
        <v>12</v>
      </c>
    </row>
    <row r="3663" customFormat="false" ht="15.75" hidden="false" customHeight="false" outlineLevel="0" collapsed="false">
      <c r="A3663" s="3" t="n">
        <v>3662</v>
      </c>
      <c r="B3663" s="4" t="s">
        <v>13915</v>
      </c>
      <c r="C3663" s="4" t="s">
        <v>13916</v>
      </c>
      <c r="D3663" s="4" t="s">
        <v>13917</v>
      </c>
      <c r="E3663" s="4" t="s">
        <v>10</v>
      </c>
      <c r="F3663" s="4" t="s">
        <v>13918</v>
      </c>
      <c r="G3663" s="7" t="s">
        <v>146</v>
      </c>
    </row>
    <row r="3664" customFormat="false" ht="15.75" hidden="false" customHeight="false" outlineLevel="0" collapsed="false">
      <c r="A3664" s="3" t="n">
        <v>3663</v>
      </c>
      <c r="B3664" s="4" t="s">
        <v>13919</v>
      </c>
      <c r="C3664" s="4" t="s">
        <v>13920</v>
      </c>
      <c r="D3664" s="4" t="s">
        <v>13921</v>
      </c>
      <c r="E3664" s="4" t="s">
        <v>10</v>
      </c>
      <c r="F3664" s="10" t="s">
        <v>13922</v>
      </c>
      <c r="G3664" s="4" t="s">
        <v>12</v>
      </c>
    </row>
    <row r="3665" customFormat="false" ht="15.75" hidden="false" customHeight="false" outlineLevel="0" collapsed="false">
      <c r="A3665" s="3" t="n">
        <v>3664</v>
      </c>
      <c r="B3665" s="4" t="s">
        <v>13923</v>
      </c>
      <c r="C3665" s="4" t="s">
        <v>31</v>
      </c>
      <c r="D3665" s="4" t="s">
        <v>13924</v>
      </c>
      <c r="E3665" s="4" t="s">
        <v>10</v>
      </c>
      <c r="F3665" s="4" t="s">
        <v>13925</v>
      </c>
      <c r="G3665" s="4" t="s">
        <v>12</v>
      </c>
    </row>
    <row r="3666" customFormat="false" ht="15.75" hidden="false" customHeight="false" outlineLevel="0" collapsed="false">
      <c r="A3666" s="3" t="n">
        <v>3665</v>
      </c>
      <c r="B3666" s="4" t="s">
        <v>13926</v>
      </c>
      <c r="C3666" s="4" t="s">
        <v>13927</v>
      </c>
      <c r="D3666" s="4" t="s">
        <v>13928</v>
      </c>
      <c r="E3666" s="4" t="s">
        <v>10</v>
      </c>
      <c r="F3666" s="4" t="s">
        <v>13929</v>
      </c>
      <c r="G3666" s="4" t="s">
        <v>12</v>
      </c>
    </row>
    <row r="3667" customFormat="false" ht="15.75" hidden="false" customHeight="false" outlineLevel="0" collapsed="false">
      <c r="A3667" s="3" t="n">
        <v>3666</v>
      </c>
      <c r="B3667" s="4" t="s">
        <v>13930</v>
      </c>
      <c r="C3667" s="4" t="s">
        <v>13931</v>
      </c>
      <c r="D3667" s="4" t="s">
        <v>13932</v>
      </c>
      <c r="E3667" s="4" t="s">
        <v>10</v>
      </c>
      <c r="F3667" s="4" t="s">
        <v>13933</v>
      </c>
      <c r="G3667" s="4" t="s">
        <v>12</v>
      </c>
    </row>
    <row r="3668" customFormat="false" ht="15.75" hidden="false" customHeight="false" outlineLevel="0" collapsed="false">
      <c r="A3668" s="3" t="n">
        <v>3667</v>
      </c>
      <c r="B3668" s="4" t="s">
        <v>13934</v>
      </c>
      <c r="C3668" s="4" t="s">
        <v>13935</v>
      </c>
      <c r="D3668" s="4" t="s">
        <v>13936</v>
      </c>
      <c r="E3668" s="4" t="s">
        <v>10</v>
      </c>
      <c r="F3668" s="4" t="s">
        <v>13937</v>
      </c>
      <c r="G3668" s="4" t="s">
        <v>12</v>
      </c>
    </row>
    <row r="3669" customFormat="false" ht="15.75" hidden="false" customHeight="false" outlineLevel="0" collapsed="false">
      <c r="A3669" s="3" t="n">
        <v>3668</v>
      </c>
      <c r="B3669" s="4" t="s">
        <v>13938</v>
      </c>
      <c r="C3669" s="4" t="s">
        <v>31</v>
      </c>
      <c r="D3669" s="4" t="s">
        <v>13939</v>
      </c>
      <c r="E3669" s="4" t="s">
        <v>10</v>
      </c>
      <c r="F3669" s="4" t="s">
        <v>13940</v>
      </c>
      <c r="G3669" s="4" t="s">
        <v>12</v>
      </c>
    </row>
    <row r="3670" customFormat="false" ht="15.75" hidden="false" customHeight="false" outlineLevel="0" collapsed="false">
      <c r="A3670" s="3" t="n">
        <v>3669</v>
      </c>
      <c r="B3670" s="4" t="s">
        <v>13941</v>
      </c>
      <c r="C3670" s="4" t="s">
        <v>650</v>
      </c>
      <c r="D3670" s="6" t="s">
        <v>13942</v>
      </c>
      <c r="E3670" s="4" t="s">
        <v>10</v>
      </c>
      <c r="F3670" s="4" t="s">
        <v>13943</v>
      </c>
      <c r="G3670" s="4" t="s">
        <v>12</v>
      </c>
    </row>
    <row r="3671" customFormat="false" ht="15.75" hidden="false" customHeight="false" outlineLevel="0" collapsed="false">
      <c r="A3671" s="3" t="n">
        <v>3670</v>
      </c>
      <c r="B3671" s="4" t="s">
        <v>13944</v>
      </c>
      <c r="C3671" s="4" t="s">
        <v>13945</v>
      </c>
      <c r="D3671" s="4" t="s">
        <v>13946</v>
      </c>
      <c r="E3671" s="4" t="n">
        <f aca="false">+919881067206</f>
        <v>919881067206</v>
      </c>
      <c r="F3671" s="4" t="s">
        <v>13947</v>
      </c>
      <c r="G3671" s="4" t="s">
        <v>12</v>
      </c>
    </row>
    <row r="3672" customFormat="false" ht="15.75" hidden="false" customHeight="false" outlineLevel="0" collapsed="false">
      <c r="A3672" s="3" t="n">
        <v>3671</v>
      </c>
      <c r="B3672" s="4" t="s">
        <v>13948</v>
      </c>
      <c r="C3672" s="4" t="s">
        <v>13949</v>
      </c>
      <c r="D3672" s="4" t="s">
        <v>13950</v>
      </c>
      <c r="E3672" s="4" t="n">
        <f aca="false">+918026583300</f>
        <v>918026583300</v>
      </c>
      <c r="F3672" s="4" t="s">
        <v>13951</v>
      </c>
      <c r="G3672" s="4" t="s">
        <v>12</v>
      </c>
    </row>
    <row r="3673" customFormat="false" ht="15.75" hidden="false" customHeight="false" outlineLevel="0" collapsed="false">
      <c r="A3673" s="3" t="n">
        <v>3672</v>
      </c>
      <c r="B3673" s="4" t="s">
        <v>13952</v>
      </c>
      <c r="C3673" s="4" t="s">
        <v>13953</v>
      </c>
      <c r="D3673" s="4" t="s">
        <v>13954</v>
      </c>
      <c r="E3673" s="4" t="s">
        <v>10</v>
      </c>
      <c r="F3673" s="4" t="s">
        <v>13955</v>
      </c>
      <c r="G3673" s="4" t="s">
        <v>12</v>
      </c>
    </row>
    <row r="3674" customFormat="false" ht="15.75" hidden="false" customHeight="false" outlineLevel="0" collapsed="false">
      <c r="A3674" s="3" t="n">
        <v>3673</v>
      </c>
      <c r="B3674" s="4" t="s">
        <v>13956</v>
      </c>
      <c r="C3674" s="4" t="s">
        <v>13957</v>
      </c>
      <c r="D3674" s="4" t="s">
        <v>13958</v>
      </c>
      <c r="E3674" s="4" t="s">
        <v>10</v>
      </c>
      <c r="F3674" s="4" t="s">
        <v>13959</v>
      </c>
      <c r="G3674" s="4" t="s">
        <v>12</v>
      </c>
    </row>
    <row r="3675" customFormat="false" ht="15.75" hidden="false" customHeight="false" outlineLevel="0" collapsed="false">
      <c r="A3675" s="3" t="n">
        <v>3674</v>
      </c>
      <c r="B3675" s="4" t="s">
        <v>13960</v>
      </c>
      <c r="C3675" s="4" t="s">
        <v>13961</v>
      </c>
      <c r="D3675" s="4" t="s">
        <v>13962</v>
      </c>
      <c r="E3675" s="4" t="s">
        <v>10</v>
      </c>
      <c r="F3675" s="4" t="s">
        <v>13963</v>
      </c>
      <c r="G3675" s="4" t="s">
        <v>12</v>
      </c>
    </row>
    <row r="3676" customFormat="false" ht="15.75" hidden="false" customHeight="false" outlineLevel="0" collapsed="false">
      <c r="A3676" s="3" t="n">
        <v>3675</v>
      </c>
      <c r="B3676" s="4" t="s">
        <v>13964</v>
      </c>
      <c r="C3676" s="4" t="s">
        <v>31</v>
      </c>
      <c r="D3676" s="4" t="s">
        <v>13965</v>
      </c>
      <c r="E3676" s="4" t="s">
        <v>10</v>
      </c>
      <c r="F3676" s="4" t="s">
        <v>13966</v>
      </c>
      <c r="G3676" s="4" t="s">
        <v>12</v>
      </c>
    </row>
    <row r="3677" customFormat="false" ht="15.75" hidden="false" customHeight="false" outlineLevel="0" collapsed="false">
      <c r="A3677" s="3" t="n">
        <v>3676</v>
      </c>
      <c r="B3677" s="4" t="s">
        <v>13967</v>
      </c>
      <c r="C3677" s="4" t="s">
        <v>13968</v>
      </c>
      <c r="D3677" s="4" t="s">
        <v>13969</v>
      </c>
      <c r="E3677" s="4" t="s">
        <v>13970</v>
      </c>
      <c r="F3677" s="4" t="s">
        <v>13971</v>
      </c>
      <c r="G3677" s="4" t="s">
        <v>12</v>
      </c>
    </row>
    <row r="3678" customFormat="false" ht="15.75" hidden="false" customHeight="false" outlineLevel="0" collapsed="false">
      <c r="A3678" s="3" t="n">
        <v>3677</v>
      </c>
      <c r="B3678" s="4" t="s">
        <v>13972</v>
      </c>
      <c r="C3678" s="4" t="s">
        <v>13973</v>
      </c>
      <c r="D3678" s="4" t="s">
        <v>13974</v>
      </c>
      <c r="E3678" s="4" t="s">
        <v>10</v>
      </c>
      <c r="F3678" s="4" t="s">
        <v>13975</v>
      </c>
      <c r="G3678" s="4" t="s">
        <v>12</v>
      </c>
    </row>
    <row r="3679" customFormat="false" ht="15.75" hidden="false" customHeight="false" outlineLevel="0" collapsed="false">
      <c r="A3679" s="3" t="n">
        <v>3678</v>
      </c>
      <c r="B3679" s="4" t="s">
        <v>13976</v>
      </c>
      <c r="C3679" s="4" t="s">
        <v>13977</v>
      </c>
      <c r="D3679" s="4" t="s">
        <v>13978</v>
      </c>
      <c r="E3679" s="4" t="n">
        <f aca="false">+911244607589</f>
        <v>911244607589</v>
      </c>
      <c r="F3679" s="4" t="s">
        <v>13979</v>
      </c>
      <c r="G3679" s="4" t="s">
        <v>12</v>
      </c>
    </row>
    <row r="3680" customFormat="false" ht="15.75" hidden="false" customHeight="false" outlineLevel="0" collapsed="false">
      <c r="A3680" s="3" t="n">
        <v>3679</v>
      </c>
      <c r="B3680" s="4" t="s">
        <v>13980</v>
      </c>
      <c r="C3680" s="4" t="s">
        <v>13981</v>
      </c>
      <c r="D3680" s="4" t="s">
        <v>13982</v>
      </c>
      <c r="E3680" s="4" t="s">
        <v>10</v>
      </c>
      <c r="F3680" s="4" t="s">
        <v>13983</v>
      </c>
      <c r="G3680" s="4" t="s">
        <v>12</v>
      </c>
    </row>
    <row r="3681" customFormat="false" ht="15.75" hidden="false" customHeight="false" outlineLevel="0" collapsed="false">
      <c r="A3681" s="3" t="n">
        <v>3680</v>
      </c>
      <c r="B3681" s="4" t="s">
        <v>13984</v>
      </c>
      <c r="C3681" s="4" t="s">
        <v>13984</v>
      </c>
      <c r="D3681" s="4" t="s">
        <v>13985</v>
      </c>
      <c r="E3681" s="4" t="s">
        <v>10</v>
      </c>
      <c r="F3681" s="4" t="s">
        <v>13986</v>
      </c>
      <c r="G3681" s="4" t="s">
        <v>12</v>
      </c>
    </row>
    <row r="3682" customFormat="false" ht="15.75" hidden="false" customHeight="false" outlineLevel="0" collapsed="false">
      <c r="A3682" s="3" t="n">
        <v>3681</v>
      </c>
      <c r="B3682" s="4" t="s">
        <v>13987</v>
      </c>
      <c r="C3682" s="4" t="s">
        <v>13988</v>
      </c>
      <c r="D3682" s="4" t="s">
        <v>13989</v>
      </c>
      <c r="E3682" s="4" t="n">
        <f aca="false">+919011010613</f>
        <v>919011010613</v>
      </c>
      <c r="F3682" s="4" t="s">
        <v>13990</v>
      </c>
      <c r="G3682" s="4" t="s">
        <v>12</v>
      </c>
    </row>
    <row r="3683" customFormat="false" ht="15.75" hidden="false" customHeight="false" outlineLevel="0" collapsed="false">
      <c r="A3683" s="3" t="n">
        <v>3682</v>
      </c>
      <c r="B3683" s="4" t="s">
        <v>13991</v>
      </c>
      <c r="C3683" s="4" t="s">
        <v>13992</v>
      </c>
      <c r="D3683" s="4" t="s">
        <v>13993</v>
      </c>
      <c r="E3683" s="4" t="s">
        <v>13994</v>
      </c>
      <c r="F3683" s="4" t="s">
        <v>13995</v>
      </c>
      <c r="G3683" s="4" t="s">
        <v>12</v>
      </c>
    </row>
    <row r="3684" customFormat="false" ht="15.75" hidden="false" customHeight="false" outlineLevel="0" collapsed="false">
      <c r="A3684" s="3" t="n">
        <v>3683</v>
      </c>
      <c r="B3684" s="4" t="s">
        <v>13996</v>
      </c>
      <c r="C3684" s="4" t="s">
        <v>31</v>
      </c>
      <c r="D3684" s="4" t="s">
        <v>13997</v>
      </c>
      <c r="E3684" s="4" t="s">
        <v>13998</v>
      </c>
      <c r="F3684" s="4" t="s">
        <v>13999</v>
      </c>
      <c r="G3684" s="4" t="s">
        <v>12</v>
      </c>
    </row>
    <row r="3685" customFormat="false" ht="15.75" hidden="false" customHeight="false" outlineLevel="0" collapsed="false">
      <c r="A3685" s="3" t="n">
        <v>3684</v>
      </c>
      <c r="B3685" s="4" t="s">
        <v>14000</v>
      </c>
      <c r="C3685" s="4" t="s">
        <v>13488</v>
      </c>
      <c r="D3685" s="4" t="s">
        <v>14001</v>
      </c>
      <c r="E3685" s="4" t="n">
        <f aca="false">+911244009737</f>
        <v>911244009737</v>
      </c>
      <c r="F3685" s="4" t="s">
        <v>14002</v>
      </c>
      <c r="G3685" s="4" t="s">
        <v>12</v>
      </c>
    </row>
    <row r="3686" customFormat="false" ht="15.75" hidden="false" customHeight="false" outlineLevel="0" collapsed="false">
      <c r="A3686" s="3" t="n">
        <v>3685</v>
      </c>
      <c r="B3686" s="4" t="s">
        <v>14003</v>
      </c>
      <c r="C3686" s="4" t="s">
        <v>14004</v>
      </c>
      <c r="D3686" s="4" t="s">
        <v>14005</v>
      </c>
      <c r="E3686" s="4" t="s">
        <v>14006</v>
      </c>
      <c r="F3686" s="4" t="s">
        <v>14007</v>
      </c>
      <c r="G3686" s="4" t="s">
        <v>12</v>
      </c>
    </row>
    <row r="3687" customFormat="false" ht="15.75" hidden="false" customHeight="false" outlineLevel="0" collapsed="false">
      <c r="A3687" s="3" t="n">
        <v>3686</v>
      </c>
      <c r="B3687" s="4" t="s">
        <v>14008</v>
      </c>
      <c r="C3687" s="4" t="s">
        <v>14009</v>
      </c>
      <c r="D3687" s="4" t="s">
        <v>14010</v>
      </c>
      <c r="E3687" s="4" t="s">
        <v>10</v>
      </c>
      <c r="F3687" s="4" t="s">
        <v>14011</v>
      </c>
      <c r="G3687" s="4" t="s">
        <v>12</v>
      </c>
    </row>
    <row r="3688" customFormat="false" ht="15.75" hidden="false" customHeight="false" outlineLevel="0" collapsed="false">
      <c r="A3688" s="3" t="n">
        <v>3687</v>
      </c>
      <c r="B3688" s="5" t="s">
        <v>14012</v>
      </c>
      <c r="C3688" s="4" t="s">
        <v>14013</v>
      </c>
      <c r="D3688" s="4" t="s">
        <v>14014</v>
      </c>
      <c r="E3688" s="4" t="s">
        <v>10</v>
      </c>
      <c r="F3688" s="4" t="s">
        <v>14015</v>
      </c>
      <c r="G3688" s="4" t="s">
        <v>12</v>
      </c>
    </row>
    <row r="3689" customFormat="false" ht="15.75" hidden="false" customHeight="false" outlineLevel="0" collapsed="false">
      <c r="A3689" s="3" t="n">
        <v>3688</v>
      </c>
      <c r="B3689" s="4" t="s">
        <v>14016</v>
      </c>
      <c r="C3689" s="10" t="s">
        <v>14017</v>
      </c>
      <c r="D3689" s="10" t="s">
        <v>14018</v>
      </c>
      <c r="E3689" s="4" t="s">
        <v>10</v>
      </c>
      <c r="F3689" s="4" t="s">
        <v>14019</v>
      </c>
      <c r="G3689" s="4" t="s">
        <v>12</v>
      </c>
    </row>
    <row r="3690" customFormat="false" ht="15.75" hidden="false" customHeight="false" outlineLevel="0" collapsed="false">
      <c r="A3690" s="3" t="n">
        <v>3689</v>
      </c>
      <c r="B3690" s="4" t="s">
        <v>14020</v>
      </c>
      <c r="C3690" s="4" t="s">
        <v>3760</v>
      </c>
      <c r="D3690" s="4" t="s">
        <v>14021</v>
      </c>
      <c r="E3690" s="4" t="s">
        <v>14022</v>
      </c>
      <c r="F3690" s="4" t="s">
        <v>14023</v>
      </c>
      <c r="G3690" s="4" t="s">
        <v>12</v>
      </c>
    </row>
    <row r="3691" customFormat="false" ht="15.75" hidden="false" customHeight="false" outlineLevel="0" collapsed="false">
      <c r="A3691" s="3" t="n">
        <v>3690</v>
      </c>
      <c r="B3691" s="4" t="s">
        <v>14024</v>
      </c>
      <c r="C3691" s="4" t="s">
        <v>14025</v>
      </c>
      <c r="D3691" s="4" t="s">
        <v>14026</v>
      </c>
      <c r="E3691" s="4" t="s">
        <v>10</v>
      </c>
      <c r="F3691" s="10" t="s">
        <v>14027</v>
      </c>
      <c r="G3691" s="4" t="s">
        <v>12</v>
      </c>
    </row>
    <row r="3692" customFormat="false" ht="15.75" hidden="false" customHeight="false" outlineLevel="0" collapsed="false">
      <c r="A3692" s="3" t="n">
        <v>3691</v>
      </c>
      <c r="B3692" s="4" t="s">
        <v>14028</v>
      </c>
      <c r="C3692" s="4" t="s">
        <v>14029</v>
      </c>
      <c r="D3692" s="4" t="s">
        <v>14030</v>
      </c>
      <c r="E3692" s="4" t="n">
        <f aca="false">+914466501555</f>
        <v>914466501555</v>
      </c>
      <c r="F3692" s="4" t="s">
        <v>14031</v>
      </c>
      <c r="G3692" s="4" t="s">
        <v>12</v>
      </c>
    </row>
    <row r="3693" customFormat="false" ht="15.75" hidden="false" customHeight="false" outlineLevel="0" collapsed="false">
      <c r="A3693" s="3" t="n">
        <v>3692</v>
      </c>
      <c r="B3693" s="4" t="s">
        <v>14032</v>
      </c>
      <c r="C3693" s="4" t="s">
        <v>14033</v>
      </c>
      <c r="D3693" s="4" t="s">
        <v>14034</v>
      </c>
      <c r="E3693" s="4" t="s">
        <v>10</v>
      </c>
      <c r="F3693" s="4" t="s">
        <v>14035</v>
      </c>
      <c r="G3693" s="4" t="s">
        <v>12</v>
      </c>
    </row>
    <row r="3694" customFormat="false" ht="15.75" hidden="false" customHeight="false" outlineLevel="0" collapsed="false">
      <c r="A3694" s="3" t="n">
        <v>3693</v>
      </c>
      <c r="B3694" s="4" t="s">
        <v>14036</v>
      </c>
      <c r="C3694" s="4" t="s">
        <v>14037</v>
      </c>
      <c r="D3694" s="4" t="s">
        <v>14038</v>
      </c>
      <c r="E3694" s="4" t="s">
        <v>10</v>
      </c>
      <c r="F3694" s="4" t="s">
        <v>14039</v>
      </c>
      <c r="G3694" s="4" t="s">
        <v>12</v>
      </c>
    </row>
    <row r="3695" customFormat="false" ht="15.75" hidden="false" customHeight="false" outlineLevel="0" collapsed="false">
      <c r="A3695" s="3" t="n">
        <v>3694</v>
      </c>
      <c r="B3695" s="4" t="s">
        <v>14040</v>
      </c>
      <c r="C3695" s="4" t="s">
        <v>14041</v>
      </c>
      <c r="D3695" s="4" t="s">
        <v>14042</v>
      </c>
      <c r="E3695" s="4" t="s">
        <v>10</v>
      </c>
      <c r="F3695" s="4" t="s">
        <v>14043</v>
      </c>
      <c r="G3695" s="4" t="s">
        <v>12</v>
      </c>
    </row>
    <row r="3696" customFormat="false" ht="15.75" hidden="false" customHeight="false" outlineLevel="0" collapsed="false">
      <c r="A3696" s="3" t="n">
        <v>3695</v>
      </c>
      <c r="B3696" s="4" t="s">
        <v>14044</v>
      </c>
      <c r="C3696" s="4" t="s">
        <v>14045</v>
      </c>
      <c r="D3696" s="4" t="s">
        <v>14046</v>
      </c>
      <c r="E3696" s="4" t="s">
        <v>10</v>
      </c>
      <c r="F3696" s="4" t="s">
        <v>14047</v>
      </c>
      <c r="G3696" s="4" t="s">
        <v>12</v>
      </c>
    </row>
    <row r="3697" customFormat="false" ht="15.75" hidden="false" customHeight="false" outlineLevel="0" collapsed="false">
      <c r="A3697" s="3" t="n">
        <v>3696</v>
      </c>
      <c r="B3697" s="4" t="s">
        <v>14048</v>
      </c>
      <c r="C3697" s="4" t="s">
        <v>14049</v>
      </c>
      <c r="D3697" s="4" t="s">
        <v>14050</v>
      </c>
      <c r="E3697" s="4" t="n">
        <f aca="false">+914030123622</f>
        <v>914030123622</v>
      </c>
      <c r="F3697" s="10" t="s">
        <v>14051</v>
      </c>
      <c r="G3697" s="4" t="s">
        <v>12</v>
      </c>
    </row>
    <row r="3698" customFormat="false" ht="15.75" hidden="false" customHeight="false" outlineLevel="0" collapsed="false">
      <c r="A3698" s="3" t="n">
        <v>3697</v>
      </c>
      <c r="B3698" s="4" t="s">
        <v>14052</v>
      </c>
      <c r="C3698" s="4" t="s">
        <v>14053</v>
      </c>
      <c r="D3698" s="4" t="s">
        <v>14054</v>
      </c>
      <c r="E3698" s="4" t="s">
        <v>10</v>
      </c>
      <c r="F3698" s="4" t="s">
        <v>14055</v>
      </c>
      <c r="G3698" s="4" t="s">
        <v>12</v>
      </c>
    </row>
    <row r="3699" customFormat="false" ht="15.75" hidden="false" customHeight="false" outlineLevel="0" collapsed="false">
      <c r="A3699" s="3" t="n">
        <v>3698</v>
      </c>
      <c r="B3699" s="4" t="s">
        <v>14056</v>
      </c>
      <c r="C3699" s="4" t="s">
        <v>14057</v>
      </c>
      <c r="D3699" s="4" t="s">
        <v>14058</v>
      </c>
      <c r="E3699" s="4" t="s">
        <v>10</v>
      </c>
      <c r="F3699" s="4" t="s">
        <v>14059</v>
      </c>
      <c r="G3699" s="4" t="s">
        <v>12</v>
      </c>
    </row>
    <row r="3700" customFormat="false" ht="15.75" hidden="false" customHeight="false" outlineLevel="0" collapsed="false">
      <c r="A3700" s="3" t="n">
        <v>3699</v>
      </c>
      <c r="B3700" s="4" t="s">
        <v>14060</v>
      </c>
      <c r="C3700" s="4" t="s">
        <v>171</v>
      </c>
      <c r="D3700" s="4" t="s">
        <v>14061</v>
      </c>
      <c r="E3700" s="4" t="s">
        <v>10</v>
      </c>
      <c r="F3700" s="4" t="s">
        <v>14062</v>
      </c>
      <c r="G3700" s="4" t="s">
        <v>12</v>
      </c>
    </row>
    <row r="3701" customFormat="false" ht="15.75" hidden="false" customHeight="false" outlineLevel="0" collapsed="false">
      <c r="A3701" s="3" t="n">
        <v>3700</v>
      </c>
      <c r="B3701" s="4" t="s">
        <v>14063</v>
      </c>
      <c r="C3701" s="4" t="s">
        <v>14064</v>
      </c>
      <c r="D3701" s="4" t="s">
        <v>14065</v>
      </c>
      <c r="E3701" s="4" t="s">
        <v>14066</v>
      </c>
      <c r="F3701" s="4" t="s">
        <v>14067</v>
      </c>
      <c r="G3701" s="4" t="s">
        <v>12</v>
      </c>
    </row>
    <row r="3702" customFormat="false" ht="15.75" hidden="false" customHeight="false" outlineLevel="0" collapsed="false">
      <c r="A3702" s="3" t="n">
        <v>3701</v>
      </c>
      <c r="B3702" s="4" t="s">
        <v>14068</v>
      </c>
      <c r="C3702" s="4" t="s">
        <v>6853</v>
      </c>
      <c r="D3702" s="4" t="s">
        <v>14069</v>
      </c>
      <c r="E3702" s="4" t="s">
        <v>10</v>
      </c>
      <c r="F3702" s="4" t="s">
        <v>14070</v>
      </c>
      <c r="G3702" s="4" t="s">
        <v>12</v>
      </c>
    </row>
    <row r="3703" customFormat="false" ht="15.75" hidden="false" customHeight="false" outlineLevel="0" collapsed="false">
      <c r="A3703" s="3" t="n">
        <v>3702</v>
      </c>
      <c r="B3703" s="4" t="s">
        <v>14071</v>
      </c>
      <c r="C3703" s="4" t="s">
        <v>4660</v>
      </c>
      <c r="D3703" s="4" t="s">
        <v>14072</v>
      </c>
      <c r="E3703" s="4" t="s">
        <v>10</v>
      </c>
      <c r="F3703" s="4" t="s">
        <v>14073</v>
      </c>
      <c r="G3703" s="4" t="s">
        <v>12</v>
      </c>
    </row>
    <row r="3704" customFormat="false" ht="15.75" hidden="false" customHeight="false" outlineLevel="0" collapsed="false">
      <c r="A3704" s="3" t="n">
        <v>3703</v>
      </c>
      <c r="B3704" s="4" t="s">
        <v>14074</v>
      </c>
      <c r="C3704" s="4" t="s">
        <v>14075</v>
      </c>
      <c r="D3704" s="4" t="s">
        <v>14076</v>
      </c>
      <c r="E3704" s="4" t="s">
        <v>10</v>
      </c>
      <c r="F3704" s="4" t="s">
        <v>14077</v>
      </c>
      <c r="G3704" s="4" t="s">
        <v>12</v>
      </c>
    </row>
    <row r="3705" customFormat="false" ht="15.75" hidden="false" customHeight="false" outlineLevel="0" collapsed="false">
      <c r="A3705" s="3" t="n">
        <v>3704</v>
      </c>
      <c r="B3705" s="4" t="s">
        <v>14078</v>
      </c>
      <c r="C3705" s="4" t="s">
        <v>14079</v>
      </c>
      <c r="D3705" s="4" t="s">
        <v>14080</v>
      </c>
      <c r="E3705" s="4" t="s">
        <v>10</v>
      </c>
      <c r="F3705" s="4" t="s">
        <v>14081</v>
      </c>
      <c r="G3705" s="4" t="s">
        <v>12</v>
      </c>
    </row>
    <row r="3706" customFormat="false" ht="15.75" hidden="false" customHeight="false" outlineLevel="0" collapsed="false">
      <c r="A3706" s="3" t="n">
        <v>3705</v>
      </c>
      <c r="B3706" s="4" t="s">
        <v>14082</v>
      </c>
      <c r="C3706" s="4" t="s">
        <v>14083</v>
      </c>
      <c r="D3706" s="4" t="s">
        <v>14084</v>
      </c>
      <c r="E3706" s="4" t="s">
        <v>10</v>
      </c>
      <c r="F3706" s="4" t="s">
        <v>14085</v>
      </c>
      <c r="G3706" s="4" t="s">
        <v>12</v>
      </c>
    </row>
    <row r="3707" customFormat="false" ht="15.75" hidden="false" customHeight="false" outlineLevel="0" collapsed="false">
      <c r="A3707" s="3" t="n">
        <v>3706</v>
      </c>
      <c r="B3707" s="4" t="s">
        <v>14086</v>
      </c>
      <c r="C3707" s="4" t="s">
        <v>14087</v>
      </c>
      <c r="D3707" s="4" t="s">
        <v>14088</v>
      </c>
      <c r="E3707" s="4" t="s">
        <v>14089</v>
      </c>
      <c r="F3707" s="4" t="s">
        <v>14090</v>
      </c>
      <c r="G3707" s="4" t="s">
        <v>12</v>
      </c>
    </row>
    <row r="3708" customFormat="false" ht="15.75" hidden="false" customHeight="false" outlineLevel="0" collapsed="false">
      <c r="A3708" s="3" t="n">
        <v>3707</v>
      </c>
      <c r="B3708" s="4" t="s">
        <v>14091</v>
      </c>
      <c r="C3708" s="4" t="s">
        <v>14092</v>
      </c>
      <c r="D3708" s="4" t="s">
        <v>14093</v>
      </c>
      <c r="E3708" s="4" t="s">
        <v>10</v>
      </c>
      <c r="F3708" s="4" t="s">
        <v>14094</v>
      </c>
      <c r="G3708" s="4" t="s">
        <v>12</v>
      </c>
    </row>
    <row r="3709" customFormat="false" ht="15.75" hidden="false" customHeight="false" outlineLevel="0" collapsed="false">
      <c r="A3709" s="3" t="n">
        <v>3708</v>
      </c>
      <c r="B3709" s="4" t="s">
        <v>14095</v>
      </c>
      <c r="C3709" s="4" t="s">
        <v>14096</v>
      </c>
      <c r="D3709" s="4" t="s">
        <v>14097</v>
      </c>
      <c r="E3709" s="4" t="s">
        <v>10</v>
      </c>
      <c r="F3709" s="4" t="s">
        <v>14098</v>
      </c>
      <c r="G3709" s="4" t="s">
        <v>12</v>
      </c>
    </row>
    <row r="3710" customFormat="false" ht="15.75" hidden="false" customHeight="false" outlineLevel="0" collapsed="false">
      <c r="A3710" s="3" t="n">
        <v>3709</v>
      </c>
      <c r="B3710" s="4" t="s">
        <v>14099</v>
      </c>
      <c r="C3710" s="4" t="s">
        <v>14100</v>
      </c>
      <c r="D3710" s="6" t="s">
        <v>14101</v>
      </c>
      <c r="E3710" s="4" t="n">
        <v>9850091284</v>
      </c>
      <c r="F3710" s="4" t="s">
        <v>14102</v>
      </c>
      <c r="G3710" s="4" t="s">
        <v>12</v>
      </c>
    </row>
    <row r="3711" customFormat="false" ht="15.75" hidden="false" customHeight="false" outlineLevel="0" collapsed="false">
      <c r="A3711" s="3" t="n">
        <v>3710</v>
      </c>
      <c r="B3711" s="4" t="s">
        <v>14103</v>
      </c>
      <c r="C3711" s="4" t="s">
        <v>14104</v>
      </c>
      <c r="D3711" s="4" t="s">
        <v>14105</v>
      </c>
      <c r="E3711" s="4" t="s">
        <v>10</v>
      </c>
      <c r="F3711" s="4" t="s">
        <v>14106</v>
      </c>
      <c r="G3711" s="4" t="s">
        <v>12</v>
      </c>
    </row>
    <row r="3712" customFormat="false" ht="15.75" hidden="false" customHeight="false" outlineLevel="0" collapsed="false">
      <c r="A3712" s="3" t="n">
        <v>3711</v>
      </c>
      <c r="B3712" s="4" t="s">
        <v>14107</v>
      </c>
      <c r="C3712" s="4" t="s">
        <v>2747</v>
      </c>
      <c r="D3712" s="4" t="s">
        <v>14108</v>
      </c>
      <c r="E3712" s="4" t="n">
        <f aca="false">+919994336600</f>
        <v>919994336600</v>
      </c>
      <c r="F3712" s="4" t="s">
        <v>14109</v>
      </c>
      <c r="G3712" s="4" t="s">
        <v>12</v>
      </c>
    </row>
    <row r="3713" customFormat="false" ht="15.75" hidden="false" customHeight="false" outlineLevel="0" collapsed="false">
      <c r="A3713" s="3" t="n">
        <v>3712</v>
      </c>
      <c r="B3713" s="4" t="s">
        <v>14110</v>
      </c>
      <c r="C3713" s="4" t="s">
        <v>14111</v>
      </c>
      <c r="D3713" s="4" t="s">
        <v>14112</v>
      </c>
      <c r="E3713" s="4" t="s">
        <v>14113</v>
      </c>
      <c r="F3713" s="4" t="s">
        <v>14114</v>
      </c>
      <c r="G3713" s="4" t="s">
        <v>12</v>
      </c>
    </row>
    <row r="3714" customFormat="false" ht="15.75" hidden="false" customHeight="false" outlineLevel="0" collapsed="false">
      <c r="A3714" s="3" t="n">
        <v>3713</v>
      </c>
      <c r="B3714" s="4" t="s">
        <v>14115</v>
      </c>
      <c r="C3714" s="4" t="s">
        <v>31</v>
      </c>
      <c r="D3714" s="4" t="s">
        <v>14116</v>
      </c>
      <c r="E3714" s="4" t="s">
        <v>10</v>
      </c>
      <c r="F3714" s="4" t="s">
        <v>14117</v>
      </c>
      <c r="G3714" s="4" t="s">
        <v>12</v>
      </c>
    </row>
    <row r="3715" customFormat="false" ht="15.75" hidden="false" customHeight="false" outlineLevel="0" collapsed="false">
      <c r="A3715" s="3" t="n">
        <v>3714</v>
      </c>
      <c r="B3715" s="4" t="s">
        <v>14118</v>
      </c>
      <c r="C3715" s="4" t="s">
        <v>14119</v>
      </c>
      <c r="D3715" s="4" t="s">
        <v>14120</v>
      </c>
      <c r="E3715" s="4" t="s">
        <v>14121</v>
      </c>
      <c r="F3715" s="4" t="s">
        <v>14122</v>
      </c>
      <c r="G3715" s="4" t="s">
        <v>12</v>
      </c>
    </row>
    <row r="3716" customFormat="false" ht="15.75" hidden="false" customHeight="false" outlineLevel="0" collapsed="false">
      <c r="A3716" s="3" t="n">
        <v>3715</v>
      </c>
      <c r="B3716" s="4" t="s">
        <v>14123</v>
      </c>
      <c r="C3716" s="4" t="s">
        <v>31</v>
      </c>
      <c r="D3716" s="4" t="s">
        <v>14124</v>
      </c>
      <c r="E3716" s="4" t="s">
        <v>10</v>
      </c>
      <c r="F3716" s="4" t="s">
        <v>14125</v>
      </c>
      <c r="G3716" s="4" t="s">
        <v>12</v>
      </c>
    </row>
    <row r="3717" customFormat="false" ht="15.75" hidden="false" customHeight="false" outlineLevel="0" collapsed="false">
      <c r="A3717" s="3" t="n">
        <v>3716</v>
      </c>
      <c r="B3717" s="4" t="s">
        <v>14126</v>
      </c>
      <c r="C3717" s="4" t="s">
        <v>14127</v>
      </c>
      <c r="D3717" s="4" t="s">
        <v>14128</v>
      </c>
      <c r="E3717" s="4" t="s">
        <v>10</v>
      </c>
      <c r="F3717" s="4" t="s">
        <v>14129</v>
      </c>
      <c r="G3717" s="4" t="s">
        <v>12</v>
      </c>
    </row>
    <row r="3718" customFormat="false" ht="15.75" hidden="false" customHeight="false" outlineLevel="0" collapsed="false">
      <c r="A3718" s="3" t="n">
        <v>3717</v>
      </c>
      <c r="B3718" s="4" t="s">
        <v>14130</v>
      </c>
      <c r="C3718" s="4" t="s">
        <v>14131</v>
      </c>
      <c r="D3718" s="4" t="s">
        <v>14132</v>
      </c>
      <c r="E3718" s="4" t="s">
        <v>10</v>
      </c>
      <c r="F3718" s="4" t="s">
        <v>14133</v>
      </c>
      <c r="G3718" s="4" t="s">
        <v>12</v>
      </c>
    </row>
    <row r="3719" customFormat="false" ht="15.75" hidden="false" customHeight="false" outlineLevel="0" collapsed="false">
      <c r="A3719" s="3" t="n">
        <v>3718</v>
      </c>
      <c r="B3719" s="4" t="s">
        <v>14134</v>
      </c>
      <c r="C3719" s="4" t="s">
        <v>14135</v>
      </c>
      <c r="D3719" s="4" t="s">
        <v>14136</v>
      </c>
      <c r="E3719" s="4" t="s">
        <v>10</v>
      </c>
      <c r="F3719" s="4" t="s">
        <v>14137</v>
      </c>
      <c r="G3719" s="4" t="s">
        <v>12</v>
      </c>
    </row>
    <row r="3720" customFormat="false" ht="15.75" hidden="false" customHeight="false" outlineLevel="0" collapsed="false">
      <c r="A3720" s="3" t="n">
        <v>3719</v>
      </c>
      <c r="B3720" s="4" t="s">
        <v>14138</v>
      </c>
      <c r="C3720" s="4" t="s">
        <v>14139</v>
      </c>
      <c r="D3720" s="4" t="s">
        <v>14140</v>
      </c>
      <c r="E3720" s="4" t="s">
        <v>10</v>
      </c>
      <c r="F3720" s="10" t="s">
        <v>14141</v>
      </c>
      <c r="G3720" s="4" t="s">
        <v>12</v>
      </c>
    </row>
    <row r="3721" customFormat="false" ht="15.75" hidden="false" customHeight="false" outlineLevel="0" collapsed="false">
      <c r="A3721" s="3" t="n">
        <v>3720</v>
      </c>
      <c r="B3721" s="4" t="s">
        <v>14142</v>
      </c>
      <c r="C3721" s="4" t="s">
        <v>6054</v>
      </c>
      <c r="D3721" s="4" t="s">
        <v>14143</v>
      </c>
      <c r="E3721" s="4" t="s">
        <v>14144</v>
      </c>
      <c r="F3721" s="4" t="s">
        <v>14145</v>
      </c>
      <c r="G3721" s="4" t="s">
        <v>12</v>
      </c>
    </row>
    <row r="3722" customFormat="false" ht="15.75" hidden="false" customHeight="false" outlineLevel="0" collapsed="false">
      <c r="A3722" s="3" t="n">
        <v>3721</v>
      </c>
      <c r="B3722" s="4" t="s">
        <v>14146</v>
      </c>
      <c r="C3722" s="4" t="s">
        <v>171</v>
      </c>
      <c r="D3722" s="4" t="s">
        <v>14147</v>
      </c>
      <c r="E3722" s="4" t="s">
        <v>10</v>
      </c>
      <c r="F3722" s="4" t="s">
        <v>14148</v>
      </c>
      <c r="G3722" s="4" t="s">
        <v>12</v>
      </c>
    </row>
    <row r="3723" customFormat="false" ht="15.75" hidden="false" customHeight="false" outlineLevel="0" collapsed="false">
      <c r="A3723" s="3" t="n">
        <v>3722</v>
      </c>
      <c r="B3723" s="4" t="s">
        <v>14149</v>
      </c>
      <c r="C3723" s="4" t="s">
        <v>109</v>
      </c>
      <c r="D3723" s="6" t="s">
        <v>14150</v>
      </c>
      <c r="E3723" s="4" t="s">
        <v>14151</v>
      </c>
      <c r="F3723" s="4" t="s">
        <v>14152</v>
      </c>
      <c r="G3723" s="4" t="s">
        <v>12</v>
      </c>
    </row>
    <row r="3724" customFormat="false" ht="15.75" hidden="false" customHeight="false" outlineLevel="0" collapsed="false">
      <c r="A3724" s="3" t="n">
        <v>3723</v>
      </c>
      <c r="B3724" s="4" t="s">
        <v>14153</v>
      </c>
      <c r="C3724" s="4" t="s">
        <v>14154</v>
      </c>
      <c r="D3724" s="4" t="s">
        <v>14155</v>
      </c>
      <c r="E3724" s="10" t="s">
        <v>14156</v>
      </c>
      <c r="F3724" s="10" t="s">
        <v>14157</v>
      </c>
      <c r="G3724" s="4" t="s">
        <v>12</v>
      </c>
    </row>
    <row r="3725" customFormat="false" ht="15.75" hidden="false" customHeight="false" outlineLevel="0" collapsed="false">
      <c r="A3725" s="3" t="n">
        <v>3724</v>
      </c>
      <c r="B3725" s="4" t="s">
        <v>14158</v>
      </c>
      <c r="C3725" s="4" t="s">
        <v>31</v>
      </c>
      <c r="D3725" s="4" t="s">
        <v>14159</v>
      </c>
      <c r="E3725" s="4" t="s">
        <v>10</v>
      </c>
      <c r="F3725" s="4" t="s">
        <v>14160</v>
      </c>
      <c r="G3725" s="4" t="s">
        <v>12</v>
      </c>
    </row>
    <row r="3726" customFormat="false" ht="15.75" hidden="false" customHeight="false" outlineLevel="0" collapsed="false">
      <c r="A3726" s="3" t="n">
        <v>3725</v>
      </c>
      <c r="B3726" s="4" t="s">
        <v>14161</v>
      </c>
      <c r="C3726" s="4" t="s">
        <v>1121</v>
      </c>
      <c r="D3726" s="4" t="s">
        <v>14162</v>
      </c>
      <c r="E3726" s="4" t="n">
        <f aca="false">+919594936777</f>
        <v>919594936777</v>
      </c>
      <c r="F3726" s="4" t="s">
        <v>14163</v>
      </c>
      <c r="G3726" s="4" t="s">
        <v>12</v>
      </c>
    </row>
    <row r="3727" customFormat="false" ht="15.75" hidden="false" customHeight="false" outlineLevel="0" collapsed="false">
      <c r="A3727" s="3" t="n">
        <v>3726</v>
      </c>
      <c r="B3727" s="4" t="s">
        <v>14164</v>
      </c>
      <c r="C3727" s="4" t="s">
        <v>31</v>
      </c>
      <c r="D3727" s="6" t="s">
        <v>14165</v>
      </c>
      <c r="E3727" s="4" t="s">
        <v>14166</v>
      </c>
      <c r="F3727" s="4" t="s">
        <v>14167</v>
      </c>
      <c r="G3727" s="4" t="s">
        <v>12</v>
      </c>
    </row>
    <row r="3728" customFormat="false" ht="15.75" hidden="false" customHeight="false" outlineLevel="0" collapsed="false">
      <c r="A3728" s="3" t="n">
        <v>3727</v>
      </c>
      <c r="B3728" s="4" t="s">
        <v>14168</v>
      </c>
      <c r="C3728" s="4" t="s">
        <v>13518</v>
      </c>
      <c r="D3728" s="4" t="s">
        <v>14169</v>
      </c>
      <c r="E3728" s="4" t="s">
        <v>10</v>
      </c>
      <c r="F3728" s="4" t="s">
        <v>14170</v>
      </c>
      <c r="G3728" s="4" t="s">
        <v>12</v>
      </c>
    </row>
    <row r="3729" customFormat="false" ht="15.75" hidden="false" customHeight="false" outlineLevel="0" collapsed="false">
      <c r="A3729" s="3" t="n">
        <v>3728</v>
      </c>
      <c r="B3729" s="4" t="s">
        <v>14171</v>
      </c>
      <c r="C3729" s="4" t="s">
        <v>14172</v>
      </c>
      <c r="D3729" s="4" t="s">
        <v>14173</v>
      </c>
      <c r="E3729" s="4" t="s">
        <v>14174</v>
      </c>
      <c r="F3729" s="4" t="s">
        <v>14175</v>
      </c>
      <c r="G3729" s="4" t="s">
        <v>12</v>
      </c>
    </row>
    <row r="3730" customFormat="false" ht="15.75" hidden="false" customHeight="false" outlineLevel="0" collapsed="false">
      <c r="A3730" s="3" t="n">
        <v>3729</v>
      </c>
      <c r="B3730" s="4" t="s">
        <v>14176</v>
      </c>
      <c r="C3730" s="4" t="s">
        <v>14177</v>
      </c>
      <c r="D3730" s="4" t="s">
        <v>14178</v>
      </c>
      <c r="E3730" s="4" t="s">
        <v>14179</v>
      </c>
      <c r="F3730" s="4" t="s">
        <v>14180</v>
      </c>
      <c r="G3730" s="4" t="s">
        <v>12</v>
      </c>
    </row>
    <row r="3731" customFormat="false" ht="15.75" hidden="false" customHeight="false" outlineLevel="0" collapsed="false">
      <c r="A3731" s="3" t="n">
        <v>3730</v>
      </c>
      <c r="B3731" s="4" t="s">
        <v>14181</v>
      </c>
      <c r="C3731" s="4" t="s">
        <v>14182</v>
      </c>
      <c r="D3731" s="4" t="s">
        <v>14183</v>
      </c>
      <c r="E3731" s="4" t="s">
        <v>10</v>
      </c>
      <c r="F3731" s="4" t="s">
        <v>14184</v>
      </c>
      <c r="G3731" s="4" t="s">
        <v>12</v>
      </c>
    </row>
    <row r="3732" customFormat="false" ht="15.75" hidden="false" customHeight="false" outlineLevel="0" collapsed="false">
      <c r="A3732" s="3" t="n">
        <v>3731</v>
      </c>
      <c r="B3732" s="4" t="s">
        <v>14185</v>
      </c>
      <c r="C3732" s="4" t="s">
        <v>14186</v>
      </c>
      <c r="D3732" s="4" t="s">
        <v>14187</v>
      </c>
      <c r="E3732" s="4" t="s">
        <v>10</v>
      </c>
      <c r="F3732" s="4" t="s">
        <v>14188</v>
      </c>
      <c r="G3732" s="4" t="s">
        <v>12</v>
      </c>
    </row>
    <row r="3733" customFormat="false" ht="15.75" hidden="false" customHeight="false" outlineLevel="0" collapsed="false">
      <c r="A3733" s="3" t="n">
        <v>3732</v>
      </c>
      <c r="B3733" s="4" t="s">
        <v>14189</v>
      </c>
      <c r="C3733" s="4" t="s">
        <v>14190</v>
      </c>
      <c r="D3733" s="4" t="s">
        <v>14191</v>
      </c>
      <c r="E3733" s="4" t="s">
        <v>10</v>
      </c>
      <c r="F3733" s="4" t="s">
        <v>14192</v>
      </c>
      <c r="G3733" s="4" t="s">
        <v>12</v>
      </c>
    </row>
    <row r="3734" customFormat="false" ht="15.75" hidden="false" customHeight="false" outlineLevel="0" collapsed="false">
      <c r="A3734" s="3" t="n">
        <v>3733</v>
      </c>
      <c r="B3734" s="4" t="s">
        <v>14193</v>
      </c>
      <c r="C3734" s="4" t="s">
        <v>109</v>
      </c>
      <c r="D3734" s="4" t="s">
        <v>14194</v>
      </c>
      <c r="E3734" s="4" t="s">
        <v>10</v>
      </c>
      <c r="F3734" s="4" t="s">
        <v>14195</v>
      </c>
      <c r="G3734" s="4" t="s">
        <v>12</v>
      </c>
    </row>
    <row r="3735" customFormat="false" ht="15.75" hidden="false" customHeight="false" outlineLevel="0" collapsed="false">
      <c r="A3735" s="3" t="n">
        <v>3734</v>
      </c>
      <c r="B3735" s="4" t="s">
        <v>14196</v>
      </c>
      <c r="C3735" s="4" t="s">
        <v>109</v>
      </c>
      <c r="D3735" s="4" t="s">
        <v>14197</v>
      </c>
      <c r="E3735" s="4" t="s">
        <v>14198</v>
      </c>
      <c r="F3735" s="4" t="s">
        <v>14199</v>
      </c>
      <c r="G3735" s="4" t="s">
        <v>12</v>
      </c>
    </row>
    <row r="3736" customFormat="false" ht="15.75" hidden="false" customHeight="false" outlineLevel="0" collapsed="false">
      <c r="A3736" s="3" t="n">
        <v>3735</v>
      </c>
      <c r="B3736" s="4" t="s">
        <v>14200</v>
      </c>
      <c r="C3736" s="4" t="s">
        <v>6853</v>
      </c>
      <c r="D3736" s="4" t="s">
        <v>14201</v>
      </c>
      <c r="E3736" s="4" t="s">
        <v>14202</v>
      </c>
      <c r="F3736" s="4" t="s">
        <v>14203</v>
      </c>
      <c r="G3736" s="4" t="s">
        <v>12</v>
      </c>
    </row>
    <row r="3737" customFormat="false" ht="15.75" hidden="false" customHeight="false" outlineLevel="0" collapsed="false">
      <c r="A3737" s="3" t="n">
        <v>3736</v>
      </c>
      <c r="B3737" s="4" t="s">
        <v>14204</v>
      </c>
      <c r="C3737" s="4" t="s">
        <v>31</v>
      </c>
      <c r="D3737" s="4" t="s">
        <v>14205</v>
      </c>
      <c r="E3737" s="4" t="s">
        <v>10</v>
      </c>
      <c r="F3737" s="4" t="s">
        <v>14206</v>
      </c>
      <c r="G3737" s="4" t="s">
        <v>12</v>
      </c>
    </row>
    <row r="3738" customFormat="false" ht="15.75" hidden="false" customHeight="false" outlineLevel="0" collapsed="false">
      <c r="A3738" s="3" t="n">
        <v>3737</v>
      </c>
      <c r="B3738" s="4" t="s">
        <v>14207</v>
      </c>
      <c r="C3738" s="4" t="s">
        <v>171</v>
      </c>
      <c r="D3738" s="4" t="s">
        <v>14208</v>
      </c>
      <c r="E3738" s="4" t="s">
        <v>10</v>
      </c>
      <c r="F3738" s="4" t="s">
        <v>14209</v>
      </c>
      <c r="G3738" s="4" t="s">
        <v>12</v>
      </c>
    </row>
    <row r="3739" customFormat="false" ht="15.75" hidden="false" customHeight="false" outlineLevel="0" collapsed="false">
      <c r="A3739" s="3" t="n">
        <v>3738</v>
      </c>
      <c r="B3739" s="4" t="s">
        <v>14210</v>
      </c>
      <c r="C3739" s="4" t="s">
        <v>14211</v>
      </c>
      <c r="D3739" s="4" t="s">
        <v>14212</v>
      </c>
      <c r="E3739" s="4" t="s">
        <v>10</v>
      </c>
      <c r="F3739" s="4" t="s">
        <v>14213</v>
      </c>
      <c r="G3739" s="4" t="s">
        <v>12</v>
      </c>
    </row>
    <row r="3740" customFormat="false" ht="15.75" hidden="false" customHeight="false" outlineLevel="0" collapsed="false">
      <c r="A3740" s="3" t="n">
        <v>3739</v>
      </c>
      <c r="B3740" s="4" t="s">
        <v>14214</v>
      </c>
      <c r="C3740" s="4" t="s">
        <v>31</v>
      </c>
      <c r="D3740" s="4" t="s">
        <v>14215</v>
      </c>
      <c r="E3740" s="4" t="s">
        <v>10</v>
      </c>
      <c r="F3740" s="4" t="s">
        <v>14216</v>
      </c>
      <c r="G3740" s="4" t="s">
        <v>12</v>
      </c>
    </row>
    <row r="3741" customFormat="false" ht="15.75" hidden="false" customHeight="false" outlineLevel="0" collapsed="false">
      <c r="A3741" s="3" t="n">
        <v>3740</v>
      </c>
      <c r="B3741" s="4" t="s">
        <v>14217</v>
      </c>
      <c r="C3741" s="4" t="s">
        <v>109</v>
      </c>
      <c r="D3741" s="4" t="s">
        <v>14218</v>
      </c>
      <c r="E3741" s="4" t="s">
        <v>10</v>
      </c>
      <c r="F3741" s="4" t="s">
        <v>14219</v>
      </c>
      <c r="G3741" s="4" t="s">
        <v>12</v>
      </c>
    </row>
    <row r="3742" customFormat="false" ht="15.75" hidden="false" customHeight="false" outlineLevel="0" collapsed="false">
      <c r="A3742" s="3" t="n">
        <v>3741</v>
      </c>
      <c r="B3742" s="4" t="s">
        <v>14220</v>
      </c>
      <c r="C3742" s="4" t="s">
        <v>31</v>
      </c>
      <c r="D3742" s="6" t="s">
        <v>14221</v>
      </c>
      <c r="E3742" s="4" t="s">
        <v>10</v>
      </c>
      <c r="F3742" s="4" t="s">
        <v>14222</v>
      </c>
      <c r="G3742" s="4" t="s">
        <v>12</v>
      </c>
    </row>
    <row r="3743" customFormat="false" ht="15.75" hidden="false" customHeight="false" outlineLevel="0" collapsed="false">
      <c r="A3743" s="3" t="n">
        <v>3742</v>
      </c>
      <c r="B3743" s="4" t="s">
        <v>14223</v>
      </c>
      <c r="C3743" s="4" t="s">
        <v>14224</v>
      </c>
      <c r="D3743" s="4" t="s">
        <v>14225</v>
      </c>
      <c r="E3743" s="4" t="s">
        <v>10</v>
      </c>
      <c r="F3743" s="4" t="s">
        <v>14226</v>
      </c>
      <c r="G3743" s="4" t="s">
        <v>12</v>
      </c>
    </row>
    <row r="3744" customFormat="false" ht="15.75" hidden="false" customHeight="false" outlineLevel="0" collapsed="false">
      <c r="A3744" s="3" t="n">
        <v>3743</v>
      </c>
      <c r="B3744" s="4" t="s">
        <v>14227</v>
      </c>
      <c r="C3744" s="4" t="s">
        <v>14228</v>
      </c>
      <c r="D3744" s="4" t="s">
        <v>14229</v>
      </c>
      <c r="E3744" s="4" t="s">
        <v>14230</v>
      </c>
      <c r="F3744" s="4" t="s">
        <v>14231</v>
      </c>
      <c r="G3744" s="4" t="s">
        <v>12</v>
      </c>
    </row>
    <row r="3745" customFormat="false" ht="15.75" hidden="false" customHeight="false" outlineLevel="0" collapsed="false">
      <c r="A3745" s="3" t="n">
        <v>3744</v>
      </c>
      <c r="B3745" s="4" t="s">
        <v>14232</v>
      </c>
      <c r="C3745" s="4" t="s">
        <v>4222</v>
      </c>
      <c r="D3745" s="4" t="s">
        <v>14233</v>
      </c>
      <c r="E3745" s="4" t="s">
        <v>14234</v>
      </c>
      <c r="F3745" s="4" t="s">
        <v>14235</v>
      </c>
      <c r="G3745" s="4" t="s">
        <v>12</v>
      </c>
    </row>
    <row r="3746" customFormat="false" ht="15.75" hidden="false" customHeight="false" outlineLevel="0" collapsed="false">
      <c r="A3746" s="3" t="n">
        <v>3745</v>
      </c>
      <c r="B3746" s="4" t="s">
        <v>14236</v>
      </c>
      <c r="C3746" s="4" t="s">
        <v>14237</v>
      </c>
      <c r="D3746" s="4" t="s">
        <v>14238</v>
      </c>
      <c r="E3746" s="4" t="s">
        <v>10</v>
      </c>
      <c r="F3746" s="4" t="s">
        <v>14239</v>
      </c>
      <c r="G3746" s="4" t="s">
        <v>12</v>
      </c>
    </row>
    <row r="3747" customFormat="false" ht="15.75" hidden="false" customHeight="false" outlineLevel="0" collapsed="false">
      <c r="A3747" s="3" t="n">
        <v>3746</v>
      </c>
      <c r="B3747" s="4" t="s">
        <v>14240</v>
      </c>
      <c r="C3747" s="4" t="s">
        <v>14241</v>
      </c>
      <c r="D3747" s="6" t="s">
        <v>14242</v>
      </c>
      <c r="E3747" s="4" t="s">
        <v>10</v>
      </c>
      <c r="F3747" s="4" t="s">
        <v>14243</v>
      </c>
      <c r="G3747" s="4" t="s">
        <v>12</v>
      </c>
    </row>
    <row r="3748" customFormat="false" ht="15.75" hidden="false" customHeight="false" outlineLevel="0" collapsed="false">
      <c r="A3748" s="3" t="n">
        <v>3747</v>
      </c>
      <c r="B3748" s="4" t="s">
        <v>14244</v>
      </c>
      <c r="C3748" s="4" t="s">
        <v>1825</v>
      </c>
      <c r="D3748" s="4" t="s">
        <v>14245</v>
      </c>
      <c r="E3748" s="4" t="s">
        <v>14246</v>
      </c>
      <c r="F3748" s="4" t="s">
        <v>14247</v>
      </c>
      <c r="G3748" s="4" t="s">
        <v>12</v>
      </c>
    </row>
    <row r="3749" customFormat="false" ht="15.75" hidden="false" customHeight="false" outlineLevel="0" collapsed="false">
      <c r="A3749" s="3" t="n">
        <v>3748</v>
      </c>
      <c r="B3749" s="4" t="s">
        <v>14248</v>
      </c>
      <c r="C3749" s="4" t="s">
        <v>14249</v>
      </c>
      <c r="D3749" s="4" t="s">
        <v>14250</v>
      </c>
      <c r="E3749" s="4" t="s">
        <v>10</v>
      </c>
      <c r="F3749" s="4" t="s">
        <v>14251</v>
      </c>
      <c r="G3749" s="4" t="s">
        <v>12</v>
      </c>
    </row>
    <row r="3750" customFormat="false" ht="15.75" hidden="false" customHeight="false" outlineLevel="0" collapsed="false">
      <c r="A3750" s="3" t="n">
        <v>3749</v>
      </c>
      <c r="B3750" s="4" t="s">
        <v>14252</v>
      </c>
      <c r="C3750" s="4" t="s">
        <v>14253</v>
      </c>
      <c r="D3750" s="4" t="s">
        <v>14254</v>
      </c>
      <c r="E3750" s="4" t="s">
        <v>14255</v>
      </c>
      <c r="F3750" s="10" t="s">
        <v>14256</v>
      </c>
      <c r="G3750" s="4" t="s">
        <v>12</v>
      </c>
    </row>
    <row r="3751" customFormat="false" ht="15.75" hidden="false" customHeight="false" outlineLevel="0" collapsed="false">
      <c r="A3751" s="3" t="n">
        <v>3750</v>
      </c>
      <c r="B3751" s="4" t="s">
        <v>14257</v>
      </c>
      <c r="C3751" s="4" t="s">
        <v>31</v>
      </c>
      <c r="D3751" s="6" t="s">
        <v>14258</v>
      </c>
      <c r="E3751" s="4" t="s">
        <v>10</v>
      </c>
      <c r="F3751" s="4" t="s">
        <v>14259</v>
      </c>
      <c r="G3751" s="4" t="s">
        <v>12</v>
      </c>
    </row>
    <row r="3752" customFormat="false" ht="15.75" hidden="false" customHeight="false" outlineLevel="0" collapsed="false">
      <c r="A3752" s="3" t="n">
        <v>3751</v>
      </c>
      <c r="B3752" s="4" t="s">
        <v>14260</v>
      </c>
      <c r="C3752" s="4" t="s">
        <v>14261</v>
      </c>
      <c r="D3752" s="4" t="s">
        <v>14262</v>
      </c>
      <c r="E3752" s="4" t="s">
        <v>10</v>
      </c>
      <c r="F3752" s="4" t="s">
        <v>14263</v>
      </c>
      <c r="G3752" s="4" t="s">
        <v>12</v>
      </c>
    </row>
    <row r="3753" customFormat="false" ht="15.75" hidden="false" customHeight="false" outlineLevel="0" collapsed="false">
      <c r="A3753" s="3" t="n">
        <v>3752</v>
      </c>
      <c r="B3753" s="4" t="s">
        <v>14264</v>
      </c>
      <c r="C3753" s="4" t="s">
        <v>14265</v>
      </c>
      <c r="D3753" s="4" t="s">
        <v>14266</v>
      </c>
      <c r="E3753" s="4" t="s">
        <v>10</v>
      </c>
      <c r="F3753" s="4" t="s">
        <v>14267</v>
      </c>
      <c r="G3753" s="4" t="s">
        <v>12</v>
      </c>
    </row>
    <row r="3754" customFormat="false" ht="15.75" hidden="false" customHeight="false" outlineLevel="0" collapsed="false">
      <c r="A3754" s="3" t="n">
        <v>3753</v>
      </c>
      <c r="B3754" s="4" t="s">
        <v>14268</v>
      </c>
      <c r="C3754" s="4" t="s">
        <v>14269</v>
      </c>
      <c r="D3754" s="4" t="s">
        <v>14270</v>
      </c>
      <c r="E3754" s="4" t="s">
        <v>14271</v>
      </c>
      <c r="F3754" s="4" t="s">
        <v>14272</v>
      </c>
      <c r="G3754" s="4" t="s">
        <v>12</v>
      </c>
    </row>
    <row r="3755" customFormat="false" ht="15.75" hidden="false" customHeight="false" outlineLevel="0" collapsed="false">
      <c r="A3755" s="3" t="n">
        <v>3754</v>
      </c>
      <c r="B3755" s="4" t="s">
        <v>14273</v>
      </c>
      <c r="C3755" s="4" t="s">
        <v>6853</v>
      </c>
      <c r="D3755" s="4" t="s">
        <v>14274</v>
      </c>
      <c r="E3755" s="4" t="s">
        <v>10</v>
      </c>
      <c r="F3755" s="4" t="s">
        <v>14275</v>
      </c>
      <c r="G3755" s="4" t="s">
        <v>12</v>
      </c>
    </row>
    <row r="3756" customFormat="false" ht="15.75" hidden="false" customHeight="false" outlineLevel="0" collapsed="false">
      <c r="A3756" s="3" t="n">
        <v>3755</v>
      </c>
      <c r="B3756" s="4" t="s">
        <v>14276</v>
      </c>
      <c r="C3756" s="4" t="s">
        <v>14277</v>
      </c>
      <c r="D3756" s="4" t="s">
        <v>14278</v>
      </c>
      <c r="E3756" s="4" t="s">
        <v>10</v>
      </c>
      <c r="F3756" s="4" t="s">
        <v>14279</v>
      </c>
      <c r="G3756" s="4" t="s">
        <v>12</v>
      </c>
    </row>
    <row r="3757" customFormat="false" ht="15.75" hidden="false" customHeight="false" outlineLevel="0" collapsed="false">
      <c r="A3757" s="3" t="n">
        <v>3756</v>
      </c>
      <c r="B3757" s="4" t="s">
        <v>14280</v>
      </c>
      <c r="C3757" s="4" t="s">
        <v>1652</v>
      </c>
      <c r="D3757" s="4" t="s">
        <v>14281</v>
      </c>
      <c r="E3757" s="4" t="s">
        <v>14282</v>
      </c>
      <c r="F3757" s="4" t="s">
        <v>14283</v>
      </c>
      <c r="G3757" s="4" t="s">
        <v>12</v>
      </c>
    </row>
    <row r="3758" customFormat="false" ht="15.75" hidden="false" customHeight="false" outlineLevel="0" collapsed="false">
      <c r="A3758" s="3" t="n">
        <v>3757</v>
      </c>
      <c r="B3758" s="4" t="s">
        <v>14284</v>
      </c>
      <c r="C3758" s="4" t="s">
        <v>6853</v>
      </c>
      <c r="D3758" s="4" t="s">
        <v>14285</v>
      </c>
      <c r="E3758" s="4" t="s">
        <v>14286</v>
      </c>
      <c r="F3758" s="4" t="s">
        <v>14287</v>
      </c>
      <c r="G3758" s="4" t="s">
        <v>12</v>
      </c>
    </row>
    <row r="3759" customFormat="false" ht="15.75" hidden="false" customHeight="false" outlineLevel="0" collapsed="false">
      <c r="A3759" s="3" t="n">
        <v>3758</v>
      </c>
      <c r="B3759" s="4" t="s">
        <v>14288</v>
      </c>
      <c r="C3759" s="4" t="s">
        <v>14289</v>
      </c>
      <c r="D3759" s="6" t="s">
        <v>14290</v>
      </c>
      <c r="E3759" s="4" t="s">
        <v>10</v>
      </c>
      <c r="F3759" s="10" t="s">
        <v>14291</v>
      </c>
      <c r="G3759" s="4" t="s">
        <v>12</v>
      </c>
    </row>
    <row r="3760" customFormat="false" ht="15.75" hidden="false" customHeight="false" outlineLevel="0" collapsed="false">
      <c r="A3760" s="3" t="n">
        <v>3759</v>
      </c>
      <c r="B3760" s="4" t="s">
        <v>14292</v>
      </c>
      <c r="C3760" s="4" t="s">
        <v>14293</v>
      </c>
      <c r="D3760" s="4" t="s">
        <v>14294</v>
      </c>
      <c r="E3760" s="4" t="s">
        <v>10</v>
      </c>
      <c r="F3760" s="4" t="s">
        <v>14295</v>
      </c>
      <c r="G3760" s="4" t="s">
        <v>12</v>
      </c>
    </row>
    <row r="3761" customFormat="false" ht="15.75" hidden="false" customHeight="false" outlineLevel="0" collapsed="false">
      <c r="A3761" s="3" t="n">
        <v>3760</v>
      </c>
      <c r="B3761" s="4" t="s">
        <v>14296</v>
      </c>
      <c r="C3761" s="4" t="s">
        <v>31</v>
      </c>
      <c r="D3761" s="4" t="s">
        <v>14297</v>
      </c>
      <c r="E3761" s="4" t="n">
        <v>9850752365</v>
      </c>
      <c r="F3761" s="4" t="s">
        <v>14298</v>
      </c>
      <c r="G3761" s="4" t="s">
        <v>12</v>
      </c>
    </row>
    <row r="3762" customFormat="false" ht="15.75" hidden="false" customHeight="false" outlineLevel="0" collapsed="false">
      <c r="A3762" s="3" t="n">
        <v>3761</v>
      </c>
      <c r="B3762" s="4" t="s">
        <v>14299</v>
      </c>
      <c r="C3762" s="4" t="s">
        <v>14300</v>
      </c>
      <c r="D3762" s="4" t="s">
        <v>14301</v>
      </c>
      <c r="E3762" s="4" t="s">
        <v>10</v>
      </c>
      <c r="F3762" s="4" t="s">
        <v>14302</v>
      </c>
      <c r="G3762" s="4" t="s">
        <v>12</v>
      </c>
    </row>
    <row r="3763" customFormat="false" ht="15.75" hidden="false" customHeight="false" outlineLevel="0" collapsed="false">
      <c r="A3763" s="3" t="n">
        <v>3762</v>
      </c>
      <c r="B3763" s="4" t="s">
        <v>14303</v>
      </c>
      <c r="C3763" s="4" t="s">
        <v>14304</v>
      </c>
      <c r="D3763" s="4" t="s">
        <v>14305</v>
      </c>
      <c r="E3763" s="4" t="s">
        <v>14306</v>
      </c>
      <c r="F3763" s="4" t="s">
        <v>14307</v>
      </c>
      <c r="G3763" s="4" t="s">
        <v>12</v>
      </c>
    </row>
    <row r="3764" customFormat="false" ht="15.75" hidden="false" customHeight="false" outlineLevel="0" collapsed="false">
      <c r="A3764" s="3" t="n">
        <v>3763</v>
      </c>
      <c r="B3764" s="4" t="s">
        <v>14308</v>
      </c>
      <c r="C3764" s="4" t="s">
        <v>14309</v>
      </c>
      <c r="D3764" s="4" t="s">
        <v>14310</v>
      </c>
      <c r="E3764" s="4" t="s">
        <v>10</v>
      </c>
      <c r="F3764" s="4" t="s">
        <v>14311</v>
      </c>
      <c r="G3764" s="4" t="s">
        <v>12</v>
      </c>
    </row>
    <row r="3765" customFormat="false" ht="15.75" hidden="false" customHeight="false" outlineLevel="0" collapsed="false">
      <c r="A3765" s="3" t="n">
        <v>3764</v>
      </c>
      <c r="B3765" s="4" t="s">
        <v>14312</v>
      </c>
      <c r="C3765" s="4" t="s">
        <v>6853</v>
      </c>
      <c r="D3765" s="6" t="s">
        <v>14313</v>
      </c>
      <c r="E3765" s="10" t="s">
        <v>14314</v>
      </c>
      <c r="F3765" s="4" t="s">
        <v>14315</v>
      </c>
      <c r="G3765" s="4" t="s">
        <v>12</v>
      </c>
    </row>
    <row r="3766" customFormat="false" ht="15.75" hidden="false" customHeight="false" outlineLevel="0" collapsed="false">
      <c r="A3766" s="3" t="n">
        <v>3765</v>
      </c>
      <c r="B3766" s="4" t="s">
        <v>14316</v>
      </c>
      <c r="C3766" s="4" t="s">
        <v>31</v>
      </c>
      <c r="D3766" s="4" t="s">
        <v>14317</v>
      </c>
      <c r="E3766" s="4" t="s">
        <v>14318</v>
      </c>
      <c r="F3766" s="4" t="s">
        <v>14319</v>
      </c>
      <c r="G3766" s="4" t="s">
        <v>12</v>
      </c>
    </row>
    <row r="3767" customFormat="false" ht="15.75" hidden="false" customHeight="false" outlineLevel="0" collapsed="false">
      <c r="A3767" s="3" t="n">
        <v>3766</v>
      </c>
      <c r="B3767" s="4" t="s">
        <v>14320</v>
      </c>
      <c r="C3767" s="4" t="s">
        <v>14321</v>
      </c>
      <c r="D3767" s="4" t="s">
        <v>14322</v>
      </c>
      <c r="E3767" s="4" t="n">
        <f aca="false">+911133505500</f>
        <v>911133505500</v>
      </c>
      <c r="F3767" s="4" t="s">
        <v>14323</v>
      </c>
      <c r="G3767" s="4" t="s">
        <v>12</v>
      </c>
    </row>
    <row r="3768" customFormat="false" ht="15.75" hidden="false" customHeight="false" outlineLevel="0" collapsed="false">
      <c r="A3768" s="3" t="n">
        <v>3767</v>
      </c>
      <c r="B3768" s="4" t="s">
        <v>14324</v>
      </c>
      <c r="C3768" s="4" t="s">
        <v>14325</v>
      </c>
      <c r="D3768" s="4" t="s">
        <v>14326</v>
      </c>
      <c r="E3768" s="4" t="s">
        <v>10</v>
      </c>
      <c r="F3768" s="4" t="s">
        <v>14327</v>
      </c>
      <c r="G3768" s="4" t="s">
        <v>12</v>
      </c>
    </row>
    <row r="3769" customFormat="false" ht="15.75" hidden="false" customHeight="false" outlineLevel="0" collapsed="false">
      <c r="A3769" s="3" t="n">
        <v>3768</v>
      </c>
      <c r="B3769" s="4" t="s">
        <v>14328</v>
      </c>
      <c r="C3769" s="4" t="s">
        <v>3495</v>
      </c>
      <c r="D3769" s="4" t="s">
        <v>14329</v>
      </c>
      <c r="E3769" s="4" t="s">
        <v>14330</v>
      </c>
      <c r="F3769" s="4" t="s">
        <v>14331</v>
      </c>
      <c r="G3769" s="4" t="s">
        <v>12</v>
      </c>
    </row>
    <row r="3770" customFormat="false" ht="15.75" hidden="false" customHeight="false" outlineLevel="0" collapsed="false">
      <c r="A3770" s="3" t="n">
        <v>3769</v>
      </c>
      <c r="B3770" s="4" t="s">
        <v>14332</v>
      </c>
      <c r="C3770" s="4" t="s">
        <v>31</v>
      </c>
      <c r="D3770" s="6" t="s">
        <v>14333</v>
      </c>
      <c r="E3770" s="4" t="s">
        <v>14334</v>
      </c>
      <c r="F3770" s="4" t="s">
        <v>14335</v>
      </c>
      <c r="G3770" s="4" t="s">
        <v>12</v>
      </c>
    </row>
    <row r="3771" customFormat="false" ht="15.75" hidden="false" customHeight="false" outlineLevel="0" collapsed="false">
      <c r="A3771" s="3" t="n">
        <v>3770</v>
      </c>
      <c r="B3771" s="4" t="s">
        <v>14336</v>
      </c>
      <c r="C3771" s="4" t="s">
        <v>14337</v>
      </c>
      <c r="D3771" s="4" t="s">
        <v>14338</v>
      </c>
      <c r="E3771" s="4" t="s">
        <v>10</v>
      </c>
      <c r="F3771" s="4" t="s">
        <v>14339</v>
      </c>
      <c r="G3771" s="4" t="s">
        <v>12</v>
      </c>
    </row>
    <row r="3772" customFormat="false" ht="15.75" hidden="false" customHeight="false" outlineLevel="0" collapsed="false">
      <c r="A3772" s="3" t="n">
        <v>3771</v>
      </c>
      <c r="B3772" s="4" t="s">
        <v>14340</v>
      </c>
      <c r="C3772" s="4" t="s">
        <v>3336</v>
      </c>
      <c r="D3772" s="4" t="s">
        <v>14341</v>
      </c>
      <c r="E3772" s="4" t="s">
        <v>10</v>
      </c>
      <c r="F3772" s="4" t="s">
        <v>14342</v>
      </c>
      <c r="G3772" s="4" t="s">
        <v>12</v>
      </c>
    </row>
    <row r="3773" customFormat="false" ht="15.75" hidden="false" customHeight="false" outlineLevel="0" collapsed="false">
      <c r="A3773" s="3" t="n">
        <v>3772</v>
      </c>
      <c r="B3773" s="4" t="s">
        <v>14343</v>
      </c>
      <c r="C3773" s="4" t="s">
        <v>14344</v>
      </c>
      <c r="D3773" s="4" t="s">
        <v>14345</v>
      </c>
      <c r="E3773" s="4" t="s">
        <v>10</v>
      </c>
      <c r="F3773" s="4" t="s">
        <v>14346</v>
      </c>
      <c r="G3773" s="4" t="s">
        <v>12</v>
      </c>
    </row>
    <row r="3774" customFormat="false" ht="15.75" hidden="false" customHeight="false" outlineLevel="0" collapsed="false">
      <c r="A3774" s="3" t="n">
        <v>3773</v>
      </c>
      <c r="B3774" s="4" t="s">
        <v>14347</v>
      </c>
      <c r="C3774" s="4" t="s">
        <v>14348</v>
      </c>
      <c r="D3774" s="4" t="s">
        <v>14349</v>
      </c>
      <c r="E3774" s="4" t="s">
        <v>10</v>
      </c>
      <c r="F3774" s="4" t="s">
        <v>14350</v>
      </c>
      <c r="G3774" s="4" t="s">
        <v>12</v>
      </c>
    </row>
    <row r="3775" customFormat="false" ht="15.75" hidden="false" customHeight="false" outlineLevel="0" collapsed="false">
      <c r="A3775" s="3" t="n">
        <v>3774</v>
      </c>
      <c r="B3775" s="4" t="s">
        <v>14351</v>
      </c>
      <c r="C3775" s="4" t="s">
        <v>14352</v>
      </c>
      <c r="D3775" s="4" t="s">
        <v>14353</v>
      </c>
      <c r="E3775" s="4" t="s">
        <v>10</v>
      </c>
      <c r="F3775" s="4" t="s">
        <v>14354</v>
      </c>
      <c r="G3775" s="4" t="s">
        <v>12</v>
      </c>
    </row>
    <row r="3776" customFormat="false" ht="15.75" hidden="false" customHeight="false" outlineLevel="0" collapsed="false">
      <c r="A3776" s="3" t="n">
        <v>3775</v>
      </c>
      <c r="B3776" s="4" t="s">
        <v>14355</v>
      </c>
      <c r="C3776" s="4" t="s">
        <v>14356</v>
      </c>
      <c r="D3776" s="4" t="s">
        <v>14357</v>
      </c>
      <c r="E3776" s="4" t="s">
        <v>10</v>
      </c>
      <c r="F3776" s="4" t="s">
        <v>14358</v>
      </c>
      <c r="G3776" s="4" t="s">
        <v>12</v>
      </c>
    </row>
    <row r="3777" customFormat="false" ht="15.75" hidden="false" customHeight="false" outlineLevel="0" collapsed="false">
      <c r="A3777" s="3" t="n">
        <v>3776</v>
      </c>
      <c r="B3777" s="4" t="s">
        <v>14359</v>
      </c>
      <c r="C3777" s="4" t="s">
        <v>171</v>
      </c>
      <c r="D3777" s="6" t="s">
        <v>14360</v>
      </c>
      <c r="E3777" s="4" t="s">
        <v>10</v>
      </c>
      <c r="F3777" s="4" t="s">
        <v>14361</v>
      </c>
      <c r="G3777" s="4" t="s">
        <v>12</v>
      </c>
    </row>
    <row r="3778" customFormat="false" ht="15.75" hidden="false" customHeight="false" outlineLevel="0" collapsed="false">
      <c r="A3778" s="3" t="n">
        <v>3777</v>
      </c>
      <c r="B3778" s="4" t="s">
        <v>14362</v>
      </c>
      <c r="C3778" s="4" t="s">
        <v>14363</v>
      </c>
      <c r="D3778" s="10" t="s">
        <v>14364</v>
      </c>
      <c r="E3778" s="4" t="s">
        <v>10</v>
      </c>
      <c r="F3778" s="4" t="s">
        <v>14365</v>
      </c>
      <c r="G3778" s="4" t="s">
        <v>12</v>
      </c>
    </row>
    <row r="3779" customFormat="false" ht="15.75" hidden="false" customHeight="false" outlineLevel="0" collapsed="false">
      <c r="A3779" s="3" t="n">
        <v>3778</v>
      </c>
      <c r="B3779" s="4" t="s">
        <v>14366</v>
      </c>
      <c r="C3779" s="4" t="s">
        <v>14367</v>
      </c>
      <c r="D3779" s="4" t="s">
        <v>14368</v>
      </c>
      <c r="E3779" s="4" t="s">
        <v>10</v>
      </c>
      <c r="F3779" s="4" t="s">
        <v>14369</v>
      </c>
      <c r="G3779" s="4" t="s">
        <v>12</v>
      </c>
    </row>
    <row r="3780" customFormat="false" ht="15.75" hidden="false" customHeight="false" outlineLevel="0" collapsed="false">
      <c r="A3780" s="3" t="n">
        <v>3779</v>
      </c>
      <c r="B3780" s="4" t="s">
        <v>14370</v>
      </c>
      <c r="C3780" s="4" t="s">
        <v>650</v>
      </c>
      <c r="D3780" s="4" t="s">
        <v>14371</v>
      </c>
      <c r="E3780" s="4" t="s">
        <v>10</v>
      </c>
      <c r="F3780" s="4" t="s">
        <v>14372</v>
      </c>
      <c r="G3780" s="4" t="s">
        <v>12</v>
      </c>
    </row>
    <row r="3781" customFormat="false" ht="15.75" hidden="false" customHeight="false" outlineLevel="0" collapsed="false">
      <c r="A3781" s="3" t="n">
        <v>3780</v>
      </c>
      <c r="B3781" s="4" t="s">
        <v>14373</v>
      </c>
      <c r="C3781" s="4" t="s">
        <v>14374</v>
      </c>
      <c r="D3781" s="4" t="s">
        <v>14375</v>
      </c>
      <c r="E3781" s="4" t="s">
        <v>10</v>
      </c>
      <c r="F3781" s="4" t="s">
        <v>14376</v>
      </c>
      <c r="G3781" s="4" t="s">
        <v>12</v>
      </c>
    </row>
    <row r="3782" customFormat="false" ht="15.75" hidden="false" customHeight="false" outlineLevel="0" collapsed="false">
      <c r="A3782" s="3" t="n">
        <v>3781</v>
      </c>
      <c r="B3782" s="4" t="s">
        <v>14377</v>
      </c>
      <c r="C3782" s="4" t="s">
        <v>10305</v>
      </c>
      <c r="D3782" s="4" t="s">
        <v>14378</v>
      </c>
      <c r="E3782" s="4" t="n">
        <f aca="false">+919845728390</f>
        <v>919845728390</v>
      </c>
      <c r="F3782" s="4" t="s">
        <v>14379</v>
      </c>
      <c r="G3782" s="4" t="s">
        <v>12</v>
      </c>
    </row>
    <row r="3783" customFormat="false" ht="15.75" hidden="false" customHeight="false" outlineLevel="0" collapsed="false">
      <c r="A3783" s="3" t="n">
        <v>3782</v>
      </c>
      <c r="B3783" s="4" t="s">
        <v>14380</v>
      </c>
      <c r="C3783" s="4" t="s">
        <v>14381</v>
      </c>
      <c r="D3783" s="4" t="s">
        <v>14382</v>
      </c>
      <c r="E3783" s="4" t="s">
        <v>14383</v>
      </c>
      <c r="F3783" s="4" t="s">
        <v>14384</v>
      </c>
      <c r="G3783" s="4" t="s">
        <v>12</v>
      </c>
    </row>
    <row r="3784" customFormat="false" ht="15.75" hidden="false" customHeight="false" outlineLevel="0" collapsed="false">
      <c r="A3784" s="3" t="n">
        <v>3783</v>
      </c>
      <c r="B3784" s="4" t="s">
        <v>14385</v>
      </c>
      <c r="C3784" s="4" t="s">
        <v>11834</v>
      </c>
      <c r="D3784" s="4" t="s">
        <v>14386</v>
      </c>
      <c r="E3784" s="4" t="s">
        <v>10</v>
      </c>
      <c r="F3784" s="4" t="s">
        <v>14387</v>
      </c>
      <c r="G3784" s="4" t="s">
        <v>12</v>
      </c>
    </row>
    <row r="3785" customFormat="false" ht="15.75" hidden="false" customHeight="false" outlineLevel="0" collapsed="false">
      <c r="A3785" s="3" t="n">
        <v>3784</v>
      </c>
      <c r="B3785" s="4" t="s">
        <v>14388</v>
      </c>
      <c r="C3785" s="4" t="s">
        <v>6853</v>
      </c>
      <c r="D3785" s="4" t="s">
        <v>14389</v>
      </c>
      <c r="E3785" s="4" t="s">
        <v>14390</v>
      </c>
      <c r="F3785" s="4" t="s">
        <v>14391</v>
      </c>
      <c r="G3785" s="4" t="s">
        <v>12</v>
      </c>
    </row>
    <row r="3786" customFormat="false" ht="15.75" hidden="false" customHeight="false" outlineLevel="0" collapsed="false">
      <c r="A3786" s="3" t="n">
        <v>3785</v>
      </c>
      <c r="B3786" s="4" t="s">
        <v>14392</v>
      </c>
      <c r="C3786" s="4" t="s">
        <v>31</v>
      </c>
      <c r="D3786" s="4" t="s">
        <v>14393</v>
      </c>
      <c r="E3786" s="4" t="s">
        <v>10</v>
      </c>
      <c r="F3786" s="4" t="s">
        <v>14394</v>
      </c>
      <c r="G3786" s="4" t="s">
        <v>12</v>
      </c>
    </row>
    <row r="3787" customFormat="false" ht="15.75" hidden="false" customHeight="false" outlineLevel="0" collapsed="false">
      <c r="A3787" s="3" t="n">
        <v>3786</v>
      </c>
      <c r="B3787" s="4" t="s">
        <v>14395</v>
      </c>
      <c r="C3787" s="4" t="s">
        <v>14396</v>
      </c>
      <c r="D3787" s="4" t="s">
        <v>14397</v>
      </c>
      <c r="E3787" s="4" t="s">
        <v>10</v>
      </c>
      <c r="F3787" s="4" t="s">
        <v>14398</v>
      </c>
      <c r="G3787" s="4" t="s">
        <v>12</v>
      </c>
    </row>
    <row r="3788" customFormat="false" ht="15.75" hidden="false" customHeight="false" outlineLevel="0" collapsed="false">
      <c r="A3788" s="3" t="n">
        <v>3787</v>
      </c>
      <c r="B3788" s="4" t="s">
        <v>14399</v>
      </c>
      <c r="C3788" s="4" t="s">
        <v>14400</v>
      </c>
      <c r="D3788" s="4" t="s">
        <v>14401</v>
      </c>
      <c r="E3788" s="4" t="s">
        <v>10</v>
      </c>
      <c r="F3788" s="4" t="s">
        <v>14402</v>
      </c>
      <c r="G3788" s="4" t="s">
        <v>12</v>
      </c>
    </row>
    <row r="3789" customFormat="false" ht="15.75" hidden="false" customHeight="false" outlineLevel="0" collapsed="false">
      <c r="A3789" s="3" t="n">
        <v>3788</v>
      </c>
      <c r="B3789" s="4" t="s">
        <v>14403</v>
      </c>
      <c r="C3789" s="4" t="s">
        <v>7396</v>
      </c>
      <c r="D3789" s="4" t="s">
        <v>14404</v>
      </c>
      <c r="E3789" s="4" t="s">
        <v>14405</v>
      </c>
      <c r="F3789" s="4" t="s">
        <v>14406</v>
      </c>
      <c r="G3789" s="4" t="s">
        <v>12</v>
      </c>
    </row>
    <row r="3790" customFormat="false" ht="15.75" hidden="false" customHeight="false" outlineLevel="0" collapsed="false">
      <c r="A3790" s="3" t="n">
        <v>3789</v>
      </c>
      <c r="B3790" s="4" t="s">
        <v>14407</v>
      </c>
      <c r="C3790" s="4" t="s">
        <v>14408</v>
      </c>
      <c r="D3790" s="6" t="s">
        <v>14409</v>
      </c>
      <c r="E3790" s="4" t="s">
        <v>14410</v>
      </c>
      <c r="F3790" s="4" t="s">
        <v>14411</v>
      </c>
      <c r="G3790" s="4" t="s">
        <v>12</v>
      </c>
    </row>
    <row r="3791" customFormat="false" ht="15.75" hidden="false" customHeight="false" outlineLevel="0" collapsed="false">
      <c r="A3791" s="3" t="n">
        <v>3790</v>
      </c>
      <c r="B3791" s="4" t="s">
        <v>14412</v>
      </c>
      <c r="C3791" s="4" t="s">
        <v>31</v>
      </c>
      <c r="D3791" s="4" t="s">
        <v>14413</v>
      </c>
      <c r="E3791" s="4" t="n">
        <v>66628000</v>
      </c>
      <c r="F3791" s="4" t="s">
        <v>14414</v>
      </c>
      <c r="G3791" s="4" t="s">
        <v>12</v>
      </c>
    </row>
    <row r="3792" customFormat="false" ht="15.75" hidden="false" customHeight="false" outlineLevel="0" collapsed="false">
      <c r="A3792" s="3" t="n">
        <v>3791</v>
      </c>
      <c r="B3792" s="4" t="s">
        <v>14415</v>
      </c>
      <c r="C3792" s="4" t="s">
        <v>51</v>
      </c>
      <c r="D3792" s="4" t="s">
        <v>14416</v>
      </c>
      <c r="E3792" s="4" t="s">
        <v>10</v>
      </c>
      <c r="F3792" s="4" t="s">
        <v>14417</v>
      </c>
      <c r="G3792" s="4" t="s">
        <v>12</v>
      </c>
    </row>
    <row r="3793" customFormat="false" ht="15.75" hidden="false" customHeight="false" outlineLevel="0" collapsed="false">
      <c r="A3793" s="3" t="n">
        <v>3792</v>
      </c>
      <c r="B3793" s="4" t="s">
        <v>14418</v>
      </c>
      <c r="C3793" s="4" t="s">
        <v>14419</v>
      </c>
      <c r="D3793" s="4" t="s">
        <v>14420</v>
      </c>
      <c r="E3793" s="4" t="s">
        <v>10</v>
      </c>
      <c r="F3793" s="4" t="s">
        <v>14421</v>
      </c>
      <c r="G3793" s="4" t="s">
        <v>12</v>
      </c>
    </row>
    <row r="3794" customFormat="false" ht="15.75" hidden="false" customHeight="false" outlineLevel="0" collapsed="false">
      <c r="A3794" s="3" t="n">
        <v>3793</v>
      </c>
      <c r="B3794" s="4" t="s">
        <v>14422</v>
      </c>
      <c r="C3794" s="4" t="s">
        <v>14423</v>
      </c>
      <c r="D3794" s="4" t="s">
        <v>14424</v>
      </c>
      <c r="E3794" s="4" t="s">
        <v>10</v>
      </c>
      <c r="F3794" s="4" t="s">
        <v>14425</v>
      </c>
      <c r="G3794" s="4" t="s">
        <v>12</v>
      </c>
    </row>
    <row r="3795" customFormat="false" ht="15.75" hidden="false" customHeight="false" outlineLevel="0" collapsed="false">
      <c r="A3795" s="3" t="n">
        <v>3794</v>
      </c>
      <c r="B3795" s="4" t="s">
        <v>14426</v>
      </c>
      <c r="C3795" s="4" t="s">
        <v>14427</v>
      </c>
      <c r="D3795" s="4" t="s">
        <v>14428</v>
      </c>
      <c r="E3795" s="4" t="s">
        <v>10</v>
      </c>
      <c r="F3795" s="4" t="s">
        <v>14429</v>
      </c>
      <c r="G3795" s="4" t="s">
        <v>12</v>
      </c>
    </row>
    <row r="3796" customFormat="false" ht="15.75" hidden="false" customHeight="false" outlineLevel="0" collapsed="false">
      <c r="A3796" s="3" t="n">
        <v>3795</v>
      </c>
      <c r="B3796" s="4" t="s">
        <v>14430</v>
      </c>
      <c r="C3796" s="4" t="s">
        <v>14431</v>
      </c>
      <c r="D3796" s="4" t="s">
        <v>14432</v>
      </c>
      <c r="E3796" s="4" t="s">
        <v>10</v>
      </c>
      <c r="F3796" s="4" t="s">
        <v>14433</v>
      </c>
      <c r="G3796" s="4" t="s">
        <v>12</v>
      </c>
    </row>
    <row r="3797" customFormat="false" ht="15.75" hidden="false" customHeight="false" outlineLevel="0" collapsed="false">
      <c r="A3797" s="3" t="n">
        <v>3796</v>
      </c>
      <c r="B3797" s="4" t="s">
        <v>14434</v>
      </c>
      <c r="C3797" s="4" t="s">
        <v>51</v>
      </c>
      <c r="D3797" s="4" t="s">
        <v>14435</v>
      </c>
      <c r="E3797" s="4" t="s">
        <v>10</v>
      </c>
      <c r="F3797" s="4" t="s">
        <v>14436</v>
      </c>
      <c r="G3797" s="4" t="s">
        <v>12</v>
      </c>
    </row>
    <row r="3798" customFormat="false" ht="15.75" hidden="false" customHeight="false" outlineLevel="0" collapsed="false">
      <c r="A3798" s="3" t="n">
        <v>3797</v>
      </c>
      <c r="B3798" s="4" t="s">
        <v>14437</v>
      </c>
      <c r="C3798" s="4" t="s">
        <v>14438</v>
      </c>
      <c r="D3798" s="4" t="s">
        <v>14439</v>
      </c>
      <c r="E3798" s="4" t="s">
        <v>14440</v>
      </c>
      <c r="F3798" s="4" t="s">
        <v>14441</v>
      </c>
      <c r="G3798" s="4" t="s">
        <v>12</v>
      </c>
    </row>
    <row r="3799" customFormat="false" ht="15.75" hidden="false" customHeight="false" outlineLevel="0" collapsed="false">
      <c r="A3799" s="3" t="n">
        <v>3798</v>
      </c>
      <c r="B3799" s="4" t="s">
        <v>14442</v>
      </c>
      <c r="C3799" s="4" t="s">
        <v>14443</v>
      </c>
      <c r="D3799" s="6" t="s">
        <v>14444</v>
      </c>
      <c r="E3799" s="4" t="s">
        <v>10</v>
      </c>
      <c r="F3799" s="4" t="s">
        <v>14445</v>
      </c>
      <c r="G3799" s="4" t="s">
        <v>12</v>
      </c>
    </row>
    <row r="3800" customFormat="false" ht="15.75" hidden="false" customHeight="false" outlineLevel="0" collapsed="false">
      <c r="A3800" s="3" t="n">
        <v>3799</v>
      </c>
      <c r="B3800" s="4" t="s">
        <v>14446</v>
      </c>
      <c r="C3800" s="4" t="s">
        <v>14447</v>
      </c>
      <c r="D3800" s="4" t="s">
        <v>14448</v>
      </c>
      <c r="E3800" s="4" t="n">
        <f aca="false">+918026438638</f>
        <v>918026438638</v>
      </c>
      <c r="F3800" s="4" t="s">
        <v>14449</v>
      </c>
      <c r="G3800" s="4" t="s">
        <v>12</v>
      </c>
    </row>
    <row r="3801" customFormat="false" ht="15.75" hidden="false" customHeight="false" outlineLevel="0" collapsed="false">
      <c r="A3801" s="3" t="n">
        <v>3800</v>
      </c>
      <c r="B3801" s="4" t="s">
        <v>14450</v>
      </c>
      <c r="C3801" s="4" t="s">
        <v>10843</v>
      </c>
      <c r="D3801" s="4" t="s">
        <v>14451</v>
      </c>
      <c r="E3801" s="4" t="s">
        <v>10</v>
      </c>
      <c r="F3801" s="4" t="s">
        <v>14452</v>
      </c>
      <c r="G3801" s="4" t="s">
        <v>12</v>
      </c>
    </row>
    <row r="3802" customFormat="false" ht="15.75" hidden="false" customHeight="false" outlineLevel="0" collapsed="false">
      <c r="A3802" s="3" t="n">
        <v>3801</v>
      </c>
      <c r="B3802" s="4" t="s">
        <v>14453</v>
      </c>
      <c r="C3802" s="4" t="s">
        <v>14454</v>
      </c>
      <c r="D3802" s="4" t="s">
        <v>14455</v>
      </c>
      <c r="E3802" s="4" t="s">
        <v>14456</v>
      </c>
      <c r="F3802" s="4" t="s">
        <v>14457</v>
      </c>
      <c r="G3802" s="4" t="s">
        <v>12</v>
      </c>
    </row>
    <row r="3803" customFormat="false" ht="15.75" hidden="false" customHeight="false" outlineLevel="0" collapsed="false">
      <c r="A3803" s="3" t="n">
        <v>3802</v>
      </c>
      <c r="B3803" s="4" t="s">
        <v>14458</v>
      </c>
      <c r="C3803" s="4" t="s">
        <v>14459</v>
      </c>
      <c r="D3803" s="4" t="s">
        <v>14460</v>
      </c>
      <c r="E3803" s="4" t="s">
        <v>10</v>
      </c>
      <c r="F3803" s="4" t="s">
        <v>14461</v>
      </c>
      <c r="G3803" s="4" t="s">
        <v>12</v>
      </c>
    </row>
    <row r="3804" customFormat="false" ht="15.75" hidden="false" customHeight="false" outlineLevel="0" collapsed="false">
      <c r="A3804" s="3" t="n">
        <v>3803</v>
      </c>
      <c r="B3804" s="4" t="s">
        <v>14462</v>
      </c>
      <c r="C3804" s="4" t="s">
        <v>14463</v>
      </c>
      <c r="D3804" s="4" t="s">
        <v>14464</v>
      </c>
      <c r="E3804" s="4" t="s">
        <v>10</v>
      </c>
      <c r="F3804" s="4" t="s">
        <v>14465</v>
      </c>
      <c r="G3804" s="4" t="s">
        <v>12</v>
      </c>
    </row>
    <row r="3805" customFormat="false" ht="15.75" hidden="false" customHeight="false" outlineLevel="0" collapsed="false">
      <c r="A3805" s="3" t="n">
        <v>3804</v>
      </c>
      <c r="B3805" s="4" t="s">
        <v>14466</v>
      </c>
      <c r="C3805" s="4" t="s">
        <v>31</v>
      </c>
      <c r="D3805" s="4" t="s">
        <v>14467</v>
      </c>
      <c r="E3805" s="4" t="s">
        <v>10</v>
      </c>
      <c r="F3805" s="4" t="s">
        <v>14468</v>
      </c>
      <c r="G3805" s="4" t="s">
        <v>12</v>
      </c>
    </row>
    <row r="3806" customFormat="false" ht="15.75" hidden="false" customHeight="false" outlineLevel="0" collapsed="false">
      <c r="A3806" s="3" t="n">
        <v>3805</v>
      </c>
      <c r="B3806" s="4" t="s">
        <v>14469</v>
      </c>
      <c r="C3806" s="4" t="s">
        <v>2989</v>
      </c>
      <c r="D3806" s="4" t="s">
        <v>14470</v>
      </c>
      <c r="E3806" s="4" t="s">
        <v>10</v>
      </c>
      <c r="F3806" s="4" t="s">
        <v>14471</v>
      </c>
      <c r="G3806" s="4" t="s">
        <v>12</v>
      </c>
    </row>
    <row r="3807" customFormat="false" ht="15.75" hidden="false" customHeight="false" outlineLevel="0" collapsed="false">
      <c r="A3807" s="3" t="n">
        <v>3806</v>
      </c>
      <c r="B3807" s="4" t="s">
        <v>14472</v>
      </c>
      <c r="C3807" s="4" t="s">
        <v>14473</v>
      </c>
      <c r="D3807" s="4" t="s">
        <v>14474</v>
      </c>
      <c r="E3807" s="4" t="s">
        <v>10</v>
      </c>
      <c r="F3807" s="10" t="s">
        <v>14475</v>
      </c>
      <c r="G3807" s="4" t="s">
        <v>12</v>
      </c>
    </row>
    <row r="3808" customFormat="false" ht="15.75" hidden="false" customHeight="false" outlineLevel="0" collapsed="false">
      <c r="A3808" s="3" t="n">
        <v>3807</v>
      </c>
      <c r="B3808" s="4" t="s">
        <v>14476</v>
      </c>
      <c r="C3808" s="4" t="s">
        <v>8146</v>
      </c>
      <c r="D3808" s="4" t="s">
        <v>14477</v>
      </c>
      <c r="E3808" s="4" t="s">
        <v>10</v>
      </c>
      <c r="F3808" s="4" t="s">
        <v>14478</v>
      </c>
      <c r="G3808" s="4" t="s">
        <v>12</v>
      </c>
    </row>
    <row r="3809" customFormat="false" ht="15.75" hidden="false" customHeight="false" outlineLevel="0" collapsed="false">
      <c r="A3809" s="3" t="n">
        <v>3808</v>
      </c>
      <c r="B3809" s="4" t="s">
        <v>14479</v>
      </c>
      <c r="C3809" s="4" t="s">
        <v>31</v>
      </c>
      <c r="D3809" s="6" t="s">
        <v>14480</v>
      </c>
      <c r="E3809" s="4" t="s">
        <v>10</v>
      </c>
      <c r="F3809" s="4" t="s">
        <v>14481</v>
      </c>
      <c r="G3809" s="4" t="s">
        <v>12</v>
      </c>
    </row>
    <row r="3810" customFormat="false" ht="15.75" hidden="false" customHeight="false" outlineLevel="0" collapsed="false">
      <c r="A3810" s="3" t="n">
        <v>3809</v>
      </c>
      <c r="B3810" s="4" t="s">
        <v>14482</v>
      </c>
      <c r="C3810" s="4" t="s">
        <v>31</v>
      </c>
      <c r="D3810" s="4" t="s">
        <v>14483</v>
      </c>
      <c r="E3810" s="10" t="s">
        <v>14484</v>
      </c>
      <c r="F3810" s="4" t="s">
        <v>14485</v>
      </c>
      <c r="G3810" s="4" t="s">
        <v>12</v>
      </c>
    </row>
    <row r="3811" customFormat="false" ht="15.75" hidden="false" customHeight="false" outlineLevel="0" collapsed="false">
      <c r="A3811" s="3" t="n">
        <v>3810</v>
      </c>
      <c r="B3811" s="4" t="s">
        <v>14486</v>
      </c>
      <c r="C3811" s="4" t="s">
        <v>14487</v>
      </c>
      <c r="D3811" s="4" t="s">
        <v>14488</v>
      </c>
      <c r="E3811" s="4" t="s">
        <v>14489</v>
      </c>
      <c r="F3811" s="4" t="s">
        <v>14490</v>
      </c>
      <c r="G3811" s="4" t="s">
        <v>12</v>
      </c>
    </row>
    <row r="3812" customFormat="false" ht="15.75" hidden="false" customHeight="false" outlineLevel="0" collapsed="false">
      <c r="A3812" s="3" t="n">
        <v>3811</v>
      </c>
      <c r="B3812" s="4" t="s">
        <v>14491</v>
      </c>
      <c r="C3812" s="4" t="s">
        <v>51</v>
      </c>
      <c r="D3812" s="6" t="s">
        <v>14492</v>
      </c>
      <c r="E3812" s="4" t="s">
        <v>10</v>
      </c>
      <c r="F3812" s="4" t="s">
        <v>14493</v>
      </c>
      <c r="G3812" s="4" t="s">
        <v>12</v>
      </c>
    </row>
    <row r="3813" customFormat="false" ht="15.75" hidden="false" customHeight="false" outlineLevel="0" collapsed="false">
      <c r="A3813" s="3" t="n">
        <v>3812</v>
      </c>
      <c r="B3813" s="4" t="s">
        <v>14494</v>
      </c>
      <c r="C3813" s="4" t="s">
        <v>14495</v>
      </c>
      <c r="D3813" s="4" t="s">
        <v>14496</v>
      </c>
      <c r="E3813" s="4" t="n">
        <f aca="false">+918322438061</f>
        <v>918322438061</v>
      </c>
      <c r="F3813" s="4" t="s">
        <v>14497</v>
      </c>
      <c r="G3813" s="4" t="s">
        <v>12</v>
      </c>
    </row>
    <row r="3814" customFormat="false" ht="15.75" hidden="false" customHeight="false" outlineLevel="0" collapsed="false">
      <c r="A3814" s="3" t="n">
        <v>3813</v>
      </c>
      <c r="B3814" s="4" t="s">
        <v>14498</v>
      </c>
      <c r="C3814" s="4" t="s">
        <v>14499</v>
      </c>
      <c r="D3814" s="4" t="s">
        <v>14500</v>
      </c>
      <c r="E3814" s="4" t="s">
        <v>10</v>
      </c>
      <c r="F3814" s="4" t="s">
        <v>14501</v>
      </c>
      <c r="G3814" s="4" t="s">
        <v>12</v>
      </c>
    </row>
    <row r="3815" customFormat="false" ht="15.75" hidden="false" customHeight="false" outlineLevel="0" collapsed="false">
      <c r="A3815" s="3" t="n">
        <v>3814</v>
      </c>
      <c r="B3815" s="4" t="s">
        <v>14502</v>
      </c>
      <c r="C3815" s="4" t="s">
        <v>14503</v>
      </c>
      <c r="D3815" s="4" t="s">
        <v>14504</v>
      </c>
      <c r="E3815" s="4" t="s">
        <v>10</v>
      </c>
      <c r="F3815" s="4" t="s">
        <v>14505</v>
      </c>
      <c r="G3815" s="4" t="s">
        <v>12</v>
      </c>
    </row>
    <row r="3816" customFormat="false" ht="15.75" hidden="false" customHeight="false" outlineLevel="0" collapsed="false">
      <c r="A3816" s="3" t="n">
        <v>3815</v>
      </c>
      <c r="B3816" s="4" t="s">
        <v>14506</v>
      </c>
      <c r="C3816" s="4" t="s">
        <v>14507</v>
      </c>
      <c r="D3816" s="4" t="s">
        <v>14508</v>
      </c>
      <c r="E3816" s="4" t="n">
        <f aca="false">+912266444600</f>
        <v>912266444600</v>
      </c>
      <c r="F3816" s="4" t="s">
        <v>14509</v>
      </c>
      <c r="G3816" s="4" t="s">
        <v>12</v>
      </c>
    </row>
    <row r="3817" customFormat="false" ht="15.75" hidden="false" customHeight="false" outlineLevel="0" collapsed="false">
      <c r="A3817" s="3" t="n">
        <v>3816</v>
      </c>
      <c r="B3817" s="4" t="s">
        <v>14510</v>
      </c>
      <c r="C3817" s="4" t="s">
        <v>14511</v>
      </c>
      <c r="D3817" s="4" t="s">
        <v>14512</v>
      </c>
      <c r="E3817" s="4" t="n">
        <f aca="false">+919819135142</f>
        <v>919819135142</v>
      </c>
      <c r="F3817" s="4" t="s">
        <v>14513</v>
      </c>
      <c r="G3817" s="4" t="s">
        <v>12</v>
      </c>
    </row>
    <row r="3818" customFormat="false" ht="15.75" hidden="false" customHeight="false" outlineLevel="0" collapsed="false">
      <c r="A3818" s="3" t="n">
        <v>3817</v>
      </c>
      <c r="B3818" s="4" t="s">
        <v>14514</v>
      </c>
      <c r="C3818" s="4" t="s">
        <v>14515</v>
      </c>
      <c r="D3818" s="4" t="s">
        <v>14516</v>
      </c>
      <c r="E3818" s="4" t="s">
        <v>10</v>
      </c>
      <c r="F3818" s="4" t="s">
        <v>14517</v>
      </c>
      <c r="G3818" s="4" t="s">
        <v>12</v>
      </c>
    </row>
    <row r="3819" customFormat="false" ht="15.75" hidden="false" customHeight="false" outlineLevel="0" collapsed="false">
      <c r="A3819" s="3" t="n">
        <v>3818</v>
      </c>
      <c r="B3819" s="4" t="s">
        <v>14518</v>
      </c>
      <c r="C3819" s="4" t="s">
        <v>14519</v>
      </c>
      <c r="D3819" s="4" t="s">
        <v>14520</v>
      </c>
      <c r="E3819" s="4" t="s">
        <v>10</v>
      </c>
      <c r="F3819" s="4" t="s">
        <v>14521</v>
      </c>
      <c r="G3819" s="4" t="s">
        <v>12</v>
      </c>
    </row>
    <row r="3820" customFormat="false" ht="15.75" hidden="false" customHeight="false" outlineLevel="0" collapsed="false">
      <c r="A3820" s="3" t="n">
        <v>3819</v>
      </c>
      <c r="B3820" s="4" t="s">
        <v>14522</v>
      </c>
      <c r="C3820" s="4" t="s">
        <v>14523</v>
      </c>
      <c r="D3820" s="4" t="s">
        <v>14524</v>
      </c>
      <c r="E3820" s="4" t="s">
        <v>14525</v>
      </c>
      <c r="F3820" s="4" t="s">
        <v>14526</v>
      </c>
      <c r="G3820" s="4" t="s">
        <v>12</v>
      </c>
    </row>
    <row r="3821" customFormat="false" ht="15.75" hidden="false" customHeight="false" outlineLevel="0" collapsed="false">
      <c r="A3821" s="3" t="n">
        <v>3820</v>
      </c>
      <c r="B3821" s="4" t="s">
        <v>14527</v>
      </c>
      <c r="C3821" s="4" t="s">
        <v>14528</v>
      </c>
      <c r="D3821" s="4" t="s">
        <v>14529</v>
      </c>
      <c r="E3821" s="4" t="n">
        <f aca="false">+914044775777</f>
        <v>914044775777</v>
      </c>
      <c r="F3821" s="4" t="s">
        <v>14530</v>
      </c>
      <c r="G3821" s="4" t="s">
        <v>12</v>
      </c>
    </row>
    <row r="3822" customFormat="false" ht="15.75" hidden="false" customHeight="false" outlineLevel="0" collapsed="false">
      <c r="A3822" s="3" t="n">
        <v>3821</v>
      </c>
      <c r="B3822" s="4" t="s">
        <v>14531</v>
      </c>
      <c r="C3822" s="4" t="s">
        <v>14532</v>
      </c>
      <c r="D3822" s="4" t="s">
        <v>14533</v>
      </c>
      <c r="E3822" s="4" t="s">
        <v>14534</v>
      </c>
      <c r="F3822" s="4" t="s">
        <v>14535</v>
      </c>
      <c r="G3822" s="4" t="s">
        <v>12</v>
      </c>
    </row>
    <row r="3823" customFormat="false" ht="15.75" hidden="false" customHeight="false" outlineLevel="0" collapsed="false">
      <c r="A3823" s="3" t="n">
        <v>3822</v>
      </c>
      <c r="B3823" s="4" t="s">
        <v>14536</v>
      </c>
      <c r="C3823" s="4" t="s">
        <v>14537</v>
      </c>
      <c r="D3823" s="4" t="s">
        <v>14538</v>
      </c>
      <c r="E3823" s="4" t="s">
        <v>10</v>
      </c>
      <c r="F3823" s="4" t="s">
        <v>14539</v>
      </c>
      <c r="G3823" s="4" t="s">
        <v>12</v>
      </c>
    </row>
    <row r="3824" customFormat="false" ht="15.75" hidden="false" customHeight="false" outlineLevel="0" collapsed="false">
      <c r="A3824" s="3" t="n">
        <v>3823</v>
      </c>
      <c r="B3824" s="4" t="s">
        <v>14540</v>
      </c>
      <c r="C3824" s="4" t="s">
        <v>14541</v>
      </c>
      <c r="D3824" s="4" t="s">
        <v>14542</v>
      </c>
      <c r="E3824" s="4" t="s">
        <v>10</v>
      </c>
      <c r="F3824" s="4" t="s">
        <v>14543</v>
      </c>
      <c r="G3824" s="4" t="s">
        <v>12</v>
      </c>
    </row>
    <row r="3825" customFormat="false" ht="15.75" hidden="false" customHeight="false" outlineLevel="0" collapsed="false">
      <c r="A3825" s="3" t="n">
        <v>3824</v>
      </c>
      <c r="B3825" s="4" t="s">
        <v>14544</v>
      </c>
      <c r="C3825" s="4" t="s">
        <v>6853</v>
      </c>
      <c r="D3825" s="6" t="s">
        <v>14545</v>
      </c>
      <c r="E3825" s="4" t="s">
        <v>14546</v>
      </c>
      <c r="F3825" s="4" t="s">
        <v>14547</v>
      </c>
      <c r="G3825" s="4" t="s">
        <v>12</v>
      </c>
    </row>
    <row r="3826" customFormat="false" ht="15.75" hidden="false" customHeight="false" outlineLevel="0" collapsed="false">
      <c r="A3826" s="3" t="n">
        <v>3825</v>
      </c>
      <c r="B3826" s="4" t="s">
        <v>14548</v>
      </c>
      <c r="C3826" s="4" t="s">
        <v>14549</v>
      </c>
      <c r="D3826" s="4" t="s">
        <v>14550</v>
      </c>
      <c r="E3826" s="4" t="s">
        <v>14551</v>
      </c>
      <c r="F3826" s="4" t="s">
        <v>14552</v>
      </c>
      <c r="G3826" s="4" t="s">
        <v>12</v>
      </c>
    </row>
    <row r="3827" customFormat="false" ht="15.75" hidden="false" customHeight="false" outlineLevel="0" collapsed="false">
      <c r="A3827" s="3" t="n">
        <v>3826</v>
      </c>
      <c r="B3827" s="5" t="s">
        <v>14553</v>
      </c>
      <c r="C3827" s="4" t="s">
        <v>9468</v>
      </c>
      <c r="D3827" s="4" t="s">
        <v>14554</v>
      </c>
      <c r="E3827" s="4" t="s">
        <v>10</v>
      </c>
      <c r="F3827" s="4" t="s">
        <v>14555</v>
      </c>
      <c r="G3827" s="4" t="s">
        <v>12</v>
      </c>
    </row>
    <row r="3828" customFormat="false" ht="15.75" hidden="false" customHeight="false" outlineLevel="0" collapsed="false">
      <c r="A3828" s="3" t="n">
        <v>3827</v>
      </c>
      <c r="B3828" s="4" t="s">
        <v>14556</v>
      </c>
      <c r="C3828" s="4" t="s">
        <v>31</v>
      </c>
      <c r="D3828" s="4" t="s">
        <v>14557</v>
      </c>
      <c r="E3828" s="4" t="s">
        <v>10</v>
      </c>
      <c r="F3828" s="4" t="s">
        <v>14558</v>
      </c>
      <c r="G3828" s="4" t="s">
        <v>12</v>
      </c>
    </row>
    <row r="3829" customFormat="false" ht="15.75" hidden="false" customHeight="false" outlineLevel="0" collapsed="false">
      <c r="A3829" s="3" t="n">
        <v>3828</v>
      </c>
      <c r="B3829" s="4" t="s">
        <v>14559</v>
      </c>
      <c r="C3829" s="4" t="s">
        <v>14560</v>
      </c>
      <c r="D3829" s="4" t="s">
        <v>14561</v>
      </c>
      <c r="E3829" s="4" t="s">
        <v>10</v>
      </c>
      <c r="F3829" s="4" t="s">
        <v>14562</v>
      </c>
      <c r="G3829" s="4" t="s">
        <v>12</v>
      </c>
    </row>
    <row r="3830" customFormat="false" ht="15.75" hidden="false" customHeight="false" outlineLevel="0" collapsed="false">
      <c r="A3830" s="3" t="n">
        <v>3829</v>
      </c>
      <c r="B3830" s="4" t="s">
        <v>14563</v>
      </c>
      <c r="C3830" s="4" t="s">
        <v>14564</v>
      </c>
      <c r="D3830" s="4" t="s">
        <v>14565</v>
      </c>
      <c r="E3830" s="4" t="s">
        <v>10</v>
      </c>
      <c r="F3830" s="4" t="s">
        <v>14566</v>
      </c>
      <c r="G3830" s="4" t="s">
        <v>12</v>
      </c>
    </row>
    <row r="3831" customFormat="false" ht="15.75" hidden="false" customHeight="false" outlineLevel="0" collapsed="false">
      <c r="A3831" s="3" t="n">
        <v>3830</v>
      </c>
      <c r="B3831" s="4" t="s">
        <v>14567</v>
      </c>
      <c r="C3831" s="4" t="s">
        <v>31</v>
      </c>
      <c r="D3831" s="4" t="s">
        <v>14568</v>
      </c>
      <c r="E3831" s="4" t="s">
        <v>14569</v>
      </c>
      <c r="F3831" s="4" t="s">
        <v>14570</v>
      </c>
      <c r="G3831" s="4" t="s">
        <v>12</v>
      </c>
    </row>
    <row r="3832" customFormat="false" ht="15.75" hidden="false" customHeight="false" outlineLevel="0" collapsed="false">
      <c r="A3832" s="3" t="n">
        <v>3831</v>
      </c>
      <c r="B3832" s="4" t="s">
        <v>14571</v>
      </c>
      <c r="C3832" s="4" t="s">
        <v>14572</v>
      </c>
      <c r="D3832" s="4" t="s">
        <v>14573</v>
      </c>
      <c r="E3832" s="4" t="s">
        <v>14574</v>
      </c>
      <c r="F3832" s="4" t="s">
        <v>14575</v>
      </c>
      <c r="G3832" s="4" t="s">
        <v>12</v>
      </c>
    </row>
    <row r="3833" customFormat="false" ht="15.75" hidden="false" customHeight="false" outlineLevel="0" collapsed="false">
      <c r="A3833" s="3" t="n">
        <v>3832</v>
      </c>
      <c r="B3833" s="4" t="s">
        <v>14576</v>
      </c>
      <c r="C3833" s="4" t="s">
        <v>14577</v>
      </c>
      <c r="D3833" s="4" t="s">
        <v>14578</v>
      </c>
      <c r="E3833" s="4" t="s">
        <v>10</v>
      </c>
      <c r="F3833" s="4" t="s">
        <v>14579</v>
      </c>
      <c r="G3833" s="4" t="s">
        <v>12</v>
      </c>
    </row>
    <row r="3834" customFormat="false" ht="15.75" hidden="false" customHeight="false" outlineLevel="0" collapsed="false">
      <c r="A3834" s="3" t="n">
        <v>3833</v>
      </c>
      <c r="B3834" s="4" t="s">
        <v>14580</v>
      </c>
      <c r="C3834" s="4" t="s">
        <v>14581</v>
      </c>
      <c r="D3834" s="4" t="s">
        <v>14582</v>
      </c>
      <c r="E3834" s="4" t="s">
        <v>10</v>
      </c>
      <c r="F3834" s="4" t="s">
        <v>14583</v>
      </c>
      <c r="G3834" s="4" t="s">
        <v>12</v>
      </c>
    </row>
    <row r="3835" customFormat="false" ht="15.75" hidden="false" customHeight="false" outlineLevel="0" collapsed="false">
      <c r="A3835" s="3" t="n">
        <v>3834</v>
      </c>
      <c r="B3835" s="4" t="s">
        <v>14584</v>
      </c>
      <c r="C3835" s="4" t="s">
        <v>14585</v>
      </c>
      <c r="D3835" s="4" t="s">
        <v>14586</v>
      </c>
      <c r="E3835" s="4" t="s">
        <v>10</v>
      </c>
      <c r="F3835" s="10" t="s">
        <v>14587</v>
      </c>
      <c r="G3835" s="4" t="s">
        <v>12</v>
      </c>
    </row>
    <row r="3836" customFormat="false" ht="15.75" hidden="false" customHeight="false" outlineLevel="0" collapsed="false">
      <c r="A3836" s="3" t="n">
        <v>3835</v>
      </c>
      <c r="B3836" s="4" t="s">
        <v>14588</v>
      </c>
      <c r="C3836" s="4" t="s">
        <v>31</v>
      </c>
      <c r="D3836" s="4" t="s">
        <v>14589</v>
      </c>
      <c r="E3836" s="4" t="s">
        <v>10</v>
      </c>
      <c r="F3836" s="4" t="s">
        <v>14590</v>
      </c>
      <c r="G3836" s="4" t="s">
        <v>12</v>
      </c>
    </row>
    <row r="3837" customFormat="false" ht="15.75" hidden="false" customHeight="false" outlineLevel="0" collapsed="false">
      <c r="A3837" s="3" t="n">
        <v>3836</v>
      </c>
      <c r="B3837" s="4" t="s">
        <v>14591</v>
      </c>
      <c r="C3837" s="4" t="s">
        <v>171</v>
      </c>
      <c r="D3837" s="4" t="s">
        <v>14592</v>
      </c>
      <c r="E3837" s="4" t="s">
        <v>10</v>
      </c>
      <c r="F3837" s="10" t="s">
        <v>14593</v>
      </c>
      <c r="G3837" s="4" t="s">
        <v>12</v>
      </c>
    </row>
    <row r="3838" customFormat="false" ht="15.75" hidden="false" customHeight="false" outlineLevel="0" collapsed="false">
      <c r="A3838" s="3" t="n">
        <v>3837</v>
      </c>
      <c r="B3838" s="4" t="s">
        <v>14594</v>
      </c>
      <c r="C3838" s="4" t="s">
        <v>1411</v>
      </c>
      <c r="D3838" s="4" t="s">
        <v>14595</v>
      </c>
      <c r="E3838" s="4" t="s">
        <v>10</v>
      </c>
      <c r="F3838" s="4" t="s">
        <v>14596</v>
      </c>
      <c r="G3838" s="4" t="s">
        <v>12</v>
      </c>
    </row>
    <row r="3839" customFormat="false" ht="15.75" hidden="false" customHeight="false" outlineLevel="0" collapsed="false">
      <c r="A3839" s="3" t="n">
        <v>3838</v>
      </c>
      <c r="B3839" s="4" t="s">
        <v>14597</v>
      </c>
      <c r="C3839" s="4" t="s">
        <v>14598</v>
      </c>
      <c r="D3839" s="4" t="s">
        <v>14599</v>
      </c>
      <c r="E3839" s="4" t="s">
        <v>10</v>
      </c>
      <c r="F3839" s="4" t="s">
        <v>14600</v>
      </c>
      <c r="G3839" s="4" t="s">
        <v>12</v>
      </c>
    </row>
    <row r="3840" customFormat="false" ht="15.75" hidden="false" customHeight="false" outlineLevel="0" collapsed="false">
      <c r="A3840" s="3" t="n">
        <v>3839</v>
      </c>
      <c r="B3840" s="4" t="s">
        <v>14601</v>
      </c>
      <c r="C3840" s="4" t="s">
        <v>14602</v>
      </c>
      <c r="D3840" s="4" t="s">
        <v>14603</v>
      </c>
      <c r="E3840" s="4" t="s">
        <v>14604</v>
      </c>
      <c r="F3840" s="4" t="s">
        <v>14605</v>
      </c>
      <c r="G3840" s="4" t="s">
        <v>12</v>
      </c>
    </row>
    <row r="3841" customFormat="false" ht="15.75" hidden="false" customHeight="false" outlineLevel="0" collapsed="false">
      <c r="A3841" s="3" t="n">
        <v>3840</v>
      </c>
      <c r="B3841" s="4" t="s">
        <v>14606</v>
      </c>
      <c r="C3841" s="4" t="s">
        <v>11084</v>
      </c>
      <c r="D3841" s="4" t="s">
        <v>14607</v>
      </c>
      <c r="E3841" s="4" t="s">
        <v>10</v>
      </c>
      <c r="F3841" s="4" t="s">
        <v>14608</v>
      </c>
      <c r="G3841" s="4" t="s">
        <v>12</v>
      </c>
    </row>
    <row r="3842" customFormat="false" ht="15.75" hidden="false" customHeight="false" outlineLevel="0" collapsed="false">
      <c r="A3842" s="3" t="n">
        <v>3841</v>
      </c>
      <c r="B3842" s="4" t="s">
        <v>14609</v>
      </c>
      <c r="C3842" s="4" t="s">
        <v>14610</v>
      </c>
      <c r="D3842" s="4" t="s">
        <v>14611</v>
      </c>
      <c r="E3842" s="4" t="s">
        <v>10</v>
      </c>
      <c r="F3842" s="4" t="s">
        <v>14612</v>
      </c>
      <c r="G3842" s="4" t="s">
        <v>12</v>
      </c>
    </row>
    <row r="3843" customFormat="false" ht="15.75" hidden="false" customHeight="false" outlineLevel="0" collapsed="false">
      <c r="A3843" s="3" t="n">
        <v>3842</v>
      </c>
      <c r="B3843" s="4" t="s">
        <v>14613</v>
      </c>
      <c r="C3843" s="4" t="s">
        <v>14614</v>
      </c>
      <c r="D3843" s="4" t="s">
        <v>14615</v>
      </c>
      <c r="E3843" s="4" t="s">
        <v>10</v>
      </c>
      <c r="F3843" s="4" t="s">
        <v>14616</v>
      </c>
      <c r="G3843" s="4" t="s">
        <v>12</v>
      </c>
    </row>
    <row r="3844" customFormat="false" ht="15.75" hidden="false" customHeight="false" outlineLevel="0" collapsed="false">
      <c r="A3844" s="3" t="n">
        <v>3843</v>
      </c>
      <c r="B3844" s="4" t="s">
        <v>14617</v>
      </c>
      <c r="C3844" s="4" t="s">
        <v>14618</v>
      </c>
      <c r="D3844" s="4" t="s">
        <v>14619</v>
      </c>
      <c r="E3844" s="4" t="s">
        <v>10</v>
      </c>
      <c r="F3844" s="4" t="s">
        <v>14620</v>
      </c>
      <c r="G3844" s="4" t="s">
        <v>12</v>
      </c>
    </row>
    <row r="3845" customFormat="false" ht="15.75" hidden="false" customHeight="false" outlineLevel="0" collapsed="false">
      <c r="A3845" s="3" t="n">
        <v>3844</v>
      </c>
      <c r="B3845" s="4" t="s">
        <v>14621</v>
      </c>
      <c r="C3845" s="4" t="s">
        <v>14622</v>
      </c>
      <c r="D3845" s="4" t="s">
        <v>14623</v>
      </c>
      <c r="E3845" s="4" t="s">
        <v>14624</v>
      </c>
      <c r="F3845" s="4" t="s">
        <v>14625</v>
      </c>
      <c r="G3845" s="4" t="s">
        <v>12</v>
      </c>
    </row>
    <row r="3846" customFormat="false" ht="15.75" hidden="false" customHeight="false" outlineLevel="0" collapsed="false">
      <c r="A3846" s="3" t="n">
        <v>3845</v>
      </c>
      <c r="B3846" s="4" t="s">
        <v>14626</v>
      </c>
      <c r="C3846" s="4" t="s">
        <v>14627</v>
      </c>
      <c r="D3846" s="4" t="s">
        <v>14628</v>
      </c>
      <c r="E3846" s="4" t="n">
        <f aca="false">+914426222296</f>
        <v>914426222296</v>
      </c>
      <c r="F3846" s="4" t="s">
        <v>14629</v>
      </c>
      <c r="G3846" s="4" t="s">
        <v>12</v>
      </c>
    </row>
    <row r="3847" customFormat="false" ht="15.75" hidden="false" customHeight="false" outlineLevel="0" collapsed="false">
      <c r="A3847" s="3" t="n">
        <v>3846</v>
      </c>
      <c r="B3847" s="4" t="s">
        <v>14630</v>
      </c>
      <c r="C3847" s="4" t="s">
        <v>14631</v>
      </c>
      <c r="D3847" s="4" t="s">
        <v>14632</v>
      </c>
      <c r="E3847" s="4" t="s">
        <v>10</v>
      </c>
      <c r="F3847" s="4" t="s">
        <v>14633</v>
      </c>
      <c r="G3847" s="4" t="s">
        <v>12</v>
      </c>
    </row>
    <row r="3848" customFormat="false" ht="15.75" hidden="false" customHeight="false" outlineLevel="0" collapsed="false">
      <c r="A3848" s="3" t="n">
        <v>3847</v>
      </c>
      <c r="B3848" s="4" t="s">
        <v>14634</v>
      </c>
      <c r="C3848" s="4" t="s">
        <v>14635</v>
      </c>
      <c r="D3848" s="4" t="s">
        <v>14636</v>
      </c>
      <c r="E3848" s="4" t="s">
        <v>10</v>
      </c>
      <c r="F3848" s="4" t="s">
        <v>14637</v>
      </c>
      <c r="G3848" s="4" t="s">
        <v>12</v>
      </c>
    </row>
    <row r="3849" customFormat="false" ht="15.75" hidden="false" customHeight="false" outlineLevel="0" collapsed="false">
      <c r="A3849" s="3" t="n">
        <v>3848</v>
      </c>
      <c r="B3849" s="4" t="s">
        <v>14638</v>
      </c>
      <c r="C3849" s="4" t="s">
        <v>171</v>
      </c>
      <c r="D3849" s="4" t="s">
        <v>14639</v>
      </c>
      <c r="E3849" s="4" t="s">
        <v>10</v>
      </c>
      <c r="F3849" s="4" t="s">
        <v>14640</v>
      </c>
      <c r="G3849" s="4" t="s">
        <v>12</v>
      </c>
    </row>
    <row r="3850" customFormat="false" ht="15.75" hidden="false" customHeight="false" outlineLevel="0" collapsed="false">
      <c r="A3850" s="3" t="n">
        <v>3849</v>
      </c>
      <c r="B3850" s="4" t="s">
        <v>14641</v>
      </c>
      <c r="C3850" s="4" t="s">
        <v>14642</v>
      </c>
      <c r="D3850" s="4" t="s">
        <v>14643</v>
      </c>
      <c r="E3850" s="4" t="s">
        <v>14644</v>
      </c>
      <c r="F3850" s="4" t="s">
        <v>14645</v>
      </c>
      <c r="G3850" s="4" t="s">
        <v>12</v>
      </c>
    </row>
    <row r="3851" customFormat="false" ht="15.75" hidden="false" customHeight="false" outlineLevel="0" collapsed="false">
      <c r="A3851" s="3" t="n">
        <v>3850</v>
      </c>
      <c r="B3851" s="4" t="s">
        <v>14646</v>
      </c>
      <c r="C3851" s="4" t="s">
        <v>14647</v>
      </c>
      <c r="D3851" s="4" t="s">
        <v>14648</v>
      </c>
      <c r="E3851" s="4" t="s">
        <v>10</v>
      </c>
      <c r="F3851" s="4" t="s">
        <v>10</v>
      </c>
      <c r="G3851" s="7" t="s">
        <v>146</v>
      </c>
    </row>
    <row r="3852" customFormat="false" ht="15.75" hidden="false" customHeight="false" outlineLevel="0" collapsed="false">
      <c r="A3852" s="3" t="n">
        <v>3851</v>
      </c>
      <c r="B3852" s="4" t="s">
        <v>14649</v>
      </c>
      <c r="C3852" s="4" t="s">
        <v>51</v>
      </c>
      <c r="D3852" s="4" t="s">
        <v>14650</v>
      </c>
      <c r="E3852" s="4" t="s">
        <v>10</v>
      </c>
      <c r="F3852" s="4" t="s">
        <v>14651</v>
      </c>
      <c r="G3852" s="4" t="s">
        <v>12</v>
      </c>
    </row>
    <row r="3853" customFormat="false" ht="15.75" hidden="false" customHeight="false" outlineLevel="0" collapsed="false">
      <c r="A3853" s="3" t="n">
        <v>3852</v>
      </c>
      <c r="B3853" s="4" t="s">
        <v>14652</v>
      </c>
      <c r="C3853" s="4" t="s">
        <v>14653</v>
      </c>
      <c r="D3853" s="4" t="s">
        <v>14654</v>
      </c>
      <c r="E3853" s="4" t="s">
        <v>10</v>
      </c>
      <c r="F3853" s="4" t="s">
        <v>14655</v>
      </c>
      <c r="G3853" s="4" t="s">
        <v>12</v>
      </c>
    </row>
    <row r="3854" customFormat="false" ht="15.75" hidden="false" customHeight="false" outlineLevel="0" collapsed="false">
      <c r="A3854" s="3" t="n">
        <v>3853</v>
      </c>
      <c r="B3854" s="4" t="s">
        <v>14656</v>
      </c>
      <c r="C3854" s="4" t="s">
        <v>171</v>
      </c>
      <c r="D3854" s="4" t="s">
        <v>14657</v>
      </c>
      <c r="E3854" s="4" t="n">
        <v>7058371350</v>
      </c>
      <c r="F3854" s="4" t="s">
        <v>14658</v>
      </c>
      <c r="G3854" s="4" t="s">
        <v>12</v>
      </c>
    </row>
    <row r="3855" customFormat="false" ht="15.75" hidden="false" customHeight="false" outlineLevel="0" collapsed="false">
      <c r="A3855" s="3" t="n">
        <v>3854</v>
      </c>
      <c r="B3855" s="4" t="s">
        <v>14659</v>
      </c>
      <c r="C3855" s="4" t="s">
        <v>31</v>
      </c>
      <c r="D3855" s="4" t="s">
        <v>14660</v>
      </c>
      <c r="E3855" s="4" t="s">
        <v>14661</v>
      </c>
      <c r="F3855" s="4" t="s">
        <v>14662</v>
      </c>
      <c r="G3855" s="4" t="s">
        <v>12</v>
      </c>
    </row>
    <row r="3856" customFormat="false" ht="15.75" hidden="false" customHeight="false" outlineLevel="0" collapsed="false">
      <c r="A3856" s="3" t="n">
        <v>3855</v>
      </c>
      <c r="B3856" s="4" t="s">
        <v>14663</v>
      </c>
      <c r="C3856" s="4" t="s">
        <v>14664</v>
      </c>
      <c r="D3856" s="4" t="s">
        <v>14665</v>
      </c>
      <c r="E3856" s="4" t="s">
        <v>10</v>
      </c>
      <c r="F3856" s="4" t="s">
        <v>14666</v>
      </c>
      <c r="G3856" s="4" t="s">
        <v>12</v>
      </c>
    </row>
    <row r="3857" customFormat="false" ht="15.75" hidden="false" customHeight="false" outlineLevel="0" collapsed="false">
      <c r="A3857" s="3" t="n">
        <v>3856</v>
      </c>
      <c r="B3857" s="4" t="s">
        <v>14667</v>
      </c>
      <c r="C3857" s="4" t="s">
        <v>14668</v>
      </c>
      <c r="D3857" s="4" t="s">
        <v>14669</v>
      </c>
      <c r="E3857" s="4" t="s">
        <v>10</v>
      </c>
      <c r="F3857" s="4" t="s">
        <v>14670</v>
      </c>
      <c r="G3857" s="4" t="s">
        <v>12</v>
      </c>
    </row>
    <row r="3858" customFormat="false" ht="15.75" hidden="false" customHeight="false" outlineLevel="0" collapsed="false">
      <c r="A3858" s="3" t="n">
        <v>3857</v>
      </c>
      <c r="B3858" s="4" t="s">
        <v>14671</v>
      </c>
      <c r="C3858" s="4" t="s">
        <v>14</v>
      </c>
      <c r="D3858" s="4" t="s">
        <v>14672</v>
      </c>
      <c r="E3858" s="4" t="s">
        <v>10</v>
      </c>
      <c r="F3858" s="4" t="s">
        <v>14673</v>
      </c>
      <c r="G3858" s="4" t="s">
        <v>12</v>
      </c>
    </row>
    <row r="3859" customFormat="false" ht="15.75" hidden="false" customHeight="false" outlineLevel="0" collapsed="false">
      <c r="A3859" s="3" t="n">
        <v>3858</v>
      </c>
      <c r="B3859" s="4" t="s">
        <v>14674</v>
      </c>
      <c r="C3859" s="4" t="s">
        <v>109</v>
      </c>
      <c r="D3859" s="4" t="s">
        <v>14675</v>
      </c>
      <c r="E3859" s="4" t="s">
        <v>10</v>
      </c>
      <c r="F3859" s="4" t="s">
        <v>14676</v>
      </c>
      <c r="G3859" s="4" t="s">
        <v>12</v>
      </c>
    </row>
    <row r="3860" customFormat="false" ht="15.75" hidden="false" customHeight="false" outlineLevel="0" collapsed="false">
      <c r="A3860" s="3" t="n">
        <v>3859</v>
      </c>
      <c r="B3860" s="4" t="s">
        <v>14677</v>
      </c>
      <c r="C3860" s="4" t="s">
        <v>14678</v>
      </c>
      <c r="D3860" s="4" t="s">
        <v>14679</v>
      </c>
      <c r="E3860" s="4" t="s">
        <v>14680</v>
      </c>
      <c r="F3860" s="10" t="s">
        <v>14681</v>
      </c>
      <c r="G3860" s="4" t="s">
        <v>12</v>
      </c>
    </row>
    <row r="3861" customFormat="false" ht="15.75" hidden="false" customHeight="false" outlineLevel="0" collapsed="false">
      <c r="A3861" s="3" t="n">
        <v>3860</v>
      </c>
      <c r="B3861" s="4" t="s">
        <v>14682</v>
      </c>
      <c r="C3861" s="4" t="s">
        <v>31</v>
      </c>
      <c r="D3861" s="4" t="s">
        <v>14683</v>
      </c>
      <c r="E3861" s="4" t="s">
        <v>10</v>
      </c>
      <c r="F3861" s="4" t="s">
        <v>14684</v>
      </c>
      <c r="G3861" s="4" t="s">
        <v>12</v>
      </c>
    </row>
    <row r="3862" customFormat="false" ht="15.75" hidden="false" customHeight="false" outlineLevel="0" collapsed="false">
      <c r="A3862" s="3" t="n">
        <v>3861</v>
      </c>
      <c r="B3862" s="4" t="s">
        <v>14685</v>
      </c>
      <c r="C3862" s="4" t="s">
        <v>14686</v>
      </c>
      <c r="D3862" s="4" t="s">
        <v>14687</v>
      </c>
      <c r="E3862" s="4" t="s">
        <v>10</v>
      </c>
      <c r="F3862" s="4" t="s">
        <v>14688</v>
      </c>
      <c r="G3862" s="4" t="s">
        <v>12</v>
      </c>
    </row>
    <row r="3863" customFormat="false" ht="15.75" hidden="false" customHeight="false" outlineLevel="0" collapsed="false">
      <c r="A3863" s="3" t="n">
        <v>3862</v>
      </c>
      <c r="B3863" s="4" t="s">
        <v>14689</v>
      </c>
      <c r="C3863" s="4" t="s">
        <v>31</v>
      </c>
      <c r="D3863" s="4" t="s">
        <v>14690</v>
      </c>
      <c r="E3863" s="4" t="s">
        <v>10</v>
      </c>
      <c r="F3863" s="4" t="s">
        <v>14691</v>
      </c>
      <c r="G3863" s="4" t="s">
        <v>12</v>
      </c>
    </row>
    <row r="3864" customFormat="false" ht="15.75" hidden="false" customHeight="false" outlineLevel="0" collapsed="false">
      <c r="A3864" s="3" t="n">
        <v>3863</v>
      </c>
      <c r="B3864" s="4" t="s">
        <v>14692</v>
      </c>
      <c r="C3864" s="4" t="s">
        <v>14693</v>
      </c>
      <c r="D3864" s="4" t="s">
        <v>14694</v>
      </c>
      <c r="E3864" s="4" t="s">
        <v>10</v>
      </c>
      <c r="F3864" s="4" t="s">
        <v>14695</v>
      </c>
      <c r="G3864" s="4" t="s">
        <v>12</v>
      </c>
    </row>
    <row r="3865" customFormat="false" ht="15.75" hidden="false" customHeight="false" outlineLevel="0" collapsed="false">
      <c r="A3865" s="3" t="n">
        <v>3864</v>
      </c>
      <c r="B3865" s="4" t="s">
        <v>14696</v>
      </c>
      <c r="C3865" s="4" t="s">
        <v>31</v>
      </c>
      <c r="D3865" s="4" t="s">
        <v>14697</v>
      </c>
      <c r="E3865" s="4" t="s">
        <v>10</v>
      </c>
      <c r="F3865" s="4" t="s">
        <v>14698</v>
      </c>
      <c r="G3865" s="4" t="s">
        <v>12</v>
      </c>
    </row>
    <row r="3866" customFormat="false" ht="15.75" hidden="false" customHeight="false" outlineLevel="0" collapsed="false">
      <c r="A3866" s="3" t="n">
        <v>3865</v>
      </c>
      <c r="B3866" s="4" t="s">
        <v>14699</v>
      </c>
      <c r="C3866" s="4" t="s">
        <v>14700</v>
      </c>
      <c r="D3866" s="4" t="s">
        <v>14701</v>
      </c>
      <c r="E3866" s="4" t="s">
        <v>10</v>
      </c>
      <c r="F3866" s="4" t="s">
        <v>14702</v>
      </c>
      <c r="G3866" s="4" t="s">
        <v>12</v>
      </c>
    </row>
    <row r="3867" customFormat="false" ht="15.75" hidden="false" customHeight="false" outlineLevel="0" collapsed="false">
      <c r="A3867" s="3" t="n">
        <v>3866</v>
      </c>
      <c r="B3867" s="4" t="s">
        <v>14703</v>
      </c>
      <c r="C3867" s="4" t="s">
        <v>14704</v>
      </c>
      <c r="D3867" s="4" t="s">
        <v>14705</v>
      </c>
      <c r="E3867" s="4" t="s">
        <v>10</v>
      </c>
      <c r="F3867" s="4" t="s">
        <v>14706</v>
      </c>
      <c r="G3867" s="4" t="s">
        <v>12</v>
      </c>
    </row>
    <row r="3868" customFormat="false" ht="15.75" hidden="false" customHeight="false" outlineLevel="0" collapsed="false">
      <c r="A3868" s="3" t="n">
        <v>3867</v>
      </c>
      <c r="B3868" s="4" t="s">
        <v>14707</v>
      </c>
      <c r="C3868" s="4" t="s">
        <v>31</v>
      </c>
      <c r="D3868" s="4" t="s">
        <v>14708</v>
      </c>
      <c r="E3868" s="4" t="s">
        <v>10</v>
      </c>
      <c r="F3868" s="4" t="s">
        <v>14709</v>
      </c>
      <c r="G3868" s="4" t="s">
        <v>12</v>
      </c>
    </row>
    <row r="3869" customFormat="false" ht="15.75" hidden="false" customHeight="false" outlineLevel="0" collapsed="false">
      <c r="A3869" s="3" t="n">
        <v>3868</v>
      </c>
      <c r="B3869" s="4" t="s">
        <v>14710</v>
      </c>
      <c r="C3869" s="4" t="s">
        <v>14711</v>
      </c>
      <c r="D3869" s="4" t="s">
        <v>14712</v>
      </c>
      <c r="E3869" s="4" t="s">
        <v>10</v>
      </c>
      <c r="F3869" s="4" t="s">
        <v>14713</v>
      </c>
      <c r="G3869" s="4" t="s">
        <v>12</v>
      </c>
    </row>
    <row r="3870" customFormat="false" ht="15.75" hidden="false" customHeight="false" outlineLevel="0" collapsed="false">
      <c r="A3870" s="3" t="n">
        <v>3869</v>
      </c>
      <c r="B3870" s="4" t="s">
        <v>14714</v>
      </c>
      <c r="C3870" s="4" t="s">
        <v>31</v>
      </c>
      <c r="D3870" s="4" t="s">
        <v>14715</v>
      </c>
      <c r="E3870" s="4" t="s">
        <v>10</v>
      </c>
      <c r="F3870" s="4" t="s">
        <v>14716</v>
      </c>
      <c r="G3870" s="4" t="s">
        <v>12</v>
      </c>
    </row>
    <row r="3871" customFormat="false" ht="15.75" hidden="false" customHeight="false" outlineLevel="0" collapsed="false">
      <c r="A3871" s="3" t="n">
        <v>3870</v>
      </c>
      <c r="B3871" s="4" t="s">
        <v>14717</v>
      </c>
      <c r="C3871" s="4" t="s">
        <v>14718</v>
      </c>
      <c r="D3871" s="4" t="s">
        <v>14719</v>
      </c>
      <c r="E3871" s="4" t="n">
        <f aca="false">+918806099064</f>
        <v>918806099064</v>
      </c>
      <c r="F3871" s="4" t="s">
        <v>14720</v>
      </c>
      <c r="G3871" s="4" t="s">
        <v>12</v>
      </c>
    </row>
    <row r="3872" customFormat="false" ht="15.75" hidden="false" customHeight="false" outlineLevel="0" collapsed="false">
      <c r="A3872" s="3" t="n">
        <v>3871</v>
      </c>
      <c r="B3872" s="4" t="s">
        <v>14721</v>
      </c>
      <c r="C3872" s="4" t="s">
        <v>11036</v>
      </c>
      <c r="D3872" s="6" t="s">
        <v>14722</v>
      </c>
      <c r="E3872" s="4" t="s">
        <v>10</v>
      </c>
      <c r="F3872" s="4" t="s">
        <v>14723</v>
      </c>
      <c r="G3872" s="4" t="s">
        <v>12</v>
      </c>
    </row>
    <row r="3873" customFormat="false" ht="15.75" hidden="false" customHeight="false" outlineLevel="0" collapsed="false">
      <c r="A3873" s="3" t="n">
        <v>3872</v>
      </c>
      <c r="B3873" s="4" t="s">
        <v>14724</v>
      </c>
      <c r="C3873" s="4" t="s">
        <v>14725</v>
      </c>
      <c r="D3873" s="4" t="s">
        <v>14726</v>
      </c>
      <c r="E3873" s="4" t="s">
        <v>10</v>
      </c>
      <c r="F3873" s="4" t="s">
        <v>14727</v>
      </c>
      <c r="G3873" s="4" t="s">
        <v>12</v>
      </c>
    </row>
    <row r="3874" customFormat="false" ht="15.75" hidden="false" customHeight="false" outlineLevel="0" collapsed="false">
      <c r="A3874" s="3" t="n">
        <v>3873</v>
      </c>
      <c r="B3874" s="4" t="s">
        <v>14728</v>
      </c>
      <c r="C3874" s="4" t="s">
        <v>14</v>
      </c>
      <c r="D3874" s="4" t="s">
        <v>14729</v>
      </c>
      <c r="E3874" s="4" t="s">
        <v>10</v>
      </c>
      <c r="F3874" s="4" t="s">
        <v>14730</v>
      </c>
      <c r="G3874" s="4" t="s">
        <v>12</v>
      </c>
    </row>
    <row r="3875" customFormat="false" ht="15.75" hidden="false" customHeight="false" outlineLevel="0" collapsed="false">
      <c r="A3875" s="3" t="n">
        <v>3874</v>
      </c>
      <c r="B3875" s="4" t="s">
        <v>14731</v>
      </c>
      <c r="C3875" s="4" t="s">
        <v>14732</v>
      </c>
      <c r="D3875" s="4" t="s">
        <v>14733</v>
      </c>
      <c r="E3875" s="4" t="s">
        <v>10</v>
      </c>
      <c r="F3875" s="4" t="s">
        <v>14734</v>
      </c>
      <c r="G3875" s="4" t="s">
        <v>12</v>
      </c>
    </row>
    <row r="3876" customFormat="false" ht="15.75" hidden="false" customHeight="false" outlineLevel="0" collapsed="false">
      <c r="A3876" s="3" t="n">
        <v>3875</v>
      </c>
      <c r="B3876" s="4" t="s">
        <v>14735</v>
      </c>
      <c r="C3876" s="4" t="s">
        <v>171</v>
      </c>
      <c r="D3876" s="4" t="s">
        <v>14736</v>
      </c>
      <c r="E3876" s="4" t="s">
        <v>10</v>
      </c>
      <c r="F3876" s="4" t="s">
        <v>14737</v>
      </c>
      <c r="G3876" s="4" t="s">
        <v>12</v>
      </c>
    </row>
    <row r="3877" customFormat="false" ht="15.75" hidden="false" customHeight="false" outlineLevel="0" collapsed="false">
      <c r="A3877" s="3" t="n">
        <v>3876</v>
      </c>
      <c r="B3877" s="4" t="s">
        <v>14738</v>
      </c>
      <c r="C3877" s="4" t="s">
        <v>14</v>
      </c>
      <c r="D3877" s="4" t="s">
        <v>14739</v>
      </c>
      <c r="E3877" s="4" t="s">
        <v>10</v>
      </c>
      <c r="F3877" s="4" t="s">
        <v>14740</v>
      </c>
      <c r="G3877" s="4" t="s">
        <v>12</v>
      </c>
    </row>
    <row r="3878" customFormat="false" ht="15.75" hidden="false" customHeight="false" outlineLevel="0" collapsed="false">
      <c r="A3878" s="3" t="n">
        <v>3877</v>
      </c>
      <c r="B3878" s="4" t="s">
        <v>14741</v>
      </c>
      <c r="C3878" s="4" t="s">
        <v>5521</v>
      </c>
      <c r="D3878" s="4" t="s">
        <v>14742</v>
      </c>
      <c r="E3878" s="4" t="s">
        <v>14743</v>
      </c>
      <c r="F3878" s="4" t="s">
        <v>14744</v>
      </c>
      <c r="G3878" s="4" t="s">
        <v>12</v>
      </c>
    </row>
    <row r="3879" customFormat="false" ht="15.75" hidden="false" customHeight="false" outlineLevel="0" collapsed="false">
      <c r="A3879" s="3" t="n">
        <v>3878</v>
      </c>
      <c r="B3879" s="4" t="s">
        <v>14745</v>
      </c>
      <c r="C3879" s="4" t="s">
        <v>7298</v>
      </c>
      <c r="D3879" s="4" t="s">
        <v>14746</v>
      </c>
      <c r="E3879" s="4" t="s">
        <v>10</v>
      </c>
      <c r="F3879" s="4" t="s">
        <v>14747</v>
      </c>
      <c r="G3879" s="4" t="s">
        <v>12</v>
      </c>
    </row>
    <row r="3880" customFormat="false" ht="15.75" hidden="false" customHeight="false" outlineLevel="0" collapsed="false">
      <c r="A3880" s="3" t="n">
        <v>3879</v>
      </c>
      <c r="B3880" s="4" t="s">
        <v>14748</v>
      </c>
      <c r="C3880" s="4" t="s">
        <v>14749</v>
      </c>
      <c r="D3880" s="4" t="s">
        <v>14750</v>
      </c>
      <c r="E3880" s="4" t="s">
        <v>10</v>
      </c>
      <c r="F3880" s="4" t="s">
        <v>14751</v>
      </c>
      <c r="G3880" s="4" t="s">
        <v>12</v>
      </c>
    </row>
    <row r="3881" customFormat="false" ht="15.75" hidden="false" customHeight="false" outlineLevel="0" collapsed="false">
      <c r="A3881" s="3" t="n">
        <v>3880</v>
      </c>
      <c r="B3881" s="4" t="s">
        <v>14752</v>
      </c>
      <c r="C3881" s="4" t="s">
        <v>14753</v>
      </c>
      <c r="D3881" s="4" t="s">
        <v>14754</v>
      </c>
      <c r="E3881" s="4" t="n">
        <f aca="false">+914424743166</f>
        <v>914424743166</v>
      </c>
      <c r="F3881" s="4" t="s">
        <v>14755</v>
      </c>
      <c r="G3881" s="4" t="s">
        <v>12</v>
      </c>
    </row>
    <row r="3882" customFormat="false" ht="15.75" hidden="false" customHeight="false" outlineLevel="0" collapsed="false">
      <c r="A3882" s="3" t="n">
        <v>3881</v>
      </c>
      <c r="B3882" s="4" t="s">
        <v>14756</v>
      </c>
      <c r="C3882" s="4" t="s">
        <v>14757</v>
      </c>
      <c r="D3882" s="6" t="s">
        <v>14758</v>
      </c>
      <c r="E3882" s="4" t="s">
        <v>14759</v>
      </c>
      <c r="F3882" s="4" t="s">
        <v>14760</v>
      </c>
      <c r="G3882" s="4" t="s">
        <v>12</v>
      </c>
    </row>
    <row r="3883" customFormat="false" ht="15.75" hidden="false" customHeight="false" outlineLevel="0" collapsed="false">
      <c r="A3883" s="3" t="n">
        <v>3882</v>
      </c>
      <c r="B3883" s="4" t="s">
        <v>14761</v>
      </c>
      <c r="C3883" s="4" t="s">
        <v>109</v>
      </c>
      <c r="D3883" s="6" t="s">
        <v>14762</v>
      </c>
      <c r="E3883" s="4" t="s">
        <v>10</v>
      </c>
      <c r="F3883" s="4" t="s">
        <v>14763</v>
      </c>
      <c r="G3883" s="4" t="s">
        <v>12</v>
      </c>
    </row>
    <row r="3884" customFormat="false" ht="15.75" hidden="false" customHeight="false" outlineLevel="0" collapsed="false">
      <c r="A3884" s="3" t="n">
        <v>3883</v>
      </c>
      <c r="B3884" s="4" t="s">
        <v>14764</v>
      </c>
      <c r="C3884" s="4" t="s">
        <v>31</v>
      </c>
      <c r="D3884" s="4" t="s">
        <v>14765</v>
      </c>
      <c r="E3884" s="4" t="s">
        <v>14766</v>
      </c>
      <c r="F3884" s="4" t="s">
        <v>14767</v>
      </c>
      <c r="G3884" s="4" t="s">
        <v>12</v>
      </c>
    </row>
    <row r="3885" customFormat="false" ht="15.75" hidden="false" customHeight="false" outlineLevel="0" collapsed="false">
      <c r="A3885" s="3" t="n">
        <v>3884</v>
      </c>
      <c r="B3885" s="4" t="s">
        <v>14768</v>
      </c>
      <c r="C3885" s="4" t="s">
        <v>928</v>
      </c>
      <c r="D3885" s="4" t="s">
        <v>14769</v>
      </c>
      <c r="E3885" s="4" t="n">
        <f aca="false">+912230017877</f>
        <v>912230017877</v>
      </c>
      <c r="F3885" s="4" t="s">
        <v>14770</v>
      </c>
      <c r="G3885" s="4" t="s">
        <v>12</v>
      </c>
    </row>
    <row r="3886" customFormat="false" ht="15.75" hidden="false" customHeight="false" outlineLevel="0" collapsed="false">
      <c r="A3886" s="3" t="n">
        <v>3885</v>
      </c>
      <c r="B3886" s="4" t="s">
        <v>14771</v>
      </c>
      <c r="C3886" s="4" t="s">
        <v>4108</v>
      </c>
      <c r="D3886" s="4" t="s">
        <v>14772</v>
      </c>
      <c r="E3886" s="4" t="n">
        <f aca="false">+918066906000</f>
        <v>918066906000</v>
      </c>
      <c r="F3886" s="4" t="s">
        <v>14773</v>
      </c>
      <c r="G3886" s="4" t="s">
        <v>12</v>
      </c>
    </row>
    <row r="3887" customFormat="false" ht="15.75" hidden="false" customHeight="false" outlineLevel="0" collapsed="false">
      <c r="A3887" s="3" t="n">
        <v>3886</v>
      </c>
      <c r="B3887" s="4" t="s">
        <v>14774</v>
      </c>
      <c r="C3887" s="4" t="s">
        <v>1825</v>
      </c>
      <c r="D3887" s="4" t="s">
        <v>14775</v>
      </c>
      <c r="E3887" s="4" t="s">
        <v>10</v>
      </c>
      <c r="F3887" s="4" t="s">
        <v>14776</v>
      </c>
      <c r="G3887" s="4" t="s">
        <v>12</v>
      </c>
    </row>
    <row r="3888" customFormat="false" ht="15.75" hidden="false" customHeight="false" outlineLevel="0" collapsed="false">
      <c r="A3888" s="3" t="n">
        <v>3887</v>
      </c>
      <c r="B3888" s="4" t="s">
        <v>14777</v>
      </c>
      <c r="C3888" s="4" t="s">
        <v>31</v>
      </c>
      <c r="D3888" s="6" t="s">
        <v>14778</v>
      </c>
      <c r="E3888" s="4" t="s">
        <v>14779</v>
      </c>
      <c r="F3888" s="4" t="s">
        <v>14780</v>
      </c>
      <c r="G3888" s="4" t="s">
        <v>12</v>
      </c>
    </row>
    <row r="3889" customFormat="false" ht="15.75" hidden="false" customHeight="false" outlineLevel="0" collapsed="false">
      <c r="A3889" s="3" t="n">
        <v>3888</v>
      </c>
      <c r="B3889" s="4" t="s">
        <v>14781</v>
      </c>
      <c r="C3889" s="4" t="s">
        <v>14782</v>
      </c>
      <c r="D3889" s="4" t="s">
        <v>14783</v>
      </c>
      <c r="E3889" s="4" t="s">
        <v>14784</v>
      </c>
      <c r="F3889" s="4" t="s">
        <v>14785</v>
      </c>
      <c r="G3889" s="4" t="s">
        <v>12</v>
      </c>
    </row>
    <row r="3890" customFormat="false" ht="15.75" hidden="false" customHeight="false" outlineLevel="0" collapsed="false">
      <c r="A3890" s="3" t="n">
        <v>3889</v>
      </c>
      <c r="B3890" s="4" t="s">
        <v>14786</v>
      </c>
      <c r="C3890" s="4" t="s">
        <v>31</v>
      </c>
      <c r="D3890" s="4" t="s">
        <v>14787</v>
      </c>
      <c r="E3890" s="4" t="s">
        <v>14788</v>
      </c>
      <c r="F3890" s="4" t="s">
        <v>14789</v>
      </c>
      <c r="G3890" s="4" t="s">
        <v>12</v>
      </c>
    </row>
    <row r="3891" customFormat="false" ht="15.75" hidden="false" customHeight="false" outlineLevel="0" collapsed="false">
      <c r="A3891" s="3" t="n">
        <v>3890</v>
      </c>
      <c r="B3891" s="4" t="s">
        <v>14790</v>
      </c>
      <c r="C3891" s="4" t="s">
        <v>51</v>
      </c>
      <c r="D3891" s="6" t="s">
        <v>14791</v>
      </c>
      <c r="E3891" s="4" t="s">
        <v>14792</v>
      </c>
      <c r="F3891" s="10" t="s">
        <v>14793</v>
      </c>
      <c r="G3891" s="4" t="s">
        <v>12</v>
      </c>
    </row>
    <row r="3892" customFormat="false" ht="15.75" hidden="false" customHeight="false" outlineLevel="0" collapsed="false">
      <c r="A3892" s="3" t="n">
        <v>3891</v>
      </c>
      <c r="B3892" s="4" t="s">
        <v>14794</v>
      </c>
      <c r="C3892" s="4" t="s">
        <v>14795</v>
      </c>
      <c r="D3892" s="4" t="s">
        <v>14796</v>
      </c>
      <c r="E3892" s="4" t="s">
        <v>10</v>
      </c>
      <c r="F3892" s="4" t="s">
        <v>14797</v>
      </c>
      <c r="G3892" s="4" t="s">
        <v>12</v>
      </c>
    </row>
    <row r="3893" customFormat="false" ht="15.75" hidden="false" customHeight="false" outlineLevel="0" collapsed="false">
      <c r="A3893" s="3" t="n">
        <v>3892</v>
      </c>
      <c r="B3893" s="4" t="s">
        <v>14798</v>
      </c>
      <c r="C3893" s="4" t="s">
        <v>14799</v>
      </c>
      <c r="D3893" s="4" t="s">
        <v>14800</v>
      </c>
      <c r="E3893" s="4" t="s">
        <v>10</v>
      </c>
      <c r="F3893" s="4" t="s">
        <v>14801</v>
      </c>
      <c r="G3893" s="4" t="s">
        <v>12</v>
      </c>
    </row>
    <row r="3894" customFormat="false" ht="15.75" hidden="false" customHeight="false" outlineLevel="0" collapsed="false">
      <c r="A3894" s="3" t="n">
        <v>3893</v>
      </c>
      <c r="B3894" s="4" t="s">
        <v>14802</v>
      </c>
      <c r="C3894" s="4" t="s">
        <v>14803</v>
      </c>
      <c r="D3894" s="4" t="s">
        <v>14804</v>
      </c>
      <c r="E3894" s="10" t="s">
        <v>14805</v>
      </c>
      <c r="F3894" s="4" t="s">
        <v>14806</v>
      </c>
      <c r="G3894" s="4" t="s">
        <v>12</v>
      </c>
    </row>
    <row r="3895" customFormat="false" ht="15.75" hidden="false" customHeight="false" outlineLevel="0" collapsed="false">
      <c r="A3895" s="3" t="n">
        <v>3894</v>
      </c>
      <c r="B3895" s="4" t="s">
        <v>14807</v>
      </c>
      <c r="C3895" s="4" t="s">
        <v>2012</v>
      </c>
      <c r="D3895" s="4" t="s">
        <v>14808</v>
      </c>
      <c r="E3895" s="4" t="s">
        <v>10</v>
      </c>
      <c r="F3895" s="4" t="s">
        <v>14809</v>
      </c>
      <c r="G3895" s="4" t="s">
        <v>12</v>
      </c>
    </row>
    <row r="3896" customFormat="false" ht="15.75" hidden="false" customHeight="false" outlineLevel="0" collapsed="false">
      <c r="A3896" s="3" t="n">
        <v>3895</v>
      </c>
      <c r="B3896" s="4" t="s">
        <v>14810</v>
      </c>
      <c r="C3896" s="4" t="s">
        <v>14811</v>
      </c>
      <c r="D3896" s="4" t="s">
        <v>14812</v>
      </c>
      <c r="E3896" s="4" t="s">
        <v>10</v>
      </c>
      <c r="F3896" s="4" t="s">
        <v>14813</v>
      </c>
      <c r="G3896" s="4" t="s">
        <v>12</v>
      </c>
    </row>
    <row r="3897" customFormat="false" ht="15.75" hidden="false" customHeight="false" outlineLevel="0" collapsed="false">
      <c r="A3897" s="3" t="n">
        <v>3896</v>
      </c>
      <c r="B3897" s="4" t="s">
        <v>14814</v>
      </c>
      <c r="C3897" s="4" t="s">
        <v>14815</v>
      </c>
      <c r="D3897" s="4" t="s">
        <v>14816</v>
      </c>
      <c r="E3897" s="4" t="s">
        <v>10</v>
      </c>
      <c r="F3897" s="4" t="s">
        <v>14817</v>
      </c>
      <c r="G3897" s="4" t="s">
        <v>12</v>
      </c>
    </row>
    <row r="3898" customFormat="false" ht="15.75" hidden="false" customHeight="false" outlineLevel="0" collapsed="false">
      <c r="A3898" s="3" t="n">
        <v>3897</v>
      </c>
      <c r="B3898" s="4" t="s">
        <v>14818</v>
      </c>
      <c r="C3898" s="4" t="s">
        <v>14819</v>
      </c>
      <c r="D3898" s="4" t="s">
        <v>14820</v>
      </c>
      <c r="E3898" s="4" t="s">
        <v>14821</v>
      </c>
      <c r="F3898" s="4" t="s">
        <v>14822</v>
      </c>
      <c r="G3898" s="4" t="s">
        <v>12</v>
      </c>
    </row>
    <row r="3899" customFormat="false" ht="15.75" hidden="false" customHeight="false" outlineLevel="0" collapsed="false">
      <c r="A3899" s="3" t="n">
        <v>3898</v>
      </c>
      <c r="B3899" s="4" t="s">
        <v>14823</v>
      </c>
      <c r="C3899" s="4" t="s">
        <v>14824</v>
      </c>
      <c r="D3899" s="4" t="s">
        <v>14825</v>
      </c>
      <c r="E3899" s="4" t="n">
        <f aca="false">+918022992910</f>
        <v>918022992910</v>
      </c>
      <c r="F3899" s="4" t="s">
        <v>14826</v>
      </c>
      <c r="G3899" s="4" t="s">
        <v>12</v>
      </c>
    </row>
    <row r="3900" customFormat="false" ht="15.75" hidden="false" customHeight="false" outlineLevel="0" collapsed="false">
      <c r="A3900" s="3" t="n">
        <v>3899</v>
      </c>
      <c r="B3900" s="4" t="s">
        <v>14827</v>
      </c>
      <c r="C3900" s="4" t="s">
        <v>7793</v>
      </c>
      <c r="D3900" s="4" t="s">
        <v>14828</v>
      </c>
      <c r="E3900" s="4" t="s">
        <v>10</v>
      </c>
      <c r="F3900" s="4" t="s">
        <v>14829</v>
      </c>
      <c r="G3900" s="4" t="s">
        <v>12</v>
      </c>
    </row>
    <row r="3901" customFormat="false" ht="15.75" hidden="false" customHeight="false" outlineLevel="0" collapsed="false">
      <c r="A3901" s="3" t="n">
        <v>3900</v>
      </c>
      <c r="B3901" s="4" t="s">
        <v>14830</v>
      </c>
      <c r="C3901" s="4" t="s">
        <v>51</v>
      </c>
      <c r="D3901" s="4" t="s">
        <v>14831</v>
      </c>
      <c r="E3901" s="4" t="s">
        <v>14832</v>
      </c>
      <c r="F3901" s="4" t="s">
        <v>14833</v>
      </c>
      <c r="G3901" s="4" t="s">
        <v>12</v>
      </c>
    </row>
    <row r="3902" customFormat="false" ht="15.75" hidden="false" customHeight="false" outlineLevel="0" collapsed="false">
      <c r="A3902" s="3" t="n">
        <v>3901</v>
      </c>
      <c r="B3902" s="4" t="s">
        <v>14834</v>
      </c>
      <c r="C3902" s="4" t="s">
        <v>14835</v>
      </c>
      <c r="D3902" s="4" t="s">
        <v>14836</v>
      </c>
      <c r="E3902" s="4" t="s">
        <v>10</v>
      </c>
      <c r="F3902" s="4" t="s">
        <v>14837</v>
      </c>
      <c r="G3902" s="4" t="s">
        <v>12</v>
      </c>
    </row>
    <row r="3903" customFormat="false" ht="15.75" hidden="false" customHeight="false" outlineLevel="0" collapsed="false">
      <c r="A3903" s="3" t="n">
        <v>3902</v>
      </c>
      <c r="B3903" s="4" t="s">
        <v>14838</v>
      </c>
      <c r="C3903" s="4" t="s">
        <v>31</v>
      </c>
      <c r="D3903" s="4" t="s">
        <v>14839</v>
      </c>
      <c r="E3903" s="4" t="s">
        <v>10</v>
      </c>
      <c r="F3903" s="4" t="s">
        <v>14840</v>
      </c>
      <c r="G3903" s="4" t="s">
        <v>12</v>
      </c>
    </row>
    <row r="3904" customFormat="false" ht="15.75" hidden="false" customHeight="false" outlineLevel="0" collapsed="false">
      <c r="A3904" s="3" t="n">
        <v>3903</v>
      </c>
      <c r="B3904" s="4" t="s">
        <v>14841</v>
      </c>
      <c r="C3904" s="4" t="s">
        <v>14842</v>
      </c>
      <c r="D3904" s="4" t="s">
        <v>14843</v>
      </c>
      <c r="E3904" s="10" t="s">
        <v>14844</v>
      </c>
      <c r="F3904" s="4" t="s">
        <v>14845</v>
      </c>
      <c r="G3904" s="4" t="s">
        <v>12</v>
      </c>
    </row>
    <row r="3905" customFormat="false" ht="15.75" hidden="false" customHeight="false" outlineLevel="0" collapsed="false">
      <c r="A3905" s="3" t="n">
        <v>3904</v>
      </c>
      <c r="B3905" s="4" t="s">
        <v>14846</v>
      </c>
      <c r="C3905" s="4" t="s">
        <v>31</v>
      </c>
      <c r="D3905" s="4" t="s">
        <v>14847</v>
      </c>
      <c r="E3905" s="4" t="s">
        <v>10</v>
      </c>
      <c r="F3905" s="4" t="s">
        <v>14848</v>
      </c>
      <c r="G3905" s="4" t="s">
        <v>12</v>
      </c>
    </row>
    <row r="3906" customFormat="false" ht="15.75" hidden="false" customHeight="false" outlineLevel="0" collapsed="false">
      <c r="A3906" s="3" t="n">
        <v>3905</v>
      </c>
      <c r="B3906" s="4" t="s">
        <v>14849</v>
      </c>
      <c r="C3906" s="4" t="s">
        <v>171</v>
      </c>
      <c r="D3906" s="4" t="s">
        <v>14850</v>
      </c>
      <c r="E3906" s="4" t="s">
        <v>10</v>
      </c>
      <c r="F3906" s="4" t="s">
        <v>14851</v>
      </c>
      <c r="G3906" s="4" t="s">
        <v>12</v>
      </c>
    </row>
    <row r="3907" customFormat="false" ht="15.75" hidden="false" customHeight="false" outlineLevel="0" collapsed="false">
      <c r="A3907" s="3" t="n">
        <v>3906</v>
      </c>
      <c r="B3907" s="4" t="s">
        <v>14852</v>
      </c>
      <c r="C3907" s="4" t="s">
        <v>14853</v>
      </c>
      <c r="D3907" s="4" t="s">
        <v>14854</v>
      </c>
      <c r="E3907" s="4" t="s">
        <v>10</v>
      </c>
      <c r="F3907" s="4" t="s">
        <v>14855</v>
      </c>
      <c r="G3907" s="4" t="s">
        <v>12</v>
      </c>
    </row>
    <row r="3908" customFormat="false" ht="15.75" hidden="false" customHeight="false" outlineLevel="0" collapsed="false">
      <c r="A3908" s="3" t="n">
        <v>3907</v>
      </c>
      <c r="B3908" s="4" t="s">
        <v>14856</v>
      </c>
      <c r="C3908" s="4" t="s">
        <v>14857</v>
      </c>
      <c r="D3908" s="10" t="s">
        <v>14858</v>
      </c>
      <c r="E3908" s="4" t="s">
        <v>10</v>
      </c>
      <c r="F3908" s="4" t="s">
        <v>14859</v>
      </c>
      <c r="G3908" s="4" t="s">
        <v>12</v>
      </c>
    </row>
    <row r="3909" customFormat="false" ht="15.75" hidden="false" customHeight="false" outlineLevel="0" collapsed="false">
      <c r="A3909" s="3" t="n">
        <v>3908</v>
      </c>
      <c r="B3909" s="4" t="s">
        <v>14860</v>
      </c>
      <c r="C3909" s="4" t="s">
        <v>14861</v>
      </c>
      <c r="D3909" s="4" t="s">
        <v>14862</v>
      </c>
      <c r="E3909" s="4" t="s">
        <v>14863</v>
      </c>
      <c r="F3909" s="4" t="s">
        <v>14864</v>
      </c>
      <c r="G3909" s="4" t="s">
        <v>12</v>
      </c>
    </row>
    <row r="3910" customFormat="false" ht="15.75" hidden="false" customHeight="false" outlineLevel="0" collapsed="false">
      <c r="A3910" s="3" t="n">
        <v>3909</v>
      </c>
      <c r="B3910" s="4" t="s">
        <v>14865</v>
      </c>
      <c r="C3910" s="4" t="s">
        <v>285</v>
      </c>
      <c r="D3910" s="4" t="s">
        <v>14866</v>
      </c>
      <c r="E3910" s="4" t="n">
        <f aca="false">+918454049011</f>
        <v>918454049011</v>
      </c>
      <c r="F3910" s="4" t="s">
        <v>14867</v>
      </c>
      <c r="G3910" s="4" t="s">
        <v>12</v>
      </c>
    </row>
    <row r="3911" customFormat="false" ht="15.75" hidden="false" customHeight="false" outlineLevel="0" collapsed="false">
      <c r="A3911" s="3" t="n">
        <v>3910</v>
      </c>
      <c r="B3911" s="4" t="s">
        <v>14868</v>
      </c>
      <c r="C3911" s="4" t="s">
        <v>3046</v>
      </c>
      <c r="D3911" s="4" t="s">
        <v>14869</v>
      </c>
      <c r="E3911" s="4" t="n">
        <f aca="false">+912266021223</f>
        <v>912266021223</v>
      </c>
      <c r="F3911" s="4" t="s">
        <v>14870</v>
      </c>
      <c r="G3911" s="4" t="s">
        <v>12</v>
      </c>
    </row>
    <row r="3912" customFormat="false" ht="15.75" hidden="false" customHeight="false" outlineLevel="0" collapsed="false">
      <c r="A3912" s="3" t="n">
        <v>3911</v>
      </c>
      <c r="B3912" s="4" t="s">
        <v>14871</v>
      </c>
      <c r="C3912" s="4" t="s">
        <v>14872</v>
      </c>
      <c r="D3912" s="4" t="s">
        <v>14873</v>
      </c>
      <c r="E3912" s="4" t="s">
        <v>10</v>
      </c>
      <c r="F3912" s="4" t="s">
        <v>14874</v>
      </c>
      <c r="G3912" s="4" t="s">
        <v>12</v>
      </c>
    </row>
    <row r="3913" customFormat="false" ht="15.75" hidden="false" customHeight="false" outlineLevel="0" collapsed="false">
      <c r="A3913" s="3" t="n">
        <v>3912</v>
      </c>
      <c r="B3913" s="4" t="s">
        <v>14875</v>
      </c>
      <c r="C3913" s="4" t="s">
        <v>109</v>
      </c>
      <c r="D3913" s="6" t="s">
        <v>14876</v>
      </c>
      <c r="E3913" s="4" t="s">
        <v>10</v>
      </c>
      <c r="F3913" s="4" t="s">
        <v>14877</v>
      </c>
      <c r="G3913" s="4" t="s">
        <v>12</v>
      </c>
    </row>
    <row r="3914" customFormat="false" ht="15.75" hidden="false" customHeight="false" outlineLevel="0" collapsed="false">
      <c r="A3914" s="3" t="n">
        <v>3913</v>
      </c>
      <c r="B3914" s="4" t="s">
        <v>14878</v>
      </c>
      <c r="C3914" s="4" t="s">
        <v>14879</v>
      </c>
      <c r="D3914" s="4" t="s">
        <v>14880</v>
      </c>
      <c r="E3914" s="4" t="s">
        <v>14881</v>
      </c>
      <c r="F3914" s="4" t="s">
        <v>14882</v>
      </c>
      <c r="G3914" s="4" t="s">
        <v>12</v>
      </c>
    </row>
    <row r="3915" customFormat="false" ht="15.75" hidden="false" customHeight="false" outlineLevel="0" collapsed="false">
      <c r="A3915" s="3" t="n">
        <v>3914</v>
      </c>
      <c r="B3915" s="4" t="s">
        <v>14883</v>
      </c>
      <c r="C3915" s="4" t="s">
        <v>14884</v>
      </c>
      <c r="D3915" s="4" t="s">
        <v>14885</v>
      </c>
      <c r="E3915" s="4" t="s">
        <v>10</v>
      </c>
      <c r="F3915" s="4" t="s">
        <v>14886</v>
      </c>
      <c r="G3915" s="4" t="s">
        <v>12</v>
      </c>
    </row>
    <row r="3916" customFormat="false" ht="15.75" hidden="false" customHeight="false" outlineLevel="0" collapsed="false">
      <c r="A3916" s="3" t="n">
        <v>3915</v>
      </c>
      <c r="B3916" s="4" t="s">
        <v>14887</v>
      </c>
      <c r="C3916" s="4" t="s">
        <v>14888</v>
      </c>
      <c r="D3916" s="4" t="s">
        <v>14889</v>
      </c>
      <c r="E3916" s="4" t="n">
        <f aca="false">+919886731890</f>
        <v>919886731890</v>
      </c>
      <c r="F3916" s="4" t="s">
        <v>14890</v>
      </c>
      <c r="G3916" s="4" t="s">
        <v>12</v>
      </c>
    </row>
    <row r="3917" customFormat="false" ht="15.75" hidden="false" customHeight="false" outlineLevel="0" collapsed="false">
      <c r="A3917" s="3" t="n">
        <v>3916</v>
      </c>
      <c r="B3917" s="4" t="s">
        <v>14891</v>
      </c>
      <c r="C3917" s="4" t="s">
        <v>14892</v>
      </c>
      <c r="D3917" s="4" t="s">
        <v>14893</v>
      </c>
      <c r="E3917" s="4" t="s">
        <v>10</v>
      </c>
      <c r="F3917" s="4" t="s">
        <v>14894</v>
      </c>
      <c r="G3917" s="4" t="s">
        <v>12</v>
      </c>
    </row>
    <row r="3918" customFormat="false" ht="15.75" hidden="false" customHeight="false" outlineLevel="0" collapsed="false">
      <c r="A3918" s="3" t="n">
        <v>3917</v>
      </c>
      <c r="B3918" s="4" t="s">
        <v>14895</v>
      </c>
      <c r="C3918" s="4" t="s">
        <v>14896</v>
      </c>
      <c r="D3918" s="4" t="s">
        <v>14897</v>
      </c>
      <c r="E3918" s="4" t="s">
        <v>10</v>
      </c>
      <c r="F3918" s="4" t="s">
        <v>14898</v>
      </c>
      <c r="G3918" s="4" t="s">
        <v>12</v>
      </c>
    </row>
    <row r="3919" customFormat="false" ht="15.75" hidden="false" customHeight="false" outlineLevel="0" collapsed="false">
      <c r="A3919" s="3" t="n">
        <v>3918</v>
      </c>
      <c r="B3919" s="4" t="s">
        <v>14899</v>
      </c>
      <c r="C3919" s="4" t="s">
        <v>14900</v>
      </c>
      <c r="D3919" s="4" t="s">
        <v>14901</v>
      </c>
      <c r="E3919" s="4" t="s">
        <v>14902</v>
      </c>
      <c r="F3919" s="4" t="s">
        <v>14903</v>
      </c>
      <c r="G3919" s="4" t="s">
        <v>12</v>
      </c>
    </row>
    <row r="3920" customFormat="false" ht="15.75" hidden="false" customHeight="false" outlineLevel="0" collapsed="false">
      <c r="A3920" s="3" t="n">
        <v>3919</v>
      </c>
      <c r="B3920" s="4" t="s">
        <v>14904</v>
      </c>
      <c r="C3920" s="4" t="s">
        <v>14905</v>
      </c>
      <c r="D3920" s="4" t="s">
        <v>14906</v>
      </c>
      <c r="E3920" s="4" t="s">
        <v>10</v>
      </c>
      <c r="F3920" s="4" t="s">
        <v>14907</v>
      </c>
      <c r="G3920" s="4" t="s">
        <v>12</v>
      </c>
    </row>
    <row r="3921" customFormat="false" ht="15.75" hidden="false" customHeight="false" outlineLevel="0" collapsed="false">
      <c r="A3921" s="3" t="n">
        <v>3920</v>
      </c>
      <c r="B3921" s="4" t="s">
        <v>14908</v>
      </c>
      <c r="C3921" s="4" t="s">
        <v>14909</v>
      </c>
      <c r="D3921" s="4" t="s">
        <v>14910</v>
      </c>
      <c r="E3921" s="4" t="s">
        <v>10</v>
      </c>
      <c r="F3921" s="4" t="s">
        <v>14911</v>
      </c>
      <c r="G3921" s="4" t="s">
        <v>12</v>
      </c>
    </row>
    <row r="3922" customFormat="false" ht="15.75" hidden="false" customHeight="false" outlineLevel="0" collapsed="false">
      <c r="A3922" s="3" t="n">
        <v>3921</v>
      </c>
      <c r="B3922" s="4" t="s">
        <v>14912</v>
      </c>
      <c r="C3922" s="4" t="s">
        <v>31</v>
      </c>
      <c r="D3922" s="4" t="s">
        <v>14913</v>
      </c>
      <c r="E3922" s="4" t="n">
        <f aca="false">+914222533534</f>
        <v>914222533534</v>
      </c>
      <c r="F3922" s="4" t="s">
        <v>14914</v>
      </c>
      <c r="G3922" s="4" t="s">
        <v>12</v>
      </c>
    </row>
    <row r="3923" customFormat="false" ht="15.75" hidden="false" customHeight="false" outlineLevel="0" collapsed="false">
      <c r="A3923" s="3" t="n">
        <v>3922</v>
      </c>
      <c r="B3923" s="4" t="s">
        <v>14915</v>
      </c>
      <c r="C3923" s="4" t="s">
        <v>14916</v>
      </c>
      <c r="D3923" s="4" t="s">
        <v>14917</v>
      </c>
      <c r="E3923" s="4" t="s">
        <v>10</v>
      </c>
      <c r="F3923" s="4" t="s">
        <v>14918</v>
      </c>
      <c r="G3923" s="4" t="s">
        <v>12</v>
      </c>
    </row>
    <row r="3924" customFormat="false" ht="15.75" hidden="false" customHeight="false" outlineLevel="0" collapsed="false">
      <c r="A3924" s="3" t="n">
        <v>3923</v>
      </c>
      <c r="B3924" s="5" t="s">
        <v>14919</v>
      </c>
      <c r="C3924" s="4" t="s">
        <v>14920</v>
      </c>
      <c r="D3924" s="4" t="s">
        <v>14921</v>
      </c>
      <c r="E3924" s="4" t="s">
        <v>10</v>
      </c>
      <c r="F3924" s="10" t="s">
        <v>14922</v>
      </c>
      <c r="G3924" s="4" t="s">
        <v>12</v>
      </c>
    </row>
    <row r="3925" customFormat="false" ht="15.75" hidden="false" customHeight="false" outlineLevel="0" collapsed="false">
      <c r="A3925" s="3" t="n">
        <v>3924</v>
      </c>
      <c r="B3925" s="4" t="s">
        <v>14923</v>
      </c>
      <c r="C3925" s="4" t="s">
        <v>14924</v>
      </c>
      <c r="D3925" s="4" t="s">
        <v>14925</v>
      </c>
      <c r="E3925" s="4" t="s">
        <v>14926</v>
      </c>
      <c r="F3925" s="4" t="s">
        <v>14927</v>
      </c>
      <c r="G3925" s="4" t="s">
        <v>12</v>
      </c>
    </row>
    <row r="3926" customFormat="false" ht="15.75" hidden="false" customHeight="false" outlineLevel="0" collapsed="false">
      <c r="A3926" s="3" t="n">
        <v>3925</v>
      </c>
      <c r="B3926" s="4" t="s">
        <v>14928</v>
      </c>
      <c r="C3926" s="4" t="s">
        <v>14929</v>
      </c>
      <c r="D3926" s="4" t="s">
        <v>14930</v>
      </c>
      <c r="E3926" s="4" t="s">
        <v>10</v>
      </c>
      <c r="F3926" s="4" t="s">
        <v>14931</v>
      </c>
      <c r="G3926" s="4" t="s">
        <v>12</v>
      </c>
    </row>
    <row r="3927" customFormat="false" ht="15.75" hidden="false" customHeight="false" outlineLevel="0" collapsed="false">
      <c r="A3927" s="3" t="n">
        <v>3926</v>
      </c>
      <c r="B3927" s="4" t="s">
        <v>14932</v>
      </c>
      <c r="C3927" s="4" t="s">
        <v>51</v>
      </c>
      <c r="D3927" s="4" t="s">
        <v>14933</v>
      </c>
      <c r="E3927" s="4" t="s">
        <v>10</v>
      </c>
      <c r="F3927" s="4" t="s">
        <v>14934</v>
      </c>
      <c r="G3927" s="4" t="s">
        <v>12</v>
      </c>
    </row>
    <row r="3928" customFormat="false" ht="15.75" hidden="false" customHeight="false" outlineLevel="0" collapsed="false">
      <c r="A3928" s="3" t="n">
        <v>3927</v>
      </c>
      <c r="B3928" s="4" t="s">
        <v>14935</v>
      </c>
      <c r="C3928" s="4" t="s">
        <v>31</v>
      </c>
      <c r="D3928" s="4" t="s">
        <v>14936</v>
      </c>
      <c r="E3928" s="4" t="s">
        <v>14937</v>
      </c>
      <c r="F3928" s="4" t="s">
        <v>14938</v>
      </c>
      <c r="G3928" s="4" t="s">
        <v>12</v>
      </c>
    </row>
    <row r="3929" customFormat="false" ht="15.75" hidden="false" customHeight="false" outlineLevel="0" collapsed="false">
      <c r="A3929" s="3" t="n">
        <v>3928</v>
      </c>
      <c r="B3929" s="4" t="s">
        <v>14939</v>
      </c>
      <c r="C3929" s="4" t="s">
        <v>14940</v>
      </c>
      <c r="D3929" s="4" t="s">
        <v>14941</v>
      </c>
      <c r="E3929" s="4" t="n">
        <f aca="false">+919916764211</f>
        <v>919916764211</v>
      </c>
      <c r="F3929" s="4" t="s">
        <v>14942</v>
      </c>
      <c r="G3929" s="4" t="s">
        <v>12</v>
      </c>
    </row>
    <row r="3930" customFormat="false" ht="15.75" hidden="false" customHeight="false" outlineLevel="0" collapsed="false">
      <c r="A3930" s="3" t="n">
        <v>3929</v>
      </c>
      <c r="B3930" s="4" t="s">
        <v>14943</v>
      </c>
      <c r="C3930" s="4" t="s">
        <v>14944</v>
      </c>
      <c r="D3930" s="4" t="s">
        <v>14945</v>
      </c>
      <c r="E3930" s="4" t="s">
        <v>10</v>
      </c>
      <c r="F3930" s="4" t="s">
        <v>14946</v>
      </c>
      <c r="G3930" s="4" t="s">
        <v>12</v>
      </c>
    </row>
    <row r="3931" customFormat="false" ht="15.75" hidden="false" customHeight="false" outlineLevel="0" collapsed="false">
      <c r="A3931" s="3" t="n">
        <v>3930</v>
      </c>
      <c r="B3931" s="4" t="s">
        <v>14947</v>
      </c>
      <c r="C3931" s="4" t="s">
        <v>14948</v>
      </c>
      <c r="D3931" s="6" t="s">
        <v>14949</v>
      </c>
      <c r="E3931" s="4" t="s">
        <v>14950</v>
      </c>
      <c r="F3931" s="4" t="s">
        <v>14951</v>
      </c>
      <c r="G3931" s="4" t="s">
        <v>12</v>
      </c>
    </row>
    <row r="3932" customFormat="false" ht="15.75" hidden="false" customHeight="false" outlineLevel="0" collapsed="false">
      <c r="A3932" s="3" t="n">
        <v>3931</v>
      </c>
      <c r="B3932" s="4" t="s">
        <v>14952</v>
      </c>
      <c r="C3932" s="4" t="s">
        <v>14953</v>
      </c>
      <c r="D3932" s="4" t="s">
        <v>14954</v>
      </c>
      <c r="E3932" s="4" t="s">
        <v>10</v>
      </c>
      <c r="F3932" s="4" t="s">
        <v>14955</v>
      </c>
      <c r="G3932" s="4" t="s">
        <v>12</v>
      </c>
    </row>
    <row r="3933" customFormat="false" ht="15.75" hidden="false" customHeight="false" outlineLevel="0" collapsed="false">
      <c r="A3933" s="3" t="n">
        <v>3932</v>
      </c>
      <c r="B3933" s="5" t="s">
        <v>14956</v>
      </c>
      <c r="C3933" s="4" t="s">
        <v>14957</v>
      </c>
      <c r="D3933" s="4" t="s">
        <v>14958</v>
      </c>
      <c r="E3933" s="4" t="s">
        <v>10</v>
      </c>
      <c r="F3933" s="4" t="s">
        <v>14959</v>
      </c>
      <c r="G3933" s="4" t="s">
        <v>12</v>
      </c>
    </row>
    <row r="3934" customFormat="false" ht="15.75" hidden="false" customHeight="false" outlineLevel="0" collapsed="false">
      <c r="A3934" s="3" t="n">
        <v>3933</v>
      </c>
      <c r="B3934" s="4" t="s">
        <v>14960</v>
      </c>
      <c r="C3934" s="4" t="s">
        <v>14961</v>
      </c>
      <c r="D3934" s="4" t="s">
        <v>14962</v>
      </c>
      <c r="E3934" s="4" t="s">
        <v>10</v>
      </c>
      <c r="F3934" s="4" t="s">
        <v>14963</v>
      </c>
      <c r="G3934" s="4" t="s">
        <v>12</v>
      </c>
    </row>
    <row r="3935" customFormat="false" ht="15.75" hidden="false" customHeight="false" outlineLevel="0" collapsed="false">
      <c r="A3935" s="3" t="n">
        <v>3934</v>
      </c>
      <c r="B3935" s="4" t="s">
        <v>14964</v>
      </c>
      <c r="C3935" s="4" t="s">
        <v>14965</v>
      </c>
      <c r="D3935" s="6" t="s">
        <v>14966</v>
      </c>
      <c r="E3935" s="4" t="s">
        <v>10</v>
      </c>
      <c r="F3935" s="4" t="s">
        <v>14967</v>
      </c>
      <c r="G3935" s="4" t="s">
        <v>12</v>
      </c>
    </row>
    <row r="3936" customFormat="false" ht="15.75" hidden="false" customHeight="false" outlineLevel="0" collapsed="false">
      <c r="A3936" s="3" t="n">
        <v>3935</v>
      </c>
      <c r="B3936" s="4" t="s">
        <v>14968</v>
      </c>
      <c r="C3936" s="4" t="s">
        <v>14969</v>
      </c>
      <c r="D3936" s="6" t="s">
        <v>14970</v>
      </c>
      <c r="E3936" s="4" t="s">
        <v>10</v>
      </c>
      <c r="F3936" s="4" t="s">
        <v>14971</v>
      </c>
      <c r="G3936" s="4" t="s">
        <v>12</v>
      </c>
    </row>
    <row r="3937" customFormat="false" ht="15.75" hidden="false" customHeight="false" outlineLevel="0" collapsed="false">
      <c r="A3937" s="3" t="n">
        <v>3936</v>
      </c>
      <c r="B3937" s="4" t="s">
        <v>14972</v>
      </c>
      <c r="C3937" s="4" t="s">
        <v>14973</v>
      </c>
      <c r="D3937" s="6" t="s">
        <v>14974</v>
      </c>
      <c r="E3937" s="4" t="s">
        <v>14975</v>
      </c>
      <c r="F3937" s="4" t="s">
        <v>14976</v>
      </c>
      <c r="G3937" s="4" t="s">
        <v>12</v>
      </c>
    </row>
    <row r="3938" customFormat="false" ht="15.75" hidden="false" customHeight="false" outlineLevel="0" collapsed="false">
      <c r="A3938" s="3" t="n">
        <v>3937</v>
      </c>
      <c r="B3938" s="4" t="s">
        <v>14977</v>
      </c>
      <c r="C3938" s="4" t="s">
        <v>14978</v>
      </c>
      <c r="D3938" s="4" t="s">
        <v>14979</v>
      </c>
      <c r="E3938" s="4" t="s">
        <v>10</v>
      </c>
      <c r="F3938" s="4" t="s">
        <v>14980</v>
      </c>
      <c r="G3938" s="4" t="s">
        <v>12</v>
      </c>
    </row>
    <row r="3939" customFormat="false" ht="15.75" hidden="false" customHeight="false" outlineLevel="0" collapsed="false">
      <c r="A3939" s="3" t="n">
        <v>3938</v>
      </c>
      <c r="B3939" s="4" t="s">
        <v>14981</v>
      </c>
      <c r="C3939" s="4" t="s">
        <v>14982</v>
      </c>
      <c r="D3939" s="4" t="s">
        <v>14983</v>
      </c>
      <c r="E3939" s="4" t="n">
        <f aca="false">+919822191810</f>
        <v>919822191810</v>
      </c>
      <c r="F3939" s="4" t="s">
        <v>14984</v>
      </c>
      <c r="G3939" s="4" t="s">
        <v>12</v>
      </c>
    </row>
    <row r="3940" customFormat="false" ht="15.75" hidden="false" customHeight="false" outlineLevel="0" collapsed="false">
      <c r="A3940" s="3" t="n">
        <v>3939</v>
      </c>
      <c r="B3940" s="4" t="s">
        <v>14985</v>
      </c>
      <c r="C3940" s="4" t="s">
        <v>31</v>
      </c>
      <c r="D3940" s="4" t="s">
        <v>14986</v>
      </c>
      <c r="E3940" s="4" t="n">
        <f aca="false">+912266275964</f>
        <v>912266275964</v>
      </c>
      <c r="F3940" s="4" t="s">
        <v>14987</v>
      </c>
      <c r="G3940" s="4" t="s">
        <v>12</v>
      </c>
    </row>
    <row r="3941" customFormat="false" ht="15.75" hidden="false" customHeight="false" outlineLevel="0" collapsed="false">
      <c r="A3941" s="3" t="n">
        <v>3940</v>
      </c>
      <c r="B3941" s="5" t="s">
        <v>14988</v>
      </c>
      <c r="C3941" s="4" t="s">
        <v>3495</v>
      </c>
      <c r="D3941" s="4" t="s">
        <v>14989</v>
      </c>
      <c r="E3941" s="4" t="s">
        <v>10</v>
      </c>
      <c r="F3941" s="4" t="s">
        <v>14990</v>
      </c>
      <c r="G3941" s="4" t="s">
        <v>12</v>
      </c>
    </row>
    <row r="3942" customFormat="false" ht="15.75" hidden="false" customHeight="false" outlineLevel="0" collapsed="false">
      <c r="A3942" s="3" t="n">
        <v>3941</v>
      </c>
      <c r="B3942" s="4" t="s">
        <v>14991</v>
      </c>
      <c r="C3942" s="4" t="s">
        <v>14992</v>
      </c>
      <c r="D3942" s="4" t="s">
        <v>14993</v>
      </c>
      <c r="E3942" s="4" t="s">
        <v>10</v>
      </c>
      <c r="F3942" s="4" t="s">
        <v>14994</v>
      </c>
      <c r="G3942" s="4" t="s">
        <v>12</v>
      </c>
    </row>
    <row r="3943" customFormat="false" ht="15.75" hidden="false" customHeight="false" outlineLevel="0" collapsed="false">
      <c r="A3943" s="3" t="n">
        <v>3942</v>
      </c>
      <c r="B3943" s="4" t="s">
        <v>14995</v>
      </c>
      <c r="C3943" s="4" t="s">
        <v>6853</v>
      </c>
      <c r="D3943" s="4" t="s">
        <v>14996</v>
      </c>
      <c r="E3943" s="4" t="s">
        <v>14997</v>
      </c>
      <c r="F3943" s="4" t="s">
        <v>14998</v>
      </c>
      <c r="G3943" s="4" t="s">
        <v>12</v>
      </c>
    </row>
    <row r="3944" customFormat="false" ht="15.75" hidden="false" customHeight="false" outlineLevel="0" collapsed="false">
      <c r="A3944" s="3" t="n">
        <v>3943</v>
      </c>
      <c r="B3944" s="4" t="s">
        <v>14999</v>
      </c>
      <c r="C3944" s="4" t="s">
        <v>15000</v>
      </c>
      <c r="D3944" s="4" t="s">
        <v>15001</v>
      </c>
      <c r="E3944" s="4" t="n">
        <f aca="false">+919652232500</f>
        <v>919652232500</v>
      </c>
      <c r="F3944" s="4" t="s">
        <v>15002</v>
      </c>
      <c r="G3944" s="4" t="s">
        <v>12</v>
      </c>
    </row>
    <row r="3945" customFormat="false" ht="15.75" hidden="false" customHeight="false" outlineLevel="0" collapsed="false">
      <c r="A3945" s="3" t="n">
        <v>3944</v>
      </c>
      <c r="B3945" s="4" t="s">
        <v>15003</v>
      </c>
      <c r="C3945" s="4" t="s">
        <v>15004</v>
      </c>
      <c r="D3945" s="4" t="s">
        <v>15005</v>
      </c>
      <c r="E3945" s="4" t="n">
        <f aca="false">+918888151113</f>
        <v>918888151113</v>
      </c>
      <c r="F3945" s="4" t="s">
        <v>15006</v>
      </c>
      <c r="G3945" s="4" t="s">
        <v>12</v>
      </c>
    </row>
    <row r="3946" customFormat="false" ht="15.75" hidden="false" customHeight="false" outlineLevel="0" collapsed="false">
      <c r="A3946" s="3" t="n">
        <v>3945</v>
      </c>
      <c r="B3946" s="4" t="s">
        <v>15007</v>
      </c>
      <c r="C3946" s="4" t="s">
        <v>31</v>
      </c>
      <c r="D3946" s="4" t="s">
        <v>15008</v>
      </c>
      <c r="E3946" s="4" t="s">
        <v>10</v>
      </c>
      <c r="F3946" s="4" t="s">
        <v>15009</v>
      </c>
      <c r="G3946" s="4" t="s">
        <v>12</v>
      </c>
    </row>
    <row r="3947" customFormat="false" ht="15.75" hidden="false" customHeight="false" outlineLevel="0" collapsed="false">
      <c r="A3947" s="3" t="n">
        <v>3946</v>
      </c>
      <c r="B3947" s="4" t="s">
        <v>15010</v>
      </c>
      <c r="C3947" s="4" t="s">
        <v>15011</v>
      </c>
      <c r="D3947" s="4" t="s">
        <v>15012</v>
      </c>
      <c r="E3947" s="4" t="s">
        <v>10</v>
      </c>
      <c r="F3947" s="4" t="s">
        <v>15013</v>
      </c>
      <c r="G3947" s="4" t="s">
        <v>12</v>
      </c>
    </row>
    <row r="3948" customFormat="false" ht="15.75" hidden="false" customHeight="false" outlineLevel="0" collapsed="false">
      <c r="A3948" s="3" t="n">
        <v>3947</v>
      </c>
      <c r="B3948" s="4" t="s">
        <v>15014</v>
      </c>
      <c r="C3948" s="4" t="s">
        <v>31</v>
      </c>
      <c r="D3948" s="4" t="s">
        <v>15015</v>
      </c>
      <c r="E3948" s="4" t="s">
        <v>10</v>
      </c>
      <c r="F3948" s="4" t="s">
        <v>15016</v>
      </c>
      <c r="G3948" s="4" t="s">
        <v>12</v>
      </c>
    </row>
    <row r="3949" customFormat="false" ht="15.75" hidden="false" customHeight="false" outlineLevel="0" collapsed="false">
      <c r="A3949" s="3" t="n">
        <v>3948</v>
      </c>
      <c r="B3949" s="4" t="s">
        <v>15017</v>
      </c>
      <c r="C3949" s="4" t="s">
        <v>15018</v>
      </c>
      <c r="D3949" s="4" t="s">
        <v>15019</v>
      </c>
      <c r="E3949" s="4" t="s">
        <v>15020</v>
      </c>
      <c r="F3949" s="4" t="s">
        <v>15021</v>
      </c>
      <c r="G3949" s="4" t="s">
        <v>12</v>
      </c>
    </row>
    <row r="3950" customFormat="false" ht="15.75" hidden="false" customHeight="false" outlineLevel="0" collapsed="false">
      <c r="A3950" s="3" t="n">
        <v>3949</v>
      </c>
      <c r="B3950" s="4" t="s">
        <v>15022</v>
      </c>
      <c r="C3950" s="4" t="s">
        <v>15023</v>
      </c>
      <c r="D3950" s="4" t="s">
        <v>15024</v>
      </c>
      <c r="E3950" s="4" t="s">
        <v>10</v>
      </c>
      <c r="F3950" s="4" t="s">
        <v>15025</v>
      </c>
      <c r="G3950" s="4" t="s">
        <v>12</v>
      </c>
    </row>
    <row r="3951" customFormat="false" ht="15.75" hidden="false" customHeight="false" outlineLevel="0" collapsed="false">
      <c r="A3951" s="3" t="n">
        <v>3950</v>
      </c>
      <c r="B3951" s="4" t="s">
        <v>15026</v>
      </c>
      <c r="C3951" s="4" t="s">
        <v>6853</v>
      </c>
      <c r="D3951" s="4" t="s">
        <v>15027</v>
      </c>
      <c r="E3951" s="4" t="s">
        <v>15028</v>
      </c>
      <c r="F3951" s="4" t="s">
        <v>15029</v>
      </c>
      <c r="G3951" s="4" t="s">
        <v>12</v>
      </c>
    </row>
    <row r="3952" customFormat="false" ht="15.75" hidden="false" customHeight="false" outlineLevel="0" collapsed="false">
      <c r="A3952" s="3" t="n">
        <v>3951</v>
      </c>
      <c r="B3952" s="4" t="s">
        <v>15030</v>
      </c>
      <c r="C3952" s="4" t="s">
        <v>15031</v>
      </c>
      <c r="D3952" s="4" t="s">
        <v>15032</v>
      </c>
      <c r="E3952" s="4" t="n">
        <f aca="false">+911126895338</f>
        <v>911126895338</v>
      </c>
      <c r="F3952" s="4" t="s">
        <v>15033</v>
      </c>
      <c r="G3952" s="4" t="s">
        <v>12</v>
      </c>
    </row>
    <row r="3953" customFormat="false" ht="15.75" hidden="false" customHeight="false" outlineLevel="0" collapsed="false">
      <c r="A3953" s="3" t="n">
        <v>3952</v>
      </c>
      <c r="B3953" s="4" t="s">
        <v>15034</v>
      </c>
      <c r="C3953" s="4" t="s">
        <v>15035</v>
      </c>
      <c r="D3953" s="4" t="s">
        <v>15036</v>
      </c>
      <c r="E3953" s="4" t="s">
        <v>10</v>
      </c>
      <c r="F3953" s="4" t="s">
        <v>15037</v>
      </c>
      <c r="G3953" s="4" t="s">
        <v>12</v>
      </c>
    </row>
    <row r="3954" customFormat="false" ht="15.75" hidden="false" customHeight="false" outlineLevel="0" collapsed="false">
      <c r="A3954" s="3" t="n">
        <v>3953</v>
      </c>
      <c r="B3954" s="4" t="s">
        <v>15038</v>
      </c>
      <c r="C3954" s="4" t="s">
        <v>1640</v>
      </c>
      <c r="D3954" s="4" t="s">
        <v>15039</v>
      </c>
      <c r="E3954" s="4" t="s">
        <v>10</v>
      </c>
      <c r="F3954" s="4" t="s">
        <v>15040</v>
      </c>
      <c r="G3954" s="4" t="s">
        <v>12</v>
      </c>
    </row>
    <row r="3955" customFormat="false" ht="15.75" hidden="false" customHeight="false" outlineLevel="0" collapsed="false">
      <c r="A3955" s="3" t="n">
        <v>3954</v>
      </c>
      <c r="B3955" s="4" t="s">
        <v>15041</v>
      </c>
      <c r="C3955" s="4" t="s">
        <v>15042</v>
      </c>
      <c r="D3955" s="4" t="s">
        <v>15043</v>
      </c>
      <c r="E3955" s="4" t="s">
        <v>15044</v>
      </c>
      <c r="F3955" s="4" t="s">
        <v>15045</v>
      </c>
      <c r="G3955" s="4" t="s">
        <v>12</v>
      </c>
    </row>
    <row r="3956" customFormat="false" ht="15.75" hidden="false" customHeight="false" outlineLevel="0" collapsed="false">
      <c r="A3956" s="3" t="n">
        <v>3955</v>
      </c>
      <c r="B3956" s="4" t="s">
        <v>15046</v>
      </c>
      <c r="C3956" s="4" t="s">
        <v>15047</v>
      </c>
      <c r="D3956" s="4" t="s">
        <v>15048</v>
      </c>
      <c r="E3956" s="4" t="s">
        <v>10</v>
      </c>
      <c r="F3956" s="4" t="s">
        <v>15049</v>
      </c>
      <c r="G3956" s="4" t="s">
        <v>12</v>
      </c>
    </row>
    <row r="3957" customFormat="false" ht="15.75" hidden="false" customHeight="false" outlineLevel="0" collapsed="false">
      <c r="A3957" s="3" t="n">
        <v>3956</v>
      </c>
      <c r="B3957" s="4" t="s">
        <v>15050</v>
      </c>
      <c r="C3957" s="4" t="s">
        <v>6853</v>
      </c>
      <c r="D3957" s="4" t="s">
        <v>15051</v>
      </c>
      <c r="E3957" s="4" t="s">
        <v>15052</v>
      </c>
      <c r="F3957" s="4" t="s">
        <v>15053</v>
      </c>
      <c r="G3957" s="4" t="s">
        <v>12</v>
      </c>
    </row>
    <row r="3958" customFormat="false" ht="15.75" hidden="false" customHeight="false" outlineLevel="0" collapsed="false">
      <c r="A3958" s="3" t="n">
        <v>3957</v>
      </c>
      <c r="B3958" s="4" t="s">
        <v>15054</v>
      </c>
      <c r="C3958" s="4" t="s">
        <v>31</v>
      </c>
      <c r="D3958" s="4" t="s">
        <v>15055</v>
      </c>
      <c r="E3958" s="4" t="s">
        <v>10</v>
      </c>
      <c r="F3958" s="4" t="s">
        <v>15056</v>
      </c>
      <c r="G3958" s="4" t="s">
        <v>12</v>
      </c>
    </row>
    <row r="3959" customFormat="false" ht="15.75" hidden="false" customHeight="false" outlineLevel="0" collapsed="false">
      <c r="A3959" s="3" t="n">
        <v>3958</v>
      </c>
      <c r="B3959" s="4" t="s">
        <v>15057</v>
      </c>
      <c r="C3959" s="4" t="s">
        <v>15058</v>
      </c>
      <c r="D3959" s="4" t="s">
        <v>15059</v>
      </c>
      <c r="E3959" s="4" t="s">
        <v>15060</v>
      </c>
      <c r="F3959" s="4" t="s">
        <v>15061</v>
      </c>
      <c r="G3959" s="4" t="s">
        <v>12</v>
      </c>
    </row>
    <row r="3960" customFormat="false" ht="15.75" hidden="false" customHeight="false" outlineLevel="0" collapsed="false">
      <c r="A3960" s="3" t="n">
        <v>3959</v>
      </c>
      <c r="B3960" s="4" t="s">
        <v>15062</v>
      </c>
      <c r="C3960" s="4" t="s">
        <v>15063</v>
      </c>
      <c r="D3960" s="4" t="s">
        <v>15064</v>
      </c>
      <c r="E3960" s="4" t="s">
        <v>10</v>
      </c>
      <c r="F3960" s="4" t="s">
        <v>15065</v>
      </c>
      <c r="G3960" s="4" t="s">
        <v>12</v>
      </c>
    </row>
    <row r="3961" customFormat="false" ht="15.75" hidden="false" customHeight="false" outlineLevel="0" collapsed="false">
      <c r="A3961" s="3" t="n">
        <v>3960</v>
      </c>
      <c r="B3961" s="4" t="s">
        <v>15066</v>
      </c>
      <c r="C3961" s="4" t="s">
        <v>6853</v>
      </c>
      <c r="D3961" s="4" t="s">
        <v>15067</v>
      </c>
      <c r="E3961" s="4" t="s">
        <v>15068</v>
      </c>
      <c r="F3961" s="4" t="s">
        <v>15069</v>
      </c>
      <c r="G3961" s="4" t="s">
        <v>12</v>
      </c>
    </row>
    <row r="3962" customFormat="false" ht="15.75" hidden="false" customHeight="false" outlineLevel="0" collapsed="false">
      <c r="A3962" s="3" t="n">
        <v>3961</v>
      </c>
      <c r="B3962" s="4" t="s">
        <v>15070</v>
      </c>
      <c r="C3962" s="4" t="s">
        <v>15071</v>
      </c>
      <c r="D3962" s="4" t="s">
        <v>15072</v>
      </c>
      <c r="E3962" s="4" t="s">
        <v>15073</v>
      </c>
      <c r="F3962" s="4" t="s">
        <v>15074</v>
      </c>
      <c r="G3962" s="4" t="s">
        <v>12</v>
      </c>
    </row>
    <row r="3963" customFormat="false" ht="15.75" hidden="false" customHeight="false" outlineLevel="0" collapsed="false">
      <c r="A3963" s="3" t="n">
        <v>3962</v>
      </c>
      <c r="B3963" s="4" t="s">
        <v>15075</v>
      </c>
      <c r="C3963" s="4" t="s">
        <v>15076</v>
      </c>
      <c r="D3963" s="4" t="s">
        <v>15077</v>
      </c>
      <c r="E3963" s="4" t="n">
        <f aca="false">+918978855770</f>
        <v>918978855770</v>
      </c>
      <c r="F3963" s="4" t="s">
        <v>15078</v>
      </c>
      <c r="G3963" s="4" t="s">
        <v>12</v>
      </c>
    </row>
    <row r="3964" customFormat="false" ht="15.75" hidden="false" customHeight="false" outlineLevel="0" collapsed="false">
      <c r="A3964" s="3" t="n">
        <v>3963</v>
      </c>
      <c r="B3964" s="4" t="s">
        <v>15079</v>
      </c>
      <c r="C3964" s="4" t="s">
        <v>31</v>
      </c>
      <c r="D3964" s="4" t="s">
        <v>15080</v>
      </c>
      <c r="E3964" s="4" t="n">
        <f aca="false">+911970256340</f>
        <v>911970256340</v>
      </c>
      <c r="F3964" s="4" t="s">
        <v>15081</v>
      </c>
      <c r="G3964" s="4" t="s">
        <v>12</v>
      </c>
    </row>
    <row r="3965" customFormat="false" ht="15.75" hidden="false" customHeight="false" outlineLevel="0" collapsed="false">
      <c r="A3965" s="3" t="n">
        <v>3964</v>
      </c>
      <c r="B3965" s="4" t="s">
        <v>15082</v>
      </c>
      <c r="C3965" s="4" t="s">
        <v>2459</v>
      </c>
      <c r="D3965" s="6" t="s">
        <v>15083</v>
      </c>
      <c r="E3965" s="4" t="s">
        <v>10</v>
      </c>
      <c r="F3965" s="4" t="s">
        <v>15084</v>
      </c>
      <c r="G3965" s="4" t="s">
        <v>12</v>
      </c>
    </row>
    <row r="3966" customFormat="false" ht="15.75" hidden="false" customHeight="false" outlineLevel="0" collapsed="false">
      <c r="A3966" s="3" t="n">
        <v>3965</v>
      </c>
      <c r="B3966" s="4" t="s">
        <v>15085</v>
      </c>
      <c r="C3966" s="4" t="s">
        <v>15086</v>
      </c>
      <c r="D3966" s="15" t="s">
        <v>15087</v>
      </c>
      <c r="E3966" s="4" t="s">
        <v>10</v>
      </c>
      <c r="F3966" s="4" t="s">
        <v>15088</v>
      </c>
      <c r="G3966" s="4" t="s">
        <v>12</v>
      </c>
    </row>
    <row r="3967" customFormat="false" ht="15.75" hidden="false" customHeight="false" outlineLevel="0" collapsed="false">
      <c r="A3967" s="3" t="n">
        <v>3966</v>
      </c>
      <c r="B3967" s="4" t="s">
        <v>15089</v>
      </c>
      <c r="C3967" s="4" t="s">
        <v>6853</v>
      </c>
      <c r="D3967" s="4" t="s">
        <v>15090</v>
      </c>
      <c r="E3967" s="4" t="s">
        <v>15091</v>
      </c>
      <c r="F3967" s="4" t="s">
        <v>15092</v>
      </c>
      <c r="G3967" s="4" t="s">
        <v>12</v>
      </c>
    </row>
    <row r="3968" customFormat="false" ht="15.75" hidden="false" customHeight="false" outlineLevel="0" collapsed="false">
      <c r="A3968" s="3" t="n">
        <v>3967</v>
      </c>
      <c r="B3968" s="4" t="s">
        <v>15093</v>
      </c>
      <c r="C3968" s="4" t="s">
        <v>15094</v>
      </c>
      <c r="D3968" s="4" t="s">
        <v>15095</v>
      </c>
      <c r="E3968" s="4" t="s">
        <v>10</v>
      </c>
      <c r="F3968" s="4" t="s">
        <v>15096</v>
      </c>
      <c r="G3968" s="4" t="s">
        <v>12</v>
      </c>
    </row>
    <row r="3969" customFormat="false" ht="15.75" hidden="false" customHeight="false" outlineLevel="0" collapsed="false">
      <c r="A3969" s="3" t="n">
        <v>3968</v>
      </c>
      <c r="B3969" s="4" t="s">
        <v>15097</v>
      </c>
      <c r="C3969" s="4" t="s">
        <v>51</v>
      </c>
      <c r="D3969" s="4" t="s">
        <v>15098</v>
      </c>
      <c r="E3969" s="4" t="n">
        <f aca="false">+912025443157</f>
        <v>912025443157</v>
      </c>
      <c r="F3969" s="4" t="s">
        <v>15099</v>
      </c>
      <c r="G3969" s="4" t="s">
        <v>12</v>
      </c>
    </row>
    <row r="3970" customFormat="false" ht="15.75" hidden="false" customHeight="false" outlineLevel="0" collapsed="false">
      <c r="A3970" s="3" t="n">
        <v>3969</v>
      </c>
      <c r="B3970" s="4" t="s">
        <v>15100</v>
      </c>
      <c r="C3970" s="4" t="s">
        <v>15101</v>
      </c>
      <c r="D3970" s="4" t="s">
        <v>15102</v>
      </c>
      <c r="E3970" s="4" t="s">
        <v>10</v>
      </c>
      <c r="F3970" s="4" t="s">
        <v>15103</v>
      </c>
      <c r="G3970" s="4" t="s">
        <v>12</v>
      </c>
    </row>
    <row r="3971" customFormat="false" ht="15.75" hidden="false" customHeight="false" outlineLevel="0" collapsed="false">
      <c r="A3971" s="3" t="n">
        <v>3970</v>
      </c>
      <c r="B3971" s="4" t="s">
        <v>15104</v>
      </c>
      <c r="C3971" s="4" t="s">
        <v>14</v>
      </c>
      <c r="D3971" s="4" t="s">
        <v>15105</v>
      </c>
      <c r="E3971" s="4" t="s">
        <v>10</v>
      </c>
      <c r="F3971" s="4" t="s">
        <v>15106</v>
      </c>
      <c r="G3971" s="4" t="s">
        <v>12</v>
      </c>
    </row>
    <row r="3972" customFormat="false" ht="15.75" hidden="false" customHeight="false" outlineLevel="0" collapsed="false">
      <c r="A3972" s="3" t="n">
        <v>3971</v>
      </c>
      <c r="B3972" s="4" t="s">
        <v>15107</v>
      </c>
      <c r="C3972" s="4" t="s">
        <v>15108</v>
      </c>
      <c r="D3972" s="10" t="s">
        <v>15109</v>
      </c>
      <c r="E3972" s="4" t="s">
        <v>10</v>
      </c>
      <c r="F3972" s="4" t="s">
        <v>15110</v>
      </c>
      <c r="G3972" s="4" t="s">
        <v>12</v>
      </c>
    </row>
    <row r="3973" customFormat="false" ht="15.75" hidden="false" customHeight="false" outlineLevel="0" collapsed="false">
      <c r="A3973" s="3" t="n">
        <v>3972</v>
      </c>
      <c r="B3973" s="4" t="s">
        <v>15111</v>
      </c>
      <c r="C3973" s="4" t="s">
        <v>15112</v>
      </c>
      <c r="D3973" s="4" t="s">
        <v>15113</v>
      </c>
      <c r="E3973" s="10" t="s">
        <v>15114</v>
      </c>
      <c r="F3973" s="4" t="s">
        <v>15115</v>
      </c>
      <c r="G3973" s="4" t="s">
        <v>12</v>
      </c>
    </row>
    <row r="3974" customFormat="false" ht="15.75" hidden="false" customHeight="false" outlineLevel="0" collapsed="false">
      <c r="A3974" s="3" t="n">
        <v>3973</v>
      </c>
      <c r="B3974" s="4" t="s">
        <v>15116</v>
      </c>
      <c r="C3974" s="4" t="s">
        <v>31</v>
      </c>
      <c r="D3974" s="4" t="s">
        <v>15117</v>
      </c>
      <c r="E3974" s="4" t="s">
        <v>10</v>
      </c>
      <c r="F3974" s="4" t="s">
        <v>15118</v>
      </c>
      <c r="G3974" s="4" t="s">
        <v>12</v>
      </c>
    </row>
    <row r="3975" customFormat="false" ht="15.75" hidden="false" customHeight="false" outlineLevel="0" collapsed="false">
      <c r="A3975" s="3" t="n">
        <v>3974</v>
      </c>
      <c r="B3975" s="4" t="s">
        <v>15119</v>
      </c>
      <c r="C3975" s="4" t="s">
        <v>15120</v>
      </c>
      <c r="D3975" s="4" t="s">
        <v>15121</v>
      </c>
      <c r="E3975" s="4" t="s">
        <v>10</v>
      </c>
      <c r="F3975" s="4" t="s">
        <v>15122</v>
      </c>
      <c r="G3975" s="4" t="s">
        <v>12</v>
      </c>
    </row>
    <row r="3976" customFormat="false" ht="15.75" hidden="false" customHeight="false" outlineLevel="0" collapsed="false">
      <c r="A3976" s="3" t="n">
        <v>3975</v>
      </c>
      <c r="B3976" s="4" t="s">
        <v>15123</v>
      </c>
      <c r="C3976" s="4" t="s">
        <v>15124</v>
      </c>
      <c r="D3976" s="4" t="s">
        <v>15125</v>
      </c>
      <c r="E3976" s="4" t="s">
        <v>10</v>
      </c>
      <c r="F3976" s="4" t="s">
        <v>15126</v>
      </c>
      <c r="G3976" s="4" t="s">
        <v>12</v>
      </c>
    </row>
    <row r="3977" customFormat="false" ht="15.75" hidden="false" customHeight="false" outlineLevel="0" collapsed="false">
      <c r="A3977" s="3" t="n">
        <v>3976</v>
      </c>
      <c r="B3977" s="4" t="s">
        <v>15127</v>
      </c>
      <c r="C3977" s="4" t="s">
        <v>14</v>
      </c>
      <c r="D3977" s="4" t="s">
        <v>15128</v>
      </c>
      <c r="E3977" s="4" t="s">
        <v>10</v>
      </c>
      <c r="F3977" s="4" t="s">
        <v>15129</v>
      </c>
      <c r="G3977" s="4" t="s">
        <v>12</v>
      </c>
    </row>
    <row r="3978" customFormat="false" ht="15.75" hidden="false" customHeight="false" outlineLevel="0" collapsed="false">
      <c r="A3978" s="3" t="n">
        <v>3977</v>
      </c>
      <c r="B3978" s="4" t="s">
        <v>15130</v>
      </c>
      <c r="C3978" s="4" t="s">
        <v>15131</v>
      </c>
      <c r="D3978" s="4" t="s">
        <v>15132</v>
      </c>
      <c r="E3978" s="4" t="s">
        <v>10</v>
      </c>
      <c r="F3978" s="4" t="s">
        <v>15133</v>
      </c>
      <c r="G3978" s="4" t="s">
        <v>12</v>
      </c>
    </row>
    <row r="3979" customFormat="false" ht="15.75" hidden="false" customHeight="false" outlineLevel="0" collapsed="false">
      <c r="A3979" s="3" t="n">
        <v>3978</v>
      </c>
      <c r="B3979" s="4" t="s">
        <v>15134</v>
      </c>
      <c r="C3979" s="4" t="s">
        <v>6853</v>
      </c>
      <c r="D3979" s="4" t="s">
        <v>15135</v>
      </c>
      <c r="E3979" s="4" t="s">
        <v>15136</v>
      </c>
      <c r="F3979" s="4" t="s">
        <v>15137</v>
      </c>
      <c r="G3979" s="4" t="s">
        <v>12</v>
      </c>
    </row>
    <row r="3980" customFormat="false" ht="15.75" hidden="false" customHeight="false" outlineLevel="0" collapsed="false">
      <c r="A3980" s="3" t="n">
        <v>3979</v>
      </c>
      <c r="B3980" s="4" t="s">
        <v>15138</v>
      </c>
      <c r="C3980" s="4" t="s">
        <v>15139</v>
      </c>
      <c r="D3980" s="4" t="s">
        <v>15140</v>
      </c>
      <c r="E3980" s="4" t="s">
        <v>10</v>
      </c>
      <c r="F3980" s="4" t="s">
        <v>15141</v>
      </c>
      <c r="G3980" s="4" t="s">
        <v>12</v>
      </c>
    </row>
    <row r="3981" customFormat="false" ht="15.75" hidden="false" customHeight="false" outlineLevel="0" collapsed="false">
      <c r="A3981" s="3" t="n">
        <v>3980</v>
      </c>
      <c r="B3981" s="4" t="s">
        <v>15142</v>
      </c>
      <c r="C3981" s="4" t="s">
        <v>15143</v>
      </c>
      <c r="D3981" s="4" t="s">
        <v>15144</v>
      </c>
      <c r="E3981" s="4" t="n">
        <f aca="false">+914067220000</f>
        <v>914067220000</v>
      </c>
      <c r="F3981" s="4" t="s">
        <v>15145</v>
      </c>
      <c r="G3981" s="4" t="s">
        <v>12</v>
      </c>
    </row>
    <row r="3982" customFormat="false" ht="15.75" hidden="false" customHeight="false" outlineLevel="0" collapsed="false">
      <c r="A3982" s="3" t="n">
        <v>3981</v>
      </c>
      <c r="B3982" s="4" t="s">
        <v>15146</v>
      </c>
      <c r="C3982" s="4" t="s">
        <v>15147</v>
      </c>
      <c r="D3982" s="4" t="s">
        <v>15148</v>
      </c>
      <c r="E3982" s="4" t="n">
        <f aca="false">+918040890000</f>
        <v>918040890000</v>
      </c>
      <c r="F3982" s="4" t="s">
        <v>15149</v>
      </c>
      <c r="G3982" s="4" t="s">
        <v>12</v>
      </c>
    </row>
    <row r="3983" customFormat="false" ht="15.75" hidden="false" customHeight="false" outlineLevel="0" collapsed="false">
      <c r="A3983" s="3" t="n">
        <v>3982</v>
      </c>
      <c r="B3983" s="4" t="s">
        <v>15150</v>
      </c>
      <c r="C3983" s="4" t="s">
        <v>14</v>
      </c>
      <c r="D3983" s="6" t="s">
        <v>15151</v>
      </c>
      <c r="E3983" s="4" t="s">
        <v>10</v>
      </c>
      <c r="F3983" s="4" t="s">
        <v>15152</v>
      </c>
      <c r="G3983" s="4" t="s">
        <v>12</v>
      </c>
    </row>
    <row r="3984" customFormat="false" ht="15.75" hidden="false" customHeight="false" outlineLevel="0" collapsed="false">
      <c r="A3984" s="3" t="n">
        <v>3983</v>
      </c>
      <c r="B3984" s="4" t="s">
        <v>15153</v>
      </c>
      <c r="C3984" s="4" t="s">
        <v>15154</v>
      </c>
      <c r="D3984" s="4" t="s">
        <v>15155</v>
      </c>
      <c r="E3984" s="4" t="s">
        <v>15156</v>
      </c>
      <c r="F3984" s="4" t="s">
        <v>15157</v>
      </c>
      <c r="G3984" s="4" t="s">
        <v>12</v>
      </c>
    </row>
    <row r="3985" customFormat="false" ht="15.75" hidden="false" customHeight="false" outlineLevel="0" collapsed="false">
      <c r="A3985" s="3" t="n">
        <v>3984</v>
      </c>
      <c r="B3985" s="4" t="s">
        <v>15158</v>
      </c>
      <c r="C3985" s="4" t="s">
        <v>15159</v>
      </c>
      <c r="D3985" s="4" t="s">
        <v>15160</v>
      </c>
      <c r="E3985" s="4" t="n">
        <f aca="false">+912227740035</f>
        <v>912227740035</v>
      </c>
      <c r="F3985" s="4" t="s">
        <v>15161</v>
      </c>
      <c r="G3985" s="4" t="s">
        <v>12</v>
      </c>
    </row>
    <row r="3986" customFormat="false" ht="15.75" hidden="false" customHeight="false" outlineLevel="0" collapsed="false">
      <c r="A3986" s="3" t="n">
        <v>3985</v>
      </c>
      <c r="B3986" s="4" t="s">
        <v>15162</v>
      </c>
      <c r="C3986" s="4" t="s">
        <v>31</v>
      </c>
      <c r="D3986" s="4" t="s">
        <v>15163</v>
      </c>
      <c r="E3986" s="4" t="s">
        <v>10</v>
      </c>
      <c r="F3986" s="4" t="s">
        <v>15164</v>
      </c>
      <c r="G3986" s="4" t="s">
        <v>12</v>
      </c>
    </row>
    <row r="3987" customFormat="false" ht="15.75" hidden="false" customHeight="false" outlineLevel="0" collapsed="false">
      <c r="A3987" s="3" t="n">
        <v>3986</v>
      </c>
      <c r="B3987" s="4" t="s">
        <v>15165</v>
      </c>
      <c r="C3987" s="4" t="s">
        <v>15166</v>
      </c>
      <c r="D3987" s="4" t="s">
        <v>15167</v>
      </c>
      <c r="E3987" s="4" t="s">
        <v>10</v>
      </c>
      <c r="F3987" s="4" t="s">
        <v>15168</v>
      </c>
      <c r="G3987" s="4" t="s">
        <v>12</v>
      </c>
    </row>
    <row r="3988" customFormat="false" ht="15.75" hidden="false" customHeight="false" outlineLevel="0" collapsed="false">
      <c r="A3988" s="3" t="n">
        <v>3987</v>
      </c>
      <c r="B3988" s="4" t="s">
        <v>15169</v>
      </c>
      <c r="C3988" s="4" t="s">
        <v>15170</v>
      </c>
      <c r="D3988" s="4" t="s">
        <v>15171</v>
      </c>
      <c r="E3988" s="4" t="s">
        <v>10</v>
      </c>
      <c r="F3988" s="4" t="s">
        <v>15172</v>
      </c>
      <c r="G3988" s="4" t="s">
        <v>12</v>
      </c>
    </row>
    <row r="3989" customFormat="false" ht="15.75" hidden="false" customHeight="false" outlineLevel="0" collapsed="false">
      <c r="A3989" s="3" t="n">
        <v>3988</v>
      </c>
      <c r="B3989" s="4" t="s">
        <v>15173</v>
      </c>
      <c r="C3989" s="4" t="s">
        <v>15174</v>
      </c>
      <c r="D3989" s="4" t="s">
        <v>15175</v>
      </c>
      <c r="E3989" s="4" t="s">
        <v>10</v>
      </c>
      <c r="F3989" s="4" t="s">
        <v>15176</v>
      </c>
      <c r="G3989" s="4" t="s">
        <v>12</v>
      </c>
    </row>
    <row r="3990" customFormat="false" ht="15.75" hidden="false" customHeight="false" outlineLevel="0" collapsed="false">
      <c r="A3990" s="3" t="n">
        <v>3989</v>
      </c>
      <c r="B3990" s="4" t="s">
        <v>15177</v>
      </c>
      <c r="C3990" s="4" t="s">
        <v>15178</v>
      </c>
      <c r="D3990" s="4" t="s">
        <v>15179</v>
      </c>
      <c r="E3990" s="4" t="s">
        <v>10</v>
      </c>
      <c r="F3990" s="4" t="s">
        <v>15180</v>
      </c>
      <c r="G3990" s="4" t="s">
        <v>12</v>
      </c>
    </row>
    <row r="3991" customFormat="false" ht="15.75" hidden="false" customHeight="false" outlineLevel="0" collapsed="false">
      <c r="A3991" s="3" t="n">
        <v>3990</v>
      </c>
      <c r="B3991" s="4" t="s">
        <v>15181</v>
      </c>
      <c r="C3991" s="4" t="s">
        <v>15182</v>
      </c>
      <c r="D3991" s="4" t="s">
        <v>15183</v>
      </c>
      <c r="E3991" s="4" t="s">
        <v>10</v>
      </c>
      <c r="F3991" s="4" t="s">
        <v>15184</v>
      </c>
      <c r="G3991" s="4" t="s">
        <v>12</v>
      </c>
    </row>
    <row r="3992" customFormat="false" ht="15.75" hidden="false" customHeight="false" outlineLevel="0" collapsed="false">
      <c r="A3992" s="3" t="n">
        <v>3991</v>
      </c>
      <c r="B3992" s="4" t="s">
        <v>15185</v>
      </c>
      <c r="C3992" s="4" t="s">
        <v>171</v>
      </c>
      <c r="D3992" s="6" t="s">
        <v>15186</v>
      </c>
      <c r="E3992" s="4" t="s">
        <v>10</v>
      </c>
      <c r="F3992" s="10" t="s">
        <v>15187</v>
      </c>
      <c r="G3992" s="4" t="s">
        <v>12</v>
      </c>
    </row>
    <row r="3993" customFormat="false" ht="15.75" hidden="false" customHeight="false" outlineLevel="0" collapsed="false">
      <c r="A3993" s="3" t="n">
        <v>3992</v>
      </c>
      <c r="B3993" s="4" t="s">
        <v>15188</v>
      </c>
      <c r="C3993" s="4" t="s">
        <v>31</v>
      </c>
      <c r="D3993" s="4" t="s">
        <v>15189</v>
      </c>
      <c r="E3993" s="4" t="s">
        <v>10</v>
      </c>
      <c r="F3993" s="4" t="s">
        <v>15190</v>
      </c>
      <c r="G3993" s="4" t="s">
        <v>12</v>
      </c>
    </row>
    <row r="3994" customFormat="false" ht="15.75" hidden="false" customHeight="false" outlineLevel="0" collapsed="false">
      <c r="A3994" s="3" t="n">
        <v>3993</v>
      </c>
      <c r="B3994" s="4" t="s">
        <v>15191</v>
      </c>
      <c r="C3994" s="4" t="s">
        <v>15192</v>
      </c>
      <c r="D3994" s="6" t="s">
        <v>15193</v>
      </c>
      <c r="E3994" s="4" t="s">
        <v>10</v>
      </c>
      <c r="F3994" s="4" t="s">
        <v>15194</v>
      </c>
      <c r="G3994" s="4" t="s">
        <v>12</v>
      </c>
    </row>
    <row r="3995" customFormat="false" ht="15.75" hidden="false" customHeight="false" outlineLevel="0" collapsed="false">
      <c r="A3995" s="3" t="n">
        <v>3994</v>
      </c>
      <c r="B3995" s="4" t="s">
        <v>15195</v>
      </c>
      <c r="C3995" s="4" t="s">
        <v>31</v>
      </c>
      <c r="D3995" s="4" t="s">
        <v>15196</v>
      </c>
      <c r="E3995" s="4" t="s">
        <v>10</v>
      </c>
      <c r="F3995" s="4" t="s">
        <v>15197</v>
      </c>
      <c r="G3995" s="4" t="s">
        <v>12</v>
      </c>
    </row>
    <row r="3996" customFormat="false" ht="15.75" hidden="false" customHeight="false" outlineLevel="0" collapsed="false">
      <c r="A3996" s="3" t="n">
        <v>3995</v>
      </c>
      <c r="B3996" s="4" t="s">
        <v>15198</v>
      </c>
      <c r="C3996" s="4" t="s">
        <v>6853</v>
      </c>
      <c r="D3996" s="4" t="s">
        <v>15199</v>
      </c>
      <c r="E3996" s="4" t="s">
        <v>15200</v>
      </c>
      <c r="F3996" s="4" t="s">
        <v>15201</v>
      </c>
      <c r="G3996" s="4" t="s">
        <v>12</v>
      </c>
    </row>
    <row r="3997" customFormat="false" ht="15.75" hidden="false" customHeight="false" outlineLevel="0" collapsed="false">
      <c r="A3997" s="3" t="n">
        <v>3996</v>
      </c>
      <c r="B3997" s="4" t="s">
        <v>15202</v>
      </c>
      <c r="C3997" s="4" t="s">
        <v>15203</v>
      </c>
      <c r="D3997" s="4" t="s">
        <v>15204</v>
      </c>
      <c r="E3997" s="4" t="s">
        <v>10</v>
      </c>
      <c r="F3997" s="4" t="s">
        <v>15205</v>
      </c>
      <c r="G3997" s="4" t="s">
        <v>12</v>
      </c>
    </row>
    <row r="3998" customFormat="false" ht="15.75" hidden="false" customHeight="false" outlineLevel="0" collapsed="false">
      <c r="A3998" s="3" t="n">
        <v>3997</v>
      </c>
      <c r="B3998" s="4" t="s">
        <v>15206</v>
      </c>
      <c r="C3998" s="4" t="s">
        <v>171</v>
      </c>
      <c r="D3998" s="6" t="s">
        <v>15207</v>
      </c>
      <c r="E3998" s="4" t="s">
        <v>15208</v>
      </c>
      <c r="F3998" s="4" t="s">
        <v>15209</v>
      </c>
      <c r="G3998" s="4" t="s">
        <v>12</v>
      </c>
    </row>
    <row r="3999" customFormat="false" ht="15.75" hidden="false" customHeight="false" outlineLevel="0" collapsed="false">
      <c r="A3999" s="3" t="n">
        <v>3998</v>
      </c>
      <c r="B3999" s="4" t="s">
        <v>15210</v>
      </c>
      <c r="C3999" s="4" t="s">
        <v>15211</v>
      </c>
      <c r="D3999" s="4" t="s">
        <v>15212</v>
      </c>
      <c r="E3999" s="4" t="s">
        <v>10</v>
      </c>
      <c r="F3999" s="4" t="s">
        <v>15213</v>
      </c>
      <c r="G3999" s="4" t="s">
        <v>12</v>
      </c>
    </row>
    <row r="4000" customFormat="false" ht="15.75" hidden="false" customHeight="false" outlineLevel="0" collapsed="false">
      <c r="A4000" s="3" t="n">
        <v>3999</v>
      </c>
      <c r="B4000" s="4" t="s">
        <v>15214</v>
      </c>
      <c r="C4000" s="4" t="s">
        <v>15215</v>
      </c>
      <c r="D4000" s="4" t="s">
        <v>15216</v>
      </c>
      <c r="E4000" s="4" t="s">
        <v>10</v>
      </c>
      <c r="F4000" s="10" t="s">
        <v>15217</v>
      </c>
      <c r="G4000" s="4" t="s">
        <v>12</v>
      </c>
    </row>
    <row r="4001" customFormat="false" ht="15.75" hidden="false" customHeight="false" outlineLevel="0" collapsed="false">
      <c r="A4001" s="3" t="n">
        <v>4000</v>
      </c>
      <c r="B4001" s="4" t="s">
        <v>15218</v>
      </c>
      <c r="C4001" s="4" t="s">
        <v>15219</v>
      </c>
      <c r="D4001" s="4" t="s">
        <v>15220</v>
      </c>
      <c r="E4001" s="4" t="s">
        <v>10</v>
      </c>
      <c r="F4001" s="4" t="s">
        <v>15221</v>
      </c>
      <c r="G4001" s="4" t="s">
        <v>12</v>
      </c>
    </row>
    <row r="4002" customFormat="false" ht="15.75" hidden="false" customHeight="false" outlineLevel="0" collapsed="false">
      <c r="A4002" s="3" t="n">
        <v>4001</v>
      </c>
      <c r="B4002" s="4" t="s">
        <v>15222</v>
      </c>
      <c r="C4002" s="4" t="s">
        <v>15223</v>
      </c>
      <c r="D4002" s="4" t="s">
        <v>15224</v>
      </c>
      <c r="E4002" s="4" t="s">
        <v>10</v>
      </c>
      <c r="F4002" s="4" t="s">
        <v>15225</v>
      </c>
      <c r="G4002" s="4" t="s">
        <v>12</v>
      </c>
    </row>
    <row r="4003" customFormat="false" ht="15.75" hidden="false" customHeight="false" outlineLevel="0" collapsed="false">
      <c r="A4003" s="3" t="n">
        <v>4002</v>
      </c>
      <c r="B4003" s="4" t="s">
        <v>15226</v>
      </c>
      <c r="C4003" s="4" t="s">
        <v>31</v>
      </c>
      <c r="D4003" s="4" t="s">
        <v>15227</v>
      </c>
      <c r="E4003" s="4" t="s">
        <v>10</v>
      </c>
      <c r="F4003" s="4" t="s">
        <v>15228</v>
      </c>
      <c r="G4003" s="4" t="s">
        <v>12</v>
      </c>
    </row>
    <row r="4004" customFormat="false" ht="15.75" hidden="false" customHeight="false" outlineLevel="0" collapsed="false">
      <c r="A4004" s="3" t="n">
        <v>4003</v>
      </c>
      <c r="B4004" s="4" t="s">
        <v>15229</v>
      </c>
      <c r="C4004" s="4" t="s">
        <v>15230</v>
      </c>
      <c r="D4004" s="4" t="s">
        <v>15231</v>
      </c>
      <c r="E4004" s="4" t="s">
        <v>10</v>
      </c>
      <c r="F4004" s="4" t="s">
        <v>15232</v>
      </c>
      <c r="G4004" s="4" t="s">
        <v>12</v>
      </c>
    </row>
    <row r="4005" customFormat="false" ht="15.75" hidden="false" customHeight="false" outlineLevel="0" collapsed="false">
      <c r="A4005" s="3" t="n">
        <v>4004</v>
      </c>
      <c r="B4005" s="4" t="s">
        <v>15233</v>
      </c>
      <c r="C4005" s="4" t="s">
        <v>31</v>
      </c>
      <c r="D4005" s="4" t="s">
        <v>15234</v>
      </c>
      <c r="E4005" s="4" t="n">
        <f aca="false">+912030613980</f>
        <v>912030613980</v>
      </c>
      <c r="F4005" s="4" t="s">
        <v>15235</v>
      </c>
      <c r="G4005" s="4" t="s">
        <v>12</v>
      </c>
    </row>
    <row r="4006" customFormat="false" ht="15.75" hidden="false" customHeight="false" outlineLevel="0" collapsed="false">
      <c r="A4006" s="3" t="n">
        <v>4005</v>
      </c>
      <c r="B4006" s="4" t="s">
        <v>15236</v>
      </c>
      <c r="C4006" s="4" t="s">
        <v>15237</v>
      </c>
      <c r="D4006" s="4" t="s">
        <v>15238</v>
      </c>
      <c r="E4006" s="4" t="s">
        <v>10</v>
      </c>
      <c r="F4006" s="4" t="s">
        <v>15239</v>
      </c>
      <c r="G4006" s="4" t="s">
        <v>12</v>
      </c>
    </row>
    <row r="4007" customFormat="false" ht="15.75" hidden="false" customHeight="false" outlineLevel="0" collapsed="false">
      <c r="A4007" s="3" t="n">
        <v>4006</v>
      </c>
      <c r="B4007" s="4" t="s">
        <v>15240</v>
      </c>
      <c r="C4007" s="4" t="s">
        <v>15241</v>
      </c>
      <c r="D4007" s="4" t="s">
        <v>15242</v>
      </c>
      <c r="E4007" s="4" t="s">
        <v>10</v>
      </c>
      <c r="F4007" s="4" t="s">
        <v>15243</v>
      </c>
      <c r="G4007" s="4" t="s">
        <v>12</v>
      </c>
    </row>
    <row r="4008" customFormat="false" ht="15.75" hidden="false" customHeight="false" outlineLevel="0" collapsed="false">
      <c r="A4008" s="3" t="n">
        <v>4007</v>
      </c>
      <c r="B4008" s="4" t="s">
        <v>15244</v>
      </c>
      <c r="C4008" s="4" t="s">
        <v>15245</v>
      </c>
      <c r="D4008" s="4" t="s">
        <v>15246</v>
      </c>
      <c r="E4008" s="4" t="s">
        <v>10</v>
      </c>
      <c r="F4008" s="4" t="s">
        <v>15247</v>
      </c>
      <c r="G4008" s="4" t="s">
        <v>12</v>
      </c>
    </row>
    <row r="4009" customFormat="false" ht="15.75" hidden="false" customHeight="false" outlineLevel="0" collapsed="false">
      <c r="A4009" s="3" t="n">
        <v>4008</v>
      </c>
      <c r="B4009" s="4" t="s">
        <v>15248</v>
      </c>
      <c r="C4009" s="4" t="s">
        <v>15249</v>
      </c>
      <c r="D4009" s="4" t="s">
        <v>15250</v>
      </c>
      <c r="E4009" s="4" t="s">
        <v>15251</v>
      </c>
      <c r="F4009" s="4" t="s">
        <v>15252</v>
      </c>
      <c r="G4009" s="4" t="s">
        <v>12</v>
      </c>
    </row>
    <row r="4010" customFormat="false" ht="15.75" hidden="false" customHeight="false" outlineLevel="0" collapsed="false">
      <c r="A4010" s="3" t="n">
        <v>4009</v>
      </c>
      <c r="B4010" s="4" t="s">
        <v>15253</v>
      </c>
      <c r="C4010" s="4" t="s">
        <v>15254</v>
      </c>
      <c r="D4010" s="4" t="s">
        <v>15255</v>
      </c>
      <c r="E4010" s="4" t="n">
        <f aca="false">+911244220100</f>
        <v>911244220100</v>
      </c>
      <c r="F4010" s="4" t="s">
        <v>15256</v>
      </c>
      <c r="G4010" s="4" t="s">
        <v>12</v>
      </c>
    </row>
    <row r="4011" customFormat="false" ht="15.75" hidden="false" customHeight="false" outlineLevel="0" collapsed="false">
      <c r="A4011" s="3" t="n">
        <v>4010</v>
      </c>
      <c r="B4011" s="4" t="s">
        <v>15257</v>
      </c>
      <c r="C4011" s="4" t="s">
        <v>31</v>
      </c>
      <c r="D4011" s="4" t="s">
        <v>15258</v>
      </c>
      <c r="E4011" s="4" t="s">
        <v>10</v>
      </c>
      <c r="F4011" s="4" t="s">
        <v>15259</v>
      </c>
      <c r="G4011" s="4" t="s">
        <v>12</v>
      </c>
    </row>
    <row r="4012" customFormat="false" ht="15.75" hidden="false" customHeight="false" outlineLevel="0" collapsed="false">
      <c r="A4012" s="3" t="n">
        <v>4011</v>
      </c>
      <c r="B4012" s="4" t="s">
        <v>15260</v>
      </c>
      <c r="C4012" s="4" t="s">
        <v>928</v>
      </c>
      <c r="D4012" s="6" t="s">
        <v>15261</v>
      </c>
      <c r="E4012" s="4" t="n">
        <v>26812000</v>
      </c>
      <c r="F4012" s="4" t="s">
        <v>15262</v>
      </c>
      <c r="G4012" s="4" t="s">
        <v>12</v>
      </c>
    </row>
    <row r="4013" customFormat="false" ht="15.75" hidden="false" customHeight="false" outlineLevel="0" collapsed="false">
      <c r="A4013" s="3" t="n">
        <v>4012</v>
      </c>
      <c r="B4013" s="4" t="s">
        <v>15263</v>
      </c>
      <c r="C4013" s="4" t="s">
        <v>31</v>
      </c>
      <c r="D4013" s="4" t="s">
        <v>15264</v>
      </c>
      <c r="E4013" s="4" t="s">
        <v>10</v>
      </c>
      <c r="F4013" s="4" t="s">
        <v>10</v>
      </c>
      <c r="G4013" s="7" t="s">
        <v>146</v>
      </c>
    </row>
    <row r="4014" customFormat="false" ht="15.75" hidden="false" customHeight="false" outlineLevel="0" collapsed="false">
      <c r="A4014" s="3" t="n">
        <v>4013</v>
      </c>
      <c r="B4014" s="4" t="s">
        <v>15265</v>
      </c>
      <c r="C4014" s="4" t="s">
        <v>705</v>
      </c>
      <c r="D4014" s="4" t="s">
        <v>15266</v>
      </c>
      <c r="E4014" s="4" t="s">
        <v>15267</v>
      </c>
      <c r="F4014" s="4" t="s">
        <v>15268</v>
      </c>
      <c r="G4014" s="4" t="s">
        <v>12</v>
      </c>
    </row>
    <row r="4015" customFormat="false" ht="15.75" hidden="false" customHeight="false" outlineLevel="0" collapsed="false">
      <c r="A4015" s="3" t="n">
        <v>4014</v>
      </c>
      <c r="B4015" s="4" t="s">
        <v>15269</v>
      </c>
      <c r="C4015" s="4" t="s">
        <v>15270</v>
      </c>
      <c r="D4015" s="4" t="s">
        <v>15271</v>
      </c>
      <c r="E4015" s="4" t="s">
        <v>15272</v>
      </c>
      <c r="F4015" s="4" t="s">
        <v>15273</v>
      </c>
      <c r="G4015" s="4" t="s">
        <v>12</v>
      </c>
    </row>
    <row r="4016" customFormat="false" ht="15.75" hidden="false" customHeight="false" outlineLevel="0" collapsed="false">
      <c r="A4016" s="3" t="n">
        <v>4015</v>
      </c>
      <c r="B4016" s="4" t="s">
        <v>15274</v>
      </c>
      <c r="C4016" s="4" t="s">
        <v>15275</v>
      </c>
      <c r="D4016" s="4" t="s">
        <v>15276</v>
      </c>
      <c r="E4016" s="4" t="n">
        <f aca="false">+917703022602</f>
        <v>917703022602</v>
      </c>
      <c r="F4016" s="4" t="s">
        <v>15277</v>
      </c>
      <c r="G4016" s="4" t="s">
        <v>12</v>
      </c>
    </row>
    <row r="4017" customFormat="false" ht="15.75" hidden="false" customHeight="false" outlineLevel="0" collapsed="false">
      <c r="A4017" s="3" t="n">
        <v>4016</v>
      </c>
      <c r="B4017" s="4" t="s">
        <v>15278</v>
      </c>
      <c r="C4017" s="4" t="s">
        <v>15279</v>
      </c>
      <c r="D4017" s="4" t="s">
        <v>15280</v>
      </c>
      <c r="E4017" s="4" t="s">
        <v>10</v>
      </c>
      <c r="F4017" s="4" t="s">
        <v>15281</v>
      </c>
      <c r="G4017" s="4" t="s">
        <v>12</v>
      </c>
    </row>
    <row r="4018" customFormat="false" ht="15.75" hidden="false" customHeight="false" outlineLevel="0" collapsed="false">
      <c r="A4018" s="3" t="n">
        <v>4017</v>
      </c>
      <c r="B4018" s="4" t="s">
        <v>15282</v>
      </c>
      <c r="C4018" s="4" t="s">
        <v>14</v>
      </c>
      <c r="D4018" s="4" t="s">
        <v>15283</v>
      </c>
      <c r="E4018" s="4" t="s">
        <v>10</v>
      </c>
      <c r="F4018" s="4" t="s">
        <v>15284</v>
      </c>
      <c r="G4018" s="4" t="s">
        <v>12</v>
      </c>
    </row>
    <row r="4019" customFormat="false" ht="15.75" hidden="false" customHeight="false" outlineLevel="0" collapsed="false">
      <c r="A4019" s="3" t="n">
        <v>4018</v>
      </c>
      <c r="B4019" s="4" t="s">
        <v>15285</v>
      </c>
      <c r="C4019" s="4" t="s">
        <v>15286</v>
      </c>
      <c r="D4019" s="4" t="s">
        <v>15287</v>
      </c>
      <c r="E4019" s="4" t="s">
        <v>10</v>
      </c>
      <c r="F4019" s="4" t="s">
        <v>10</v>
      </c>
      <c r="G4019" s="7" t="s">
        <v>146</v>
      </c>
    </row>
    <row r="4020" customFormat="false" ht="15.75" hidden="false" customHeight="false" outlineLevel="0" collapsed="false">
      <c r="A4020" s="3" t="n">
        <v>4019</v>
      </c>
      <c r="B4020" s="4" t="s">
        <v>15288</v>
      </c>
      <c r="C4020" s="4" t="s">
        <v>6853</v>
      </c>
      <c r="D4020" s="4" t="s">
        <v>15289</v>
      </c>
      <c r="E4020" s="4" t="s">
        <v>15290</v>
      </c>
      <c r="F4020" s="4" t="s">
        <v>15291</v>
      </c>
      <c r="G4020" s="4" t="s">
        <v>12</v>
      </c>
    </row>
    <row r="4021" customFormat="false" ht="15.75" hidden="false" customHeight="false" outlineLevel="0" collapsed="false">
      <c r="A4021" s="3" t="n">
        <v>4020</v>
      </c>
      <c r="B4021" s="4" t="s">
        <v>15292</v>
      </c>
      <c r="C4021" s="4" t="s">
        <v>15293</v>
      </c>
      <c r="D4021" s="4" t="s">
        <v>15294</v>
      </c>
      <c r="E4021" s="4" t="n">
        <f aca="false">+919478005301</f>
        <v>919478005301</v>
      </c>
      <c r="F4021" s="4" t="s">
        <v>15295</v>
      </c>
      <c r="G4021" s="4" t="s">
        <v>12</v>
      </c>
    </row>
    <row r="4022" customFormat="false" ht="15.75" hidden="false" customHeight="false" outlineLevel="0" collapsed="false">
      <c r="A4022" s="3" t="n">
        <v>4021</v>
      </c>
      <c r="B4022" s="4" t="s">
        <v>15296</v>
      </c>
      <c r="C4022" s="4" t="s">
        <v>15297</v>
      </c>
      <c r="D4022" s="4" t="s">
        <v>15298</v>
      </c>
      <c r="E4022" s="4" t="s">
        <v>10</v>
      </c>
      <c r="F4022" s="4" t="s">
        <v>15299</v>
      </c>
      <c r="G4022" s="4" t="s">
        <v>12</v>
      </c>
    </row>
    <row r="4023" customFormat="false" ht="15.75" hidden="false" customHeight="false" outlineLevel="0" collapsed="false">
      <c r="A4023" s="3" t="n">
        <v>4022</v>
      </c>
      <c r="B4023" s="4" t="s">
        <v>15300</v>
      </c>
      <c r="C4023" s="4" t="s">
        <v>31</v>
      </c>
      <c r="D4023" s="4" t="s">
        <v>15301</v>
      </c>
      <c r="E4023" s="4" t="s">
        <v>10</v>
      </c>
      <c r="F4023" s="4" t="s">
        <v>15302</v>
      </c>
      <c r="G4023" s="4" t="s">
        <v>12</v>
      </c>
    </row>
    <row r="4024" customFormat="false" ht="15.75" hidden="false" customHeight="false" outlineLevel="0" collapsed="false">
      <c r="A4024" s="3" t="n">
        <v>4023</v>
      </c>
      <c r="B4024" s="4" t="s">
        <v>15303</v>
      </c>
      <c r="C4024" s="4" t="s">
        <v>171</v>
      </c>
      <c r="D4024" s="4" t="s">
        <v>15304</v>
      </c>
      <c r="E4024" s="4" t="s">
        <v>10</v>
      </c>
      <c r="F4024" s="4" t="s">
        <v>15305</v>
      </c>
      <c r="G4024" s="4" t="s">
        <v>12</v>
      </c>
    </row>
    <row r="4025" customFormat="false" ht="15.75" hidden="false" customHeight="false" outlineLevel="0" collapsed="false">
      <c r="A4025" s="3" t="n">
        <v>4024</v>
      </c>
      <c r="B4025" s="4" t="s">
        <v>15306</v>
      </c>
      <c r="C4025" s="4" t="s">
        <v>1600</v>
      </c>
      <c r="D4025" s="4" t="s">
        <v>15307</v>
      </c>
      <c r="E4025" s="4" t="s">
        <v>10</v>
      </c>
      <c r="F4025" s="4" t="s">
        <v>15308</v>
      </c>
      <c r="G4025" s="4" t="s">
        <v>12</v>
      </c>
    </row>
    <row r="4026" customFormat="false" ht="15.75" hidden="false" customHeight="false" outlineLevel="0" collapsed="false">
      <c r="A4026" s="3" t="n">
        <v>4025</v>
      </c>
      <c r="B4026" s="4" t="s">
        <v>15309</v>
      </c>
      <c r="C4026" s="4" t="s">
        <v>15310</v>
      </c>
      <c r="D4026" s="4" t="s">
        <v>15311</v>
      </c>
      <c r="E4026" s="10" t="s">
        <v>15312</v>
      </c>
      <c r="F4026" s="4" t="s">
        <v>15313</v>
      </c>
      <c r="G4026" s="4" t="s">
        <v>12</v>
      </c>
    </row>
    <row r="4027" customFormat="false" ht="15.75" hidden="false" customHeight="false" outlineLevel="0" collapsed="false">
      <c r="A4027" s="3" t="n">
        <v>4026</v>
      </c>
      <c r="B4027" s="4" t="s">
        <v>15314</v>
      </c>
      <c r="C4027" s="4" t="s">
        <v>15315</v>
      </c>
      <c r="D4027" s="4" t="s">
        <v>15316</v>
      </c>
      <c r="E4027" s="4" t="s">
        <v>10</v>
      </c>
      <c r="F4027" s="4" t="s">
        <v>15317</v>
      </c>
      <c r="G4027" s="4" t="s">
        <v>12</v>
      </c>
    </row>
    <row r="4028" customFormat="false" ht="15.75" hidden="false" customHeight="false" outlineLevel="0" collapsed="false">
      <c r="A4028" s="3" t="n">
        <v>4027</v>
      </c>
      <c r="B4028" s="4" t="s">
        <v>15318</v>
      </c>
      <c r="C4028" s="4" t="s">
        <v>15319</v>
      </c>
      <c r="D4028" s="4" t="s">
        <v>15320</v>
      </c>
      <c r="E4028" s="4" t="s">
        <v>15321</v>
      </c>
      <c r="F4028" s="4" t="s">
        <v>15322</v>
      </c>
      <c r="G4028" s="4" t="s">
        <v>12</v>
      </c>
    </row>
    <row r="4029" customFormat="false" ht="15.75" hidden="false" customHeight="false" outlineLevel="0" collapsed="false">
      <c r="A4029" s="3" t="n">
        <v>4028</v>
      </c>
      <c r="B4029" s="4" t="s">
        <v>15323</v>
      </c>
      <c r="C4029" s="4" t="s">
        <v>31</v>
      </c>
      <c r="D4029" s="4" t="s">
        <v>15324</v>
      </c>
      <c r="E4029" s="4" t="s">
        <v>10</v>
      </c>
      <c r="F4029" s="4" t="s">
        <v>15325</v>
      </c>
      <c r="G4029" s="4" t="s">
        <v>12</v>
      </c>
    </row>
    <row r="4030" customFormat="false" ht="15.75" hidden="false" customHeight="false" outlineLevel="0" collapsed="false">
      <c r="A4030" s="3" t="n">
        <v>4029</v>
      </c>
      <c r="B4030" s="4" t="s">
        <v>15326</v>
      </c>
      <c r="C4030" s="4" t="s">
        <v>15327</v>
      </c>
      <c r="D4030" s="4" t="s">
        <v>15328</v>
      </c>
      <c r="E4030" s="4" t="s">
        <v>10</v>
      </c>
      <c r="F4030" s="4" t="s">
        <v>15329</v>
      </c>
      <c r="G4030" s="4" t="s">
        <v>12</v>
      </c>
    </row>
    <row r="4031" customFormat="false" ht="15.75" hidden="false" customHeight="false" outlineLevel="0" collapsed="false">
      <c r="A4031" s="3" t="n">
        <v>4030</v>
      </c>
      <c r="B4031" s="4" t="s">
        <v>15330</v>
      </c>
      <c r="C4031" s="4" t="s">
        <v>15331</v>
      </c>
      <c r="D4031" s="4" t="s">
        <v>15332</v>
      </c>
      <c r="E4031" s="4" t="s">
        <v>10</v>
      </c>
      <c r="F4031" s="4" t="s">
        <v>15333</v>
      </c>
      <c r="G4031" s="4" t="s">
        <v>12</v>
      </c>
    </row>
    <row r="4032" customFormat="false" ht="15.75" hidden="false" customHeight="false" outlineLevel="0" collapsed="false">
      <c r="A4032" s="3" t="n">
        <v>4031</v>
      </c>
      <c r="B4032" s="4" t="s">
        <v>15334</v>
      </c>
      <c r="C4032" s="4" t="s">
        <v>15335</v>
      </c>
      <c r="D4032" s="4" t="s">
        <v>15336</v>
      </c>
      <c r="E4032" s="4" t="s">
        <v>15337</v>
      </c>
      <c r="F4032" s="4" t="s">
        <v>15338</v>
      </c>
      <c r="G4032" s="4" t="s">
        <v>12</v>
      </c>
    </row>
    <row r="4033" customFormat="false" ht="15.75" hidden="false" customHeight="false" outlineLevel="0" collapsed="false">
      <c r="A4033" s="3" t="n">
        <v>4032</v>
      </c>
      <c r="B4033" s="4" t="s">
        <v>15339</v>
      </c>
      <c r="C4033" s="4" t="s">
        <v>15340</v>
      </c>
      <c r="D4033" s="4" t="s">
        <v>15341</v>
      </c>
      <c r="E4033" s="4" t="s">
        <v>10</v>
      </c>
      <c r="F4033" s="4" t="s">
        <v>15342</v>
      </c>
      <c r="G4033" s="4" t="s">
        <v>12</v>
      </c>
    </row>
    <row r="4034" customFormat="false" ht="15.75" hidden="false" customHeight="false" outlineLevel="0" collapsed="false">
      <c r="A4034" s="3" t="n">
        <v>4033</v>
      </c>
      <c r="B4034" s="4" t="s">
        <v>15343</v>
      </c>
      <c r="C4034" s="4" t="s">
        <v>51</v>
      </c>
      <c r="D4034" s="4" t="s">
        <v>15344</v>
      </c>
      <c r="E4034" s="4" t="s">
        <v>10</v>
      </c>
      <c r="F4034" s="4" t="s">
        <v>15345</v>
      </c>
      <c r="G4034" s="4" t="s">
        <v>12</v>
      </c>
    </row>
    <row r="4035" customFormat="false" ht="15.75" hidden="false" customHeight="false" outlineLevel="0" collapsed="false">
      <c r="A4035" s="3" t="n">
        <v>4034</v>
      </c>
      <c r="B4035" s="4" t="s">
        <v>15346</v>
      </c>
      <c r="C4035" s="4" t="s">
        <v>31</v>
      </c>
      <c r="D4035" s="4" t="s">
        <v>15347</v>
      </c>
      <c r="E4035" s="4" t="s">
        <v>10</v>
      </c>
      <c r="F4035" s="4" t="s">
        <v>15348</v>
      </c>
      <c r="G4035" s="4" t="s">
        <v>12</v>
      </c>
    </row>
    <row r="4036" customFormat="false" ht="15.75" hidden="false" customHeight="false" outlineLevel="0" collapsed="false">
      <c r="A4036" s="3" t="n">
        <v>4035</v>
      </c>
      <c r="B4036" s="4" t="s">
        <v>15349</v>
      </c>
      <c r="C4036" s="4" t="s">
        <v>15350</v>
      </c>
      <c r="D4036" s="4" t="s">
        <v>15351</v>
      </c>
      <c r="E4036" s="4" t="s">
        <v>10</v>
      </c>
      <c r="F4036" s="4" t="s">
        <v>15352</v>
      </c>
      <c r="G4036" s="4" t="s">
        <v>12</v>
      </c>
    </row>
    <row r="4037" customFormat="false" ht="15.75" hidden="false" customHeight="false" outlineLevel="0" collapsed="false">
      <c r="A4037" s="3" t="n">
        <v>4036</v>
      </c>
      <c r="B4037" s="4" t="s">
        <v>15353</v>
      </c>
      <c r="C4037" s="4" t="s">
        <v>15354</v>
      </c>
      <c r="D4037" s="4" t="s">
        <v>15355</v>
      </c>
      <c r="E4037" s="4" t="s">
        <v>10</v>
      </c>
      <c r="F4037" s="4" t="s">
        <v>15356</v>
      </c>
      <c r="G4037" s="4" t="s">
        <v>12</v>
      </c>
    </row>
    <row r="4038" customFormat="false" ht="15.75" hidden="false" customHeight="false" outlineLevel="0" collapsed="false">
      <c r="A4038" s="3" t="n">
        <v>4037</v>
      </c>
      <c r="B4038" s="4" t="s">
        <v>15357</v>
      </c>
      <c r="C4038" s="4" t="s">
        <v>6853</v>
      </c>
      <c r="D4038" s="4" t="s">
        <v>15358</v>
      </c>
      <c r="E4038" s="4" t="s">
        <v>15359</v>
      </c>
      <c r="F4038" s="4" t="s">
        <v>15360</v>
      </c>
      <c r="G4038" s="4" t="s">
        <v>12</v>
      </c>
    </row>
    <row r="4039" customFormat="false" ht="15.75" hidden="false" customHeight="false" outlineLevel="0" collapsed="false">
      <c r="A4039" s="3" t="n">
        <v>4038</v>
      </c>
      <c r="B4039" s="4" t="s">
        <v>15361</v>
      </c>
      <c r="C4039" s="4" t="s">
        <v>31</v>
      </c>
      <c r="D4039" s="4" t="s">
        <v>15362</v>
      </c>
      <c r="E4039" s="4" t="s">
        <v>10</v>
      </c>
      <c r="F4039" s="4" t="s">
        <v>15363</v>
      </c>
      <c r="G4039" s="4" t="s">
        <v>12</v>
      </c>
    </row>
    <row r="4040" customFormat="false" ht="15.75" hidden="false" customHeight="false" outlineLevel="0" collapsed="false">
      <c r="A4040" s="3" t="n">
        <v>4039</v>
      </c>
      <c r="B4040" s="4" t="s">
        <v>15364</v>
      </c>
      <c r="C4040" s="4" t="s">
        <v>51</v>
      </c>
      <c r="D4040" s="4" t="s">
        <v>15365</v>
      </c>
      <c r="E4040" s="4" t="s">
        <v>10</v>
      </c>
      <c r="F4040" s="4" t="s">
        <v>15366</v>
      </c>
      <c r="G4040" s="4" t="s">
        <v>12</v>
      </c>
    </row>
    <row r="4041" customFormat="false" ht="15.75" hidden="false" customHeight="false" outlineLevel="0" collapsed="false">
      <c r="A4041" s="3" t="n">
        <v>4040</v>
      </c>
      <c r="B4041" s="4" t="s">
        <v>15367</v>
      </c>
      <c r="C4041" s="4" t="s">
        <v>15368</v>
      </c>
      <c r="D4041" s="4" t="s">
        <v>15369</v>
      </c>
      <c r="E4041" s="4" t="n">
        <f aca="false">+918030777709</f>
        <v>918030777709</v>
      </c>
      <c r="F4041" s="4" t="s">
        <v>15370</v>
      </c>
      <c r="G4041" s="4" t="s">
        <v>12</v>
      </c>
    </row>
    <row r="4042" customFormat="false" ht="15.75" hidden="false" customHeight="false" outlineLevel="0" collapsed="false">
      <c r="A4042" s="3" t="n">
        <v>4041</v>
      </c>
      <c r="B4042" s="4" t="s">
        <v>15371</v>
      </c>
      <c r="C4042" s="4" t="s">
        <v>15372</v>
      </c>
      <c r="D4042" s="4" t="s">
        <v>15373</v>
      </c>
      <c r="E4042" s="4" t="n">
        <f aca="false">+912067313768</f>
        <v>912067313768</v>
      </c>
      <c r="F4042" s="10" t="s">
        <v>15374</v>
      </c>
      <c r="G4042" s="4" t="s">
        <v>12</v>
      </c>
    </row>
    <row r="4043" customFormat="false" ht="15.75" hidden="false" customHeight="false" outlineLevel="0" collapsed="false">
      <c r="A4043" s="3" t="n">
        <v>4042</v>
      </c>
      <c r="B4043" s="4" t="s">
        <v>15375</v>
      </c>
      <c r="C4043" s="4" t="s">
        <v>15376</v>
      </c>
      <c r="D4043" s="4" t="s">
        <v>15377</v>
      </c>
      <c r="E4043" s="4" t="s">
        <v>10</v>
      </c>
      <c r="F4043" s="4" t="s">
        <v>15378</v>
      </c>
      <c r="G4043" s="4" t="s">
        <v>12</v>
      </c>
    </row>
    <row r="4044" customFormat="false" ht="15.75" hidden="false" customHeight="false" outlineLevel="0" collapsed="false">
      <c r="A4044" s="3" t="n">
        <v>4043</v>
      </c>
      <c r="B4044" s="4" t="s">
        <v>15379</v>
      </c>
      <c r="C4044" s="4" t="s">
        <v>15380</v>
      </c>
      <c r="D4044" s="4" t="s">
        <v>15381</v>
      </c>
      <c r="E4044" s="4" t="s">
        <v>15382</v>
      </c>
      <c r="F4044" s="4" t="s">
        <v>15383</v>
      </c>
      <c r="G4044" s="4" t="s">
        <v>12</v>
      </c>
    </row>
    <row r="4045" customFormat="false" ht="15.75" hidden="false" customHeight="false" outlineLevel="0" collapsed="false">
      <c r="A4045" s="3" t="n">
        <v>4044</v>
      </c>
      <c r="B4045" s="4" t="s">
        <v>15384</v>
      </c>
      <c r="C4045" s="4" t="s">
        <v>15385</v>
      </c>
      <c r="D4045" s="4" t="s">
        <v>15386</v>
      </c>
      <c r="E4045" s="4" t="s">
        <v>10</v>
      </c>
      <c r="F4045" s="4" t="s">
        <v>15387</v>
      </c>
      <c r="G4045" s="4" t="s">
        <v>12</v>
      </c>
    </row>
    <row r="4046" customFormat="false" ht="15.75" hidden="false" customHeight="false" outlineLevel="0" collapsed="false">
      <c r="A4046" s="3" t="n">
        <v>4045</v>
      </c>
      <c r="B4046" s="4" t="s">
        <v>15388</v>
      </c>
      <c r="C4046" s="4" t="s">
        <v>15389</v>
      </c>
      <c r="D4046" s="4" t="s">
        <v>15390</v>
      </c>
      <c r="E4046" s="4" t="s">
        <v>10</v>
      </c>
      <c r="F4046" s="4" t="s">
        <v>15391</v>
      </c>
      <c r="G4046" s="4" t="s">
        <v>12</v>
      </c>
    </row>
    <row r="4047" customFormat="false" ht="15.75" hidden="false" customHeight="false" outlineLevel="0" collapsed="false">
      <c r="A4047" s="3" t="n">
        <v>4046</v>
      </c>
      <c r="B4047" s="4" t="s">
        <v>15392</v>
      </c>
      <c r="C4047" s="4" t="s">
        <v>11966</v>
      </c>
      <c r="D4047" s="4" t="s">
        <v>15393</v>
      </c>
      <c r="E4047" s="4" t="n">
        <f aca="false">+919941952376</f>
        <v>919941952376</v>
      </c>
      <c r="F4047" s="4" t="s">
        <v>15394</v>
      </c>
      <c r="G4047" s="4" t="s">
        <v>12</v>
      </c>
    </row>
    <row r="4048" customFormat="false" ht="15.75" hidden="false" customHeight="false" outlineLevel="0" collapsed="false">
      <c r="A4048" s="3" t="n">
        <v>4047</v>
      </c>
      <c r="B4048" s="4" t="s">
        <v>15395</v>
      </c>
      <c r="C4048" s="4" t="s">
        <v>15396</v>
      </c>
      <c r="D4048" s="4" t="s">
        <v>15397</v>
      </c>
      <c r="E4048" s="4" t="s">
        <v>10</v>
      </c>
      <c r="F4048" s="4" t="s">
        <v>15398</v>
      </c>
      <c r="G4048" s="4" t="s">
        <v>12</v>
      </c>
    </row>
    <row r="4049" customFormat="false" ht="15.75" hidden="false" customHeight="false" outlineLevel="0" collapsed="false">
      <c r="A4049" s="3" t="n">
        <v>4048</v>
      </c>
      <c r="B4049" s="4" t="s">
        <v>15399</v>
      </c>
      <c r="C4049" s="4" t="s">
        <v>15400</v>
      </c>
      <c r="D4049" s="4" t="s">
        <v>15401</v>
      </c>
      <c r="E4049" s="4" t="s">
        <v>10</v>
      </c>
      <c r="F4049" s="4" t="s">
        <v>15402</v>
      </c>
      <c r="G4049" s="4" t="s">
        <v>12</v>
      </c>
    </row>
    <row r="4050" customFormat="false" ht="15.75" hidden="false" customHeight="false" outlineLevel="0" collapsed="false">
      <c r="A4050" s="3" t="n">
        <v>4049</v>
      </c>
      <c r="B4050" s="4" t="s">
        <v>15403</v>
      </c>
      <c r="C4050" s="4" t="s">
        <v>15404</v>
      </c>
      <c r="D4050" s="4" t="s">
        <v>15405</v>
      </c>
      <c r="E4050" s="4" t="s">
        <v>15406</v>
      </c>
      <c r="F4050" s="4" t="s">
        <v>15407</v>
      </c>
      <c r="G4050" s="4" t="s">
        <v>12</v>
      </c>
    </row>
    <row r="4051" customFormat="false" ht="15.75" hidden="false" customHeight="false" outlineLevel="0" collapsed="false">
      <c r="A4051" s="3" t="n">
        <v>4050</v>
      </c>
      <c r="B4051" s="4" t="s">
        <v>15408</v>
      </c>
      <c r="C4051" s="4" t="s">
        <v>15409</v>
      </c>
      <c r="D4051" s="6" t="s">
        <v>15410</v>
      </c>
      <c r="E4051" s="4" t="s">
        <v>10</v>
      </c>
      <c r="F4051" s="4" t="s">
        <v>15411</v>
      </c>
      <c r="G4051" s="4" t="s">
        <v>12</v>
      </c>
    </row>
    <row r="4052" customFormat="false" ht="15.75" hidden="false" customHeight="false" outlineLevel="0" collapsed="false">
      <c r="A4052" s="3" t="n">
        <v>4051</v>
      </c>
      <c r="B4052" s="4" t="s">
        <v>15412</v>
      </c>
      <c r="C4052" s="4" t="s">
        <v>15413</v>
      </c>
      <c r="D4052" s="4" t="s">
        <v>15414</v>
      </c>
      <c r="E4052" s="4" t="n">
        <v>9724083979</v>
      </c>
      <c r="F4052" s="4" t="s">
        <v>15415</v>
      </c>
      <c r="G4052" s="4" t="s">
        <v>12</v>
      </c>
    </row>
    <row r="4053" customFormat="false" ht="15.75" hidden="false" customHeight="false" outlineLevel="0" collapsed="false">
      <c r="A4053" s="3" t="n">
        <v>4052</v>
      </c>
      <c r="B4053" s="4" t="s">
        <v>15416</v>
      </c>
      <c r="C4053" s="4" t="s">
        <v>15417</v>
      </c>
      <c r="D4053" s="4" t="s">
        <v>15418</v>
      </c>
      <c r="E4053" s="4" t="s">
        <v>10</v>
      </c>
      <c r="F4053" s="4" t="s">
        <v>15419</v>
      </c>
      <c r="G4053" s="4" t="s">
        <v>12</v>
      </c>
    </row>
    <row r="4054" customFormat="false" ht="15.75" hidden="false" customHeight="false" outlineLevel="0" collapsed="false">
      <c r="A4054" s="3" t="n">
        <v>4053</v>
      </c>
      <c r="B4054" s="4" t="s">
        <v>15420</v>
      </c>
      <c r="C4054" s="4" t="s">
        <v>14</v>
      </c>
      <c r="D4054" s="4" t="s">
        <v>15421</v>
      </c>
      <c r="E4054" s="4" t="s">
        <v>10</v>
      </c>
      <c r="F4054" s="4" t="s">
        <v>15422</v>
      </c>
      <c r="G4054" s="4" t="s">
        <v>12</v>
      </c>
    </row>
    <row r="4055" customFormat="false" ht="15.75" hidden="false" customHeight="false" outlineLevel="0" collapsed="false">
      <c r="A4055" s="3" t="n">
        <v>4054</v>
      </c>
      <c r="B4055" s="4" t="s">
        <v>15423</v>
      </c>
      <c r="C4055" s="4" t="s">
        <v>15424</v>
      </c>
      <c r="D4055" s="4" t="s">
        <v>15425</v>
      </c>
      <c r="E4055" s="10" t="s">
        <v>15426</v>
      </c>
      <c r="F4055" s="4" t="s">
        <v>15427</v>
      </c>
      <c r="G4055" s="4" t="s">
        <v>12</v>
      </c>
    </row>
    <row r="4056" customFormat="false" ht="15.75" hidden="false" customHeight="false" outlineLevel="0" collapsed="false">
      <c r="A4056" s="3" t="n">
        <v>4055</v>
      </c>
      <c r="B4056" s="4" t="s">
        <v>15428</v>
      </c>
      <c r="C4056" s="4" t="s">
        <v>31</v>
      </c>
      <c r="D4056" s="4" t="s">
        <v>15429</v>
      </c>
      <c r="E4056" s="4" t="n">
        <f aca="false">+918939645417</f>
        <v>918939645417</v>
      </c>
      <c r="F4056" s="4" t="s">
        <v>15430</v>
      </c>
      <c r="G4056" s="4" t="s">
        <v>12</v>
      </c>
    </row>
    <row r="4057" customFormat="false" ht="15.75" hidden="false" customHeight="false" outlineLevel="0" collapsed="false">
      <c r="A4057" s="3" t="n">
        <v>4056</v>
      </c>
      <c r="B4057" s="4" t="s">
        <v>15431</v>
      </c>
      <c r="C4057" s="4" t="s">
        <v>10154</v>
      </c>
      <c r="D4057" s="4" t="s">
        <v>15432</v>
      </c>
      <c r="E4057" s="4" t="n">
        <f aca="false">+914023555317</f>
        <v>914023555317</v>
      </c>
      <c r="F4057" s="4" t="s">
        <v>15433</v>
      </c>
      <c r="G4057" s="4" t="s">
        <v>12</v>
      </c>
    </row>
    <row r="4058" customFormat="false" ht="15.75" hidden="false" customHeight="false" outlineLevel="0" collapsed="false">
      <c r="A4058" s="3" t="n">
        <v>4057</v>
      </c>
      <c r="B4058" s="4" t="s">
        <v>15434</v>
      </c>
      <c r="C4058" s="4" t="s">
        <v>31</v>
      </c>
      <c r="D4058" s="4" t="s">
        <v>15435</v>
      </c>
      <c r="E4058" s="4" t="n">
        <f aca="false">+919627227968</f>
        <v>919627227968</v>
      </c>
      <c r="F4058" s="4" t="s">
        <v>15436</v>
      </c>
      <c r="G4058" s="4" t="s">
        <v>12</v>
      </c>
    </row>
    <row r="4059" customFormat="false" ht="15.75" hidden="false" customHeight="false" outlineLevel="0" collapsed="false">
      <c r="A4059" s="3" t="n">
        <v>4058</v>
      </c>
      <c r="B4059" s="4" t="s">
        <v>15437</v>
      </c>
      <c r="C4059" s="4" t="s">
        <v>4438</v>
      </c>
      <c r="D4059" s="4" t="s">
        <v>15438</v>
      </c>
      <c r="E4059" s="4" t="s">
        <v>10</v>
      </c>
      <c r="F4059" s="10" t="s">
        <v>15439</v>
      </c>
      <c r="G4059" s="4" t="s">
        <v>12</v>
      </c>
    </row>
    <row r="4060" customFormat="false" ht="15.75" hidden="false" customHeight="false" outlineLevel="0" collapsed="false">
      <c r="A4060" s="3" t="n">
        <v>4059</v>
      </c>
      <c r="B4060" s="4" t="s">
        <v>15440</v>
      </c>
      <c r="C4060" s="4" t="s">
        <v>15441</v>
      </c>
      <c r="D4060" s="4" t="s">
        <v>15442</v>
      </c>
      <c r="E4060" s="4" t="s">
        <v>10</v>
      </c>
      <c r="F4060" s="4" t="s">
        <v>10</v>
      </c>
      <c r="G4060" s="7" t="s">
        <v>146</v>
      </c>
    </row>
    <row r="4061" customFormat="false" ht="15.75" hidden="false" customHeight="false" outlineLevel="0" collapsed="false">
      <c r="A4061" s="3" t="n">
        <v>4060</v>
      </c>
      <c r="B4061" s="4" t="s">
        <v>15443</v>
      </c>
      <c r="C4061" s="4" t="s">
        <v>6853</v>
      </c>
      <c r="D4061" s="4" t="s">
        <v>15444</v>
      </c>
      <c r="E4061" s="4" t="s">
        <v>15445</v>
      </c>
      <c r="F4061" s="4" t="s">
        <v>15446</v>
      </c>
      <c r="G4061" s="4" t="s">
        <v>12</v>
      </c>
    </row>
    <row r="4062" customFormat="false" ht="15.75" hidden="false" customHeight="false" outlineLevel="0" collapsed="false">
      <c r="A4062" s="3" t="n">
        <v>4061</v>
      </c>
      <c r="B4062" s="4" t="s">
        <v>15447</v>
      </c>
      <c r="C4062" s="4" t="s">
        <v>3017</v>
      </c>
      <c r="D4062" s="4" t="s">
        <v>15448</v>
      </c>
      <c r="E4062" s="4" t="s">
        <v>10</v>
      </c>
      <c r="F4062" s="4" t="s">
        <v>15449</v>
      </c>
      <c r="G4062" s="4" t="s">
        <v>12</v>
      </c>
    </row>
    <row r="4063" customFormat="false" ht="15.75" hidden="false" customHeight="false" outlineLevel="0" collapsed="false">
      <c r="A4063" s="3" t="n">
        <v>4062</v>
      </c>
      <c r="B4063" s="4" t="s">
        <v>15450</v>
      </c>
      <c r="C4063" s="4" t="s">
        <v>15451</v>
      </c>
      <c r="D4063" s="4" t="s">
        <v>15452</v>
      </c>
      <c r="E4063" s="4" t="n">
        <f aca="false">+914044446000</f>
        <v>914044446000</v>
      </c>
      <c r="F4063" s="4" t="s">
        <v>15453</v>
      </c>
      <c r="G4063" s="4" t="s">
        <v>12</v>
      </c>
    </row>
    <row r="4064" customFormat="false" ht="15.75" hidden="false" customHeight="false" outlineLevel="0" collapsed="false">
      <c r="A4064" s="3" t="n">
        <v>4063</v>
      </c>
      <c r="B4064" s="4" t="s">
        <v>15454</v>
      </c>
      <c r="C4064" s="4" t="s">
        <v>15455</v>
      </c>
      <c r="D4064" s="4" t="s">
        <v>15456</v>
      </c>
      <c r="E4064" s="4" t="s">
        <v>10</v>
      </c>
      <c r="F4064" s="4" t="s">
        <v>15457</v>
      </c>
      <c r="G4064" s="4" t="s">
        <v>12</v>
      </c>
    </row>
    <row r="4065" customFormat="false" ht="15.75" hidden="false" customHeight="false" outlineLevel="0" collapsed="false">
      <c r="A4065" s="3" t="n">
        <v>4064</v>
      </c>
      <c r="B4065" s="4" t="s">
        <v>15458</v>
      </c>
      <c r="C4065" s="4" t="s">
        <v>15459</v>
      </c>
      <c r="D4065" s="4" t="s">
        <v>15460</v>
      </c>
      <c r="E4065" s="4" t="s">
        <v>10</v>
      </c>
      <c r="F4065" s="4" t="s">
        <v>15461</v>
      </c>
      <c r="G4065" s="4" t="s">
        <v>12</v>
      </c>
    </row>
    <row r="4066" customFormat="false" ht="15.75" hidden="false" customHeight="false" outlineLevel="0" collapsed="false">
      <c r="A4066" s="3" t="n">
        <v>4065</v>
      </c>
      <c r="B4066" s="4" t="s">
        <v>15462</v>
      </c>
      <c r="C4066" s="4" t="s">
        <v>6853</v>
      </c>
      <c r="D4066" s="4" t="s">
        <v>15463</v>
      </c>
      <c r="E4066" s="4" t="s">
        <v>15464</v>
      </c>
      <c r="F4066" s="4" t="s">
        <v>15465</v>
      </c>
      <c r="G4066" s="4" t="s">
        <v>12</v>
      </c>
    </row>
    <row r="4067" customFormat="false" ht="15.75" hidden="false" customHeight="false" outlineLevel="0" collapsed="false">
      <c r="A4067" s="3" t="n">
        <v>4066</v>
      </c>
      <c r="B4067" s="4" t="s">
        <v>15466</v>
      </c>
      <c r="C4067" s="4" t="s">
        <v>31</v>
      </c>
      <c r="D4067" s="4" t="s">
        <v>15467</v>
      </c>
      <c r="E4067" s="4" t="s">
        <v>10</v>
      </c>
      <c r="F4067" s="4" t="s">
        <v>15468</v>
      </c>
      <c r="G4067" s="4" t="s">
        <v>12</v>
      </c>
    </row>
    <row r="4068" customFormat="false" ht="15.75" hidden="false" customHeight="false" outlineLevel="0" collapsed="false">
      <c r="A4068" s="3" t="n">
        <v>4067</v>
      </c>
      <c r="B4068" s="4" t="s">
        <v>15469</v>
      </c>
      <c r="C4068" s="4" t="s">
        <v>15470</v>
      </c>
      <c r="D4068" s="4" t="s">
        <v>15471</v>
      </c>
      <c r="E4068" s="4" t="s">
        <v>10</v>
      </c>
      <c r="F4068" s="4" t="s">
        <v>15472</v>
      </c>
      <c r="G4068" s="4" t="s">
        <v>12</v>
      </c>
    </row>
    <row r="4069" customFormat="false" ht="15.75" hidden="false" customHeight="false" outlineLevel="0" collapsed="false">
      <c r="A4069" s="3" t="n">
        <v>4068</v>
      </c>
      <c r="B4069" s="4" t="s">
        <v>15473</v>
      </c>
      <c r="C4069" s="4" t="s">
        <v>14</v>
      </c>
      <c r="D4069" s="6" t="s">
        <v>15474</v>
      </c>
      <c r="E4069" s="4" t="s">
        <v>10</v>
      </c>
      <c r="F4069" s="4" t="s">
        <v>15475</v>
      </c>
      <c r="G4069" s="4" t="s">
        <v>12</v>
      </c>
    </row>
    <row r="4070" customFormat="false" ht="15.75" hidden="false" customHeight="false" outlineLevel="0" collapsed="false">
      <c r="A4070" s="3" t="n">
        <v>4069</v>
      </c>
      <c r="B4070" s="4" t="s">
        <v>15476</v>
      </c>
      <c r="C4070" s="4" t="s">
        <v>31</v>
      </c>
      <c r="D4070" s="4" t="s">
        <v>15477</v>
      </c>
      <c r="E4070" s="4" t="s">
        <v>10</v>
      </c>
      <c r="F4070" s="4" t="s">
        <v>15478</v>
      </c>
      <c r="G4070" s="4" t="s">
        <v>12</v>
      </c>
    </row>
    <row r="4071" customFormat="false" ht="15.75" hidden="false" customHeight="false" outlineLevel="0" collapsed="false">
      <c r="A4071" s="3" t="n">
        <v>4070</v>
      </c>
      <c r="B4071" s="4" t="s">
        <v>15479</v>
      </c>
      <c r="C4071" s="4" t="s">
        <v>11855</v>
      </c>
      <c r="D4071" s="4" t="s">
        <v>15480</v>
      </c>
      <c r="E4071" s="4" t="s">
        <v>15481</v>
      </c>
      <c r="F4071" s="4" t="s">
        <v>15482</v>
      </c>
      <c r="G4071" s="4" t="s">
        <v>12</v>
      </c>
    </row>
    <row r="4072" customFormat="false" ht="15.75" hidden="false" customHeight="false" outlineLevel="0" collapsed="false">
      <c r="A4072" s="3" t="n">
        <v>4071</v>
      </c>
      <c r="B4072" s="4" t="s">
        <v>15483</v>
      </c>
      <c r="C4072" s="4" t="s">
        <v>15484</v>
      </c>
      <c r="D4072" s="4" t="s">
        <v>15485</v>
      </c>
      <c r="E4072" s="4" t="s">
        <v>10</v>
      </c>
      <c r="F4072" s="4" t="s">
        <v>15486</v>
      </c>
      <c r="G4072" s="4" t="s">
        <v>12</v>
      </c>
    </row>
    <row r="4073" customFormat="false" ht="15.75" hidden="false" customHeight="false" outlineLevel="0" collapsed="false">
      <c r="A4073" s="3" t="n">
        <v>4072</v>
      </c>
      <c r="B4073" s="4" t="s">
        <v>15487</v>
      </c>
      <c r="C4073" s="4" t="s">
        <v>15488</v>
      </c>
      <c r="D4073" s="4" t="s">
        <v>15489</v>
      </c>
      <c r="E4073" s="4" t="s">
        <v>10</v>
      </c>
      <c r="F4073" s="4" t="s">
        <v>15490</v>
      </c>
      <c r="G4073" s="4" t="s">
        <v>12</v>
      </c>
    </row>
    <row r="4074" customFormat="false" ht="15.75" hidden="false" customHeight="false" outlineLevel="0" collapsed="false">
      <c r="A4074" s="3" t="n">
        <v>4073</v>
      </c>
      <c r="B4074" s="4" t="s">
        <v>15491</v>
      </c>
      <c r="C4074" s="4" t="s">
        <v>15492</v>
      </c>
      <c r="D4074" s="4" t="s">
        <v>15493</v>
      </c>
      <c r="E4074" s="4" t="s">
        <v>10</v>
      </c>
      <c r="F4074" s="4" t="s">
        <v>15494</v>
      </c>
      <c r="G4074" s="4" t="s">
        <v>12</v>
      </c>
    </row>
    <row r="4075" customFormat="false" ht="15.75" hidden="false" customHeight="false" outlineLevel="0" collapsed="false">
      <c r="A4075" s="3" t="n">
        <v>4074</v>
      </c>
      <c r="B4075" s="4" t="s">
        <v>15495</v>
      </c>
      <c r="C4075" s="4" t="s">
        <v>31</v>
      </c>
      <c r="D4075" s="4" t="s">
        <v>15496</v>
      </c>
      <c r="E4075" s="4" t="s">
        <v>15497</v>
      </c>
      <c r="F4075" s="4" t="s">
        <v>15498</v>
      </c>
      <c r="G4075" s="4" t="s">
        <v>12</v>
      </c>
    </row>
    <row r="4076" customFormat="false" ht="15.75" hidden="false" customHeight="false" outlineLevel="0" collapsed="false">
      <c r="A4076" s="3" t="n">
        <v>4075</v>
      </c>
      <c r="B4076" s="4" t="s">
        <v>15499</v>
      </c>
      <c r="C4076" s="4" t="s">
        <v>15500</v>
      </c>
      <c r="D4076" s="4" t="s">
        <v>15501</v>
      </c>
      <c r="E4076" s="4" t="s">
        <v>15502</v>
      </c>
      <c r="F4076" s="4" t="s">
        <v>15503</v>
      </c>
      <c r="G4076" s="4" t="s">
        <v>12</v>
      </c>
    </row>
    <row r="4077" customFormat="false" ht="15.75" hidden="false" customHeight="false" outlineLevel="0" collapsed="false">
      <c r="A4077" s="3" t="n">
        <v>4076</v>
      </c>
      <c r="B4077" s="4" t="s">
        <v>15504</v>
      </c>
      <c r="C4077" s="4" t="s">
        <v>31</v>
      </c>
      <c r="D4077" s="4" t="s">
        <v>15505</v>
      </c>
      <c r="E4077" s="4" t="s">
        <v>10</v>
      </c>
      <c r="F4077" s="4" t="s">
        <v>15506</v>
      </c>
      <c r="G4077" s="4" t="s">
        <v>12</v>
      </c>
    </row>
    <row r="4078" customFormat="false" ht="15.75" hidden="false" customHeight="false" outlineLevel="0" collapsed="false">
      <c r="A4078" s="3" t="n">
        <v>4077</v>
      </c>
      <c r="B4078" s="4" t="s">
        <v>15507</v>
      </c>
      <c r="C4078" s="4" t="s">
        <v>15508</v>
      </c>
      <c r="D4078" s="4" t="s">
        <v>15509</v>
      </c>
      <c r="E4078" s="4" t="s">
        <v>10</v>
      </c>
      <c r="F4078" s="4" t="s">
        <v>15510</v>
      </c>
      <c r="G4078" s="4" t="s">
        <v>12</v>
      </c>
    </row>
    <row r="4079" customFormat="false" ht="15.75" hidden="false" customHeight="false" outlineLevel="0" collapsed="false">
      <c r="A4079" s="3" t="n">
        <v>4078</v>
      </c>
      <c r="B4079" s="4" t="s">
        <v>15511</v>
      </c>
      <c r="C4079" s="4" t="s">
        <v>15512</v>
      </c>
      <c r="D4079" s="4" t="s">
        <v>15513</v>
      </c>
      <c r="E4079" s="4" t="s">
        <v>10</v>
      </c>
      <c r="F4079" s="4" t="s">
        <v>15514</v>
      </c>
      <c r="G4079" s="4" t="s">
        <v>12</v>
      </c>
    </row>
    <row r="4080" customFormat="false" ht="15.75" hidden="false" customHeight="false" outlineLevel="0" collapsed="false">
      <c r="A4080" s="3" t="n">
        <v>4079</v>
      </c>
      <c r="B4080" s="4" t="s">
        <v>15515</v>
      </c>
      <c r="C4080" s="4" t="s">
        <v>15516</v>
      </c>
      <c r="D4080" s="4" t="s">
        <v>15517</v>
      </c>
      <c r="E4080" s="4" t="s">
        <v>10</v>
      </c>
      <c r="F4080" s="4" t="s">
        <v>15518</v>
      </c>
      <c r="G4080" s="4" t="s">
        <v>12</v>
      </c>
    </row>
    <row r="4081" customFormat="false" ht="15.75" hidden="false" customHeight="false" outlineLevel="0" collapsed="false">
      <c r="A4081" s="3" t="n">
        <v>4080</v>
      </c>
      <c r="B4081" s="4" t="s">
        <v>15519</v>
      </c>
      <c r="C4081" s="4" t="s">
        <v>6853</v>
      </c>
      <c r="D4081" s="4" t="s">
        <v>15520</v>
      </c>
      <c r="E4081" s="4" t="s">
        <v>15521</v>
      </c>
      <c r="F4081" s="4" t="s">
        <v>15522</v>
      </c>
      <c r="G4081" s="4" t="s">
        <v>12</v>
      </c>
    </row>
    <row r="4082" customFormat="false" ht="15.75" hidden="false" customHeight="false" outlineLevel="0" collapsed="false">
      <c r="A4082" s="3" t="n">
        <v>4081</v>
      </c>
      <c r="B4082" s="4" t="s">
        <v>15523</v>
      </c>
      <c r="C4082" s="4" t="s">
        <v>15524</v>
      </c>
      <c r="D4082" s="4" t="s">
        <v>15525</v>
      </c>
      <c r="E4082" s="4" t="s">
        <v>15526</v>
      </c>
      <c r="F4082" s="4" t="s">
        <v>15527</v>
      </c>
      <c r="G4082" s="4" t="s">
        <v>12</v>
      </c>
    </row>
    <row r="4083" customFormat="false" ht="15.75" hidden="false" customHeight="false" outlineLevel="0" collapsed="false">
      <c r="A4083" s="3" t="n">
        <v>4082</v>
      </c>
      <c r="B4083" s="4" t="s">
        <v>15528</v>
      </c>
      <c r="C4083" s="4" t="s">
        <v>171</v>
      </c>
      <c r="D4083" s="4" t="s">
        <v>15529</v>
      </c>
      <c r="E4083" s="4" t="s">
        <v>15530</v>
      </c>
      <c r="F4083" s="4" t="s">
        <v>15531</v>
      </c>
      <c r="G4083" s="4" t="s">
        <v>12</v>
      </c>
    </row>
    <row r="4084" customFormat="false" ht="15.75" hidden="false" customHeight="false" outlineLevel="0" collapsed="false">
      <c r="A4084" s="3" t="n">
        <v>4083</v>
      </c>
      <c r="B4084" s="4" t="s">
        <v>15532</v>
      </c>
      <c r="C4084" s="4" t="s">
        <v>15533</v>
      </c>
      <c r="D4084" s="4" t="s">
        <v>15534</v>
      </c>
      <c r="E4084" s="4" t="s">
        <v>10</v>
      </c>
      <c r="F4084" s="4" t="s">
        <v>15535</v>
      </c>
      <c r="G4084" s="4" t="s">
        <v>12</v>
      </c>
    </row>
    <row r="4085" customFormat="false" ht="15.75" hidden="false" customHeight="false" outlineLevel="0" collapsed="false">
      <c r="A4085" s="3" t="n">
        <v>4084</v>
      </c>
      <c r="B4085" s="4" t="s">
        <v>15536</v>
      </c>
      <c r="C4085" s="4" t="s">
        <v>15537</v>
      </c>
      <c r="D4085" s="4" t="s">
        <v>15538</v>
      </c>
      <c r="E4085" s="4" t="s">
        <v>10</v>
      </c>
      <c r="F4085" s="4" t="s">
        <v>15539</v>
      </c>
      <c r="G4085" s="4" t="s">
        <v>12</v>
      </c>
    </row>
    <row r="4086" customFormat="false" ht="15.75" hidden="false" customHeight="false" outlineLevel="0" collapsed="false">
      <c r="A4086" s="3" t="n">
        <v>4085</v>
      </c>
      <c r="B4086" s="4" t="s">
        <v>15540</v>
      </c>
      <c r="C4086" s="4" t="s">
        <v>5104</v>
      </c>
      <c r="D4086" s="4" t="s">
        <v>15541</v>
      </c>
      <c r="E4086" s="4" t="s">
        <v>15542</v>
      </c>
      <c r="F4086" s="4" t="s">
        <v>15543</v>
      </c>
      <c r="G4086" s="4" t="s">
        <v>12</v>
      </c>
    </row>
    <row r="4087" customFormat="false" ht="15.75" hidden="false" customHeight="false" outlineLevel="0" collapsed="false">
      <c r="A4087" s="3" t="n">
        <v>4086</v>
      </c>
      <c r="B4087" s="4" t="s">
        <v>15544</v>
      </c>
      <c r="C4087" s="4" t="s">
        <v>15545</v>
      </c>
      <c r="D4087" s="4" t="s">
        <v>15546</v>
      </c>
      <c r="E4087" s="4" t="s">
        <v>10</v>
      </c>
      <c r="F4087" s="4" t="s">
        <v>15547</v>
      </c>
      <c r="G4087" s="4" t="s">
        <v>12</v>
      </c>
    </row>
    <row r="4088" customFormat="false" ht="15.75" hidden="false" customHeight="false" outlineLevel="0" collapsed="false">
      <c r="A4088" s="3" t="n">
        <v>4087</v>
      </c>
      <c r="B4088" s="4" t="s">
        <v>15548</v>
      </c>
      <c r="C4088" s="4" t="s">
        <v>15549</v>
      </c>
      <c r="D4088" s="4" t="s">
        <v>15550</v>
      </c>
      <c r="E4088" s="4" t="s">
        <v>10</v>
      </c>
      <c r="F4088" s="4" t="s">
        <v>15551</v>
      </c>
      <c r="G4088" s="4" t="s">
        <v>12</v>
      </c>
    </row>
    <row r="4089" customFormat="false" ht="15.75" hidden="false" customHeight="false" outlineLevel="0" collapsed="false">
      <c r="A4089" s="3" t="n">
        <v>4088</v>
      </c>
      <c r="B4089" s="4" t="s">
        <v>15552</v>
      </c>
      <c r="C4089" s="4" t="s">
        <v>12396</v>
      </c>
      <c r="D4089" s="4" t="s">
        <v>15553</v>
      </c>
      <c r="E4089" s="4" t="s">
        <v>10</v>
      </c>
      <c r="F4089" s="4" t="s">
        <v>15554</v>
      </c>
      <c r="G4089" s="4" t="s">
        <v>12</v>
      </c>
    </row>
    <row r="4090" customFormat="false" ht="15.75" hidden="false" customHeight="false" outlineLevel="0" collapsed="false">
      <c r="A4090" s="3" t="n">
        <v>4089</v>
      </c>
      <c r="B4090" s="4" t="s">
        <v>15555</v>
      </c>
      <c r="C4090" s="4" t="s">
        <v>15556</v>
      </c>
      <c r="D4090" s="4" t="s">
        <v>15557</v>
      </c>
      <c r="E4090" s="4" t="s">
        <v>10</v>
      </c>
      <c r="F4090" s="10" t="s">
        <v>15558</v>
      </c>
      <c r="G4090" s="4" t="s">
        <v>12</v>
      </c>
    </row>
    <row r="4091" customFormat="false" ht="15.75" hidden="false" customHeight="false" outlineLevel="0" collapsed="false">
      <c r="A4091" s="3" t="n">
        <v>4090</v>
      </c>
      <c r="B4091" s="4" t="s">
        <v>15559</v>
      </c>
      <c r="C4091" s="4" t="s">
        <v>15560</v>
      </c>
      <c r="D4091" s="4" t="s">
        <v>15561</v>
      </c>
      <c r="E4091" s="4" t="s">
        <v>15562</v>
      </c>
      <c r="F4091" s="4" t="s">
        <v>15563</v>
      </c>
      <c r="G4091" s="4" t="s">
        <v>12</v>
      </c>
    </row>
    <row r="4092" customFormat="false" ht="15.75" hidden="false" customHeight="false" outlineLevel="0" collapsed="false">
      <c r="A4092" s="3" t="n">
        <v>4091</v>
      </c>
      <c r="B4092" s="4" t="s">
        <v>15564</v>
      </c>
      <c r="C4092" s="4" t="s">
        <v>6853</v>
      </c>
      <c r="D4092" s="4" t="s">
        <v>15565</v>
      </c>
      <c r="E4092" s="4" t="s">
        <v>10</v>
      </c>
      <c r="F4092" s="4" t="s">
        <v>15566</v>
      </c>
      <c r="G4092" s="4" t="s">
        <v>12</v>
      </c>
    </row>
    <row r="4093" customFormat="false" ht="15.75" hidden="false" customHeight="false" outlineLevel="0" collapsed="false">
      <c r="A4093" s="3" t="n">
        <v>4092</v>
      </c>
      <c r="B4093" s="4" t="s">
        <v>15567</v>
      </c>
      <c r="C4093" s="4" t="s">
        <v>15568</v>
      </c>
      <c r="D4093" s="4" t="s">
        <v>15569</v>
      </c>
      <c r="E4093" s="4" t="n">
        <f aca="false">+919970334250</f>
        <v>919970334250</v>
      </c>
      <c r="F4093" s="4" t="s">
        <v>10</v>
      </c>
      <c r="G4093" s="7" t="s">
        <v>146</v>
      </c>
    </row>
    <row r="4094" customFormat="false" ht="15.75" hidden="false" customHeight="false" outlineLevel="0" collapsed="false">
      <c r="A4094" s="3" t="n">
        <v>4093</v>
      </c>
      <c r="B4094" s="4" t="s">
        <v>15570</v>
      </c>
      <c r="C4094" s="4" t="s">
        <v>15571</v>
      </c>
      <c r="D4094" s="4" t="s">
        <v>15572</v>
      </c>
      <c r="E4094" s="4" t="s">
        <v>10</v>
      </c>
      <c r="F4094" s="4" t="s">
        <v>15573</v>
      </c>
      <c r="G4094" s="4" t="s">
        <v>12</v>
      </c>
    </row>
    <row r="4095" customFormat="false" ht="15.75" hidden="false" customHeight="false" outlineLevel="0" collapsed="false">
      <c r="A4095" s="3" t="n">
        <v>4094</v>
      </c>
      <c r="B4095" s="4" t="s">
        <v>15574</v>
      </c>
      <c r="C4095" s="4" t="s">
        <v>15575</v>
      </c>
      <c r="D4095" s="4" t="s">
        <v>15576</v>
      </c>
      <c r="E4095" s="4" t="s">
        <v>10</v>
      </c>
      <c r="F4095" s="4" t="s">
        <v>15577</v>
      </c>
      <c r="G4095" s="4" t="s">
        <v>12</v>
      </c>
    </row>
    <row r="4096" customFormat="false" ht="15.75" hidden="false" customHeight="false" outlineLevel="0" collapsed="false">
      <c r="A4096" s="3" t="n">
        <v>4095</v>
      </c>
      <c r="B4096" s="4" t="s">
        <v>15578</v>
      </c>
      <c r="C4096" s="4" t="s">
        <v>31</v>
      </c>
      <c r="D4096" s="4" t="s">
        <v>15579</v>
      </c>
      <c r="E4096" s="4" t="s">
        <v>10</v>
      </c>
      <c r="F4096" s="4" t="s">
        <v>15580</v>
      </c>
      <c r="G4096" s="4" t="s">
        <v>12</v>
      </c>
    </row>
    <row r="4097" customFormat="false" ht="15.75" hidden="false" customHeight="false" outlineLevel="0" collapsed="false">
      <c r="A4097" s="3" t="n">
        <v>4096</v>
      </c>
      <c r="B4097" s="4" t="s">
        <v>15581</v>
      </c>
      <c r="C4097" s="4" t="s">
        <v>15582</v>
      </c>
      <c r="D4097" s="4" t="s">
        <v>15583</v>
      </c>
      <c r="E4097" s="4" t="s">
        <v>10</v>
      </c>
      <c r="F4097" s="4" t="s">
        <v>10</v>
      </c>
      <c r="G4097" s="7" t="s">
        <v>146</v>
      </c>
    </row>
    <row r="4098" customFormat="false" ht="15.75" hidden="false" customHeight="false" outlineLevel="0" collapsed="false">
      <c r="A4098" s="3" t="n">
        <v>4097</v>
      </c>
      <c r="B4098" s="4" t="s">
        <v>15584</v>
      </c>
      <c r="C4098" s="4" t="s">
        <v>15585</v>
      </c>
      <c r="D4098" s="4" t="s">
        <v>15586</v>
      </c>
      <c r="E4098" s="4" t="s">
        <v>10</v>
      </c>
      <c r="F4098" s="4" t="s">
        <v>15587</v>
      </c>
      <c r="G4098" s="4" t="s">
        <v>12</v>
      </c>
    </row>
    <row r="4099" customFormat="false" ht="15.75" hidden="false" customHeight="false" outlineLevel="0" collapsed="false">
      <c r="A4099" s="3" t="n">
        <v>4098</v>
      </c>
      <c r="B4099" s="4" t="s">
        <v>15588</v>
      </c>
      <c r="C4099" s="4" t="s">
        <v>15589</v>
      </c>
      <c r="D4099" s="4" t="s">
        <v>15590</v>
      </c>
      <c r="E4099" s="4" t="s">
        <v>10</v>
      </c>
      <c r="F4099" s="4" t="s">
        <v>15591</v>
      </c>
      <c r="G4099" s="4" t="s">
        <v>12</v>
      </c>
    </row>
    <row r="4100" customFormat="false" ht="15.75" hidden="false" customHeight="false" outlineLevel="0" collapsed="false">
      <c r="A4100" s="3" t="n">
        <v>4099</v>
      </c>
      <c r="B4100" s="4" t="s">
        <v>15592</v>
      </c>
      <c r="C4100" s="4" t="s">
        <v>15593</v>
      </c>
      <c r="D4100" s="4" t="s">
        <v>15594</v>
      </c>
      <c r="E4100" s="4" t="s">
        <v>15595</v>
      </c>
      <c r="F4100" s="4" t="s">
        <v>15596</v>
      </c>
      <c r="G4100" s="4" t="s">
        <v>12</v>
      </c>
    </row>
    <row r="4101" customFormat="false" ht="15.75" hidden="false" customHeight="false" outlineLevel="0" collapsed="false">
      <c r="A4101" s="3" t="n">
        <v>4100</v>
      </c>
      <c r="B4101" s="4" t="s">
        <v>15597</v>
      </c>
      <c r="C4101" s="4" t="s">
        <v>15598</v>
      </c>
      <c r="D4101" s="4" t="s">
        <v>15599</v>
      </c>
      <c r="E4101" s="4" t="s">
        <v>10</v>
      </c>
      <c r="F4101" s="4" t="s">
        <v>15600</v>
      </c>
      <c r="G4101" s="4" t="s">
        <v>12</v>
      </c>
    </row>
    <row r="4102" customFormat="false" ht="15.75" hidden="false" customHeight="false" outlineLevel="0" collapsed="false">
      <c r="A4102" s="3" t="n">
        <v>4101</v>
      </c>
      <c r="B4102" s="4" t="s">
        <v>15601</v>
      </c>
      <c r="C4102" s="4" t="s">
        <v>51</v>
      </c>
      <c r="D4102" s="4" t="s">
        <v>15602</v>
      </c>
      <c r="E4102" s="4" t="s">
        <v>10</v>
      </c>
      <c r="F4102" s="4" t="s">
        <v>15603</v>
      </c>
      <c r="G4102" s="4" t="s">
        <v>12</v>
      </c>
    </row>
    <row r="4103" customFormat="false" ht="15.75" hidden="false" customHeight="false" outlineLevel="0" collapsed="false">
      <c r="A4103" s="3" t="n">
        <v>4102</v>
      </c>
      <c r="B4103" s="4" t="s">
        <v>15604</v>
      </c>
      <c r="C4103" s="4" t="s">
        <v>15605</v>
      </c>
      <c r="D4103" s="4" t="s">
        <v>15606</v>
      </c>
      <c r="E4103" s="4" t="s">
        <v>15607</v>
      </c>
      <c r="F4103" s="4" t="s">
        <v>15608</v>
      </c>
      <c r="G4103" s="4" t="s">
        <v>12</v>
      </c>
    </row>
    <row r="4104" customFormat="false" ht="15.75" hidden="false" customHeight="false" outlineLevel="0" collapsed="false">
      <c r="A4104" s="3" t="n">
        <v>4103</v>
      </c>
      <c r="B4104" s="4" t="s">
        <v>15609</v>
      </c>
      <c r="C4104" s="4" t="s">
        <v>15610</v>
      </c>
      <c r="D4104" s="4" t="s">
        <v>15611</v>
      </c>
      <c r="E4104" s="4" t="s">
        <v>10</v>
      </c>
      <c r="F4104" s="4" t="s">
        <v>15612</v>
      </c>
      <c r="G4104" s="4" t="s">
        <v>12</v>
      </c>
    </row>
    <row r="4105" customFormat="false" ht="15.75" hidden="false" customHeight="false" outlineLevel="0" collapsed="false">
      <c r="A4105" s="3" t="n">
        <v>4104</v>
      </c>
      <c r="B4105" s="4" t="s">
        <v>15613</v>
      </c>
      <c r="C4105" s="4" t="s">
        <v>15614</v>
      </c>
      <c r="D4105" s="4" t="s">
        <v>15615</v>
      </c>
      <c r="E4105" s="4" t="s">
        <v>10</v>
      </c>
      <c r="F4105" s="4" t="s">
        <v>15616</v>
      </c>
      <c r="G4105" s="4" t="s">
        <v>12</v>
      </c>
    </row>
    <row r="4106" customFormat="false" ht="15.75" hidden="false" customHeight="false" outlineLevel="0" collapsed="false">
      <c r="A4106" s="3" t="n">
        <v>4105</v>
      </c>
      <c r="B4106" s="4" t="s">
        <v>15617</v>
      </c>
      <c r="C4106" s="4" t="s">
        <v>15618</v>
      </c>
      <c r="D4106" s="4" t="s">
        <v>15619</v>
      </c>
      <c r="E4106" s="4" t="s">
        <v>10</v>
      </c>
      <c r="F4106" s="4" t="s">
        <v>15620</v>
      </c>
      <c r="G4106" s="4" t="s">
        <v>12</v>
      </c>
    </row>
    <row r="4107" customFormat="false" ht="15.75" hidden="false" customHeight="false" outlineLevel="0" collapsed="false">
      <c r="A4107" s="3" t="n">
        <v>4106</v>
      </c>
      <c r="B4107" s="4" t="s">
        <v>15621</v>
      </c>
      <c r="C4107" s="4" t="s">
        <v>51</v>
      </c>
      <c r="D4107" s="4" t="s">
        <v>15622</v>
      </c>
      <c r="E4107" s="4" t="s">
        <v>10</v>
      </c>
      <c r="F4107" s="4" t="s">
        <v>15623</v>
      </c>
      <c r="G4107" s="4" t="s">
        <v>12</v>
      </c>
    </row>
    <row r="4108" customFormat="false" ht="15.75" hidden="false" customHeight="false" outlineLevel="0" collapsed="false">
      <c r="A4108" s="3" t="n">
        <v>4107</v>
      </c>
      <c r="B4108" s="4" t="s">
        <v>15624</v>
      </c>
      <c r="C4108" s="4" t="s">
        <v>15625</v>
      </c>
      <c r="D4108" s="4" t="s">
        <v>15626</v>
      </c>
      <c r="E4108" s="4" t="s">
        <v>10</v>
      </c>
      <c r="F4108" s="4" t="s">
        <v>15627</v>
      </c>
      <c r="G4108" s="4" t="s">
        <v>12</v>
      </c>
    </row>
    <row r="4109" customFormat="false" ht="15.75" hidden="false" customHeight="false" outlineLevel="0" collapsed="false">
      <c r="A4109" s="3" t="n">
        <v>4108</v>
      </c>
      <c r="B4109" s="4" t="s">
        <v>15628</v>
      </c>
      <c r="C4109" s="4" t="s">
        <v>15629</v>
      </c>
      <c r="D4109" s="4" t="s">
        <v>15630</v>
      </c>
      <c r="E4109" s="4" t="s">
        <v>10</v>
      </c>
      <c r="F4109" s="4" t="s">
        <v>15631</v>
      </c>
      <c r="G4109" s="4" t="s">
        <v>12</v>
      </c>
    </row>
    <row r="4110" customFormat="false" ht="15.75" hidden="false" customHeight="false" outlineLevel="0" collapsed="false">
      <c r="A4110" s="3" t="n">
        <v>4109</v>
      </c>
      <c r="B4110" s="4" t="s">
        <v>15632</v>
      </c>
      <c r="C4110" s="4" t="s">
        <v>15633</v>
      </c>
      <c r="D4110" s="4" t="s">
        <v>15634</v>
      </c>
      <c r="E4110" s="4" t="s">
        <v>15635</v>
      </c>
      <c r="F4110" s="4" t="s">
        <v>15636</v>
      </c>
      <c r="G4110" s="4" t="s">
        <v>12</v>
      </c>
    </row>
    <row r="4111" customFormat="false" ht="15.75" hidden="false" customHeight="false" outlineLevel="0" collapsed="false">
      <c r="A4111" s="3" t="n">
        <v>4110</v>
      </c>
      <c r="B4111" s="4" t="s">
        <v>15637</v>
      </c>
      <c r="C4111" s="4" t="s">
        <v>15638</v>
      </c>
      <c r="D4111" s="4" t="s">
        <v>15639</v>
      </c>
      <c r="E4111" s="4" t="s">
        <v>15640</v>
      </c>
      <c r="F4111" s="4" t="s">
        <v>15641</v>
      </c>
      <c r="G4111" s="4" t="s">
        <v>12</v>
      </c>
    </row>
    <row r="4112" customFormat="false" ht="15.75" hidden="false" customHeight="false" outlineLevel="0" collapsed="false">
      <c r="A4112" s="3" t="n">
        <v>4111</v>
      </c>
      <c r="B4112" s="4" t="s">
        <v>15642</v>
      </c>
      <c r="C4112" s="4" t="s">
        <v>6181</v>
      </c>
      <c r="D4112" s="4" t="s">
        <v>15643</v>
      </c>
      <c r="E4112" s="4" t="n">
        <f aca="false">+912261033700</f>
        <v>912261033700</v>
      </c>
      <c r="F4112" s="4" t="s">
        <v>15644</v>
      </c>
      <c r="G4112" s="4" t="s">
        <v>12</v>
      </c>
    </row>
    <row r="4113" customFormat="false" ht="15.75" hidden="false" customHeight="false" outlineLevel="0" collapsed="false">
      <c r="A4113" s="3" t="n">
        <v>4112</v>
      </c>
      <c r="B4113" s="4" t="s">
        <v>15645</v>
      </c>
      <c r="C4113" s="4" t="s">
        <v>15646</v>
      </c>
      <c r="D4113" s="4" t="s">
        <v>15647</v>
      </c>
      <c r="E4113" s="4" t="s">
        <v>10</v>
      </c>
      <c r="F4113" s="4" t="s">
        <v>15648</v>
      </c>
      <c r="G4113" s="4" t="s">
        <v>12</v>
      </c>
    </row>
    <row r="4114" customFormat="false" ht="15.75" hidden="false" customHeight="false" outlineLevel="0" collapsed="false">
      <c r="A4114" s="3" t="n">
        <v>4113</v>
      </c>
      <c r="B4114" s="4" t="s">
        <v>15649</v>
      </c>
      <c r="C4114" s="4" t="s">
        <v>15650</v>
      </c>
      <c r="D4114" s="4" t="s">
        <v>15651</v>
      </c>
      <c r="E4114" s="4" t="s">
        <v>10</v>
      </c>
      <c r="F4114" s="4" t="s">
        <v>15652</v>
      </c>
      <c r="G4114" s="4" t="s">
        <v>12</v>
      </c>
    </row>
    <row r="4115" customFormat="false" ht="15.75" hidden="false" customHeight="false" outlineLevel="0" collapsed="false">
      <c r="A4115" s="3" t="n">
        <v>4114</v>
      </c>
      <c r="B4115" s="4" t="s">
        <v>15653</v>
      </c>
      <c r="C4115" s="4" t="s">
        <v>15654</v>
      </c>
      <c r="D4115" s="4" t="s">
        <v>15655</v>
      </c>
      <c r="E4115" s="4" t="s">
        <v>10</v>
      </c>
      <c r="F4115" s="4" t="s">
        <v>15656</v>
      </c>
      <c r="G4115" s="4" t="s">
        <v>12</v>
      </c>
    </row>
    <row r="4116" customFormat="false" ht="15.75" hidden="false" customHeight="false" outlineLevel="0" collapsed="false">
      <c r="A4116" s="3" t="n">
        <v>4115</v>
      </c>
      <c r="B4116" s="4" t="s">
        <v>15657</v>
      </c>
      <c r="C4116" s="4" t="s">
        <v>31</v>
      </c>
      <c r="D4116" s="4" t="s">
        <v>15658</v>
      </c>
      <c r="E4116" s="4" t="s">
        <v>10</v>
      </c>
      <c r="F4116" s="4" t="s">
        <v>15659</v>
      </c>
      <c r="G4116" s="4" t="s">
        <v>12</v>
      </c>
    </row>
    <row r="4117" customFormat="false" ht="15.75" hidden="false" customHeight="false" outlineLevel="0" collapsed="false">
      <c r="A4117" s="3" t="n">
        <v>4116</v>
      </c>
      <c r="B4117" s="4" t="s">
        <v>15660</v>
      </c>
      <c r="C4117" s="4" t="s">
        <v>15661</v>
      </c>
      <c r="D4117" s="4" t="s">
        <v>15662</v>
      </c>
      <c r="E4117" s="4" t="s">
        <v>10</v>
      </c>
      <c r="F4117" s="4" t="s">
        <v>15663</v>
      </c>
      <c r="G4117" s="4" t="s">
        <v>12</v>
      </c>
    </row>
    <row r="4118" customFormat="false" ht="15.75" hidden="false" customHeight="false" outlineLevel="0" collapsed="false">
      <c r="A4118" s="3" t="n">
        <v>4117</v>
      </c>
      <c r="B4118" s="4" t="s">
        <v>15664</v>
      </c>
      <c r="C4118" s="4" t="s">
        <v>15665</v>
      </c>
      <c r="D4118" s="4" t="s">
        <v>15666</v>
      </c>
      <c r="E4118" s="4" t="s">
        <v>10</v>
      </c>
      <c r="F4118" s="4" t="s">
        <v>15667</v>
      </c>
      <c r="G4118" s="4" t="s">
        <v>12</v>
      </c>
    </row>
    <row r="4119" customFormat="false" ht="15.75" hidden="false" customHeight="false" outlineLevel="0" collapsed="false">
      <c r="A4119" s="3" t="n">
        <v>4118</v>
      </c>
      <c r="B4119" s="4" t="s">
        <v>15668</v>
      </c>
      <c r="C4119" s="4" t="s">
        <v>15669</v>
      </c>
      <c r="D4119" s="4" t="s">
        <v>15670</v>
      </c>
      <c r="E4119" s="4" t="s">
        <v>10</v>
      </c>
      <c r="F4119" s="4" t="s">
        <v>15671</v>
      </c>
      <c r="G4119" s="4" t="s">
        <v>12</v>
      </c>
    </row>
    <row r="4120" customFormat="false" ht="15.75" hidden="false" customHeight="false" outlineLevel="0" collapsed="false">
      <c r="A4120" s="3" t="n">
        <v>4119</v>
      </c>
      <c r="B4120" s="4" t="s">
        <v>15672</v>
      </c>
      <c r="C4120" s="4" t="s">
        <v>15673</v>
      </c>
      <c r="D4120" s="4" t="s">
        <v>15674</v>
      </c>
      <c r="E4120" s="4" t="s">
        <v>10</v>
      </c>
      <c r="F4120" s="4" t="s">
        <v>15675</v>
      </c>
      <c r="G4120" s="4" t="s">
        <v>12</v>
      </c>
    </row>
    <row r="4121" customFormat="false" ht="15.75" hidden="false" customHeight="false" outlineLevel="0" collapsed="false">
      <c r="A4121" s="3" t="n">
        <v>4120</v>
      </c>
      <c r="B4121" s="4" t="s">
        <v>15676</v>
      </c>
      <c r="C4121" s="4" t="s">
        <v>15677</v>
      </c>
      <c r="D4121" s="4" t="s">
        <v>15678</v>
      </c>
      <c r="E4121" s="4" t="s">
        <v>10</v>
      </c>
      <c r="F4121" s="4" t="s">
        <v>15679</v>
      </c>
      <c r="G4121" s="4" t="s">
        <v>12</v>
      </c>
    </row>
    <row r="4122" customFormat="false" ht="15.75" hidden="false" customHeight="false" outlineLevel="0" collapsed="false">
      <c r="A4122" s="3" t="n">
        <v>4121</v>
      </c>
      <c r="B4122" s="4" t="s">
        <v>15680</v>
      </c>
      <c r="C4122" s="4" t="s">
        <v>15681</v>
      </c>
      <c r="D4122" s="4" t="s">
        <v>15682</v>
      </c>
      <c r="E4122" s="4" t="s">
        <v>10</v>
      </c>
      <c r="F4122" s="4" t="s">
        <v>15683</v>
      </c>
      <c r="G4122" s="4" t="s">
        <v>12</v>
      </c>
    </row>
    <row r="4123" customFormat="false" ht="15.75" hidden="false" customHeight="false" outlineLevel="0" collapsed="false">
      <c r="A4123" s="3" t="n">
        <v>4122</v>
      </c>
      <c r="B4123" s="4" t="s">
        <v>15684</v>
      </c>
      <c r="C4123" s="4" t="s">
        <v>15685</v>
      </c>
      <c r="D4123" s="4" t="s">
        <v>15686</v>
      </c>
      <c r="E4123" s="4" t="s">
        <v>10</v>
      </c>
      <c r="F4123" s="4" t="s">
        <v>15687</v>
      </c>
      <c r="G4123" s="4" t="s">
        <v>12</v>
      </c>
    </row>
    <row r="4124" customFormat="false" ht="15.75" hidden="false" customHeight="false" outlineLevel="0" collapsed="false">
      <c r="A4124" s="3" t="n">
        <v>4123</v>
      </c>
      <c r="B4124" s="4" t="s">
        <v>15688</v>
      </c>
      <c r="C4124" s="4" t="s">
        <v>2529</v>
      </c>
      <c r="D4124" s="4" t="s">
        <v>15689</v>
      </c>
      <c r="E4124" s="4" t="s">
        <v>10</v>
      </c>
      <c r="F4124" s="4" t="s">
        <v>15690</v>
      </c>
      <c r="G4124" s="4" t="s">
        <v>12</v>
      </c>
    </row>
    <row r="4125" customFormat="false" ht="15.75" hidden="false" customHeight="false" outlineLevel="0" collapsed="false">
      <c r="A4125" s="3" t="n">
        <v>4124</v>
      </c>
      <c r="B4125" s="4" t="s">
        <v>15691</v>
      </c>
      <c r="C4125" s="4" t="s">
        <v>15692</v>
      </c>
      <c r="D4125" s="4" t="s">
        <v>15693</v>
      </c>
      <c r="E4125" s="4" t="s">
        <v>15694</v>
      </c>
      <c r="F4125" s="4" t="s">
        <v>15695</v>
      </c>
      <c r="G4125" s="4" t="s">
        <v>12</v>
      </c>
    </row>
    <row r="4126" customFormat="false" ht="15.75" hidden="false" customHeight="false" outlineLevel="0" collapsed="false">
      <c r="A4126" s="3" t="n">
        <v>4125</v>
      </c>
      <c r="B4126" s="4" t="s">
        <v>15696</v>
      </c>
      <c r="C4126" s="4" t="s">
        <v>15697</v>
      </c>
      <c r="D4126" s="4" t="s">
        <v>15698</v>
      </c>
      <c r="E4126" s="4" t="s">
        <v>10</v>
      </c>
      <c r="F4126" s="4" t="s">
        <v>15699</v>
      </c>
      <c r="G4126" s="4" t="s">
        <v>12</v>
      </c>
    </row>
    <row r="4127" customFormat="false" ht="15.75" hidden="false" customHeight="false" outlineLevel="0" collapsed="false">
      <c r="A4127" s="3" t="n">
        <v>4126</v>
      </c>
      <c r="B4127" s="4" t="s">
        <v>15700</v>
      </c>
      <c r="C4127" s="4" t="s">
        <v>51</v>
      </c>
      <c r="D4127" s="4" t="s">
        <v>15701</v>
      </c>
      <c r="E4127" s="4" t="s">
        <v>10</v>
      </c>
      <c r="F4127" s="10" t="s">
        <v>15702</v>
      </c>
      <c r="G4127" s="4" t="s">
        <v>12</v>
      </c>
    </row>
    <row r="4128" customFormat="false" ht="15.75" hidden="false" customHeight="false" outlineLevel="0" collapsed="false">
      <c r="A4128" s="3" t="n">
        <v>4127</v>
      </c>
      <c r="B4128" s="4" t="s">
        <v>15703</v>
      </c>
      <c r="C4128" s="4" t="s">
        <v>15704</v>
      </c>
      <c r="D4128" s="4" t="s">
        <v>15705</v>
      </c>
      <c r="E4128" s="4" t="s">
        <v>10</v>
      </c>
      <c r="F4128" s="4" t="s">
        <v>15706</v>
      </c>
      <c r="G4128" s="4" t="s">
        <v>12</v>
      </c>
    </row>
    <row r="4129" customFormat="false" ht="15.75" hidden="false" customHeight="false" outlineLevel="0" collapsed="false">
      <c r="A4129" s="3" t="n">
        <v>4128</v>
      </c>
      <c r="B4129" s="4" t="s">
        <v>15707</v>
      </c>
      <c r="C4129" s="4" t="s">
        <v>15708</v>
      </c>
      <c r="D4129" s="4" t="s">
        <v>15709</v>
      </c>
      <c r="E4129" s="4" t="s">
        <v>10</v>
      </c>
      <c r="F4129" s="4" t="s">
        <v>15710</v>
      </c>
      <c r="G4129" s="4" t="s">
        <v>12</v>
      </c>
    </row>
    <row r="4130" customFormat="false" ht="15.75" hidden="false" customHeight="false" outlineLevel="0" collapsed="false">
      <c r="A4130" s="3" t="n">
        <v>4129</v>
      </c>
      <c r="B4130" s="4" t="s">
        <v>15711</v>
      </c>
      <c r="C4130" s="4" t="s">
        <v>15712</v>
      </c>
      <c r="D4130" s="4" t="s">
        <v>15713</v>
      </c>
      <c r="E4130" s="4" t="s">
        <v>10</v>
      </c>
      <c r="F4130" s="4" t="s">
        <v>15714</v>
      </c>
      <c r="G4130" s="4" t="s">
        <v>12</v>
      </c>
    </row>
    <row r="4131" customFormat="false" ht="15.75" hidden="false" customHeight="false" outlineLevel="0" collapsed="false">
      <c r="A4131" s="3" t="n">
        <v>4130</v>
      </c>
      <c r="B4131" s="4" t="s">
        <v>15715</v>
      </c>
      <c r="C4131" s="4" t="s">
        <v>31</v>
      </c>
      <c r="D4131" s="4" t="s">
        <v>15716</v>
      </c>
      <c r="E4131" s="4" t="s">
        <v>10</v>
      </c>
      <c r="F4131" s="4" t="s">
        <v>15717</v>
      </c>
      <c r="G4131" s="4" t="s">
        <v>12</v>
      </c>
    </row>
    <row r="4132" customFormat="false" ht="15.75" hidden="false" customHeight="false" outlineLevel="0" collapsed="false">
      <c r="A4132" s="3" t="n">
        <v>4131</v>
      </c>
      <c r="B4132" s="4" t="s">
        <v>15718</v>
      </c>
      <c r="C4132" s="4" t="s">
        <v>15719</v>
      </c>
      <c r="D4132" s="4" t="s">
        <v>15720</v>
      </c>
      <c r="E4132" s="4" t="s">
        <v>10</v>
      </c>
      <c r="F4132" s="4" t="s">
        <v>15721</v>
      </c>
      <c r="G4132" s="4" t="s">
        <v>12</v>
      </c>
    </row>
    <row r="4133" customFormat="false" ht="15.75" hidden="false" customHeight="false" outlineLevel="0" collapsed="false">
      <c r="A4133" s="3" t="n">
        <v>4132</v>
      </c>
      <c r="B4133" s="4" t="s">
        <v>15722</v>
      </c>
      <c r="C4133" s="4" t="s">
        <v>31</v>
      </c>
      <c r="D4133" s="4" t="s">
        <v>15723</v>
      </c>
      <c r="E4133" s="4" t="s">
        <v>10</v>
      </c>
      <c r="F4133" s="4" t="s">
        <v>15724</v>
      </c>
      <c r="G4133" s="4" t="s">
        <v>12</v>
      </c>
    </row>
    <row r="4134" customFormat="false" ht="15.75" hidden="false" customHeight="false" outlineLevel="0" collapsed="false">
      <c r="A4134" s="3" t="n">
        <v>4133</v>
      </c>
      <c r="B4134" s="4" t="s">
        <v>15725</v>
      </c>
      <c r="C4134" s="4" t="s">
        <v>15726</v>
      </c>
      <c r="D4134" s="6" t="s">
        <v>15727</v>
      </c>
      <c r="E4134" s="4" t="s">
        <v>10</v>
      </c>
      <c r="F4134" s="4" t="s">
        <v>15728</v>
      </c>
      <c r="G4134" s="4" t="s">
        <v>12</v>
      </c>
    </row>
    <row r="4135" customFormat="false" ht="15.75" hidden="false" customHeight="false" outlineLevel="0" collapsed="false">
      <c r="A4135" s="3" t="n">
        <v>4134</v>
      </c>
      <c r="B4135" s="4" t="s">
        <v>15729</v>
      </c>
      <c r="C4135" s="4" t="s">
        <v>6853</v>
      </c>
      <c r="D4135" s="4" t="s">
        <v>15730</v>
      </c>
      <c r="E4135" s="4" t="s">
        <v>15731</v>
      </c>
      <c r="F4135" s="4" t="s">
        <v>15732</v>
      </c>
      <c r="G4135" s="4" t="s">
        <v>12</v>
      </c>
    </row>
    <row r="4136" customFormat="false" ht="15.75" hidden="false" customHeight="false" outlineLevel="0" collapsed="false">
      <c r="A4136" s="3" t="n">
        <v>4135</v>
      </c>
      <c r="B4136" s="4" t="s">
        <v>15733</v>
      </c>
      <c r="C4136" s="4" t="s">
        <v>7396</v>
      </c>
      <c r="D4136" s="4" t="s">
        <v>15734</v>
      </c>
      <c r="E4136" s="4" t="s">
        <v>10</v>
      </c>
      <c r="F4136" s="4" t="s">
        <v>15735</v>
      </c>
      <c r="G4136" s="4" t="s">
        <v>12</v>
      </c>
    </row>
    <row r="4137" customFormat="false" ht="15.75" hidden="false" customHeight="false" outlineLevel="0" collapsed="false">
      <c r="A4137" s="3" t="n">
        <v>4136</v>
      </c>
      <c r="B4137" s="4" t="s">
        <v>15736</v>
      </c>
      <c r="C4137" s="4" t="s">
        <v>51</v>
      </c>
      <c r="D4137" s="4" t="s">
        <v>15737</v>
      </c>
      <c r="E4137" s="4" t="s">
        <v>10</v>
      </c>
      <c r="F4137" s="4" t="s">
        <v>15738</v>
      </c>
      <c r="G4137" s="4" t="s">
        <v>12</v>
      </c>
    </row>
    <row r="4138" customFormat="false" ht="15.75" hidden="false" customHeight="false" outlineLevel="0" collapsed="false">
      <c r="A4138" s="3" t="n">
        <v>4137</v>
      </c>
      <c r="B4138" s="4" t="s">
        <v>15739</v>
      </c>
      <c r="C4138" s="4" t="s">
        <v>15740</v>
      </c>
      <c r="D4138" s="4" t="s">
        <v>15741</v>
      </c>
      <c r="E4138" s="4" t="n">
        <f aca="false">+919444033941</f>
        <v>919444033941</v>
      </c>
      <c r="F4138" s="4" t="s">
        <v>15742</v>
      </c>
      <c r="G4138" s="4" t="s">
        <v>12</v>
      </c>
    </row>
    <row r="4139" customFormat="false" ht="15.75" hidden="false" customHeight="false" outlineLevel="0" collapsed="false">
      <c r="A4139" s="3" t="n">
        <v>4138</v>
      </c>
      <c r="B4139" s="4" t="s">
        <v>15743</v>
      </c>
      <c r="C4139" s="4" t="s">
        <v>15744</v>
      </c>
      <c r="D4139" s="4" t="s">
        <v>15745</v>
      </c>
      <c r="E4139" s="4" t="s">
        <v>10</v>
      </c>
      <c r="F4139" s="4" t="s">
        <v>15746</v>
      </c>
      <c r="G4139" s="4" t="s">
        <v>12</v>
      </c>
    </row>
    <row r="4140" customFormat="false" ht="15.75" hidden="false" customHeight="false" outlineLevel="0" collapsed="false">
      <c r="A4140" s="3" t="n">
        <v>4139</v>
      </c>
      <c r="B4140" s="4" t="s">
        <v>15747</v>
      </c>
      <c r="C4140" s="4" t="s">
        <v>15748</v>
      </c>
      <c r="D4140" s="6" t="s">
        <v>15749</v>
      </c>
      <c r="E4140" s="4" t="n">
        <v>41024545</v>
      </c>
      <c r="F4140" s="4" t="s">
        <v>15750</v>
      </c>
      <c r="G4140" s="4" t="s">
        <v>12</v>
      </c>
    </row>
    <row r="4141" customFormat="false" ht="15.75" hidden="false" customHeight="false" outlineLevel="0" collapsed="false">
      <c r="A4141" s="3" t="n">
        <v>4140</v>
      </c>
      <c r="B4141" s="4" t="s">
        <v>15751</v>
      </c>
      <c r="C4141" s="4" t="s">
        <v>15752</v>
      </c>
      <c r="D4141" s="4" t="s">
        <v>15753</v>
      </c>
      <c r="E4141" s="4" t="s">
        <v>15754</v>
      </c>
      <c r="F4141" s="4" t="s">
        <v>15755</v>
      </c>
      <c r="G4141" s="4" t="s">
        <v>12</v>
      </c>
    </row>
    <row r="4142" customFormat="false" ht="15.75" hidden="false" customHeight="false" outlineLevel="0" collapsed="false">
      <c r="A4142" s="3" t="n">
        <v>4141</v>
      </c>
      <c r="B4142" s="4" t="s">
        <v>15756</v>
      </c>
      <c r="C4142" s="4" t="s">
        <v>31</v>
      </c>
      <c r="D4142" s="4" t="s">
        <v>15757</v>
      </c>
      <c r="E4142" s="4" t="s">
        <v>10</v>
      </c>
      <c r="F4142" s="4" t="s">
        <v>15758</v>
      </c>
      <c r="G4142" s="4" t="s">
        <v>12</v>
      </c>
    </row>
    <row r="4143" customFormat="false" ht="15.75" hidden="false" customHeight="false" outlineLevel="0" collapsed="false">
      <c r="A4143" s="3" t="n">
        <v>4142</v>
      </c>
      <c r="B4143" s="4" t="s">
        <v>15759</v>
      </c>
      <c r="C4143" s="4" t="s">
        <v>15760</v>
      </c>
      <c r="D4143" s="4" t="s">
        <v>15761</v>
      </c>
      <c r="E4143" s="4" t="n">
        <f aca="false">+912261113999</f>
        <v>912261113999</v>
      </c>
      <c r="F4143" s="4" t="s">
        <v>15762</v>
      </c>
      <c r="G4143" s="4" t="s">
        <v>12</v>
      </c>
    </row>
    <row r="4144" customFormat="false" ht="15.75" hidden="false" customHeight="false" outlineLevel="0" collapsed="false">
      <c r="A4144" s="3" t="n">
        <v>4143</v>
      </c>
      <c r="B4144" s="4" t="s">
        <v>15763</v>
      </c>
      <c r="C4144" s="4" t="s">
        <v>31</v>
      </c>
      <c r="D4144" s="4" t="s">
        <v>15764</v>
      </c>
      <c r="E4144" s="4" t="s">
        <v>10</v>
      </c>
      <c r="F4144" s="4" t="s">
        <v>15765</v>
      </c>
      <c r="G4144" s="4" t="s">
        <v>12</v>
      </c>
    </row>
    <row r="4145" customFormat="false" ht="15.75" hidden="false" customHeight="false" outlineLevel="0" collapsed="false">
      <c r="A4145" s="3" t="n">
        <v>4144</v>
      </c>
      <c r="B4145" s="4" t="s">
        <v>15766</v>
      </c>
      <c r="C4145" s="4" t="s">
        <v>15767</v>
      </c>
      <c r="D4145" s="4" t="s">
        <v>15768</v>
      </c>
      <c r="E4145" s="4" t="s">
        <v>10</v>
      </c>
      <c r="F4145" s="4" t="s">
        <v>15769</v>
      </c>
      <c r="G4145" s="4" t="s">
        <v>12</v>
      </c>
    </row>
    <row r="4146" customFormat="false" ht="15.75" hidden="false" customHeight="false" outlineLevel="0" collapsed="false">
      <c r="A4146" s="3" t="n">
        <v>4145</v>
      </c>
      <c r="B4146" s="4" t="s">
        <v>15770</v>
      </c>
      <c r="C4146" s="4" t="s">
        <v>14</v>
      </c>
      <c r="D4146" s="4" t="s">
        <v>15771</v>
      </c>
      <c r="E4146" s="4" t="s">
        <v>10</v>
      </c>
      <c r="F4146" s="4" t="s">
        <v>15772</v>
      </c>
      <c r="G4146" s="4" t="s">
        <v>12</v>
      </c>
    </row>
    <row r="4147" customFormat="false" ht="15.75" hidden="false" customHeight="false" outlineLevel="0" collapsed="false">
      <c r="A4147" s="3" t="n">
        <v>4146</v>
      </c>
      <c r="B4147" s="4" t="s">
        <v>15773</v>
      </c>
      <c r="C4147" s="4" t="s">
        <v>15774</v>
      </c>
      <c r="D4147" s="4" t="s">
        <v>15775</v>
      </c>
      <c r="E4147" s="4" t="s">
        <v>15776</v>
      </c>
      <c r="F4147" s="4" t="s">
        <v>15777</v>
      </c>
      <c r="G4147" s="4" t="s">
        <v>12</v>
      </c>
    </row>
    <row r="4148" customFormat="false" ht="15.75" hidden="false" customHeight="false" outlineLevel="0" collapsed="false">
      <c r="A4148" s="3" t="n">
        <v>4147</v>
      </c>
      <c r="B4148" s="4" t="s">
        <v>15778</v>
      </c>
      <c r="C4148" s="4" t="s">
        <v>15779</v>
      </c>
      <c r="D4148" s="4" t="s">
        <v>15780</v>
      </c>
      <c r="E4148" s="4" t="s">
        <v>10</v>
      </c>
      <c r="F4148" s="4" t="s">
        <v>15781</v>
      </c>
      <c r="G4148" s="4" t="s">
        <v>12</v>
      </c>
    </row>
    <row r="4149" customFormat="false" ht="15.75" hidden="false" customHeight="false" outlineLevel="0" collapsed="false">
      <c r="A4149" s="3" t="n">
        <v>4148</v>
      </c>
      <c r="B4149" s="4" t="s">
        <v>15782</v>
      </c>
      <c r="C4149" s="4" t="s">
        <v>6106</v>
      </c>
      <c r="D4149" s="4" t="s">
        <v>15783</v>
      </c>
      <c r="E4149" s="4" t="n">
        <f aca="false">+918025297199</f>
        <v>918025297199</v>
      </c>
      <c r="F4149" s="4" t="s">
        <v>15784</v>
      </c>
      <c r="G4149" s="4" t="s">
        <v>12</v>
      </c>
    </row>
    <row r="4150" customFormat="false" ht="15.75" hidden="false" customHeight="false" outlineLevel="0" collapsed="false">
      <c r="A4150" s="3" t="n">
        <v>4149</v>
      </c>
      <c r="B4150" s="4" t="s">
        <v>15785</v>
      </c>
      <c r="C4150" s="4" t="s">
        <v>15786</v>
      </c>
      <c r="D4150" s="4" t="s">
        <v>15787</v>
      </c>
      <c r="E4150" s="4" t="s">
        <v>15788</v>
      </c>
      <c r="F4150" s="4" t="s">
        <v>15789</v>
      </c>
      <c r="G4150" s="4" t="s">
        <v>12</v>
      </c>
    </row>
    <row r="4151" customFormat="false" ht="15.75" hidden="false" customHeight="false" outlineLevel="0" collapsed="false">
      <c r="A4151" s="3" t="n">
        <v>4150</v>
      </c>
      <c r="B4151" s="4" t="s">
        <v>15790</v>
      </c>
      <c r="C4151" s="4" t="s">
        <v>109</v>
      </c>
      <c r="D4151" s="4" t="s">
        <v>15791</v>
      </c>
      <c r="E4151" s="4" t="s">
        <v>10</v>
      </c>
      <c r="F4151" s="4" t="s">
        <v>15792</v>
      </c>
      <c r="G4151" s="4" t="s">
        <v>12</v>
      </c>
    </row>
    <row r="4152" customFormat="false" ht="15.75" hidden="false" customHeight="false" outlineLevel="0" collapsed="false">
      <c r="A4152" s="3" t="n">
        <v>4151</v>
      </c>
      <c r="B4152" s="4" t="s">
        <v>15793</v>
      </c>
      <c r="C4152" s="4" t="s">
        <v>14</v>
      </c>
      <c r="D4152" s="4" t="s">
        <v>15794</v>
      </c>
      <c r="E4152" s="4" t="s">
        <v>10</v>
      </c>
      <c r="F4152" s="4" t="s">
        <v>15795</v>
      </c>
      <c r="G4152" s="4" t="s">
        <v>12</v>
      </c>
    </row>
    <row r="4153" customFormat="false" ht="15.75" hidden="false" customHeight="false" outlineLevel="0" collapsed="false">
      <c r="A4153" s="3" t="n">
        <v>4152</v>
      </c>
      <c r="B4153" s="4" t="s">
        <v>15796</v>
      </c>
      <c r="C4153" s="4" t="s">
        <v>6853</v>
      </c>
      <c r="D4153" s="4" t="s">
        <v>15797</v>
      </c>
      <c r="E4153" s="4" t="s">
        <v>15798</v>
      </c>
      <c r="F4153" s="4" t="s">
        <v>15799</v>
      </c>
      <c r="G4153" s="4" t="s">
        <v>12</v>
      </c>
    </row>
    <row r="4154" customFormat="false" ht="15.75" hidden="false" customHeight="false" outlineLevel="0" collapsed="false">
      <c r="A4154" s="3" t="n">
        <v>4153</v>
      </c>
      <c r="B4154" s="4" t="s">
        <v>15800</v>
      </c>
      <c r="C4154" s="4" t="s">
        <v>15801</v>
      </c>
      <c r="D4154" s="4" t="s">
        <v>15802</v>
      </c>
      <c r="E4154" s="4" t="s">
        <v>15803</v>
      </c>
      <c r="F4154" s="4" t="s">
        <v>15804</v>
      </c>
      <c r="G4154" s="4" t="s">
        <v>12</v>
      </c>
    </row>
    <row r="4155" customFormat="false" ht="15.75" hidden="false" customHeight="false" outlineLevel="0" collapsed="false">
      <c r="A4155" s="3" t="n">
        <v>4154</v>
      </c>
      <c r="B4155" s="4" t="s">
        <v>15805</v>
      </c>
      <c r="C4155" s="4" t="s">
        <v>15806</v>
      </c>
      <c r="D4155" s="4" t="s">
        <v>15807</v>
      </c>
      <c r="E4155" s="4" t="n">
        <f aca="false">+918322721234</f>
        <v>918322721234</v>
      </c>
      <c r="F4155" s="4" t="s">
        <v>15808</v>
      </c>
      <c r="G4155" s="4" t="s">
        <v>12</v>
      </c>
    </row>
    <row r="4156" customFormat="false" ht="15.75" hidden="false" customHeight="false" outlineLevel="0" collapsed="false">
      <c r="A4156" s="3" t="n">
        <v>4155</v>
      </c>
      <c r="B4156" s="4" t="s">
        <v>15809</v>
      </c>
      <c r="C4156" s="4" t="s">
        <v>10085</v>
      </c>
      <c r="D4156" s="4" t="s">
        <v>15810</v>
      </c>
      <c r="E4156" s="4" t="n">
        <f aca="false">+919972220547</f>
        <v>919972220547</v>
      </c>
      <c r="F4156" s="4" t="s">
        <v>15811</v>
      </c>
      <c r="G4156" s="4" t="s">
        <v>12</v>
      </c>
    </row>
    <row r="4157" customFormat="false" ht="15.75" hidden="false" customHeight="false" outlineLevel="0" collapsed="false">
      <c r="A4157" s="3" t="n">
        <v>4156</v>
      </c>
      <c r="B4157" s="4" t="s">
        <v>15812</v>
      </c>
      <c r="C4157" s="4" t="s">
        <v>15813</v>
      </c>
      <c r="D4157" s="4" t="s">
        <v>15814</v>
      </c>
      <c r="E4157" s="4" t="s">
        <v>10</v>
      </c>
      <c r="F4157" s="4" t="s">
        <v>15815</v>
      </c>
      <c r="G4157" s="4" t="s">
        <v>12</v>
      </c>
    </row>
    <row r="4158" customFormat="false" ht="15.75" hidden="false" customHeight="false" outlineLevel="0" collapsed="false">
      <c r="A4158" s="3" t="n">
        <v>4157</v>
      </c>
      <c r="B4158" s="4" t="s">
        <v>15816</v>
      </c>
      <c r="C4158" s="4" t="s">
        <v>31</v>
      </c>
      <c r="D4158" s="4" t="s">
        <v>15817</v>
      </c>
      <c r="E4158" s="4" t="s">
        <v>10</v>
      </c>
      <c r="F4158" s="4" t="s">
        <v>15818</v>
      </c>
      <c r="G4158" s="4" t="s">
        <v>12</v>
      </c>
    </row>
    <row r="4159" customFormat="false" ht="15.75" hidden="false" customHeight="false" outlineLevel="0" collapsed="false">
      <c r="A4159" s="3" t="n">
        <v>4158</v>
      </c>
      <c r="B4159" s="4" t="s">
        <v>15819</v>
      </c>
      <c r="C4159" s="4" t="s">
        <v>6853</v>
      </c>
      <c r="D4159" s="4" t="s">
        <v>15820</v>
      </c>
      <c r="E4159" s="4" t="s">
        <v>15821</v>
      </c>
      <c r="F4159" s="4" t="s">
        <v>15822</v>
      </c>
      <c r="G4159" s="4" t="s">
        <v>12</v>
      </c>
    </row>
    <row r="4160" customFormat="false" ht="15.75" hidden="false" customHeight="false" outlineLevel="0" collapsed="false">
      <c r="A4160" s="3" t="n">
        <v>4159</v>
      </c>
      <c r="B4160" s="4" t="s">
        <v>15823</v>
      </c>
      <c r="C4160" s="4" t="s">
        <v>15824</v>
      </c>
      <c r="D4160" s="4" t="s">
        <v>15825</v>
      </c>
      <c r="E4160" s="4" t="n">
        <f aca="false">+914474661892</f>
        <v>914474661892</v>
      </c>
      <c r="F4160" s="4" t="s">
        <v>15826</v>
      </c>
      <c r="G4160" s="4" t="s">
        <v>12</v>
      </c>
    </row>
    <row r="4161" customFormat="false" ht="15.75" hidden="false" customHeight="false" outlineLevel="0" collapsed="false">
      <c r="A4161" s="3" t="n">
        <v>4160</v>
      </c>
      <c r="B4161" s="4" t="s">
        <v>15827</v>
      </c>
      <c r="C4161" s="4" t="s">
        <v>15828</v>
      </c>
      <c r="D4161" s="4" t="s">
        <v>15829</v>
      </c>
      <c r="E4161" s="4" t="s">
        <v>15830</v>
      </c>
      <c r="F4161" s="4" t="s">
        <v>15831</v>
      </c>
      <c r="G4161" s="4" t="s">
        <v>12</v>
      </c>
    </row>
    <row r="4162" customFormat="false" ht="15.75" hidden="false" customHeight="false" outlineLevel="0" collapsed="false">
      <c r="A4162" s="3" t="n">
        <v>4161</v>
      </c>
      <c r="B4162" s="4" t="s">
        <v>15832</v>
      </c>
      <c r="C4162" s="4" t="s">
        <v>15833</v>
      </c>
      <c r="D4162" s="4" t="s">
        <v>15834</v>
      </c>
      <c r="E4162" s="4" t="n">
        <f aca="false">+914066660266</f>
        <v>914066660266</v>
      </c>
      <c r="F4162" s="4" t="s">
        <v>15835</v>
      </c>
      <c r="G4162" s="4" t="s">
        <v>12</v>
      </c>
    </row>
    <row r="4163" customFormat="false" ht="15.75" hidden="false" customHeight="false" outlineLevel="0" collapsed="false">
      <c r="A4163" s="3" t="n">
        <v>4162</v>
      </c>
      <c r="B4163" s="4" t="s">
        <v>15836</v>
      </c>
      <c r="C4163" s="4" t="s">
        <v>15837</v>
      </c>
      <c r="D4163" s="4" t="s">
        <v>15838</v>
      </c>
      <c r="E4163" s="4" t="s">
        <v>15839</v>
      </c>
      <c r="F4163" s="4" t="s">
        <v>15840</v>
      </c>
      <c r="G4163" s="4" t="s">
        <v>12</v>
      </c>
    </row>
    <row r="4164" customFormat="false" ht="15.75" hidden="false" customHeight="false" outlineLevel="0" collapsed="false">
      <c r="A4164" s="3" t="n">
        <v>4163</v>
      </c>
      <c r="B4164" s="4" t="s">
        <v>15841</v>
      </c>
      <c r="C4164" s="4" t="s">
        <v>15842</v>
      </c>
      <c r="D4164" s="4" t="s">
        <v>15843</v>
      </c>
      <c r="E4164" s="4" t="s">
        <v>10</v>
      </c>
      <c r="F4164" s="4" t="s">
        <v>15844</v>
      </c>
      <c r="G4164" s="4" t="s">
        <v>12</v>
      </c>
    </row>
    <row r="4165" customFormat="false" ht="15.75" hidden="false" customHeight="false" outlineLevel="0" collapsed="false">
      <c r="A4165" s="3" t="n">
        <v>4164</v>
      </c>
      <c r="B4165" s="4" t="s">
        <v>15845</v>
      </c>
      <c r="C4165" s="4" t="s">
        <v>6853</v>
      </c>
      <c r="D4165" s="4" t="s">
        <v>15846</v>
      </c>
      <c r="E4165" s="4" t="s">
        <v>15847</v>
      </c>
      <c r="F4165" s="4" t="s">
        <v>15848</v>
      </c>
      <c r="G4165" s="4" t="s">
        <v>12</v>
      </c>
    </row>
    <row r="4166" customFormat="false" ht="15.75" hidden="false" customHeight="false" outlineLevel="0" collapsed="false">
      <c r="A4166" s="3" t="n">
        <v>4165</v>
      </c>
      <c r="B4166" s="4" t="s">
        <v>15849</v>
      </c>
      <c r="C4166" s="4" t="s">
        <v>15850</v>
      </c>
      <c r="D4166" s="4" t="s">
        <v>15851</v>
      </c>
      <c r="E4166" s="4" t="s">
        <v>10</v>
      </c>
      <c r="F4166" s="4" t="s">
        <v>15852</v>
      </c>
      <c r="G4166" s="4" t="s">
        <v>12</v>
      </c>
    </row>
    <row r="4167" customFormat="false" ht="15.75" hidden="false" customHeight="false" outlineLevel="0" collapsed="false">
      <c r="A4167" s="3" t="n">
        <v>4166</v>
      </c>
      <c r="B4167" s="4" t="s">
        <v>15853</v>
      </c>
      <c r="C4167" s="4" t="s">
        <v>51</v>
      </c>
      <c r="D4167" s="4" t="s">
        <v>15854</v>
      </c>
      <c r="E4167" s="4" t="n">
        <f aca="false">+914426615200</f>
        <v>914426615200</v>
      </c>
      <c r="F4167" s="4" t="s">
        <v>15855</v>
      </c>
      <c r="G4167" s="4" t="s">
        <v>12</v>
      </c>
    </row>
    <row r="4168" customFormat="false" ht="15.75" hidden="false" customHeight="false" outlineLevel="0" collapsed="false">
      <c r="A4168" s="3" t="n">
        <v>4167</v>
      </c>
      <c r="B4168" s="4" t="s">
        <v>15856</v>
      </c>
      <c r="C4168" s="4" t="s">
        <v>15857</v>
      </c>
      <c r="D4168" s="4" t="s">
        <v>15858</v>
      </c>
      <c r="E4168" s="4" t="n">
        <f aca="false">+914442124264</f>
        <v>914442124264</v>
      </c>
      <c r="F4168" s="4" t="s">
        <v>15859</v>
      </c>
      <c r="G4168" s="4" t="s">
        <v>12</v>
      </c>
    </row>
    <row r="4169" customFormat="false" ht="15.75" hidden="false" customHeight="false" outlineLevel="0" collapsed="false">
      <c r="A4169" s="3" t="n">
        <v>4168</v>
      </c>
      <c r="B4169" s="4" t="s">
        <v>15860</v>
      </c>
      <c r="C4169" s="4" t="s">
        <v>14</v>
      </c>
      <c r="D4169" s="4" t="s">
        <v>15861</v>
      </c>
      <c r="E4169" s="4" t="s">
        <v>10</v>
      </c>
      <c r="F4169" s="4" t="s">
        <v>15862</v>
      </c>
      <c r="G4169" s="4" t="s">
        <v>12</v>
      </c>
    </row>
    <row r="4170" customFormat="false" ht="15.75" hidden="false" customHeight="false" outlineLevel="0" collapsed="false">
      <c r="A4170" s="3" t="n">
        <v>4169</v>
      </c>
      <c r="B4170" s="4" t="s">
        <v>15863</v>
      </c>
      <c r="C4170" s="4" t="s">
        <v>31</v>
      </c>
      <c r="D4170" s="4" t="s">
        <v>15864</v>
      </c>
      <c r="E4170" s="4" t="s">
        <v>15865</v>
      </c>
      <c r="F4170" s="4" t="s">
        <v>15866</v>
      </c>
      <c r="G4170" s="4" t="s">
        <v>12</v>
      </c>
    </row>
    <row r="4171" customFormat="false" ht="15.75" hidden="false" customHeight="false" outlineLevel="0" collapsed="false">
      <c r="A4171" s="3" t="n">
        <v>4170</v>
      </c>
      <c r="B4171" s="4" t="s">
        <v>15867</v>
      </c>
      <c r="C4171" s="4" t="s">
        <v>15868</v>
      </c>
      <c r="D4171" s="4" t="s">
        <v>15869</v>
      </c>
      <c r="E4171" s="4" t="s">
        <v>15870</v>
      </c>
      <c r="F4171" s="4" t="s">
        <v>15871</v>
      </c>
      <c r="G4171" s="4" t="s">
        <v>12</v>
      </c>
    </row>
    <row r="4172" customFormat="false" ht="15.75" hidden="false" customHeight="false" outlineLevel="0" collapsed="false">
      <c r="A4172" s="3" t="n">
        <v>4171</v>
      </c>
      <c r="B4172" s="4" t="s">
        <v>15872</v>
      </c>
      <c r="C4172" s="4" t="s">
        <v>15873</v>
      </c>
      <c r="D4172" s="4" t="s">
        <v>15874</v>
      </c>
      <c r="E4172" s="4" t="s">
        <v>10</v>
      </c>
      <c r="F4172" s="4" t="s">
        <v>15875</v>
      </c>
      <c r="G4172" s="4" t="s">
        <v>12</v>
      </c>
    </row>
    <row r="4173" customFormat="false" ht="15.75" hidden="false" customHeight="false" outlineLevel="0" collapsed="false">
      <c r="A4173" s="3" t="n">
        <v>4172</v>
      </c>
      <c r="B4173" s="4" t="s">
        <v>15876</v>
      </c>
      <c r="C4173" s="4" t="s">
        <v>2459</v>
      </c>
      <c r="D4173" s="4" t="s">
        <v>15877</v>
      </c>
      <c r="E4173" s="4" t="n">
        <f aca="false">+914443846003</f>
        <v>914443846003</v>
      </c>
      <c r="F4173" s="4" t="s">
        <v>15878</v>
      </c>
      <c r="G4173" s="4" t="s">
        <v>12</v>
      </c>
    </row>
    <row r="4174" customFormat="false" ht="15.75" hidden="false" customHeight="false" outlineLevel="0" collapsed="false">
      <c r="A4174" s="3" t="n">
        <v>4173</v>
      </c>
      <c r="B4174" s="4" t="s">
        <v>15879</v>
      </c>
      <c r="C4174" s="4" t="s">
        <v>31</v>
      </c>
      <c r="D4174" s="4" t="s">
        <v>15880</v>
      </c>
      <c r="E4174" s="4" t="s">
        <v>10</v>
      </c>
      <c r="F4174" s="4" t="s">
        <v>15881</v>
      </c>
      <c r="G4174" s="4" t="s">
        <v>12</v>
      </c>
    </row>
    <row r="4175" customFormat="false" ht="15.75" hidden="false" customHeight="false" outlineLevel="0" collapsed="false">
      <c r="A4175" s="3" t="n">
        <v>4174</v>
      </c>
      <c r="B4175" s="4" t="s">
        <v>15882</v>
      </c>
      <c r="C4175" s="4" t="s">
        <v>15883</v>
      </c>
      <c r="D4175" s="4" t="s">
        <v>15884</v>
      </c>
      <c r="E4175" s="4" t="s">
        <v>10</v>
      </c>
      <c r="F4175" s="4" t="s">
        <v>15885</v>
      </c>
      <c r="G4175" s="4" t="s">
        <v>12</v>
      </c>
    </row>
    <row r="4176" customFormat="false" ht="15.75" hidden="false" customHeight="false" outlineLevel="0" collapsed="false">
      <c r="A4176" s="3" t="n">
        <v>4175</v>
      </c>
      <c r="B4176" s="4" t="s">
        <v>15886</v>
      </c>
      <c r="C4176" s="4" t="s">
        <v>171</v>
      </c>
      <c r="D4176" s="4" t="s">
        <v>15887</v>
      </c>
      <c r="E4176" s="4" t="s">
        <v>10</v>
      </c>
      <c r="F4176" s="4" t="s">
        <v>15888</v>
      </c>
      <c r="G4176" s="4" t="s">
        <v>12</v>
      </c>
    </row>
    <row r="4177" customFormat="false" ht="15.75" hidden="false" customHeight="false" outlineLevel="0" collapsed="false">
      <c r="A4177" s="3" t="n">
        <v>4176</v>
      </c>
      <c r="B4177" s="4" t="s">
        <v>15889</v>
      </c>
      <c r="C4177" s="4" t="s">
        <v>6853</v>
      </c>
      <c r="D4177" s="4" t="s">
        <v>15890</v>
      </c>
      <c r="E4177" s="4" t="s">
        <v>10</v>
      </c>
      <c r="F4177" s="4" t="s">
        <v>15891</v>
      </c>
      <c r="G4177" s="4" t="s">
        <v>12</v>
      </c>
    </row>
    <row r="4178" customFormat="false" ht="15.75" hidden="false" customHeight="false" outlineLevel="0" collapsed="false">
      <c r="A4178" s="3" t="n">
        <v>4177</v>
      </c>
      <c r="B4178" s="4" t="s">
        <v>15892</v>
      </c>
      <c r="C4178" s="4" t="s">
        <v>31</v>
      </c>
      <c r="D4178" s="4" t="s">
        <v>15893</v>
      </c>
      <c r="E4178" s="4" t="s">
        <v>10</v>
      </c>
      <c r="F4178" s="4" t="s">
        <v>15894</v>
      </c>
      <c r="G4178" s="4" t="s">
        <v>12</v>
      </c>
    </row>
    <row r="4179" customFormat="false" ht="15.75" hidden="false" customHeight="false" outlineLevel="0" collapsed="false">
      <c r="A4179" s="3" t="n">
        <v>4178</v>
      </c>
      <c r="B4179" s="4" t="s">
        <v>15895</v>
      </c>
      <c r="C4179" s="4" t="s">
        <v>15896</v>
      </c>
      <c r="D4179" s="4" t="s">
        <v>15897</v>
      </c>
      <c r="E4179" s="4" t="n">
        <f aca="false">+918065555908</f>
        <v>918065555908</v>
      </c>
      <c r="F4179" s="4" t="s">
        <v>15898</v>
      </c>
      <c r="G4179" s="4" t="s">
        <v>12</v>
      </c>
    </row>
    <row r="4180" customFormat="false" ht="15.75" hidden="false" customHeight="false" outlineLevel="0" collapsed="false">
      <c r="A4180" s="3" t="n">
        <v>4179</v>
      </c>
      <c r="B4180" s="4" t="s">
        <v>15899</v>
      </c>
      <c r="C4180" s="4" t="s">
        <v>15900</v>
      </c>
      <c r="D4180" s="4" t="s">
        <v>15901</v>
      </c>
      <c r="E4180" s="4" t="n">
        <f aca="false">+912041311204</f>
        <v>912041311204</v>
      </c>
      <c r="F4180" s="4" t="s">
        <v>15902</v>
      </c>
      <c r="G4180" s="4" t="s">
        <v>12</v>
      </c>
    </row>
    <row r="4181" customFormat="false" ht="15.75" hidden="false" customHeight="false" outlineLevel="0" collapsed="false">
      <c r="A4181" s="3" t="n">
        <v>4180</v>
      </c>
      <c r="B4181" s="4" t="s">
        <v>15903</v>
      </c>
      <c r="C4181" s="4" t="s">
        <v>31</v>
      </c>
      <c r="D4181" s="4" t="s">
        <v>15904</v>
      </c>
      <c r="E4181" s="4" t="s">
        <v>10</v>
      </c>
      <c r="F4181" s="4" t="s">
        <v>15905</v>
      </c>
      <c r="G4181" s="4" t="s">
        <v>12</v>
      </c>
    </row>
    <row r="4182" customFormat="false" ht="15.75" hidden="false" customHeight="false" outlineLevel="0" collapsed="false">
      <c r="A4182" s="3" t="n">
        <v>4181</v>
      </c>
      <c r="B4182" s="4" t="s">
        <v>15906</v>
      </c>
      <c r="C4182" s="4" t="s">
        <v>15907</v>
      </c>
      <c r="D4182" s="4" t="s">
        <v>15908</v>
      </c>
      <c r="E4182" s="4" t="s">
        <v>10</v>
      </c>
      <c r="F4182" s="4" t="s">
        <v>15909</v>
      </c>
      <c r="G4182" s="4" t="s">
        <v>12</v>
      </c>
    </row>
    <row r="4183" customFormat="false" ht="15.75" hidden="false" customHeight="false" outlineLevel="0" collapsed="false">
      <c r="A4183" s="3" t="n">
        <v>4182</v>
      </c>
      <c r="B4183" s="4" t="s">
        <v>15910</v>
      </c>
      <c r="C4183" s="4" t="s">
        <v>15911</v>
      </c>
      <c r="D4183" s="4" t="s">
        <v>15912</v>
      </c>
      <c r="E4183" s="10" t="s">
        <v>15913</v>
      </c>
      <c r="F4183" s="4" t="s">
        <v>15914</v>
      </c>
      <c r="G4183" s="4" t="s">
        <v>12</v>
      </c>
    </row>
    <row r="4184" customFormat="false" ht="15.75" hidden="false" customHeight="false" outlineLevel="0" collapsed="false">
      <c r="A4184" s="3" t="n">
        <v>4183</v>
      </c>
      <c r="B4184" s="4" t="s">
        <v>15915</v>
      </c>
      <c r="C4184" s="4" t="s">
        <v>15916</v>
      </c>
      <c r="D4184" s="4" t="s">
        <v>15917</v>
      </c>
      <c r="E4184" s="4" t="s">
        <v>10</v>
      </c>
      <c r="F4184" s="4" t="s">
        <v>15918</v>
      </c>
      <c r="G4184" s="4" t="s">
        <v>12</v>
      </c>
    </row>
    <row r="4185" customFormat="false" ht="15.75" hidden="false" customHeight="false" outlineLevel="0" collapsed="false">
      <c r="A4185" s="3" t="n">
        <v>4184</v>
      </c>
      <c r="B4185" s="4" t="s">
        <v>15919</v>
      </c>
      <c r="C4185" s="4" t="s">
        <v>15920</v>
      </c>
      <c r="D4185" s="4" t="s">
        <v>15921</v>
      </c>
      <c r="E4185" s="4" t="n">
        <v>26050021</v>
      </c>
      <c r="F4185" s="10" t="s">
        <v>15922</v>
      </c>
      <c r="G4185" s="4" t="s">
        <v>12</v>
      </c>
    </row>
    <row r="4186" customFormat="false" ht="15.75" hidden="false" customHeight="false" outlineLevel="0" collapsed="false">
      <c r="A4186" s="3" t="n">
        <v>4185</v>
      </c>
      <c r="B4186" s="4" t="s">
        <v>15923</v>
      </c>
      <c r="C4186" s="4" t="s">
        <v>15924</v>
      </c>
      <c r="D4186" s="4" t="s">
        <v>15925</v>
      </c>
      <c r="E4186" s="4" t="n">
        <f aca="false">+919841224743</f>
        <v>919841224743</v>
      </c>
      <c r="F4186" s="4" t="s">
        <v>15926</v>
      </c>
      <c r="G4186" s="4" t="s">
        <v>12</v>
      </c>
    </row>
    <row r="4187" customFormat="false" ht="15.75" hidden="false" customHeight="false" outlineLevel="0" collapsed="false">
      <c r="A4187" s="3" t="n">
        <v>4186</v>
      </c>
      <c r="B4187" s="4" t="s">
        <v>15927</v>
      </c>
      <c r="C4187" s="4" t="s">
        <v>15928</v>
      </c>
      <c r="D4187" s="4" t="s">
        <v>15929</v>
      </c>
      <c r="E4187" s="4" t="s">
        <v>10</v>
      </c>
      <c r="F4187" s="4" t="s">
        <v>15930</v>
      </c>
      <c r="G4187" s="4" t="s">
        <v>12</v>
      </c>
    </row>
    <row r="4188" customFormat="false" ht="15.75" hidden="false" customHeight="false" outlineLevel="0" collapsed="false">
      <c r="A4188" s="3" t="n">
        <v>4187</v>
      </c>
      <c r="B4188" s="4" t="s">
        <v>15931</v>
      </c>
      <c r="C4188" s="4" t="s">
        <v>109</v>
      </c>
      <c r="D4188" s="4" t="s">
        <v>15932</v>
      </c>
      <c r="E4188" s="4" t="s">
        <v>10</v>
      </c>
      <c r="F4188" s="4" t="s">
        <v>15933</v>
      </c>
      <c r="G4188" s="4" t="s">
        <v>12</v>
      </c>
    </row>
    <row r="4189" customFormat="false" ht="15.75" hidden="false" customHeight="false" outlineLevel="0" collapsed="false">
      <c r="A4189" s="3" t="n">
        <v>4188</v>
      </c>
      <c r="B4189" s="4" t="s">
        <v>15934</v>
      </c>
      <c r="C4189" s="4" t="s">
        <v>15935</v>
      </c>
      <c r="D4189" s="4" t="s">
        <v>15936</v>
      </c>
      <c r="E4189" s="4" t="n">
        <v>9130072066</v>
      </c>
      <c r="F4189" s="4" t="s">
        <v>15937</v>
      </c>
      <c r="G4189" s="4" t="s">
        <v>12</v>
      </c>
    </row>
    <row r="4190" customFormat="false" ht="15.75" hidden="false" customHeight="false" outlineLevel="0" collapsed="false">
      <c r="A4190" s="3" t="n">
        <v>4189</v>
      </c>
      <c r="B4190" s="4" t="s">
        <v>15938</v>
      </c>
      <c r="C4190" s="4" t="s">
        <v>171</v>
      </c>
      <c r="D4190" s="4" t="s">
        <v>15939</v>
      </c>
      <c r="E4190" s="4" t="s">
        <v>10</v>
      </c>
      <c r="F4190" s="10" t="s">
        <v>15940</v>
      </c>
      <c r="G4190" s="4" t="s">
        <v>12</v>
      </c>
    </row>
    <row r="4191" customFormat="false" ht="15.75" hidden="false" customHeight="false" outlineLevel="0" collapsed="false">
      <c r="A4191" s="3" t="n">
        <v>4190</v>
      </c>
      <c r="B4191" s="4" t="s">
        <v>15941</v>
      </c>
      <c r="C4191" s="4" t="s">
        <v>15942</v>
      </c>
      <c r="D4191" s="4" t="s">
        <v>15943</v>
      </c>
      <c r="E4191" s="4" t="n">
        <f aca="false">+919372344877</f>
        <v>919372344877</v>
      </c>
      <c r="F4191" s="4" t="s">
        <v>15944</v>
      </c>
      <c r="G4191" s="4" t="s">
        <v>12</v>
      </c>
    </row>
    <row r="4192" customFormat="false" ht="15.75" hidden="false" customHeight="false" outlineLevel="0" collapsed="false">
      <c r="A4192" s="3" t="n">
        <v>4191</v>
      </c>
      <c r="B4192" s="4" t="s">
        <v>15945</v>
      </c>
      <c r="C4192" s="4" t="s">
        <v>10443</v>
      </c>
      <c r="D4192" s="6" t="s">
        <v>15946</v>
      </c>
      <c r="E4192" s="4" t="s">
        <v>10</v>
      </c>
      <c r="F4192" s="4" t="s">
        <v>15947</v>
      </c>
      <c r="G4192" s="4" t="s">
        <v>12</v>
      </c>
    </row>
    <row r="4193" customFormat="false" ht="15.75" hidden="false" customHeight="false" outlineLevel="0" collapsed="false">
      <c r="A4193" s="3" t="n">
        <v>4192</v>
      </c>
      <c r="B4193" s="4" t="s">
        <v>15948</v>
      </c>
      <c r="C4193" s="4" t="s">
        <v>31</v>
      </c>
      <c r="D4193" s="4" t="s">
        <v>15949</v>
      </c>
      <c r="E4193" s="4" t="s">
        <v>10</v>
      </c>
      <c r="F4193" s="4" t="s">
        <v>15950</v>
      </c>
      <c r="G4193" s="4" t="s">
        <v>12</v>
      </c>
    </row>
    <row r="4194" customFormat="false" ht="15.75" hidden="false" customHeight="false" outlineLevel="0" collapsed="false">
      <c r="A4194" s="3" t="n">
        <v>4193</v>
      </c>
      <c r="B4194" s="4" t="s">
        <v>15951</v>
      </c>
      <c r="C4194" s="4" t="s">
        <v>31</v>
      </c>
      <c r="D4194" s="4" t="s">
        <v>15952</v>
      </c>
      <c r="E4194" s="4" t="n">
        <f aca="false">+919844003550</f>
        <v>919844003550</v>
      </c>
      <c r="F4194" s="4" t="s">
        <v>15953</v>
      </c>
      <c r="G4194" s="4" t="s">
        <v>15954</v>
      </c>
    </row>
    <row r="4195" customFormat="false" ht="15.75" hidden="false" customHeight="false" outlineLevel="0" collapsed="false">
      <c r="A4195" s="3" t="n">
        <v>4194</v>
      </c>
      <c r="B4195" s="4" t="s">
        <v>15955</v>
      </c>
      <c r="C4195" s="4" t="s">
        <v>15956</v>
      </c>
      <c r="D4195" s="4" t="s">
        <v>15957</v>
      </c>
      <c r="E4195" s="4" t="s">
        <v>10</v>
      </c>
      <c r="F4195" s="4" t="s">
        <v>15958</v>
      </c>
      <c r="G4195" s="4" t="s">
        <v>12</v>
      </c>
    </row>
    <row r="4196" customFormat="false" ht="15.75" hidden="false" customHeight="false" outlineLevel="0" collapsed="false">
      <c r="A4196" s="3" t="n">
        <v>4195</v>
      </c>
      <c r="B4196" s="4" t="s">
        <v>15959</v>
      </c>
      <c r="C4196" s="4" t="s">
        <v>15960</v>
      </c>
      <c r="D4196" s="4" t="s">
        <v>15961</v>
      </c>
      <c r="E4196" s="4" t="s">
        <v>10</v>
      </c>
      <c r="F4196" s="10" t="s">
        <v>15962</v>
      </c>
      <c r="G4196" s="4" t="s">
        <v>12</v>
      </c>
    </row>
    <row r="4197" customFormat="false" ht="15.75" hidden="false" customHeight="false" outlineLevel="0" collapsed="false">
      <c r="A4197" s="3" t="n">
        <v>4196</v>
      </c>
      <c r="B4197" s="4" t="s">
        <v>15963</v>
      </c>
      <c r="C4197" s="4" t="s">
        <v>31</v>
      </c>
      <c r="D4197" s="4" t="s">
        <v>15964</v>
      </c>
      <c r="E4197" s="4" t="s">
        <v>10</v>
      </c>
      <c r="F4197" s="4" t="s">
        <v>15965</v>
      </c>
      <c r="G4197" s="4" t="s">
        <v>12</v>
      </c>
    </row>
    <row r="4198" customFormat="false" ht="15.75" hidden="false" customHeight="false" outlineLevel="0" collapsed="false">
      <c r="A4198" s="3" t="n">
        <v>4197</v>
      </c>
      <c r="B4198" s="4" t="s">
        <v>15966</v>
      </c>
      <c r="C4198" s="4" t="s">
        <v>15967</v>
      </c>
      <c r="D4198" s="4" t="s">
        <v>15968</v>
      </c>
      <c r="E4198" s="4" t="s">
        <v>10</v>
      </c>
      <c r="F4198" s="4" t="s">
        <v>15969</v>
      </c>
      <c r="G4198" s="4" t="s">
        <v>12</v>
      </c>
    </row>
    <row r="4199" customFormat="false" ht="15.75" hidden="false" customHeight="false" outlineLevel="0" collapsed="false">
      <c r="A4199" s="3" t="n">
        <v>4198</v>
      </c>
      <c r="B4199" s="4" t="s">
        <v>15970</v>
      </c>
      <c r="C4199" s="4" t="s">
        <v>15971</v>
      </c>
      <c r="D4199" s="4" t="s">
        <v>15972</v>
      </c>
      <c r="E4199" s="4" t="s">
        <v>10</v>
      </c>
      <c r="F4199" s="4" t="s">
        <v>15973</v>
      </c>
      <c r="G4199" s="4" t="s">
        <v>12</v>
      </c>
    </row>
    <row r="4200" customFormat="false" ht="15.75" hidden="false" customHeight="false" outlineLevel="0" collapsed="false">
      <c r="A4200" s="3" t="n">
        <v>4199</v>
      </c>
      <c r="B4200" s="4" t="s">
        <v>15974</v>
      </c>
      <c r="C4200" s="4" t="s">
        <v>31</v>
      </c>
      <c r="D4200" s="4" t="s">
        <v>15975</v>
      </c>
      <c r="E4200" s="4" t="s">
        <v>10</v>
      </c>
      <c r="F4200" s="4" t="s">
        <v>15976</v>
      </c>
      <c r="G4200" s="4" t="s">
        <v>12</v>
      </c>
    </row>
    <row r="4201" customFormat="false" ht="15.75" hidden="false" customHeight="false" outlineLevel="0" collapsed="false">
      <c r="A4201" s="3" t="n">
        <v>4200</v>
      </c>
      <c r="B4201" s="4" t="s">
        <v>15977</v>
      </c>
      <c r="C4201" s="4" t="s">
        <v>6853</v>
      </c>
      <c r="D4201" s="4" t="s">
        <v>15978</v>
      </c>
      <c r="E4201" s="4" t="s">
        <v>10</v>
      </c>
      <c r="F4201" s="4" t="s">
        <v>15979</v>
      </c>
      <c r="G4201" s="4" t="s">
        <v>12</v>
      </c>
    </row>
    <row r="4202" customFormat="false" ht="15.75" hidden="false" customHeight="false" outlineLevel="0" collapsed="false">
      <c r="A4202" s="3" t="n">
        <v>4201</v>
      </c>
      <c r="B4202" s="4" t="s">
        <v>15980</v>
      </c>
      <c r="C4202" s="4" t="s">
        <v>171</v>
      </c>
      <c r="D4202" s="4" t="s">
        <v>15981</v>
      </c>
      <c r="E4202" s="4" t="s">
        <v>10</v>
      </c>
      <c r="F4202" s="4" t="s">
        <v>15982</v>
      </c>
      <c r="G4202" s="4" t="s">
        <v>12</v>
      </c>
    </row>
    <row r="4203" customFormat="false" ht="15.75" hidden="false" customHeight="false" outlineLevel="0" collapsed="false">
      <c r="A4203" s="3" t="n">
        <v>4202</v>
      </c>
      <c r="B4203" s="4" t="s">
        <v>15983</v>
      </c>
      <c r="C4203" s="4" t="s">
        <v>15984</v>
      </c>
      <c r="D4203" s="4" t="s">
        <v>15985</v>
      </c>
      <c r="E4203" s="4" t="s">
        <v>10</v>
      </c>
      <c r="F4203" s="4" t="s">
        <v>15986</v>
      </c>
      <c r="G4203" s="4" t="s">
        <v>12</v>
      </c>
    </row>
    <row r="4204" customFormat="false" ht="15.75" hidden="false" customHeight="false" outlineLevel="0" collapsed="false">
      <c r="A4204" s="3" t="n">
        <v>4203</v>
      </c>
      <c r="B4204" s="4" t="s">
        <v>15987</v>
      </c>
      <c r="C4204" s="4" t="s">
        <v>15988</v>
      </c>
      <c r="D4204" s="6" t="s">
        <v>15989</v>
      </c>
      <c r="E4204" s="4" t="s">
        <v>10</v>
      </c>
      <c r="F4204" s="4" t="s">
        <v>15990</v>
      </c>
      <c r="G4204" s="4" t="s">
        <v>12</v>
      </c>
    </row>
    <row r="4205" customFormat="false" ht="15.75" hidden="false" customHeight="false" outlineLevel="0" collapsed="false">
      <c r="A4205" s="3" t="n">
        <v>4204</v>
      </c>
      <c r="B4205" s="4" t="s">
        <v>15991</v>
      </c>
      <c r="C4205" s="4" t="s">
        <v>15992</v>
      </c>
      <c r="D4205" s="6" t="s">
        <v>15993</v>
      </c>
      <c r="E4205" s="4" t="s">
        <v>10</v>
      </c>
      <c r="F4205" s="4" t="s">
        <v>15994</v>
      </c>
      <c r="G4205" s="4" t="s">
        <v>12</v>
      </c>
    </row>
    <row r="4206" customFormat="false" ht="15.75" hidden="false" customHeight="false" outlineLevel="0" collapsed="false">
      <c r="A4206" s="3" t="n">
        <v>4205</v>
      </c>
      <c r="B4206" s="4" t="s">
        <v>15995</v>
      </c>
      <c r="C4206" s="4" t="s">
        <v>15996</v>
      </c>
      <c r="D4206" s="4" t="s">
        <v>15997</v>
      </c>
      <c r="E4206" s="4" t="s">
        <v>10</v>
      </c>
      <c r="F4206" s="4" t="s">
        <v>15998</v>
      </c>
      <c r="G4206" s="4" t="s">
        <v>12</v>
      </c>
    </row>
    <row r="4207" customFormat="false" ht="15.75" hidden="false" customHeight="false" outlineLevel="0" collapsed="false">
      <c r="A4207" s="3" t="n">
        <v>4206</v>
      </c>
      <c r="B4207" s="4" t="s">
        <v>15999</v>
      </c>
      <c r="C4207" s="4" t="s">
        <v>16000</v>
      </c>
      <c r="D4207" s="4" t="s">
        <v>16001</v>
      </c>
      <c r="E4207" s="4" t="s">
        <v>10</v>
      </c>
      <c r="F4207" s="4" t="s">
        <v>16002</v>
      </c>
      <c r="G4207" s="4" t="s">
        <v>12</v>
      </c>
    </row>
    <row r="4208" customFormat="false" ht="15.75" hidden="false" customHeight="false" outlineLevel="0" collapsed="false">
      <c r="A4208" s="3" t="n">
        <v>4207</v>
      </c>
      <c r="B4208" s="4" t="s">
        <v>16003</v>
      </c>
      <c r="C4208" s="4" t="s">
        <v>16004</v>
      </c>
      <c r="D4208" s="4" t="s">
        <v>16005</v>
      </c>
      <c r="E4208" s="4" t="s">
        <v>10</v>
      </c>
      <c r="F4208" s="4" t="s">
        <v>16006</v>
      </c>
      <c r="G4208" s="4" t="s">
        <v>12</v>
      </c>
    </row>
    <row r="4209" customFormat="false" ht="15.75" hidden="false" customHeight="false" outlineLevel="0" collapsed="false">
      <c r="A4209" s="3" t="n">
        <v>4208</v>
      </c>
      <c r="B4209" s="4" t="s">
        <v>16007</v>
      </c>
      <c r="C4209" s="4" t="s">
        <v>16008</v>
      </c>
      <c r="D4209" s="4" t="s">
        <v>16009</v>
      </c>
      <c r="E4209" s="4" t="s">
        <v>10</v>
      </c>
      <c r="F4209" s="4" t="s">
        <v>16010</v>
      </c>
      <c r="G4209" s="4" t="s">
        <v>12</v>
      </c>
    </row>
    <row r="4210" customFormat="false" ht="15.75" hidden="false" customHeight="false" outlineLevel="0" collapsed="false">
      <c r="A4210" s="3" t="n">
        <v>4209</v>
      </c>
      <c r="B4210" s="4" t="s">
        <v>16011</v>
      </c>
      <c r="C4210" s="4" t="s">
        <v>31</v>
      </c>
      <c r="D4210" s="4" t="s">
        <v>16012</v>
      </c>
      <c r="E4210" s="4" t="s">
        <v>10</v>
      </c>
      <c r="F4210" s="4" t="s">
        <v>16013</v>
      </c>
      <c r="G4210" s="4" t="s">
        <v>12</v>
      </c>
    </row>
    <row r="4211" customFormat="false" ht="15.75" hidden="false" customHeight="false" outlineLevel="0" collapsed="false">
      <c r="A4211" s="3" t="n">
        <v>4210</v>
      </c>
      <c r="B4211" s="4" t="s">
        <v>16014</v>
      </c>
      <c r="C4211" s="4" t="s">
        <v>16015</v>
      </c>
      <c r="D4211" s="4" t="s">
        <v>16016</v>
      </c>
      <c r="E4211" s="4" t="s">
        <v>10</v>
      </c>
      <c r="F4211" s="4" t="s">
        <v>16017</v>
      </c>
      <c r="G4211" s="4" t="s">
        <v>12</v>
      </c>
    </row>
    <row r="4212" customFormat="false" ht="15.75" hidden="false" customHeight="false" outlineLevel="0" collapsed="false">
      <c r="A4212" s="3" t="n">
        <v>4211</v>
      </c>
      <c r="B4212" s="4" t="s">
        <v>16018</v>
      </c>
      <c r="C4212" s="4" t="s">
        <v>31</v>
      </c>
      <c r="D4212" s="4" t="s">
        <v>16019</v>
      </c>
      <c r="E4212" s="4" t="s">
        <v>16020</v>
      </c>
      <c r="F4212" s="4" t="s">
        <v>16021</v>
      </c>
      <c r="G4212" s="4" t="s">
        <v>12</v>
      </c>
    </row>
    <row r="4213" customFormat="false" ht="15.75" hidden="false" customHeight="false" outlineLevel="0" collapsed="false">
      <c r="A4213" s="3" t="n">
        <v>4212</v>
      </c>
      <c r="B4213" s="4" t="s">
        <v>16022</v>
      </c>
      <c r="C4213" s="4" t="s">
        <v>16023</v>
      </c>
      <c r="D4213" s="4" t="s">
        <v>16024</v>
      </c>
      <c r="E4213" s="4" t="s">
        <v>10</v>
      </c>
      <c r="F4213" s="4" t="s">
        <v>16025</v>
      </c>
      <c r="G4213" s="4" t="s">
        <v>12</v>
      </c>
    </row>
    <row r="4214" customFormat="false" ht="15.75" hidden="false" customHeight="false" outlineLevel="0" collapsed="false">
      <c r="A4214" s="3" t="n">
        <v>4213</v>
      </c>
      <c r="B4214" s="4" t="s">
        <v>16026</v>
      </c>
      <c r="C4214" s="4" t="s">
        <v>16027</v>
      </c>
      <c r="D4214" s="4" t="s">
        <v>16028</v>
      </c>
      <c r="E4214" s="4" t="n">
        <f aca="false">+919960955897</f>
        <v>919960955897</v>
      </c>
      <c r="F4214" s="4" t="s">
        <v>16029</v>
      </c>
      <c r="G4214" s="4" t="s">
        <v>12</v>
      </c>
    </row>
    <row r="4215" customFormat="false" ht="15.75" hidden="false" customHeight="false" outlineLevel="0" collapsed="false">
      <c r="A4215" s="3" t="n">
        <v>4214</v>
      </c>
      <c r="B4215" s="4" t="s">
        <v>16030</v>
      </c>
      <c r="C4215" s="4" t="s">
        <v>16031</v>
      </c>
      <c r="D4215" s="4" t="s">
        <v>16032</v>
      </c>
      <c r="E4215" s="4" t="s">
        <v>10</v>
      </c>
      <c r="F4215" s="4" t="s">
        <v>16033</v>
      </c>
      <c r="G4215" s="4" t="s">
        <v>12</v>
      </c>
    </row>
    <row r="4216" customFormat="false" ht="15.75" hidden="false" customHeight="false" outlineLevel="0" collapsed="false">
      <c r="A4216" s="3" t="n">
        <v>4215</v>
      </c>
      <c r="B4216" s="4" t="s">
        <v>16034</v>
      </c>
      <c r="C4216" s="4" t="s">
        <v>16035</v>
      </c>
      <c r="D4216" s="4" t="s">
        <v>16036</v>
      </c>
      <c r="E4216" s="4" t="s">
        <v>10</v>
      </c>
      <c r="F4216" s="4" t="s">
        <v>16037</v>
      </c>
      <c r="G4216" s="4" t="s">
        <v>12</v>
      </c>
    </row>
    <row r="4217" customFormat="false" ht="15.75" hidden="false" customHeight="false" outlineLevel="0" collapsed="false">
      <c r="A4217" s="3" t="n">
        <v>4216</v>
      </c>
      <c r="B4217" s="4" t="s">
        <v>16038</v>
      </c>
      <c r="C4217" s="4" t="s">
        <v>16039</v>
      </c>
      <c r="D4217" s="4" t="s">
        <v>16040</v>
      </c>
      <c r="E4217" s="4" t="s">
        <v>16041</v>
      </c>
      <c r="F4217" s="4" t="s">
        <v>16042</v>
      </c>
      <c r="G4217" s="4" t="s">
        <v>12</v>
      </c>
    </row>
    <row r="4218" customFormat="false" ht="15.75" hidden="false" customHeight="false" outlineLevel="0" collapsed="false">
      <c r="A4218" s="3" t="n">
        <v>4217</v>
      </c>
      <c r="B4218" s="4" t="s">
        <v>16043</v>
      </c>
      <c r="C4218" s="4" t="s">
        <v>16044</v>
      </c>
      <c r="D4218" s="4" t="s">
        <v>16045</v>
      </c>
      <c r="E4218" s="4" t="s">
        <v>10</v>
      </c>
      <c r="F4218" s="4" t="s">
        <v>16046</v>
      </c>
      <c r="G4218" s="4" t="s">
        <v>12</v>
      </c>
    </row>
    <row r="4219" customFormat="false" ht="15.75" hidden="false" customHeight="false" outlineLevel="0" collapsed="false">
      <c r="A4219" s="3" t="n">
        <v>4218</v>
      </c>
      <c r="B4219" s="4" t="s">
        <v>16047</v>
      </c>
      <c r="C4219" s="4" t="s">
        <v>5597</v>
      </c>
      <c r="D4219" s="4" t="s">
        <v>16048</v>
      </c>
      <c r="E4219" s="4" t="n">
        <f aca="false">+912652760531</f>
        <v>912652760531</v>
      </c>
      <c r="F4219" s="4" t="s">
        <v>16049</v>
      </c>
      <c r="G4219" s="4" t="s">
        <v>12</v>
      </c>
    </row>
    <row r="4220" customFormat="false" ht="15.75" hidden="false" customHeight="false" outlineLevel="0" collapsed="false">
      <c r="A4220" s="3" t="n">
        <v>4219</v>
      </c>
      <c r="B4220" s="4" t="s">
        <v>16050</v>
      </c>
      <c r="C4220" s="4" t="s">
        <v>16051</v>
      </c>
      <c r="D4220" s="4" t="s">
        <v>16052</v>
      </c>
      <c r="E4220" s="4" t="s">
        <v>16053</v>
      </c>
      <c r="F4220" s="4" t="s">
        <v>16054</v>
      </c>
      <c r="G4220" s="4" t="s">
        <v>12</v>
      </c>
    </row>
    <row r="4221" customFormat="false" ht="15.75" hidden="false" customHeight="false" outlineLevel="0" collapsed="false">
      <c r="A4221" s="3" t="n">
        <v>4220</v>
      </c>
      <c r="B4221" s="4" t="s">
        <v>16055</v>
      </c>
      <c r="C4221" s="4" t="s">
        <v>16056</v>
      </c>
      <c r="D4221" s="6" t="s">
        <v>16057</v>
      </c>
      <c r="E4221" s="4" t="s">
        <v>10</v>
      </c>
      <c r="F4221" s="4" t="s">
        <v>16058</v>
      </c>
      <c r="G4221" s="4" t="s">
        <v>12</v>
      </c>
    </row>
    <row r="4222" customFormat="false" ht="15.75" hidden="false" customHeight="false" outlineLevel="0" collapsed="false">
      <c r="A4222" s="3" t="n">
        <v>4221</v>
      </c>
      <c r="B4222" s="4" t="s">
        <v>16059</v>
      </c>
      <c r="C4222" s="4" t="s">
        <v>31</v>
      </c>
      <c r="D4222" s="4" t="s">
        <v>16060</v>
      </c>
      <c r="E4222" s="4" t="s">
        <v>10</v>
      </c>
      <c r="F4222" s="4" t="s">
        <v>16061</v>
      </c>
      <c r="G4222" s="4" t="s">
        <v>12</v>
      </c>
    </row>
    <row r="4223" customFormat="false" ht="15.75" hidden="false" customHeight="false" outlineLevel="0" collapsed="false">
      <c r="A4223" s="3" t="n">
        <v>4222</v>
      </c>
      <c r="B4223" s="4" t="s">
        <v>16062</v>
      </c>
      <c r="C4223" s="4" t="s">
        <v>6853</v>
      </c>
      <c r="D4223" s="4" t="s">
        <v>16063</v>
      </c>
      <c r="E4223" s="4" t="s">
        <v>10</v>
      </c>
      <c r="F4223" s="4" t="s">
        <v>16064</v>
      </c>
      <c r="G4223" s="4" t="s">
        <v>12</v>
      </c>
    </row>
    <row r="4224" customFormat="false" ht="15.75" hidden="false" customHeight="false" outlineLevel="0" collapsed="false">
      <c r="A4224" s="3" t="n">
        <v>4223</v>
      </c>
      <c r="B4224" s="4" t="s">
        <v>16065</v>
      </c>
      <c r="C4224" s="4" t="s">
        <v>16066</v>
      </c>
      <c r="D4224" s="4" t="s">
        <v>16067</v>
      </c>
      <c r="E4224" s="4" t="s">
        <v>10</v>
      </c>
      <c r="F4224" s="4" t="s">
        <v>16068</v>
      </c>
      <c r="G4224" s="4" t="s">
        <v>12</v>
      </c>
    </row>
    <row r="4225" customFormat="false" ht="15.75" hidden="false" customHeight="false" outlineLevel="0" collapsed="false">
      <c r="A4225" s="3" t="n">
        <v>4224</v>
      </c>
      <c r="B4225" s="4" t="s">
        <v>16069</v>
      </c>
      <c r="C4225" s="4" t="s">
        <v>171</v>
      </c>
      <c r="D4225" s="4" t="s">
        <v>16070</v>
      </c>
      <c r="E4225" s="4" t="s">
        <v>10</v>
      </c>
      <c r="F4225" s="4" t="s">
        <v>16071</v>
      </c>
      <c r="G4225" s="4" t="s">
        <v>12</v>
      </c>
    </row>
    <row r="4226" customFormat="false" ht="15.75" hidden="false" customHeight="false" outlineLevel="0" collapsed="false">
      <c r="A4226" s="3" t="n">
        <v>4225</v>
      </c>
      <c r="B4226" s="4" t="s">
        <v>16072</v>
      </c>
      <c r="C4226" s="4" t="s">
        <v>16073</v>
      </c>
      <c r="D4226" s="4" t="s">
        <v>16074</v>
      </c>
      <c r="E4226" s="10" t="s">
        <v>16075</v>
      </c>
      <c r="F4226" s="4" t="s">
        <v>16076</v>
      </c>
      <c r="G4226" s="4" t="s">
        <v>12</v>
      </c>
    </row>
    <row r="4227" customFormat="false" ht="15.75" hidden="false" customHeight="false" outlineLevel="0" collapsed="false">
      <c r="A4227" s="3" t="n">
        <v>4226</v>
      </c>
      <c r="B4227" s="4" t="s">
        <v>16077</v>
      </c>
      <c r="C4227" s="4" t="s">
        <v>16078</v>
      </c>
      <c r="D4227" s="4" t="s">
        <v>16079</v>
      </c>
      <c r="E4227" s="4" t="n">
        <v>9941919239</v>
      </c>
      <c r="F4227" s="4" t="s">
        <v>16080</v>
      </c>
      <c r="G4227" s="4" t="s">
        <v>12</v>
      </c>
    </row>
    <row r="4228" customFormat="false" ht="15.75" hidden="false" customHeight="false" outlineLevel="0" collapsed="false">
      <c r="A4228" s="3" t="n">
        <v>4227</v>
      </c>
      <c r="B4228" s="4" t="s">
        <v>16081</v>
      </c>
      <c r="C4228" s="4" t="s">
        <v>16082</v>
      </c>
      <c r="D4228" s="4" t="s">
        <v>16083</v>
      </c>
      <c r="E4228" s="4" t="s">
        <v>10</v>
      </c>
      <c r="F4228" s="4" t="s">
        <v>16084</v>
      </c>
      <c r="G4228" s="4" t="s">
        <v>12</v>
      </c>
    </row>
    <row r="4229" customFormat="false" ht="15.75" hidden="false" customHeight="false" outlineLevel="0" collapsed="false">
      <c r="A4229" s="3" t="n">
        <v>4228</v>
      </c>
      <c r="B4229" s="4" t="s">
        <v>16085</v>
      </c>
      <c r="C4229" s="4" t="s">
        <v>16086</v>
      </c>
      <c r="D4229" s="4" t="s">
        <v>16087</v>
      </c>
      <c r="E4229" s="4" t="s">
        <v>10</v>
      </c>
      <c r="F4229" s="4" t="s">
        <v>16088</v>
      </c>
      <c r="G4229" s="4" t="s">
        <v>12</v>
      </c>
    </row>
    <row r="4230" customFormat="false" ht="15.75" hidden="false" customHeight="false" outlineLevel="0" collapsed="false">
      <c r="A4230" s="3" t="n">
        <v>4229</v>
      </c>
      <c r="B4230" s="4" t="s">
        <v>16089</v>
      </c>
      <c r="C4230" s="4" t="s">
        <v>16090</v>
      </c>
      <c r="D4230" s="4" t="s">
        <v>16091</v>
      </c>
      <c r="E4230" s="4" t="s">
        <v>10</v>
      </c>
      <c r="F4230" s="4" t="s">
        <v>16092</v>
      </c>
      <c r="G4230" s="4" t="s">
        <v>12</v>
      </c>
    </row>
    <row r="4231" customFormat="false" ht="15.75" hidden="false" customHeight="false" outlineLevel="0" collapsed="false">
      <c r="A4231" s="3" t="n">
        <v>4230</v>
      </c>
      <c r="B4231" s="4" t="s">
        <v>16093</v>
      </c>
      <c r="C4231" s="4" t="s">
        <v>16094</v>
      </c>
      <c r="D4231" s="4" t="s">
        <v>16095</v>
      </c>
      <c r="E4231" s="4" t="s">
        <v>10</v>
      </c>
      <c r="F4231" s="4" t="s">
        <v>16096</v>
      </c>
      <c r="G4231" s="4" t="s">
        <v>12</v>
      </c>
    </row>
    <row r="4232" customFormat="false" ht="15.75" hidden="false" customHeight="false" outlineLevel="0" collapsed="false">
      <c r="A4232" s="3" t="n">
        <v>4231</v>
      </c>
      <c r="B4232" s="4" t="s">
        <v>16097</v>
      </c>
      <c r="C4232" s="4" t="s">
        <v>14</v>
      </c>
      <c r="D4232" s="4" t="s">
        <v>16098</v>
      </c>
      <c r="E4232" s="4" t="s">
        <v>10</v>
      </c>
      <c r="F4232" s="4" t="s">
        <v>16099</v>
      </c>
      <c r="G4232" s="4" t="s">
        <v>12</v>
      </c>
    </row>
    <row r="4233" customFormat="false" ht="15.75" hidden="false" customHeight="false" outlineLevel="0" collapsed="false">
      <c r="A4233" s="3" t="n">
        <v>4232</v>
      </c>
      <c r="B4233" s="4" t="s">
        <v>16100</v>
      </c>
      <c r="C4233" s="4" t="s">
        <v>16101</v>
      </c>
      <c r="D4233" s="4" t="s">
        <v>16102</v>
      </c>
      <c r="E4233" s="4" t="s">
        <v>10</v>
      </c>
      <c r="F4233" s="4" t="s">
        <v>16103</v>
      </c>
      <c r="G4233" s="4" t="s">
        <v>12</v>
      </c>
    </row>
    <row r="4234" customFormat="false" ht="15.75" hidden="false" customHeight="false" outlineLevel="0" collapsed="false">
      <c r="A4234" s="3" t="n">
        <v>4233</v>
      </c>
      <c r="B4234" s="4" t="s">
        <v>16104</v>
      </c>
      <c r="C4234" s="4" t="s">
        <v>7349</v>
      </c>
      <c r="D4234" s="4" t="s">
        <v>16105</v>
      </c>
      <c r="E4234" s="4" t="s">
        <v>10</v>
      </c>
      <c r="F4234" s="4" t="s">
        <v>16106</v>
      </c>
      <c r="G4234" s="4" t="s">
        <v>12</v>
      </c>
    </row>
    <row r="4235" customFormat="false" ht="15.75" hidden="false" customHeight="false" outlineLevel="0" collapsed="false">
      <c r="A4235" s="3" t="n">
        <v>4234</v>
      </c>
      <c r="B4235" s="5" t="s">
        <v>16107</v>
      </c>
      <c r="C4235" s="4" t="s">
        <v>16108</v>
      </c>
      <c r="D4235" s="4" t="s">
        <v>16109</v>
      </c>
      <c r="E4235" s="4" t="n">
        <f aca="false">+918030289550</f>
        <v>918030289550</v>
      </c>
      <c r="F4235" s="4" t="s">
        <v>16110</v>
      </c>
      <c r="G4235" s="4" t="s">
        <v>12</v>
      </c>
    </row>
    <row r="4236" customFormat="false" ht="15.75" hidden="false" customHeight="false" outlineLevel="0" collapsed="false">
      <c r="A4236" s="3" t="n">
        <v>4235</v>
      </c>
      <c r="B4236" s="4" t="s">
        <v>16111</v>
      </c>
      <c r="C4236" s="4" t="s">
        <v>171</v>
      </c>
      <c r="D4236" s="4" t="s">
        <v>16112</v>
      </c>
      <c r="E4236" s="4" t="s">
        <v>10</v>
      </c>
      <c r="F4236" s="4" t="s">
        <v>16113</v>
      </c>
      <c r="G4236" s="4" t="s">
        <v>12</v>
      </c>
    </row>
    <row r="4237" customFormat="false" ht="15.75" hidden="false" customHeight="false" outlineLevel="0" collapsed="false">
      <c r="A4237" s="3" t="n">
        <v>4236</v>
      </c>
      <c r="B4237" s="4" t="s">
        <v>16114</v>
      </c>
      <c r="C4237" s="4" t="s">
        <v>31</v>
      </c>
      <c r="D4237" s="4" t="s">
        <v>16115</v>
      </c>
      <c r="E4237" s="4" t="s">
        <v>10</v>
      </c>
      <c r="F4237" s="4" t="s">
        <v>16116</v>
      </c>
      <c r="G4237" s="4" t="s">
        <v>12</v>
      </c>
    </row>
    <row r="4238" customFormat="false" ht="15.75" hidden="false" customHeight="false" outlineLevel="0" collapsed="false">
      <c r="A4238" s="3" t="n">
        <v>4237</v>
      </c>
      <c r="B4238" s="4" t="s">
        <v>16117</v>
      </c>
      <c r="C4238" s="4" t="s">
        <v>10443</v>
      </c>
      <c r="D4238" s="4" t="s">
        <v>16118</v>
      </c>
      <c r="E4238" s="4" t="s">
        <v>10</v>
      </c>
      <c r="F4238" s="4" t="s">
        <v>16119</v>
      </c>
      <c r="G4238" s="4" t="s">
        <v>12</v>
      </c>
    </row>
    <row r="4239" customFormat="false" ht="15.75" hidden="false" customHeight="false" outlineLevel="0" collapsed="false">
      <c r="A4239" s="3" t="n">
        <v>4238</v>
      </c>
      <c r="B4239" s="4" t="s">
        <v>16120</v>
      </c>
      <c r="C4239" s="4" t="s">
        <v>14</v>
      </c>
      <c r="D4239" s="4" t="s">
        <v>16121</v>
      </c>
      <c r="E4239" s="4" t="s">
        <v>10</v>
      </c>
      <c r="F4239" s="4" t="s">
        <v>16103</v>
      </c>
      <c r="G4239" s="4" t="s">
        <v>12</v>
      </c>
    </row>
    <row r="4240" customFormat="false" ht="15.75" hidden="false" customHeight="false" outlineLevel="0" collapsed="false">
      <c r="A4240" s="3" t="n">
        <v>4239</v>
      </c>
      <c r="B4240" s="4" t="s">
        <v>16122</v>
      </c>
      <c r="C4240" s="4" t="s">
        <v>16123</v>
      </c>
      <c r="D4240" s="4" t="s">
        <v>16124</v>
      </c>
      <c r="E4240" s="4" t="s">
        <v>10</v>
      </c>
      <c r="F4240" s="4" t="s">
        <v>16125</v>
      </c>
      <c r="G4240" s="4" t="s">
        <v>12</v>
      </c>
    </row>
    <row r="4241" customFormat="false" ht="15.75" hidden="false" customHeight="false" outlineLevel="0" collapsed="false">
      <c r="A4241" s="3" t="n">
        <v>4240</v>
      </c>
      <c r="B4241" s="4" t="s">
        <v>16126</v>
      </c>
      <c r="C4241" s="4" t="s">
        <v>16127</v>
      </c>
      <c r="D4241" s="4" t="s">
        <v>16128</v>
      </c>
      <c r="E4241" s="4" t="s">
        <v>10</v>
      </c>
      <c r="F4241" s="4" t="s">
        <v>16129</v>
      </c>
      <c r="G4241" s="4" t="s">
        <v>12</v>
      </c>
    </row>
    <row r="4242" customFormat="false" ht="15.75" hidden="false" customHeight="false" outlineLevel="0" collapsed="false">
      <c r="A4242" s="3" t="n">
        <v>4241</v>
      </c>
      <c r="B4242" s="4" t="s">
        <v>16130</v>
      </c>
      <c r="C4242" s="4" t="s">
        <v>16131</v>
      </c>
      <c r="D4242" s="4" t="s">
        <v>16132</v>
      </c>
      <c r="E4242" s="4" t="n">
        <f aca="false">+919348780325</f>
        <v>919348780325</v>
      </c>
      <c r="F4242" s="4" t="s">
        <v>16133</v>
      </c>
      <c r="G4242" s="4" t="s">
        <v>12</v>
      </c>
    </row>
    <row r="4243" customFormat="false" ht="15.75" hidden="false" customHeight="false" outlineLevel="0" collapsed="false">
      <c r="A4243" s="3" t="n">
        <v>4242</v>
      </c>
      <c r="B4243" s="4" t="s">
        <v>16134</v>
      </c>
      <c r="C4243" s="4" t="s">
        <v>16135</v>
      </c>
      <c r="D4243" s="4" t="s">
        <v>16136</v>
      </c>
      <c r="E4243" s="4" t="s">
        <v>10</v>
      </c>
      <c r="F4243" s="4" t="s">
        <v>16137</v>
      </c>
      <c r="G4243" s="4" t="s">
        <v>12</v>
      </c>
    </row>
    <row r="4244" customFormat="false" ht="15.75" hidden="false" customHeight="false" outlineLevel="0" collapsed="false">
      <c r="A4244" s="3" t="n">
        <v>4243</v>
      </c>
      <c r="B4244" s="4" t="s">
        <v>16138</v>
      </c>
      <c r="C4244" s="4" t="s">
        <v>16139</v>
      </c>
      <c r="D4244" s="4" t="s">
        <v>16140</v>
      </c>
      <c r="E4244" s="4" t="s">
        <v>16141</v>
      </c>
      <c r="F4244" s="4" t="s">
        <v>16142</v>
      </c>
      <c r="G4244" s="4" t="s">
        <v>12</v>
      </c>
    </row>
    <row r="4245" customFormat="false" ht="15.75" hidden="false" customHeight="false" outlineLevel="0" collapsed="false">
      <c r="A4245" s="3" t="n">
        <v>4244</v>
      </c>
      <c r="B4245" s="4" t="s">
        <v>16143</v>
      </c>
      <c r="C4245" s="4" t="s">
        <v>16144</v>
      </c>
      <c r="D4245" s="4" t="s">
        <v>16145</v>
      </c>
      <c r="E4245" s="4" t="s">
        <v>10</v>
      </c>
      <c r="F4245" s="4" t="s">
        <v>16146</v>
      </c>
      <c r="G4245" s="4" t="s">
        <v>12</v>
      </c>
    </row>
    <row r="4246" customFormat="false" ht="15.75" hidden="false" customHeight="false" outlineLevel="0" collapsed="false">
      <c r="A4246" s="3" t="n">
        <v>4245</v>
      </c>
      <c r="B4246" s="4" t="s">
        <v>16147</v>
      </c>
      <c r="C4246" s="4" t="s">
        <v>16148</v>
      </c>
      <c r="D4246" s="4" t="s">
        <v>16149</v>
      </c>
      <c r="E4246" s="4" t="s">
        <v>10</v>
      </c>
      <c r="F4246" s="4" t="s">
        <v>16150</v>
      </c>
      <c r="G4246" s="4" t="s">
        <v>12</v>
      </c>
    </row>
    <row r="4247" customFormat="false" ht="15.75" hidden="false" customHeight="false" outlineLevel="0" collapsed="false">
      <c r="A4247" s="3" t="n">
        <v>4246</v>
      </c>
      <c r="B4247" s="4" t="s">
        <v>16151</v>
      </c>
      <c r="C4247" s="4" t="s">
        <v>16152</v>
      </c>
      <c r="D4247" s="10" t="s">
        <v>16153</v>
      </c>
      <c r="E4247" s="4" t="n">
        <f aca="false">+918041343160</f>
        <v>918041343160</v>
      </c>
      <c r="F4247" s="4" t="s">
        <v>16154</v>
      </c>
      <c r="G4247" s="4" t="s">
        <v>12</v>
      </c>
    </row>
    <row r="4248" customFormat="false" ht="15.75" hidden="false" customHeight="false" outlineLevel="0" collapsed="false">
      <c r="A4248" s="3" t="n">
        <v>4247</v>
      </c>
      <c r="B4248" s="4" t="s">
        <v>16155</v>
      </c>
      <c r="C4248" s="4" t="s">
        <v>16156</v>
      </c>
      <c r="D4248" s="4" t="s">
        <v>16157</v>
      </c>
      <c r="E4248" s="4" t="n">
        <f aca="false">+918326450118</f>
        <v>918326450118</v>
      </c>
      <c r="F4248" s="4" t="s">
        <v>16158</v>
      </c>
      <c r="G4248" s="4" t="s">
        <v>12</v>
      </c>
    </row>
    <row r="4249" customFormat="false" ht="15.75" hidden="false" customHeight="false" outlineLevel="0" collapsed="false">
      <c r="A4249" s="3" t="n">
        <v>4248</v>
      </c>
      <c r="B4249" s="4" t="s">
        <v>16159</v>
      </c>
      <c r="C4249" s="4" t="s">
        <v>3419</v>
      </c>
      <c r="D4249" s="4" t="s">
        <v>16160</v>
      </c>
      <c r="E4249" s="4" t="n">
        <f aca="false">+919910152033</f>
        <v>919910152033</v>
      </c>
      <c r="F4249" s="4" t="s">
        <v>16161</v>
      </c>
      <c r="G4249" s="4" t="s">
        <v>12</v>
      </c>
    </row>
    <row r="4250" customFormat="false" ht="15.75" hidden="false" customHeight="false" outlineLevel="0" collapsed="false">
      <c r="A4250" s="3" t="n">
        <v>4249</v>
      </c>
      <c r="B4250" s="4" t="s">
        <v>16162</v>
      </c>
      <c r="C4250" s="4" t="s">
        <v>16163</v>
      </c>
      <c r="D4250" s="4" t="s">
        <v>16164</v>
      </c>
      <c r="E4250" s="4" t="s">
        <v>10</v>
      </c>
      <c r="F4250" s="4" t="s">
        <v>16165</v>
      </c>
      <c r="G4250" s="4" t="s">
        <v>12</v>
      </c>
    </row>
    <row r="4251" customFormat="false" ht="15.75" hidden="false" customHeight="false" outlineLevel="0" collapsed="false">
      <c r="A4251" s="3" t="n">
        <v>4250</v>
      </c>
      <c r="B4251" s="4" t="s">
        <v>16166</v>
      </c>
      <c r="C4251" s="4" t="s">
        <v>16167</v>
      </c>
      <c r="D4251" s="4" t="s">
        <v>16168</v>
      </c>
      <c r="E4251" s="4" t="n">
        <f aca="false">+919845348740</f>
        <v>919845348740</v>
      </c>
      <c r="F4251" s="10" t="s">
        <v>16169</v>
      </c>
      <c r="G4251" s="4" t="s">
        <v>12</v>
      </c>
    </row>
    <row r="4252" customFormat="false" ht="15.75" hidden="false" customHeight="false" outlineLevel="0" collapsed="false">
      <c r="A4252" s="3" t="n">
        <v>4251</v>
      </c>
      <c r="B4252" s="4" t="s">
        <v>16170</v>
      </c>
      <c r="C4252" s="4" t="s">
        <v>705</v>
      </c>
      <c r="D4252" s="4" t="s">
        <v>16171</v>
      </c>
      <c r="E4252" s="4" t="s">
        <v>10</v>
      </c>
      <c r="F4252" s="4" t="s">
        <v>10</v>
      </c>
      <c r="G4252" s="4" t="s">
        <v>12</v>
      </c>
    </row>
    <row r="4253" customFormat="false" ht="15.75" hidden="false" customHeight="false" outlineLevel="0" collapsed="false">
      <c r="A4253" s="3" t="n">
        <v>4252</v>
      </c>
      <c r="B4253" s="4" t="s">
        <v>16172</v>
      </c>
      <c r="C4253" s="4" t="s">
        <v>31</v>
      </c>
      <c r="D4253" s="4" t="s">
        <v>16173</v>
      </c>
      <c r="E4253" s="4" t="s">
        <v>10</v>
      </c>
      <c r="F4253" s="4" t="s">
        <v>16174</v>
      </c>
      <c r="G4253" s="4" t="s">
        <v>12</v>
      </c>
    </row>
    <row r="4254" customFormat="false" ht="15.75" hidden="false" customHeight="false" outlineLevel="0" collapsed="false">
      <c r="A4254" s="3" t="n">
        <v>4253</v>
      </c>
      <c r="B4254" s="4" t="s">
        <v>16175</v>
      </c>
      <c r="C4254" s="4" t="s">
        <v>16176</v>
      </c>
      <c r="D4254" s="4" t="s">
        <v>16177</v>
      </c>
      <c r="E4254" s="4" t="n">
        <f aca="false">+912652290587</f>
        <v>912652290587</v>
      </c>
      <c r="F4254" s="4" t="s">
        <v>16178</v>
      </c>
      <c r="G4254" s="4" t="s">
        <v>12</v>
      </c>
    </row>
    <row r="4255" customFormat="false" ht="15.75" hidden="false" customHeight="false" outlineLevel="0" collapsed="false">
      <c r="A4255" s="3" t="n">
        <v>4254</v>
      </c>
      <c r="B4255" s="4" t="s">
        <v>16179</v>
      </c>
      <c r="C4255" s="4" t="s">
        <v>16180</v>
      </c>
      <c r="D4255" s="4" t="s">
        <v>16181</v>
      </c>
      <c r="E4255" s="4" t="n">
        <v>4224504141</v>
      </c>
      <c r="F4255" s="4" t="s">
        <v>16182</v>
      </c>
      <c r="G4255" s="4" t="s">
        <v>12</v>
      </c>
    </row>
    <row r="4256" customFormat="false" ht="15.75" hidden="false" customHeight="false" outlineLevel="0" collapsed="false">
      <c r="A4256" s="3" t="n">
        <v>4255</v>
      </c>
      <c r="B4256" s="4" t="s">
        <v>16183</v>
      </c>
      <c r="C4256" s="4" t="s">
        <v>16184</v>
      </c>
      <c r="D4256" s="6" t="s">
        <v>16185</v>
      </c>
      <c r="E4256" s="4" t="s">
        <v>10</v>
      </c>
      <c r="F4256" s="4" t="s">
        <v>16186</v>
      </c>
      <c r="G4256" s="4" t="s">
        <v>12</v>
      </c>
    </row>
    <row r="4257" customFormat="false" ht="15.75" hidden="false" customHeight="false" outlineLevel="0" collapsed="false">
      <c r="A4257" s="3" t="n">
        <v>4256</v>
      </c>
      <c r="B4257" s="4" t="s">
        <v>16187</v>
      </c>
      <c r="C4257" s="4" t="s">
        <v>16188</v>
      </c>
      <c r="D4257" s="4" t="s">
        <v>16189</v>
      </c>
      <c r="E4257" s="4" t="s">
        <v>10</v>
      </c>
      <c r="F4257" s="4" t="s">
        <v>16190</v>
      </c>
      <c r="G4257" s="4" t="s">
        <v>12</v>
      </c>
    </row>
    <row r="4258" customFormat="false" ht="15.75" hidden="false" customHeight="false" outlineLevel="0" collapsed="false">
      <c r="A4258" s="3" t="n">
        <v>4257</v>
      </c>
      <c r="B4258" s="4" t="s">
        <v>16191</v>
      </c>
      <c r="C4258" s="4" t="s">
        <v>16192</v>
      </c>
      <c r="D4258" s="4" t="s">
        <v>16193</v>
      </c>
      <c r="E4258" s="4" t="s">
        <v>10</v>
      </c>
      <c r="F4258" s="4" t="s">
        <v>16194</v>
      </c>
      <c r="G4258" s="4" t="s">
        <v>12</v>
      </c>
    </row>
    <row r="4259" customFormat="false" ht="15.75" hidden="false" customHeight="false" outlineLevel="0" collapsed="false">
      <c r="A4259" s="3" t="n">
        <v>4258</v>
      </c>
      <c r="B4259" s="5" t="s">
        <v>16195</v>
      </c>
      <c r="C4259" s="4" t="s">
        <v>16196</v>
      </c>
      <c r="D4259" s="4" t="s">
        <v>16197</v>
      </c>
      <c r="E4259" s="4" t="s">
        <v>10</v>
      </c>
      <c r="F4259" s="4" t="s">
        <v>16198</v>
      </c>
      <c r="G4259" s="4" t="s">
        <v>12</v>
      </c>
    </row>
    <row r="4260" customFormat="false" ht="15.75" hidden="false" customHeight="false" outlineLevel="0" collapsed="false">
      <c r="A4260" s="3" t="n">
        <v>4259</v>
      </c>
      <c r="B4260" s="4" t="s">
        <v>16199</v>
      </c>
      <c r="C4260" s="4" t="s">
        <v>16200</v>
      </c>
      <c r="D4260" s="4" t="s">
        <v>16201</v>
      </c>
      <c r="E4260" s="4" t="n">
        <f aca="false">+914443561760</f>
        <v>914443561760</v>
      </c>
      <c r="F4260" s="4" t="s">
        <v>16202</v>
      </c>
      <c r="G4260" s="4" t="s">
        <v>12</v>
      </c>
    </row>
    <row r="4261" customFormat="false" ht="15.75" hidden="false" customHeight="false" outlineLevel="0" collapsed="false">
      <c r="A4261" s="3" t="n">
        <v>4260</v>
      </c>
      <c r="B4261" s="4" t="s">
        <v>16203</v>
      </c>
      <c r="C4261" s="4" t="s">
        <v>10443</v>
      </c>
      <c r="D4261" s="4" t="s">
        <v>16204</v>
      </c>
      <c r="E4261" s="4" t="s">
        <v>10</v>
      </c>
      <c r="F4261" s="4" t="s">
        <v>16205</v>
      </c>
      <c r="G4261" s="4" t="s">
        <v>12</v>
      </c>
    </row>
    <row r="4262" customFormat="false" ht="15.75" hidden="false" customHeight="false" outlineLevel="0" collapsed="false">
      <c r="A4262" s="3" t="n">
        <v>4261</v>
      </c>
      <c r="B4262" s="4" t="s">
        <v>16206</v>
      </c>
      <c r="C4262" s="4" t="s">
        <v>16207</v>
      </c>
      <c r="D4262" s="4" t="s">
        <v>16208</v>
      </c>
      <c r="E4262" s="4" t="s">
        <v>10</v>
      </c>
      <c r="F4262" s="4" t="s">
        <v>16209</v>
      </c>
      <c r="G4262" s="4" t="s">
        <v>12</v>
      </c>
    </row>
    <row r="4263" customFormat="false" ht="15.75" hidden="false" customHeight="false" outlineLevel="0" collapsed="false">
      <c r="A4263" s="3" t="n">
        <v>4262</v>
      </c>
      <c r="B4263" s="4" t="s">
        <v>16210</v>
      </c>
      <c r="C4263" s="4" t="s">
        <v>16211</v>
      </c>
      <c r="D4263" s="6" t="s">
        <v>16212</v>
      </c>
      <c r="E4263" s="4" t="s">
        <v>16213</v>
      </c>
      <c r="F4263" s="4" t="s">
        <v>16214</v>
      </c>
      <c r="G4263" s="4" t="s">
        <v>12</v>
      </c>
    </row>
    <row r="4264" customFormat="false" ht="15.75" hidden="false" customHeight="false" outlineLevel="0" collapsed="false">
      <c r="A4264" s="3" t="n">
        <v>4263</v>
      </c>
      <c r="B4264" s="4" t="s">
        <v>16215</v>
      </c>
      <c r="C4264" s="4" t="s">
        <v>31</v>
      </c>
      <c r="D4264" s="4" t="s">
        <v>16216</v>
      </c>
      <c r="E4264" s="4" t="s">
        <v>10</v>
      </c>
      <c r="F4264" s="4" t="s">
        <v>16217</v>
      </c>
      <c r="G4264" s="4" t="s">
        <v>12</v>
      </c>
    </row>
    <row r="4265" customFormat="false" ht="15.75" hidden="false" customHeight="false" outlineLevel="0" collapsed="false">
      <c r="A4265" s="3" t="n">
        <v>4264</v>
      </c>
      <c r="B4265" s="4" t="s">
        <v>16218</v>
      </c>
      <c r="C4265" s="4" t="s">
        <v>16219</v>
      </c>
      <c r="D4265" s="4" t="s">
        <v>16220</v>
      </c>
      <c r="E4265" s="4" t="n">
        <f aca="false">+911244692969</f>
        <v>911244692969</v>
      </c>
      <c r="F4265" s="4" t="s">
        <v>16221</v>
      </c>
      <c r="G4265" s="4" t="s">
        <v>12</v>
      </c>
    </row>
    <row r="4266" customFormat="false" ht="15.75" hidden="false" customHeight="false" outlineLevel="0" collapsed="false">
      <c r="A4266" s="3" t="n">
        <v>4265</v>
      </c>
      <c r="B4266" s="4" t="s">
        <v>16222</v>
      </c>
      <c r="C4266" s="4" t="s">
        <v>16223</v>
      </c>
      <c r="D4266" s="4" t="s">
        <v>16224</v>
      </c>
      <c r="E4266" s="4" t="s">
        <v>10</v>
      </c>
      <c r="F4266" s="4" t="s">
        <v>16225</v>
      </c>
      <c r="G4266" s="4" t="s">
        <v>12</v>
      </c>
    </row>
    <row r="4267" customFormat="false" ht="15.75" hidden="false" customHeight="false" outlineLevel="0" collapsed="false">
      <c r="A4267" s="3" t="n">
        <v>4266</v>
      </c>
      <c r="B4267" s="4" t="s">
        <v>16226</v>
      </c>
      <c r="C4267" s="4" t="s">
        <v>12970</v>
      </c>
      <c r="D4267" s="4" t="s">
        <v>16227</v>
      </c>
      <c r="E4267" s="4" t="s">
        <v>10</v>
      </c>
      <c r="F4267" s="4" t="s">
        <v>16228</v>
      </c>
      <c r="G4267" s="4" t="s">
        <v>12</v>
      </c>
    </row>
    <row r="4268" customFormat="false" ht="15.75" hidden="false" customHeight="false" outlineLevel="0" collapsed="false">
      <c r="A4268" s="3" t="n">
        <v>4267</v>
      </c>
      <c r="B4268" s="4" t="s">
        <v>16229</v>
      </c>
      <c r="C4268" s="4" t="s">
        <v>16230</v>
      </c>
      <c r="D4268" s="4" t="s">
        <v>16231</v>
      </c>
      <c r="E4268" s="4" t="s">
        <v>16232</v>
      </c>
      <c r="F4268" s="4" t="s">
        <v>16233</v>
      </c>
      <c r="G4268" s="4" t="s">
        <v>12</v>
      </c>
    </row>
    <row r="4269" customFormat="false" ht="15.75" hidden="false" customHeight="false" outlineLevel="0" collapsed="false">
      <c r="A4269" s="3" t="n">
        <v>4268</v>
      </c>
      <c r="B4269" s="4" t="s">
        <v>16234</v>
      </c>
      <c r="C4269" s="4" t="s">
        <v>3948</v>
      </c>
      <c r="D4269" s="4" t="s">
        <v>16235</v>
      </c>
      <c r="E4269" s="4" t="s">
        <v>10</v>
      </c>
      <c r="F4269" s="4" t="s">
        <v>16236</v>
      </c>
      <c r="G4269" s="4" t="s">
        <v>12</v>
      </c>
    </row>
    <row r="4270" customFormat="false" ht="15.75" hidden="false" customHeight="false" outlineLevel="0" collapsed="false">
      <c r="A4270" s="3" t="n">
        <v>4269</v>
      </c>
      <c r="B4270" s="4" t="s">
        <v>16237</v>
      </c>
      <c r="C4270" s="4" t="s">
        <v>3030</v>
      </c>
      <c r="D4270" s="4" t="s">
        <v>16238</v>
      </c>
      <c r="E4270" s="4" t="n">
        <f aca="false">+918041625111</f>
        <v>918041625111</v>
      </c>
      <c r="F4270" s="4" t="s">
        <v>16239</v>
      </c>
      <c r="G4270" s="4" t="s">
        <v>12</v>
      </c>
    </row>
    <row r="4271" customFormat="false" ht="15.75" hidden="false" customHeight="false" outlineLevel="0" collapsed="false">
      <c r="A4271" s="3" t="n">
        <v>4270</v>
      </c>
      <c r="B4271" s="4" t="s">
        <v>16240</v>
      </c>
      <c r="C4271" s="4" t="s">
        <v>16241</v>
      </c>
      <c r="D4271" s="4" t="s">
        <v>16242</v>
      </c>
      <c r="E4271" s="4" t="s">
        <v>16243</v>
      </c>
      <c r="F4271" s="4" t="s">
        <v>16244</v>
      </c>
      <c r="G4271" s="4" t="s">
        <v>12</v>
      </c>
    </row>
    <row r="4272" customFormat="false" ht="15.75" hidden="false" customHeight="false" outlineLevel="0" collapsed="false">
      <c r="A4272" s="3" t="n">
        <v>4271</v>
      </c>
      <c r="B4272" s="4" t="s">
        <v>16245</v>
      </c>
      <c r="C4272" s="4" t="s">
        <v>31</v>
      </c>
      <c r="D4272" s="4" t="s">
        <v>16246</v>
      </c>
      <c r="E4272" s="4" t="s">
        <v>10</v>
      </c>
      <c r="F4272" s="4" t="s">
        <v>16247</v>
      </c>
      <c r="G4272" s="4" t="s">
        <v>12</v>
      </c>
    </row>
    <row r="4273" customFormat="false" ht="15.75" hidden="false" customHeight="false" outlineLevel="0" collapsed="false">
      <c r="A4273" s="3" t="n">
        <v>4272</v>
      </c>
      <c r="B4273" s="4" t="s">
        <v>16248</v>
      </c>
      <c r="C4273" s="4" t="s">
        <v>6853</v>
      </c>
      <c r="D4273" s="6" t="s">
        <v>16249</v>
      </c>
      <c r="E4273" s="4" t="s">
        <v>16250</v>
      </c>
      <c r="F4273" s="4" t="s">
        <v>16251</v>
      </c>
      <c r="G4273" s="4" t="s">
        <v>12</v>
      </c>
    </row>
    <row r="4274" customFormat="false" ht="15.75" hidden="false" customHeight="false" outlineLevel="0" collapsed="false">
      <c r="A4274" s="3" t="n">
        <v>4273</v>
      </c>
      <c r="B4274" s="4" t="s">
        <v>16252</v>
      </c>
      <c r="C4274" s="4" t="s">
        <v>31</v>
      </c>
      <c r="D4274" s="4" t="s">
        <v>16253</v>
      </c>
      <c r="E4274" s="4" t="s">
        <v>10</v>
      </c>
      <c r="F4274" s="4" t="s">
        <v>16254</v>
      </c>
      <c r="G4274" s="4" t="s">
        <v>12</v>
      </c>
    </row>
    <row r="4275" customFormat="false" ht="15.75" hidden="false" customHeight="false" outlineLevel="0" collapsed="false">
      <c r="A4275" s="3" t="n">
        <v>4274</v>
      </c>
      <c r="B4275" s="4" t="s">
        <v>16255</v>
      </c>
      <c r="C4275" s="4" t="s">
        <v>16256</v>
      </c>
      <c r="D4275" s="4" t="s">
        <v>16257</v>
      </c>
      <c r="E4275" s="4" t="s">
        <v>10</v>
      </c>
      <c r="F4275" s="4" t="s">
        <v>16258</v>
      </c>
      <c r="G4275" s="4" t="s">
        <v>12</v>
      </c>
    </row>
    <row r="4276" customFormat="false" ht="15.75" hidden="false" customHeight="false" outlineLevel="0" collapsed="false">
      <c r="A4276" s="3" t="n">
        <v>4275</v>
      </c>
      <c r="B4276" s="4" t="s">
        <v>16259</v>
      </c>
      <c r="C4276" s="4" t="s">
        <v>16260</v>
      </c>
      <c r="D4276" s="4" t="s">
        <v>16261</v>
      </c>
      <c r="E4276" s="4" t="s">
        <v>10</v>
      </c>
      <c r="F4276" s="4" t="s">
        <v>16262</v>
      </c>
      <c r="G4276" s="4" t="s">
        <v>12</v>
      </c>
    </row>
    <row r="4277" customFormat="false" ht="15.75" hidden="false" customHeight="false" outlineLevel="0" collapsed="false">
      <c r="A4277" s="3" t="n">
        <v>4276</v>
      </c>
      <c r="B4277" s="4" t="s">
        <v>16263</v>
      </c>
      <c r="C4277" s="4" t="s">
        <v>31</v>
      </c>
      <c r="D4277" s="4" t="s">
        <v>16264</v>
      </c>
      <c r="E4277" s="4" t="s">
        <v>10</v>
      </c>
      <c r="F4277" s="4" t="s">
        <v>16265</v>
      </c>
      <c r="G4277" s="4" t="s">
        <v>12</v>
      </c>
    </row>
    <row r="4278" customFormat="false" ht="15.75" hidden="false" customHeight="false" outlineLevel="0" collapsed="false">
      <c r="A4278" s="3" t="n">
        <v>4277</v>
      </c>
      <c r="B4278" s="4" t="s">
        <v>16266</v>
      </c>
      <c r="C4278" s="4" t="s">
        <v>3017</v>
      </c>
      <c r="D4278" s="4" t="s">
        <v>16267</v>
      </c>
      <c r="E4278" s="4" t="s">
        <v>10</v>
      </c>
      <c r="F4278" s="4" t="s">
        <v>16268</v>
      </c>
      <c r="G4278" s="4" t="s">
        <v>12</v>
      </c>
    </row>
    <row r="4279" customFormat="false" ht="15.75" hidden="false" customHeight="false" outlineLevel="0" collapsed="false">
      <c r="A4279" s="3" t="n">
        <v>4278</v>
      </c>
      <c r="B4279" s="4" t="s">
        <v>16269</v>
      </c>
      <c r="C4279" s="4" t="s">
        <v>16270</v>
      </c>
      <c r="D4279" s="4" t="s">
        <v>16271</v>
      </c>
      <c r="E4279" s="4" t="s">
        <v>10</v>
      </c>
      <c r="F4279" s="4" t="s">
        <v>16272</v>
      </c>
      <c r="G4279" s="4" t="s">
        <v>12</v>
      </c>
    </row>
    <row r="4280" customFormat="false" ht="15.75" hidden="false" customHeight="false" outlineLevel="0" collapsed="false">
      <c r="A4280" s="3" t="n">
        <v>4279</v>
      </c>
      <c r="B4280" s="4" t="s">
        <v>16273</v>
      </c>
      <c r="C4280" s="4" t="s">
        <v>16274</v>
      </c>
      <c r="D4280" s="6" t="s">
        <v>16275</v>
      </c>
      <c r="E4280" s="4" t="s">
        <v>10</v>
      </c>
      <c r="F4280" s="4" t="s">
        <v>16276</v>
      </c>
      <c r="G4280" s="4" t="s">
        <v>12</v>
      </c>
    </row>
    <row r="4281" customFormat="false" ht="15.75" hidden="false" customHeight="false" outlineLevel="0" collapsed="false">
      <c r="A4281" s="3" t="n">
        <v>4280</v>
      </c>
      <c r="B4281" s="4" t="s">
        <v>16277</v>
      </c>
      <c r="C4281" s="4" t="s">
        <v>31</v>
      </c>
      <c r="D4281" s="4" t="s">
        <v>16278</v>
      </c>
      <c r="E4281" s="4" t="s">
        <v>10</v>
      </c>
      <c r="F4281" s="4" t="s">
        <v>16279</v>
      </c>
      <c r="G4281" s="4" t="s">
        <v>12</v>
      </c>
    </row>
    <row r="4282" customFormat="false" ht="15.75" hidden="false" customHeight="false" outlineLevel="0" collapsed="false">
      <c r="A4282" s="3" t="n">
        <v>4281</v>
      </c>
      <c r="B4282" s="4" t="s">
        <v>16280</v>
      </c>
      <c r="C4282" s="4" t="s">
        <v>16281</v>
      </c>
      <c r="D4282" s="4" t="s">
        <v>16282</v>
      </c>
      <c r="E4282" s="8" t="n">
        <v>914023000000</v>
      </c>
      <c r="F4282" s="4" t="s">
        <v>16283</v>
      </c>
      <c r="G4282" s="4" t="s">
        <v>12</v>
      </c>
    </row>
    <row r="4283" customFormat="false" ht="15.75" hidden="false" customHeight="false" outlineLevel="0" collapsed="false">
      <c r="A4283" s="3" t="n">
        <v>4282</v>
      </c>
      <c r="B4283" s="4" t="s">
        <v>16284</v>
      </c>
      <c r="C4283" s="4" t="s">
        <v>6853</v>
      </c>
      <c r="D4283" s="4" t="s">
        <v>16285</v>
      </c>
      <c r="E4283" s="4" t="s">
        <v>16286</v>
      </c>
      <c r="F4283" s="4" t="s">
        <v>16287</v>
      </c>
      <c r="G4283" s="4" t="s">
        <v>12</v>
      </c>
    </row>
    <row r="4284" customFormat="false" ht="15.75" hidden="false" customHeight="false" outlineLevel="0" collapsed="false">
      <c r="A4284" s="3" t="n">
        <v>4283</v>
      </c>
      <c r="B4284" s="4" t="s">
        <v>16288</v>
      </c>
      <c r="C4284" s="4" t="s">
        <v>16289</v>
      </c>
      <c r="D4284" s="4" t="s">
        <v>16290</v>
      </c>
      <c r="E4284" s="4" t="s">
        <v>10</v>
      </c>
      <c r="F4284" s="4" t="s">
        <v>16291</v>
      </c>
      <c r="G4284" s="4" t="s">
        <v>12</v>
      </c>
    </row>
    <row r="4285" customFormat="false" ht="15.75" hidden="false" customHeight="false" outlineLevel="0" collapsed="false">
      <c r="A4285" s="3" t="n">
        <v>4284</v>
      </c>
      <c r="B4285" s="4" t="s">
        <v>16292</v>
      </c>
      <c r="C4285" s="4" t="s">
        <v>16293</v>
      </c>
      <c r="D4285" s="4" t="s">
        <v>16294</v>
      </c>
      <c r="E4285" s="4" t="s">
        <v>10</v>
      </c>
      <c r="F4285" s="4" t="s">
        <v>16295</v>
      </c>
      <c r="G4285" s="4" t="s">
        <v>12</v>
      </c>
    </row>
    <row r="4286" customFormat="false" ht="15.75" hidden="false" customHeight="false" outlineLevel="0" collapsed="false">
      <c r="A4286" s="3" t="n">
        <v>4285</v>
      </c>
      <c r="B4286" s="4" t="s">
        <v>16296</v>
      </c>
      <c r="C4286" s="4" t="s">
        <v>14</v>
      </c>
      <c r="D4286" s="4" t="s">
        <v>16297</v>
      </c>
      <c r="E4286" s="4" t="s">
        <v>10</v>
      </c>
      <c r="F4286" s="4" t="s">
        <v>16298</v>
      </c>
      <c r="G4286" s="4" t="s">
        <v>12</v>
      </c>
    </row>
    <row r="4287" customFormat="false" ht="15.75" hidden="false" customHeight="false" outlineLevel="0" collapsed="false">
      <c r="A4287" s="3" t="n">
        <v>4286</v>
      </c>
      <c r="B4287" s="4" t="s">
        <v>16299</v>
      </c>
      <c r="C4287" s="4" t="s">
        <v>16300</v>
      </c>
      <c r="D4287" s="4" t="s">
        <v>16301</v>
      </c>
      <c r="E4287" s="4" t="s">
        <v>10</v>
      </c>
      <c r="F4287" s="4" t="s">
        <v>16302</v>
      </c>
      <c r="G4287" s="4" t="s">
        <v>12</v>
      </c>
    </row>
    <row r="4288" customFormat="false" ht="15.75" hidden="false" customHeight="false" outlineLevel="0" collapsed="false">
      <c r="A4288" s="3" t="n">
        <v>4287</v>
      </c>
      <c r="B4288" s="4" t="s">
        <v>16303</v>
      </c>
      <c r="C4288" s="4" t="s">
        <v>31</v>
      </c>
      <c r="D4288" s="10" t="s">
        <v>16304</v>
      </c>
      <c r="E4288" s="4" t="n">
        <f aca="false">+911204238838</f>
        <v>911204238838</v>
      </c>
      <c r="F4288" s="4" t="s">
        <v>16305</v>
      </c>
      <c r="G4288" s="4" t="s">
        <v>12</v>
      </c>
    </row>
    <row r="4289" customFormat="false" ht="15.75" hidden="false" customHeight="false" outlineLevel="0" collapsed="false">
      <c r="A4289" s="3" t="n">
        <v>4288</v>
      </c>
      <c r="B4289" s="4" t="s">
        <v>16306</v>
      </c>
      <c r="C4289" s="4" t="s">
        <v>16307</v>
      </c>
      <c r="D4289" s="4" t="s">
        <v>16308</v>
      </c>
      <c r="E4289" s="4" t="s">
        <v>16309</v>
      </c>
      <c r="F4289" s="4" t="s">
        <v>16310</v>
      </c>
      <c r="G4289" s="4" t="s">
        <v>12</v>
      </c>
    </row>
    <row r="4290" customFormat="false" ht="15.75" hidden="false" customHeight="false" outlineLevel="0" collapsed="false">
      <c r="A4290" s="3" t="n">
        <v>4289</v>
      </c>
      <c r="B4290" s="4" t="s">
        <v>16311</v>
      </c>
      <c r="C4290" s="4" t="s">
        <v>16312</v>
      </c>
      <c r="D4290" s="4" t="s">
        <v>16313</v>
      </c>
      <c r="E4290" s="4" t="s">
        <v>10</v>
      </c>
      <c r="F4290" s="4" t="s">
        <v>16314</v>
      </c>
      <c r="G4290" s="4" t="s">
        <v>12</v>
      </c>
    </row>
    <row r="4291" customFormat="false" ht="15.75" hidden="false" customHeight="false" outlineLevel="0" collapsed="false">
      <c r="A4291" s="3" t="n">
        <v>4290</v>
      </c>
      <c r="B4291" s="4" t="s">
        <v>16315</v>
      </c>
      <c r="C4291" s="4" t="s">
        <v>16316</v>
      </c>
      <c r="D4291" s="4" t="s">
        <v>16317</v>
      </c>
      <c r="E4291" s="4" t="s">
        <v>10</v>
      </c>
      <c r="F4291" s="4" t="s">
        <v>16318</v>
      </c>
      <c r="G4291" s="4" t="s">
        <v>12</v>
      </c>
    </row>
    <row r="4292" customFormat="false" ht="15.75" hidden="false" customHeight="false" outlineLevel="0" collapsed="false">
      <c r="A4292" s="3" t="n">
        <v>4291</v>
      </c>
      <c r="B4292" s="4" t="s">
        <v>16319</v>
      </c>
      <c r="C4292" s="4" t="s">
        <v>16320</v>
      </c>
      <c r="D4292" s="6" t="s">
        <v>16321</v>
      </c>
      <c r="E4292" s="4" t="n">
        <v>9030044447</v>
      </c>
      <c r="F4292" s="4" t="s">
        <v>16322</v>
      </c>
      <c r="G4292" s="4" t="s">
        <v>12</v>
      </c>
    </row>
    <row r="4293" customFormat="false" ht="15.75" hidden="false" customHeight="false" outlineLevel="0" collapsed="false">
      <c r="A4293" s="3" t="n">
        <v>4292</v>
      </c>
      <c r="B4293" s="4" t="s">
        <v>16323</v>
      </c>
      <c r="C4293" s="4" t="s">
        <v>31</v>
      </c>
      <c r="D4293" s="4" t="s">
        <v>16324</v>
      </c>
      <c r="E4293" s="4" t="s">
        <v>10</v>
      </c>
      <c r="F4293" s="4" t="s">
        <v>16325</v>
      </c>
      <c r="G4293" s="4" t="s">
        <v>12</v>
      </c>
    </row>
    <row r="4294" customFormat="false" ht="15.75" hidden="false" customHeight="false" outlineLevel="0" collapsed="false">
      <c r="A4294" s="3" t="n">
        <v>4293</v>
      </c>
      <c r="B4294" s="4" t="s">
        <v>16326</v>
      </c>
      <c r="C4294" s="4" t="s">
        <v>16327</v>
      </c>
      <c r="D4294" s="4" t="s">
        <v>16328</v>
      </c>
      <c r="E4294" s="4" t="s">
        <v>16329</v>
      </c>
      <c r="F4294" s="4" t="s">
        <v>16330</v>
      </c>
      <c r="G4294" s="4" t="s">
        <v>12</v>
      </c>
    </row>
    <row r="4295" customFormat="false" ht="15.75" hidden="false" customHeight="false" outlineLevel="0" collapsed="false">
      <c r="A4295" s="3" t="n">
        <v>4294</v>
      </c>
      <c r="B4295" s="4" t="s">
        <v>16331</v>
      </c>
      <c r="C4295" s="4" t="s">
        <v>14</v>
      </c>
      <c r="D4295" s="4" t="s">
        <v>16332</v>
      </c>
      <c r="E4295" s="4" t="s">
        <v>10</v>
      </c>
      <c r="F4295" s="4" t="s">
        <v>16333</v>
      </c>
      <c r="G4295" s="4" t="s">
        <v>12</v>
      </c>
    </row>
    <row r="4296" customFormat="false" ht="15.75" hidden="false" customHeight="false" outlineLevel="0" collapsed="false">
      <c r="A4296" s="3" t="n">
        <v>4295</v>
      </c>
      <c r="B4296" s="4" t="s">
        <v>16334</v>
      </c>
      <c r="C4296" s="4" t="s">
        <v>16335</v>
      </c>
      <c r="D4296" s="6" t="s">
        <v>16336</v>
      </c>
      <c r="E4296" s="8" t="n">
        <v>911204000000</v>
      </c>
      <c r="F4296" s="4" t="s">
        <v>16337</v>
      </c>
      <c r="G4296" s="4" t="s">
        <v>12</v>
      </c>
    </row>
    <row r="4297" customFormat="false" ht="15.75" hidden="false" customHeight="false" outlineLevel="0" collapsed="false">
      <c r="A4297" s="3" t="n">
        <v>4296</v>
      </c>
      <c r="B4297" s="4" t="s">
        <v>16338</v>
      </c>
      <c r="C4297" s="4" t="s">
        <v>31</v>
      </c>
      <c r="D4297" s="4" t="s">
        <v>16339</v>
      </c>
      <c r="E4297" s="4" t="n">
        <f aca="false">+918067995529</f>
        <v>918067995529</v>
      </c>
      <c r="F4297" s="4" t="s">
        <v>16340</v>
      </c>
      <c r="G4297" s="4" t="s">
        <v>12</v>
      </c>
    </row>
    <row r="4298" customFormat="false" ht="15.75" hidden="false" customHeight="false" outlineLevel="0" collapsed="false">
      <c r="A4298" s="3" t="n">
        <v>4297</v>
      </c>
      <c r="B4298" s="4" t="s">
        <v>16341</v>
      </c>
      <c r="C4298" s="4" t="s">
        <v>16342</v>
      </c>
      <c r="D4298" s="4" t="s">
        <v>16343</v>
      </c>
      <c r="E4298" s="4" t="s">
        <v>10</v>
      </c>
      <c r="F4298" s="4" t="s">
        <v>16344</v>
      </c>
      <c r="G4298" s="4" t="s">
        <v>12</v>
      </c>
    </row>
    <row r="4299" customFormat="false" ht="15.75" hidden="false" customHeight="false" outlineLevel="0" collapsed="false">
      <c r="A4299" s="3" t="n">
        <v>4298</v>
      </c>
      <c r="B4299" s="4" t="s">
        <v>16345</v>
      </c>
      <c r="C4299" s="4" t="s">
        <v>109</v>
      </c>
      <c r="D4299" s="4" t="s">
        <v>16346</v>
      </c>
      <c r="E4299" s="4" t="s">
        <v>10</v>
      </c>
      <c r="F4299" s="4" t="s">
        <v>16347</v>
      </c>
      <c r="G4299" s="4" t="s">
        <v>12</v>
      </c>
    </row>
    <row r="4300" customFormat="false" ht="15.75" hidden="false" customHeight="false" outlineLevel="0" collapsed="false">
      <c r="A4300" s="3" t="n">
        <v>4299</v>
      </c>
      <c r="B4300" s="4" t="s">
        <v>16348</v>
      </c>
      <c r="C4300" s="4" t="s">
        <v>16349</v>
      </c>
      <c r="D4300" s="4" t="s">
        <v>16350</v>
      </c>
      <c r="E4300" s="4" t="n">
        <f aca="false">+911126779278</f>
        <v>911126779278</v>
      </c>
      <c r="F4300" s="4" t="s">
        <v>16351</v>
      </c>
      <c r="G4300" s="4" t="s">
        <v>12</v>
      </c>
    </row>
    <row r="4301" customFormat="false" ht="15.75" hidden="false" customHeight="false" outlineLevel="0" collapsed="false">
      <c r="A4301" s="3" t="n">
        <v>4300</v>
      </c>
      <c r="B4301" s="4" t="s">
        <v>16352</v>
      </c>
      <c r="C4301" s="4" t="s">
        <v>31</v>
      </c>
      <c r="D4301" s="4" t="s">
        <v>16353</v>
      </c>
      <c r="E4301" s="4" t="s">
        <v>16354</v>
      </c>
      <c r="F4301" s="4" t="s">
        <v>16355</v>
      </c>
      <c r="G4301" s="4" t="s">
        <v>12</v>
      </c>
    </row>
    <row r="4302" customFormat="false" ht="15.75" hidden="false" customHeight="false" outlineLevel="0" collapsed="false">
      <c r="A4302" s="3" t="n">
        <v>4301</v>
      </c>
      <c r="B4302" s="4" t="s">
        <v>16356</v>
      </c>
      <c r="C4302" s="4" t="s">
        <v>298</v>
      </c>
      <c r="D4302" s="4" t="s">
        <v>16357</v>
      </c>
      <c r="E4302" s="4" t="s">
        <v>10</v>
      </c>
      <c r="F4302" s="4" t="s">
        <v>16358</v>
      </c>
      <c r="G4302" s="4" t="s">
        <v>12</v>
      </c>
    </row>
    <row r="4303" customFormat="false" ht="15.75" hidden="false" customHeight="false" outlineLevel="0" collapsed="false">
      <c r="A4303" s="3" t="n">
        <v>4302</v>
      </c>
      <c r="B4303" s="4" t="s">
        <v>16359</v>
      </c>
      <c r="C4303" s="4" t="s">
        <v>51</v>
      </c>
      <c r="D4303" s="4" t="s">
        <v>16360</v>
      </c>
      <c r="E4303" s="4" t="n">
        <f aca="false">+918666664024</f>
        <v>918666664024</v>
      </c>
      <c r="F4303" s="4" t="s">
        <v>16361</v>
      </c>
      <c r="G4303" s="4" t="s">
        <v>12</v>
      </c>
    </row>
    <row r="4304" customFormat="false" ht="15.75" hidden="false" customHeight="false" outlineLevel="0" collapsed="false">
      <c r="A4304" s="3" t="n">
        <v>4303</v>
      </c>
      <c r="B4304" s="4" t="s">
        <v>16362</v>
      </c>
      <c r="C4304" s="4" t="s">
        <v>109</v>
      </c>
      <c r="D4304" s="4" t="s">
        <v>16363</v>
      </c>
      <c r="E4304" s="4" t="s">
        <v>10</v>
      </c>
      <c r="F4304" s="4" t="s">
        <v>16364</v>
      </c>
      <c r="G4304" s="4" t="s">
        <v>12</v>
      </c>
    </row>
    <row r="4305" customFormat="false" ht="15.75" hidden="false" customHeight="false" outlineLevel="0" collapsed="false">
      <c r="A4305" s="3" t="n">
        <v>4304</v>
      </c>
      <c r="B4305" s="4" t="s">
        <v>16365</v>
      </c>
      <c r="C4305" s="4" t="s">
        <v>16366</v>
      </c>
      <c r="D4305" s="4" t="s">
        <v>16367</v>
      </c>
      <c r="E4305" s="4" t="s">
        <v>10</v>
      </c>
      <c r="F4305" s="4" t="s">
        <v>10</v>
      </c>
      <c r="G4305" s="7" t="s">
        <v>146</v>
      </c>
    </row>
    <row r="4306" customFormat="false" ht="15.75" hidden="false" customHeight="false" outlineLevel="0" collapsed="false">
      <c r="A4306" s="3" t="n">
        <v>4305</v>
      </c>
      <c r="B4306" s="4" t="s">
        <v>16368</v>
      </c>
      <c r="C4306" s="4" t="s">
        <v>16369</v>
      </c>
      <c r="D4306" s="4" t="s">
        <v>16370</v>
      </c>
      <c r="E4306" s="4" t="s">
        <v>10</v>
      </c>
      <c r="F4306" s="4" t="s">
        <v>16371</v>
      </c>
      <c r="G4306" s="4" t="s">
        <v>12</v>
      </c>
    </row>
    <row r="4307" customFormat="false" ht="15.75" hidden="false" customHeight="false" outlineLevel="0" collapsed="false">
      <c r="A4307" s="3" t="n">
        <v>4306</v>
      </c>
      <c r="B4307" s="4" t="s">
        <v>16372</v>
      </c>
      <c r="C4307" s="4" t="s">
        <v>1766</v>
      </c>
      <c r="D4307" s="4" t="s">
        <v>16373</v>
      </c>
      <c r="E4307" s="4" t="s">
        <v>10</v>
      </c>
      <c r="F4307" s="4" t="s">
        <v>16374</v>
      </c>
      <c r="G4307" s="4" t="s">
        <v>12</v>
      </c>
    </row>
    <row r="4308" customFormat="false" ht="15.75" hidden="false" customHeight="false" outlineLevel="0" collapsed="false">
      <c r="A4308" s="3" t="n">
        <v>4307</v>
      </c>
      <c r="B4308" s="4" t="s">
        <v>16375</v>
      </c>
      <c r="C4308" s="4" t="s">
        <v>16376</v>
      </c>
      <c r="D4308" s="4" t="s">
        <v>16377</v>
      </c>
      <c r="E4308" s="4" t="s">
        <v>16378</v>
      </c>
      <c r="F4308" s="4" t="s">
        <v>16379</v>
      </c>
      <c r="G4308" s="4" t="s">
        <v>12</v>
      </c>
    </row>
    <row r="4309" customFormat="false" ht="15.75" hidden="false" customHeight="false" outlineLevel="0" collapsed="false">
      <c r="A4309" s="3" t="n">
        <v>4308</v>
      </c>
      <c r="B4309" s="4" t="s">
        <v>16380</v>
      </c>
      <c r="C4309" s="4" t="s">
        <v>16381</v>
      </c>
      <c r="D4309" s="4" t="s">
        <v>16382</v>
      </c>
      <c r="E4309" s="4" t="s">
        <v>10</v>
      </c>
      <c r="F4309" s="4" t="s">
        <v>16383</v>
      </c>
      <c r="G4309" s="4" t="s">
        <v>12</v>
      </c>
    </row>
    <row r="4310" customFormat="false" ht="15.75" hidden="false" customHeight="false" outlineLevel="0" collapsed="false">
      <c r="A4310" s="3" t="n">
        <v>4309</v>
      </c>
      <c r="B4310" s="4" t="s">
        <v>16384</v>
      </c>
      <c r="C4310" s="4" t="s">
        <v>16385</v>
      </c>
      <c r="D4310" s="4" t="s">
        <v>16386</v>
      </c>
      <c r="E4310" s="4" t="s">
        <v>10</v>
      </c>
      <c r="F4310" s="4" t="s">
        <v>16387</v>
      </c>
      <c r="G4310" s="4" t="s">
        <v>12</v>
      </c>
    </row>
    <row r="4311" customFormat="false" ht="15.75" hidden="false" customHeight="false" outlineLevel="0" collapsed="false">
      <c r="A4311" s="3" t="n">
        <v>4310</v>
      </c>
      <c r="B4311" s="4" t="s">
        <v>16388</v>
      </c>
      <c r="C4311" s="4" t="s">
        <v>16389</v>
      </c>
      <c r="D4311" s="4" t="s">
        <v>16390</v>
      </c>
      <c r="E4311" s="4" t="s">
        <v>10</v>
      </c>
      <c r="F4311" s="10" t="s">
        <v>16391</v>
      </c>
      <c r="G4311" s="4" t="s">
        <v>12</v>
      </c>
    </row>
    <row r="4312" customFormat="false" ht="15.75" hidden="false" customHeight="false" outlineLevel="0" collapsed="false">
      <c r="A4312" s="3" t="n">
        <v>4311</v>
      </c>
      <c r="B4312" s="4" t="s">
        <v>16392</v>
      </c>
      <c r="C4312" s="4" t="s">
        <v>31</v>
      </c>
      <c r="D4312" s="4" t="s">
        <v>16393</v>
      </c>
      <c r="E4312" s="4" t="s">
        <v>10</v>
      </c>
      <c r="F4312" s="4" t="s">
        <v>16394</v>
      </c>
      <c r="G4312" s="4" t="s">
        <v>12</v>
      </c>
    </row>
    <row r="4313" customFormat="false" ht="15.75" hidden="false" customHeight="false" outlineLevel="0" collapsed="false">
      <c r="A4313" s="3" t="n">
        <v>4312</v>
      </c>
      <c r="B4313" s="4" t="s">
        <v>16395</v>
      </c>
      <c r="C4313" s="4" t="s">
        <v>16396</v>
      </c>
      <c r="D4313" s="4" t="s">
        <v>16397</v>
      </c>
      <c r="E4313" s="4" t="s">
        <v>10</v>
      </c>
      <c r="F4313" s="4" t="s">
        <v>16398</v>
      </c>
      <c r="G4313" s="4" t="s">
        <v>12</v>
      </c>
    </row>
    <row r="4314" customFormat="false" ht="15.75" hidden="false" customHeight="false" outlineLevel="0" collapsed="false">
      <c r="A4314" s="3" t="n">
        <v>4313</v>
      </c>
      <c r="B4314" s="4" t="s">
        <v>16399</v>
      </c>
      <c r="C4314" s="4" t="s">
        <v>109</v>
      </c>
      <c r="D4314" s="4" t="s">
        <v>16400</v>
      </c>
      <c r="E4314" s="4" t="s">
        <v>10</v>
      </c>
      <c r="F4314" s="4" t="s">
        <v>16401</v>
      </c>
      <c r="G4314" s="4" t="s">
        <v>12</v>
      </c>
    </row>
    <row r="4315" customFormat="false" ht="15.75" hidden="false" customHeight="false" outlineLevel="0" collapsed="false">
      <c r="A4315" s="3" t="n">
        <v>4314</v>
      </c>
      <c r="B4315" s="4" t="s">
        <v>16402</v>
      </c>
      <c r="C4315" s="4" t="s">
        <v>16403</v>
      </c>
      <c r="D4315" s="4" t="s">
        <v>16404</v>
      </c>
      <c r="E4315" s="4" t="s">
        <v>10</v>
      </c>
      <c r="F4315" s="4" t="s">
        <v>16405</v>
      </c>
      <c r="G4315" s="4" t="s">
        <v>12</v>
      </c>
    </row>
    <row r="4316" customFormat="false" ht="15.75" hidden="false" customHeight="false" outlineLevel="0" collapsed="false">
      <c r="A4316" s="3" t="n">
        <v>4315</v>
      </c>
      <c r="B4316" s="4" t="s">
        <v>16406</v>
      </c>
      <c r="C4316" s="4" t="s">
        <v>16407</v>
      </c>
      <c r="D4316" s="6" t="s">
        <v>16408</v>
      </c>
      <c r="E4316" s="10" t="s">
        <v>16409</v>
      </c>
      <c r="F4316" s="10" t="s">
        <v>16410</v>
      </c>
      <c r="G4316" s="4" t="s">
        <v>12</v>
      </c>
    </row>
    <row r="4317" customFormat="false" ht="15.75" hidden="false" customHeight="false" outlineLevel="0" collapsed="false">
      <c r="A4317" s="3" t="n">
        <v>4316</v>
      </c>
      <c r="B4317" s="4" t="s">
        <v>16411</v>
      </c>
      <c r="C4317" s="4" t="s">
        <v>31</v>
      </c>
      <c r="D4317" s="4" t="s">
        <v>16412</v>
      </c>
      <c r="E4317" s="4" t="s">
        <v>10</v>
      </c>
      <c r="F4317" s="4" t="s">
        <v>16413</v>
      </c>
      <c r="G4317" s="4" t="s">
        <v>12</v>
      </c>
    </row>
    <row r="4318" customFormat="false" ht="15.75" hidden="false" customHeight="false" outlineLevel="0" collapsed="false">
      <c r="A4318" s="3" t="n">
        <v>4317</v>
      </c>
      <c r="B4318" s="4" t="s">
        <v>16414</v>
      </c>
      <c r="C4318" s="4" t="s">
        <v>9344</v>
      </c>
      <c r="D4318" s="4" t="s">
        <v>16415</v>
      </c>
      <c r="E4318" s="4" t="n">
        <f aca="false">+919884498770</f>
        <v>919884498770</v>
      </c>
      <c r="F4318" s="10" t="s">
        <v>16416</v>
      </c>
      <c r="G4318" s="4" t="s">
        <v>12</v>
      </c>
    </row>
    <row r="4319" customFormat="false" ht="15.75" hidden="false" customHeight="false" outlineLevel="0" collapsed="false">
      <c r="A4319" s="3" t="n">
        <v>4318</v>
      </c>
      <c r="B4319" s="4" t="s">
        <v>16417</v>
      </c>
      <c r="C4319" s="4" t="s">
        <v>31</v>
      </c>
      <c r="D4319" s="4" t="s">
        <v>16418</v>
      </c>
      <c r="E4319" s="4" t="s">
        <v>10</v>
      </c>
      <c r="F4319" s="4" t="s">
        <v>16419</v>
      </c>
      <c r="G4319" s="4" t="s">
        <v>12</v>
      </c>
    </row>
    <row r="4320" customFormat="false" ht="15.75" hidden="false" customHeight="false" outlineLevel="0" collapsed="false">
      <c r="A4320" s="3" t="n">
        <v>4319</v>
      </c>
      <c r="B4320" s="4" t="s">
        <v>16420</v>
      </c>
      <c r="C4320" s="4" t="s">
        <v>16421</v>
      </c>
      <c r="D4320" s="4" t="s">
        <v>16422</v>
      </c>
      <c r="E4320" s="4" t="s">
        <v>10</v>
      </c>
      <c r="F4320" s="4" t="s">
        <v>16423</v>
      </c>
      <c r="G4320" s="4" t="s">
        <v>12</v>
      </c>
    </row>
    <row r="4321" customFormat="false" ht="15.75" hidden="false" customHeight="false" outlineLevel="0" collapsed="false">
      <c r="A4321" s="3" t="n">
        <v>4320</v>
      </c>
      <c r="B4321" s="4" t="s">
        <v>16424</v>
      </c>
      <c r="C4321" s="4" t="s">
        <v>6853</v>
      </c>
      <c r="D4321" s="6" t="s">
        <v>16425</v>
      </c>
      <c r="E4321" s="8" t="n">
        <v>911244000000</v>
      </c>
      <c r="F4321" s="4" t="s">
        <v>16426</v>
      </c>
      <c r="G4321" s="4" t="s">
        <v>12</v>
      </c>
    </row>
    <row r="4322" customFormat="false" ht="15.75" hidden="false" customHeight="false" outlineLevel="0" collapsed="false">
      <c r="A4322" s="3" t="n">
        <v>4321</v>
      </c>
      <c r="B4322" s="4" t="s">
        <v>16427</v>
      </c>
      <c r="C4322" s="4" t="s">
        <v>16428</v>
      </c>
      <c r="D4322" s="4" t="s">
        <v>16429</v>
      </c>
      <c r="E4322" s="4" t="s">
        <v>10</v>
      </c>
      <c r="F4322" s="4" t="s">
        <v>16430</v>
      </c>
      <c r="G4322" s="4" t="s">
        <v>12</v>
      </c>
    </row>
    <row r="4323" customFormat="false" ht="15.75" hidden="false" customHeight="false" outlineLevel="0" collapsed="false">
      <c r="A4323" s="3" t="n">
        <v>4322</v>
      </c>
      <c r="B4323" s="4" t="s">
        <v>16431</v>
      </c>
      <c r="C4323" s="4" t="s">
        <v>51</v>
      </c>
      <c r="D4323" s="4" t="s">
        <v>16432</v>
      </c>
      <c r="E4323" s="4" t="s">
        <v>10</v>
      </c>
      <c r="F4323" s="10" t="s">
        <v>16433</v>
      </c>
      <c r="G4323" s="4" t="s">
        <v>12</v>
      </c>
    </row>
    <row r="4324" customFormat="false" ht="15.75" hidden="false" customHeight="false" outlineLevel="0" collapsed="false">
      <c r="A4324" s="3" t="n">
        <v>4323</v>
      </c>
      <c r="B4324" s="4" t="s">
        <v>16434</v>
      </c>
      <c r="C4324" s="4" t="s">
        <v>16435</v>
      </c>
      <c r="D4324" s="4" t="s">
        <v>16436</v>
      </c>
      <c r="E4324" s="4" t="s">
        <v>10</v>
      </c>
      <c r="F4324" s="4" t="s">
        <v>16437</v>
      </c>
      <c r="G4324" s="4" t="s">
        <v>12</v>
      </c>
    </row>
    <row r="4325" customFormat="false" ht="15.75" hidden="false" customHeight="false" outlineLevel="0" collapsed="false">
      <c r="A4325" s="3" t="n">
        <v>4324</v>
      </c>
      <c r="B4325" s="4" t="s">
        <v>16438</v>
      </c>
      <c r="C4325" s="4" t="s">
        <v>31</v>
      </c>
      <c r="D4325" s="4" t="s">
        <v>16439</v>
      </c>
      <c r="E4325" s="4" t="s">
        <v>10</v>
      </c>
      <c r="F4325" s="4" t="s">
        <v>16440</v>
      </c>
      <c r="G4325" s="4" t="s">
        <v>12</v>
      </c>
    </row>
    <row r="4326" customFormat="false" ht="15.75" hidden="false" customHeight="false" outlineLevel="0" collapsed="false">
      <c r="A4326" s="3" t="n">
        <v>4325</v>
      </c>
      <c r="B4326" s="4" t="s">
        <v>16441</v>
      </c>
      <c r="C4326" s="4" t="s">
        <v>16442</v>
      </c>
      <c r="D4326" s="4" t="s">
        <v>16443</v>
      </c>
      <c r="E4326" s="4" t="s">
        <v>10</v>
      </c>
      <c r="F4326" s="4" t="s">
        <v>16444</v>
      </c>
      <c r="G4326" s="4" t="s">
        <v>12</v>
      </c>
    </row>
    <row r="4327" customFormat="false" ht="15.75" hidden="false" customHeight="false" outlineLevel="0" collapsed="false">
      <c r="A4327" s="3" t="n">
        <v>4326</v>
      </c>
      <c r="B4327" s="4" t="s">
        <v>16445</v>
      </c>
      <c r="C4327" s="4" t="s">
        <v>16446</v>
      </c>
      <c r="D4327" s="4" t="s">
        <v>16447</v>
      </c>
      <c r="E4327" s="4" t="n">
        <f aca="false">+919040058260</f>
        <v>919040058260</v>
      </c>
      <c r="F4327" s="4" t="s">
        <v>16448</v>
      </c>
      <c r="G4327" s="4" t="s">
        <v>12</v>
      </c>
    </row>
    <row r="4328" customFormat="false" ht="15.75" hidden="false" customHeight="false" outlineLevel="0" collapsed="false">
      <c r="A4328" s="3" t="n">
        <v>4327</v>
      </c>
      <c r="B4328" s="4" t="s">
        <v>16449</v>
      </c>
      <c r="C4328" s="4" t="s">
        <v>51</v>
      </c>
      <c r="D4328" s="4" t="s">
        <v>16450</v>
      </c>
      <c r="E4328" s="4" t="n">
        <f aca="false">+911146555999</f>
        <v>911146555999</v>
      </c>
      <c r="F4328" s="4" t="s">
        <v>16451</v>
      </c>
      <c r="G4328" s="4" t="s">
        <v>12</v>
      </c>
    </row>
    <row r="4329" customFormat="false" ht="15.75" hidden="false" customHeight="false" outlineLevel="0" collapsed="false">
      <c r="A4329" s="3" t="n">
        <v>4328</v>
      </c>
      <c r="B4329" s="4" t="s">
        <v>16452</v>
      </c>
      <c r="C4329" s="4" t="s">
        <v>16453</v>
      </c>
      <c r="D4329" s="4" t="s">
        <v>16454</v>
      </c>
      <c r="E4329" s="4" t="s">
        <v>10</v>
      </c>
      <c r="F4329" s="4" t="s">
        <v>16455</v>
      </c>
      <c r="G4329" s="4" t="s">
        <v>12</v>
      </c>
    </row>
    <row r="4330" customFormat="false" ht="15.75" hidden="false" customHeight="false" outlineLevel="0" collapsed="false">
      <c r="A4330" s="3" t="n">
        <v>4329</v>
      </c>
      <c r="B4330" s="4" t="s">
        <v>16456</v>
      </c>
      <c r="C4330" s="4" t="s">
        <v>14</v>
      </c>
      <c r="D4330" s="6" t="s">
        <v>16457</v>
      </c>
      <c r="E4330" s="4" t="s">
        <v>10</v>
      </c>
      <c r="F4330" s="4" t="s">
        <v>16458</v>
      </c>
      <c r="G4330" s="4" t="s">
        <v>12</v>
      </c>
    </row>
    <row r="4331" customFormat="false" ht="15.75" hidden="false" customHeight="false" outlineLevel="0" collapsed="false">
      <c r="A4331" s="3" t="n">
        <v>4330</v>
      </c>
      <c r="B4331" s="4" t="s">
        <v>16459</v>
      </c>
      <c r="C4331" s="4" t="s">
        <v>16460</v>
      </c>
      <c r="D4331" s="4" t="s">
        <v>16461</v>
      </c>
      <c r="E4331" s="4" t="s">
        <v>10</v>
      </c>
      <c r="F4331" s="4" t="s">
        <v>16462</v>
      </c>
      <c r="G4331" s="4" t="s">
        <v>12</v>
      </c>
    </row>
    <row r="4332" customFormat="false" ht="15.75" hidden="false" customHeight="false" outlineLevel="0" collapsed="false">
      <c r="A4332" s="3" t="n">
        <v>4331</v>
      </c>
      <c r="B4332" s="4" t="s">
        <v>16463</v>
      </c>
      <c r="C4332" s="4" t="s">
        <v>2693</v>
      </c>
      <c r="D4332" s="4" t="s">
        <v>16464</v>
      </c>
      <c r="E4332" s="4" t="n">
        <f aca="false">+919840706636</f>
        <v>919840706636</v>
      </c>
      <c r="F4332" s="4" t="s">
        <v>16465</v>
      </c>
      <c r="G4332" s="4" t="s">
        <v>12</v>
      </c>
    </row>
    <row r="4333" customFormat="false" ht="15.75" hidden="false" customHeight="false" outlineLevel="0" collapsed="false">
      <c r="A4333" s="3" t="n">
        <v>4332</v>
      </c>
      <c r="B4333" s="4" t="s">
        <v>16466</v>
      </c>
      <c r="C4333" s="4" t="s">
        <v>16467</v>
      </c>
      <c r="D4333" s="4" t="s">
        <v>16468</v>
      </c>
      <c r="E4333" s="4" t="s">
        <v>10</v>
      </c>
      <c r="F4333" s="4" t="s">
        <v>16469</v>
      </c>
      <c r="G4333" s="4" t="s">
        <v>12</v>
      </c>
    </row>
    <row r="4334" customFormat="false" ht="15.75" hidden="false" customHeight="false" outlineLevel="0" collapsed="false">
      <c r="A4334" s="3" t="n">
        <v>4333</v>
      </c>
      <c r="B4334" s="4" t="s">
        <v>16470</v>
      </c>
      <c r="C4334" s="4" t="s">
        <v>109</v>
      </c>
      <c r="D4334" s="4" t="s">
        <v>16471</v>
      </c>
      <c r="E4334" s="4" t="s">
        <v>10</v>
      </c>
      <c r="F4334" s="4" t="s">
        <v>16472</v>
      </c>
      <c r="G4334" s="4" t="s">
        <v>12</v>
      </c>
    </row>
    <row r="4335" customFormat="false" ht="15.75" hidden="false" customHeight="false" outlineLevel="0" collapsed="false">
      <c r="A4335" s="3" t="n">
        <v>4334</v>
      </c>
      <c r="B4335" s="4" t="s">
        <v>16473</v>
      </c>
      <c r="C4335" s="4" t="s">
        <v>16474</v>
      </c>
      <c r="D4335" s="4" t="s">
        <v>16475</v>
      </c>
      <c r="E4335" s="4" t="s">
        <v>10</v>
      </c>
      <c r="F4335" s="4" t="s">
        <v>16476</v>
      </c>
      <c r="G4335" s="4" t="s">
        <v>12</v>
      </c>
    </row>
    <row r="4336" customFormat="false" ht="15.75" hidden="false" customHeight="false" outlineLevel="0" collapsed="false">
      <c r="A4336" s="3" t="n">
        <v>4335</v>
      </c>
      <c r="B4336" s="4" t="s">
        <v>16477</v>
      </c>
      <c r="C4336" s="4" t="s">
        <v>10959</v>
      </c>
      <c r="D4336" s="4" t="s">
        <v>16478</v>
      </c>
      <c r="E4336" s="8" t="n">
        <v>918527000000</v>
      </c>
      <c r="F4336" s="4" t="s">
        <v>16479</v>
      </c>
      <c r="G4336" s="4" t="s">
        <v>12</v>
      </c>
    </row>
    <row r="4337" customFormat="false" ht="15.75" hidden="false" customHeight="false" outlineLevel="0" collapsed="false">
      <c r="A4337" s="3" t="n">
        <v>4336</v>
      </c>
      <c r="B4337" s="4" t="s">
        <v>16480</v>
      </c>
      <c r="C4337" s="4" t="s">
        <v>31</v>
      </c>
      <c r="D4337" s="4" t="s">
        <v>16481</v>
      </c>
      <c r="E4337" s="4" t="s">
        <v>10</v>
      </c>
      <c r="F4337" s="4" t="s">
        <v>16482</v>
      </c>
      <c r="G4337" s="4" t="s">
        <v>12</v>
      </c>
    </row>
    <row r="4338" customFormat="false" ht="15.75" hidden="false" customHeight="false" outlineLevel="0" collapsed="false">
      <c r="A4338" s="3" t="n">
        <v>4337</v>
      </c>
      <c r="B4338" s="4" t="s">
        <v>16483</v>
      </c>
      <c r="C4338" s="4" t="s">
        <v>400</v>
      </c>
      <c r="D4338" s="4" t="s">
        <v>16484</v>
      </c>
      <c r="E4338" s="4" t="s">
        <v>10</v>
      </c>
      <c r="F4338" s="4" t="s">
        <v>16485</v>
      </c>
      <c r="G4338" s="4" t="s">
        <v>12</v>
      </c>
    </row>
    <row r="4339" customFormat="false" ht="15.75" hidden="false" customHeight="false" outlineLevel="0" collapsed="false">
      <c r="A4339" s="3" t="n">
        <v>4338</v>
      </c>
      <c r="B4339" s="4" t="s">
        <v>16486</v>
      </c>
      <c r="C4339" s="4" t="s">
        <v>13686</v>
      </c>
      <c r="D4339" s="4" t="s">
        <v>16487</v>
      </c>
      <c r="E4339" s="4" t="s">
        <v>10</v>
      </c>
      <c r="F4339" s="4" t="s">
        <v>16488</v>
      </c>
      <c r="G4339" s="4" t="s">
        <v>12</v>
      </c>
    </row>
    <row r="4340" customFormat="false" ht="15.75" hidden="false" customHeight="false" outlineLevel="0" collapsed="false">
      <c r="A4340" s="3" t="n">
        <v>4339</v>
      </c>
      <c r="B4340" s="4" t="s">
        <v>16489</v>
      </c>
      <c r="C4340" s="4" t="s">
        <v>14</v>
      </c>
      <c r="D4340" s="4" t="s">
        <v>16490</v>
      </c>
      <c r="E4340" s="4" t="s">
        <v>10</v>
      </c>
      <c r="F4340" s="4" t="s">
        <v>16491</v>
      </c>
      <c r="G4340" s="4" t="s">
        <v>12</v>
      </c>
    </row>
    <row r="4341" customFormat="false" ht="15.75" hidden="false" customHeight="false" outlineLevel="0" collapsed="false">
      <c r="A4341" s="3" t="n">
        <v>4340</v>
      </c>
      <c r="B4341" s="4" t="s">
        <v>16492</v>
      </c>
      <c r="C4341" s="4" t="s">
        <v>6853</v>
      </c>
      <c r="D4341" s="4" t="s">
        <v>16493</v>
      </c>
      <c r="E4341" s="4" t="s">
        <v>10</v>
      </c>
      <c r="F4341" s="4" t="s">
        <v>16494</v>
      </c>
      <c r="G4341" s="4" t="s">
        <v>12</v>
      </c>
    </row>
    <row r="4342" customFormat="false" ht="15.75" hidden="false" customHeight="false" outlineLevel="0" collapsed="false">
      <c r="A4342" s="3" t="n">
        <v>4341</v>
      </c>
      <c r="B4342" s="4" t="s">
        <v>16495</v>
      </c>
      <c r="C4342" s="4" t="s">
        <v>31</v>
      </c>
      <c r="D4342" s="4" t="s">
        <v>16496</v>
      </c>
      <c r="E4342" s="4" t="s">
        <v>10</v>
      </c>
      <c r="F4342" s="4" t="s">
        <v>16497</v>
      </c>
      <c r="G4342" s="4" t="s">
        <v>12</v>
      </c>
    </row>
    <row r="4343" customFormat="false" ht="15.75" hidden="false" customHeight="false" outlineLevel="0" collapsed="false">
      <c r="A4343" s="3" t="n">
        <v>4342</v>
      </c>
      <c r="B4343" s="4" t="s">
        <v>16498</v>
      </c>
      <c r="C4343" s="4" t="s">
        <v>16499</v>
      </c>
      <c r="D4343" s="4" t="s">
        <v>16500</v>
      </c>
      <c r="E4343" s="4" t="n">
        <f aca="false">+912241296028</f>
        <v>912241296028</v>
      </c>
      <c r="F4343" s="10" t="s">
        <v>16501</v>
      </c>
      <c r="G4343" s="4" t="s">
        <v>12</v>
      </c>
    </row>
    <row r="4344" customFormat="false" ht="15.75" hidden="false" customHeight="false" outlineLevel="0" collapsed="false">
      <c r="A4344" s="3" t="n">
        <v>4343</v>
      </c>
      <c r="B4344" s="4" t="s">
        <v>16502</v>
      </c>
      <c r="C4344" s="4" t="s">
        <v>31</v>
      </c>
      <c r="D4344" s="4" t="s">
        <v>16503</v>
      </c>
      <c r="E4344" s="4" t="s">
        <v>10</v>
      </c>
      <c r="F4344" s="4" t="s">
        <v>16504</v>
      </c>
      <c r="G4344" s="4" t="s">
        <v>12</v>
      </c>
    </row>
    <row r="4345" customFormat="false" ht="15.75" hidden="false" customHeight="false" outlineLevel="0" collapsed="false">
      <c r="A4345" s="3" t="n">
        <v>4344</v>
      </c>
      <c r="B4345" s="4" t="s">
        <v>16505</v>
      </c>
      <c r="C4345" s="4" t="s">
        <v>6238</v>
      </c>
      <c r="D4345" s="4" t="s">
        <v>16506</v>
      </c>
      <c r="E4345" s="4" t="s">
        <v>10</v>
      </c>
      <c r="F4345" s="4" t="s">
        <v>16507</v>
      </c>
      <c r="G4345" s="4" t="s">
        <v>12</v>
      </c>
    </row>
    <row r="4346" customFormat="false" ht="15.75" hidden="false" customHeight="false" outlineLevel="0" collapsed="false">
      <c r="A4346" s="3" t="n">
        <v>4345</v>
      </c>
      <c r="B4346" s="4" t="s">
        <v>16508</v>
      </c>
      <c r="C4346" s="4" t="s">
        <v>16509</v>
      </c>
      <c r="D4346" s="4" t="s">
        <v>16510</v>
      </c>
      <c r="E4346" s="8" t="n">
        <v>911126000000</v>
      </c>
      <c r="F4346" s="4" t="s">
        <v>16511</v>
      </c>
      <c r="G4346" s="4" t="s">
        <v>12</v>
      </c>
    </row>
    <row r="4347" customFormat="false" ht="15.75" hidden="false" customHeight="false" outlineLevel="0" collapsed="false">
      <c r="A4347" s="3" t="n">
        <v>4346</v>
      </c>
      <c r="B4347" s="4" t="s">
        <v>16512</v>
      </c>
      <c r="C4347" s="4" t="s">
        <v>31</v>
      </c>
      <c r="D4347" s="4" t="s">
        <v>16513</v>
      </c>
      <c r="E4347" s="4" t="s">
        <v>10</v>
      </c>
      <c r="F4347" s="4" t="s">
        <v>16514</v>
      </c>
      <c r="G4347" s="4" t="s">
        <v>12</v>
      </c>
    </row>
    <row r="4348" customFormat="false" ht="15.75" hidden="false" customHeight="false" outlineLevel="0" collapsed="false">
      <c r="A4348" s="3" t="n">
        <v>4347</v>
      </c>
      <c r="B4348" s="4" t="s">
        <v>16515</v>
      </c>
      <c r="C4348" s="4" t="s">
        <v>16516</v>
      </c>
      <c r="D4348" s="4" t="s">
        <v>16517</v>
      </c>
      <c r="E4348" s="4" t="n">
        <f aca="false">+912026680234</f>
        <v>912026680234</v>
      </c>
      <c r="F4348" s="4" t="s">
        <v>16518</v>
      </c>
      <c r="G4348" s="4" t="s">
        <v>12</v>
      </c>
    </row>
    <row r="4349" customFormat="false" ht="15.75" hidden="false" customHeight="false" outlineLevel="0" collapsed="false">
      <c r="A4349" s="3" t="n">
        <v>4348</v>
      </c>
      <c r="B4349" s="4" t="s">
        <v>16519</v>
      </c>
      <c r="C4349" s="4" t="s">
        <v>109</v>
      </c>
      <c r="D4349" s="4" t="s">
        <v>16520</v>
      </c>
      <c r="E4349" s="4" t="s">
        <v>10</v>
      </c>
      <c r="F4349" s="4" t="s">
        <v>16521</v>
      </c>
      <c r="G4349" s="4" t="s">
        <v>12</v>
      </c>
    </row>
    <row r="4350" customFormat="false" ht="15.75" hidden="false" customHeight="false" outlineLevel="0" collapsed="false">
      <c r="A4350" s="3" t="n">
        <v>4349</v>
      </c>
      <c r="B4350" s="4" t="s">
        <v>16522</v>
      </c>
      <c r="C4350" s="4" t="s">
        <v>16523</v>
      </c>
      <c r="D4350" s="4" t="s">
        <v>16524</v>
      </c>
      <c r="E4350" s="4" t="s">
        <v>10</v>
      </c>
      <c r="F4350" s="4" t="s">
        <v>16525</v>
      </c>
      <c r="G4350" s="4" t="s">
        <v>12</v>
      </c>
    </row>
    <row r="4351" customFormat="false" ht="15.75" hidden="false" customHeight="false" outlineLevel="0" collapsed="false">
      <c r="A4351" s="3" t="n">
        <v>4350</v>
      </c>
      <c r="B4351" s="4" t="s">
        <v>16526</v>
      </c>
      <c r="C4351" s="4" t="s">
        <v>16527</v>
      </c>
      <c r="D4351" s="4" t="s">
        <v>16528</v>
      </c>
      <c r="E4351" s="8" t="n">
        <v>919810000000</v>
      </c>
      <c r="F4351" s="4" t="s">
        <v>16529</v>
      </c>
      <c r="G4351" s="4" t="s">
        <v>12</v>
      </c>
    </row>
    <row r="4352" customFormat="false" ht="15.75" hidden="false" customHeight="false" outlineLevel="0" collapsed="false">
      <c r="A4352" s="3" t="n">
        <v>4351</v>
      </c>
      <c r="B4352" s="4" t="s">
        <v>16530</v>
      </c>
      <c r="C4352" s="4" t="s">
        <v>31</v>
      </c>
      <c r="D4352" s="4" t="s">
        <v>16531</v>
      </c>
      <c r="E4352" s="4" t="s">
        <v>10</v>
      </c>
      <c r="F4352" s="4" t="s">
        <v>16532</v>
      </c>
      <c r="G4352" s="4" t="s">
        <v>12</v>
      </c>
    </row>
    <row r="4353" customFormat="false" ht="15.75" hidden="false" customHeight="false" outlineLevel="0" collapsed="false">
      <c r="A4353" s="3" t="n">
        <v>4352</v>
      </c>
      <c r="B4353" s="4" t="s">
        <v>16533</v>
      </c>
      <c r="C4353" s="4" t="s">
        <v>16534</v>
      </c>
      <c r="D4353" s="4" t="s">
        <v>16535</v>
      </c>
      <c r="E4353" s="4" t="n">
        <f aca="false">+912225271778</f>
        <v>912225271778</v>
      </c>
      <c r="F4353" s="4" t="s">
        <v>16536</v>
      </c>
      <c r="G4353" s="4" t="s">
        <v>12</v>
      </c>
    </row>
    <row r="4354" customFormat="false" ht="15.75" hidden="false" customHeight="false" outlineLevel="0" collapsed="false">
      <c r="A4354" s="3" t="n">
        <v>4353</v>
      </c>
      <c r="B4354" s="4" t="s">
        <v>16537</v>
      </c>
      <c r="C4354" s="4" t="s">
        <v>16538</v>
      </c>
      <c r="D4354" s="4" t="s">
        <v>16539</v>
      </c>
      <c r="E4354" s="4" t="s">
        <v>10</v>
      </c>
      <c r="F4354" s="4" t="s">
        <v>16540</v>
      </c>
      <c r="G4354" s="4" t="s">
        <v>12</v>
      </c>
    </row>
    <row r="4355" customFormat="false" ht="15.75" hidden="false" customHeight="false" outlineLevel="0" collapsed="false">
      <c r="A4355" s="3" t="n">
        <v>4354</v>
      </c>
      <c r="B4355" s="4" t="s">
        <v>16541</v>
      </c>
      <c r="C4355" s="4" t="s">
        <v>16542</v>
      </c>
      <c r="D4355" s="4" t="s">
        <v>16543</v>
      </c>
      <c r="E4355" s="4" t="s">
        <v>10</v>
      </c>
      <c r="F4355" s="4" t="s">
        <v>16544</v>
      </c>
      <c r="G4355" s="4" t="s">
        <v>12</v>
      </c>
    </row>
    <row r="4356" customFormat="false" ht="15.75" hidden="false" customHeight="false" outlineLevel="0" collapsed="false">
      <c r="A4356" s="3" t="n">
        <v>4355</v>
      </c>
      <c r="B4356" s="4" t="s">
        <v>16545</v>
      </c>
      <c r="C4356" s="4" t="s">
        <v>6853</v>
      </c>
      <c r="D4356" s="4" t="s">
        <v>16546</v>
      </c>
      <c r="E4356" s="8" t="n">
        <v>919890000000</v>
      </c>
      <c r="F4356" s="4" t="s">
        <v>16547</v>
      </c>
      <c r="G4356" s="4" t="s">
        <v>12</v>
      </c>
    </row>
    <row r="4357" customFormat="false" ht="15.75" hidden="false" customHeight="false" outlineLevel="0" collapsed="false">
      <c r="A4357" s="3" t="n">
        <v>4356</v>
      </c>
      <c r="B4357" s="4" t="s">
        <v>16548</v>
      </c>
      <c r="C4357" s="4" t="s">
        <v>16549</v>
      </c>
      <c r="D4357" s="4" t="s">
        <v>16550</v>
      </c>
      <c r="E4357" s="4" t="s">
        <v>10</v>
      </c>
      <c r="F4357" s="4" t="s">
        <v>16551</v>
      </c>
      <c r="G4357" s="4" t="s">
        <v>12</v>
      </c>
    </row>
    <row r="4358" customFormat="false" ht="15.75" hidden="false" customHeight="false" outlineLevel="0" collapsed="false">
      <c r="A4358" s="3" t="n">
        <v>4357</v>
      </c>
      <c r="B4358" s="4" t="s">
        <v>16552</v>
      </c>
      <c r="C4358" s="4" t="s">
        <v>16553</v>
      </c>
      <c r="D4358" s="4" t="s">
        <v>16554</v>
      </c>
      <c r="E4358" s="4" t="n">
        <f aca="false">+918026620566</f>
        <v>918026620566</v>
      </c>
      <c r="F4358" s="4" t="s">
        <v>16555</v>
      </c>
      <c r="G4358" s="4" t="s">
        <v>12</v>
      </c>
    </row>
    <row r="4359" customFormat="false" ht="15.75" hidden="false" customHeight="false" outlineLevel="0" collapsed="false">
      <c r="A4359" s="3" t="n">
        <v>4358</v>
      </c>
      <c r="B4359" s="4" t="s">
        <v>16556</v>
      </c>
      <c r="C4359" s="4" t="s">
        <v>10664</v>
      </c>
      <c r="D4359" s="6" t="s">
        <v>16557</v>
      </c>
      <c r="E4359" s="4" t="s">
        <v>10</v>
      </c>
      <c r="F4359" s="4" t="s">
        <v>16558</v>
      </c>
      <c r="G4359" s="4" t="s">
        <v>12</v>
      </c>
    </row>
    <row r="4360" customFormat="false" ht="15.75" hidden="false" customHeight="false" outlineLevel="0" collapsed="false">
      <c r="A4360" s="3" t="n">
        <v>4359</v>
      </c>
      <c r="B4360" s="4" t="s">
        <v>16559</v>
      </c>
      <c r="C4360" s="4" t="s">
        <v>16560</v>
      </c>
      <c r="D4360" s="4" t="s">
        <v>16561</v>
      </c>
      <c r="E4360" s="4" t="s">
        <v>10</v>
      </c>
      <c r="F4360" s="4" t="s">
        <v>16562</v>
      </c>
      <c r="G4360" s="4" t="s">
        <v>12</v>
      </c>
    </row>
    <row r="4361" customFormat="false" ht="15.75" hidden="false" customHeight="false" outlineLevel="0" collapsed="false">
      <c r="A4361" s="3" t="n">
        <v>4360</v>
      </c>
      <c r="B4361" s="4" t="s">
        <v>16563</v>
      </c>
      <c r="C4361" s="4" t="s">
        <v>31</v>
      </c>
      <c r="D4361" s="4" t="s">
        <v>16564</v>
      </c>
      <c r="E4361" s="8" t="n">
        <v>911244000000</v>
      </c>
      <c r="F4361" s="4" t="s">
        <v>16565</v>
      </c>
      <c r="G4361" s="4" t="s">
        <v>12</v>
      </c>
    </row>
    <row r="4362" customFormat="false" ht="15.75" hidden="false" customHeight="false" outlineLevel="0" collapsed="false">
      <c r="A4362" s="3" t="n">
        <v>4361</v>
      </c>
      <c r="B4362" s="4" t="s">
        <v>16566</v>
      </c>
      <c r="C4362" s="4" t="s">
        <v>31</v>
      </c>
      <c r="D4362" s="4" t="s">
        <v>16567</v>
      </c>
      <c r="E4362" s="4" t="s">
        <v>16568</v>
      </c>
      <c r="F4362" s="4" t="s">
        <v>16569</v>
      </c>
      <c r="G4362" s="4" t="s">
        <v>12</v>
      </c>
    </row>
    <row r="4363" customFormat="false" ht="15.75" hidden="false" customHeight="false" outlineLevel="0" collapsed="false">
      <c r="A4363" s="3" t="n">
        <v>4362</v>
      </c>
      <c r="B4363" s="4" t="s">
        <v>16570</v>
      </c>
      <c r="C4363" s="4" t="s">
        <v>16571</v>
      </c>
      <c r="D4363" s="4" t="s">
        <v>16572</v>
      </c>
      <c r="E4363" s="4" t="s">
        <v>16573</v>
      </c>
      <c r="F4363" s="4" t="s">
        <v>16574</v>
      </c>
      <c r="G4363" s="4" t="s">
        <v>12</v>
      </c>
    </row>
    <row r="4364" customFormat="false" ht="15.75" hidden="false" customHeight="false" outlineLevel="0" collapsed="false">
      <c r="A4364" s="3" t="n">
        <v>4363</v>
      </c>
      <c r="B4364" s="4" t="s">
        <v>16575</v>
      </c>
      <c r="C4364" s="4" t="s">
        <v>16576</v>
      </c>
      <c r="D4364" s="4" t="s">
        <v>16577</v>
      </c>
      <c r="E4364" s="4" t="s">
        <v>16578</v>
      </c>
      <c r="F4364" s="4" t="s">
        <v>16579</v>
      </c>
      <c r="G4364" s="4" t="s">
        <v>12</v>
      </c>
    </row>
    <row r="4365" customFormat="false" ht="15.75" hidden="false" customHeight="false" outlineLevel="0" collapsed="false">
      <c r="A4365" s="3" t="n">
        <v>4364</v>
      </c>
      <c r="B4365" s="4" t="s">
        <v>16580</v>
      </c>
      <c r="C4365" s="4" t="s">
        <v>16581</v>
      </c>
      <c r="D4365" s="4" t="s">
        <v>16582</v>
      </c>
      <c r="E4365" s="4" t="s">
        <v>16583</v>
      </c>
      <c r="F4365" s="4" t="s">
        <v>16584</v>
      </c>
      <c r="G4365" s="4" t="s">
        <v>12</v>
      </c>
    </row>
    <row r="4366" customFormat="false" ht="15.75" hidden="false" customHeight="false" outlineLevel="0" collapsed="false">
      <c r="A4366" s="3" t="n">
        <v>4365</v>
      </c>
      <c r="B4366" s="4" t="s">
        <v>16585</v>
      </c>
      <c r="C4366" s="4" t="s">
        <v>16586</v>
      </c>
      <c r="D4366" s="6" t="s">
        <v>16587</v>
      </c>
      <c r="E4366" s="8" t="n">
        <v>918067000000</v>
      </c>
      <c r="F4366" s="4" t="s">
        <v>16588</v>
      </c>
      <c r="G4366" s="4" t="s">
        <v>12</v>
      </c>
    </row>
    <row r="4367" customFormat="false" ht="15.75" hidden="false" customHeight="false" outlineLevel="0" collapsed="false">
      <c r="A4367" s="3" t="n">
        <v>4366</v>
      </c>
      <c r="B4367" s="4" t="s">
        <v>16589</v>
      </c>
      <c r="C4367" s="4" t="s">
        <v>16590</v>
      </c>
      <c r="D4367" s="4" t="s">
        <v>16591</v>
      </c>
      <c r="E4367" s="4" t="s">
        <v>10</v>
      </c>
      <c r="F4367" s="4" t="s">
        <v>16592</v>
      </c>
      <c r="G4367" s="4" t="s">
        <v>12</v>
      </c>
    </row>
    <row r="4368" customFormat="false" ht="15.75" hidden="false" customHeight="false" outlineLevel="0" collapsed="false">
      <c r="A4368" s="3" t="n">
        <v>4367</v>
      </c>
      <c r="B4368" s="4" t="s">
        <v>16593</v>
      </c>
      <c r="C4368" s="4" t="s">
        <v>16594</v>
      </c>
      <c r="D4368" s="4" t="s">
        <v>16595</v>
      </c>
      <c r="E4368" s="4" t="s">
        <v>10</v>
      </c>
      <c r="F4368" s="4" t="s">
        <v>16596</v>
      </c>
      <c r="G4368" s="4" t="s">
        <v>12</v>
      </c>
    </row>
    <row r="4369" customFormat="false" ht="15.75" hidden="false" customHeight="false" outlineLevel="0" collapsed="false">
      <c r="A4369" s="3" t="n">
        <v>4368</v>
      </c>
      <c r="B4369" s="4" t="s">
        <v>16597</v>
      </c>
      <c r="C4369" s="4" t="s">
        <v>16598</v>
      </c>
      <c r="D4369" s="4" t="s">
        <v>16599</v>
      </c>
      <c r="E4369" s="4" t="s">
        <v>16600</v>
      </c>
      <c r="F4369" s="4" t="s">
        <v>16601</v>
      </c>
      <c r="G4369" s="4" t="s">
        <v>12</v>
      </c>
    </row>
    <row r="4370" customFormat="false" ht="15.75" hidden="false" customHeight="false" outlineLevel="0" collapsed="false">
      <c r="A4370" s="3" t="n">
        <v>4369</v>
      </c>
      <c r="B4370" s="4" t="s">
        <v>16602</v>
      </c>
      <c r="C4370" s="4" t="s">
        <v>16603</v>
      </c>
      <c r="D4370" s="6" t="s">
        <v>16604</v>
      </c>
      <c r="E4370" s="4" t="s">
        <v>10</v>
      </c>
      <c r="F4370" s="4" t="s">
        <v>16605</v>
      </c>
      <c r="G4370" s="4" t="s">
        <v>12</v>
      </c>
    </row>
    <row r="4371" customFormat="false" ht="15.75" hidden="false" customHeight="false" outlineLevel="0" collapsed="false">
      <c r="A4371" s="3" t="n">
        <v>4370</v>
      </c>
      <c r="B4371" s="4" t="s">
        <v>16606</v>
      </c>
      <c r="C4371" s="4" t="s">
        <v>16607</v>
      </c>
      <c r="D4371" s="4" t="s">
        <v>16608</v>
      </c>
      <c r="E4371" s="4" t="s">
        <v>10</v>
      </c>
      <c r="F4371" s="4" t="s">
        <v>16609</v>
      </c>
      <c r="G4371" s="4" t="s">
        <v>12</v>
      </c>
    </row>
    <row r="4372" customFormat="false" ht="15.75" hidden="false" customHeight="false" outlineLevel="0" collapsed="false">
      <c r="A4372" s="3" t="n">
        <v>4371</v>
      </c>
      <c r="B4372" s="4" t="s">
        <v>16610</v>
      </c>
      <c r="C4372" s="4" t="s">
        <v>51</v>
      </c>
      <c r="D4372" s="4" t="s">
        <v>16611</v>
      </c>
      <c r="E4372" s="4" t="s">
        <v>10</v>
      </c>
      <c r="F4372" s="4" t="s">
        <v>16612</v>
      </c>
      <c r="G4372" s="4" t="s">
        <v>12</v>
      </c>
    </row>
    <row r="4373" customFormat="false" ht="15.75" hidden="false" customHeight="false" outlineLevel="0" collapsed="false">
      <c r="A4373" s="3" t="n">
        <v>4372</v>
      </c>
      <c r="B4373" s="4" t="s">
        <v>16613</v>
      </c>
      <c r="C4373" s="4" t="s">
        <v>109</v>
      </c>
      <c r="D4373" s="4" t="s">
        <v>16614</v>
      </c>
      <c r="E4373" s="4" t="s">
        <v>10</v>
      </c>
      <c r="F4373" s="4" t="s">
        <v>16615</v>
      </c>
      <c r="G4373" s="4" t="s">
        <v>12</v>
      </c>
    </row>
    <row r="4374" customFormat="false" ht="15.75" hidden="false" customHeight="false" outlineLevel="0" collapsed="false">
      <c r="A4374" s="3" t="n">
        <v>4373</v>
      </c>
      <c r="B4374" s="4" t="s">
        <v>16616</v>
      </c>
      <c r="C4374" s="4" t="s">
        <v>16617</v>
      </c>
      <c r="D4374" s="4" t="s">
        <v>16618</v>
      </c>
      <c r="E4374" s="4" t="s">
        <v>10</v>
      </c>
      <c r="F4374" s="4" t="s">
        <v>16619</v>
      </c>
      <c r="G4374" s="4" t="s">
        <v>12</v>
      </c>
    </row>
    <row r="4375" customFormat="false" ht="15.75" hidden="false" customHeight="false" outlineLevel="0" collapsed="false">
      <c r="A4375" s="3" t="n">
        <v>4374</v>
      </c>
      <c r="B4375" s="4" t="s">
        <v>16620</v>
      </c>
      <c r="C4375" s="4" t="s">
        <v>12936</v>
      </c>
      <c r="D4375" s="4" t="s">
        <v>16621</v>
      </c>
      <c r="E4375" s="4" t="n">
        <v>9867386146</v>
      </c>
      <c r="F4375" s="4" t="s">
        <v>16622</v>
      </c>
      <c r="G4375" s="4" t="s">
        <v>12</v>
      </c>
    </row>
    <row r="4376" customFormat="false" ht="15.75" hidden="false" customHeight="false" outlineLevel="0" collapsed="false">
      <c r="A4376" s="3" t="n">
        <v>4375</v>
      </c>
      <c r="B4376" s="4" t="s">
        <v>16623</v>
      </c>
      <c r="C4376" s="4" t="s">
        <v>3495</v>
      </c>
      <c r="D4376" s="4" t="s">
        <v>16624</v>
      </c>
      <c r="E4376" s="4" t="s">
        <v>16625</v>
      </c>
      <c r="F4376" s="10" t="s">
        <v>16626</v>
      </c>
      <c r="G4376" s="4" t="s">
        <v>12</v>
      </c>
    </row>
    <row r="4377" customFormat="false" ht="15.75" hidden="false" customHeight="false" outlineLevel="0" collapsed="false">
      <c r="A4377" s="3" t="n">
        <v>4376</v>
      </c>
      <c r="B4377" s="4" t="s">
        <v>16627</v>
      </c>
      <c r="C4377" s="4" t="s">
        <v>171</v>
      </c>
      <c r="D4377" s="4" t="s">
        <v>16628</v>
      </c>
      <c r="E4377" s="4" t="s">
        <v>10</v>
      </c>
      <c r="F4377" s="4" t="s">
        <v>16629</v>
      </c>
      <c r="G4377" s="4" t="s">
        <v>12</v>
      </c>
    </row>
    <row r="4378" customFormat="false" ht="15.75" hidden="false" customHeight="false" outlineLevel="0" collapsed="false">
      <c r="A4378" s="3" t="n">
        <v>4377</v>
      </c>
      <c r="B4378" s="4" t="s">
        <v>16630</v>
      </c>
      <c r="C4378" s="4" t="s">
        <v>109</v>
      </c>
      <c r="D4378" s="4" t="s">
        <v>16631</v>
      </c>
      <c r="E4378" s="4" t="s">
        <v>16632</v>
      </c>
      <c r="F4378" s="4" t="s">
        <v>16633</v>
      </c>
      <c r="G4378" s="4" t="s">
        <v>12</v>
      </c>
    </row>
    <row r="4379" customFormat="false" ht="15.75" hidden="false" customHeight="false" outlineLevel="0" collapsed="false">
      <c r="A4379" s="3" t="n">
        <v>4378</v>
      </c>
      <c r="B4379" s="4" t="s">
        <v>16634</v>
      </c>
      <c r="C4379" s="4" t="s">
        <v>31</v>
      </c>
      <c r="D4379" s="4" t="s">
        <v>16635</v>
      </c>
      <c r="E4379" s="4" t="s">
        <v>16636</v>
      </c>
      <c r="F4379" s="4" t="s">
        <v>16637</v>
      </c>
      <c r="G4379" s="4" t="s">
        <v>12</v>
      </c>
    </row>
    <row r="4380" customFormat="false" ht="15.75" hidden="false" customHeight="false" outlineLevel="0" collapsed="false">
      <c r="A4380" s="3" t="n">
        <v>4379</v>
      </c>
      <c r="B4380" s="4" t="s">
        <v>16638</v>
      </c>
      <c r="C4380" s="4" t="s">
        <v>16639</v>
      </c>
      <c r="D4380" s="4" t="s">
        <v>16640</v>
      </c>
      <c r="E4380" s="4" t="s">
        <v>16641</v>
      </c>
      <c r="F4380" s="4" t="s">
        <v>16642</v>
      </c>
      <c r="G4380" s="4" t="s">
        <v>12</v>
      </c>
    </row>
    <row r="4381" customFormat="false" ht="15.75" hidden="false" customHeight="false" outlineLevel="0" collapsed="false">
      <c r="A4381" s="3" t="n">
        <v>4380</v>
      </c>
      <c r="B4381" s="4" t="s">
        <v>16643</v>
      </c>
      <c r="C4381" s="4" t="s">
        <v>6853</v>
      </c>
      <c r="D4381" s="4" t="s">
        <v>16644</v>
      </c>
      <c r="E4381" s="4" t="s">
        <v>10</v>
      </c>
      <c r="F4381" s="4" t="s">
        <v>16645</v>
      </c>
      <c r="G4381" s="4" t="s">
        <v>12</v>
      </c>
    </row>
    <row r="4382" customFormat="false" ht="15.75" hidden="false" customHeight="false" outlineLevel="0" collapsed="false">
      <c r="A4382" s="3" t="n">
        <v>4381</v>
      </c>
      <c r="B4382" s="4" t="s">
        <v>16646</v>
      </c>
      <c r="C4382" s="4" t="s">
        <v>16647</v>
      </c>
      <c r="D4382" s="4" t="s">
        <v>16648</v>
      </c>
      <c r="E4382" s="4" t="n">
        <f aca="false">+917702303598</f>
        <v>917702303598</v>
      </c>
      <c r="F4382" s="4" t="s">
        <v>16649</v>
      </c>
      <c r="G4382" s="4" t="s">
        <v>12</v>
      </c>
    </row>
    <row r="4383" customFormat="false" ht="15.75" hidden="false" customHeight="false" outlineLevel="0" collapsed="false">
      <c r="A4383" s="3" t="n">
        <v>4382</v>
      </c>
      <c r="B4383" s="4" t="s">
        <v>16650</v>
      </c>
      <c r="C4383" s="4" t="s">
        <v>16651</v>
      </c>
      <c r="D4383" s="4" t="s">
        <v>16652</v>
      </c>
      <c r="E4383" s="4" t="s">
        <v>10</v>
      </c>
      <c r="F4383" s="4" t="s">
        <v>16653</v>
      </c>
      <c r="G4383" s="4" t="s">
        <v>12</v>
      </c>
    </row>
    <row r="4384" customFormat="false" ht="15.75" hidden="false" customHeight="false" outlineLevel="0" collapsed="false">
      <c r="A4384" s="3" t="n">
        <v>4383</v>
      </c>
      <c r="B4384" s="4" t="s">
        <v>16654</v>
      </c>
      <c r="C4384" s="4" t="s">
        <v>31</v>
      </c>
      <c r="D4384" s="4" t="s">
        <v>16655</v>
      </c>
      <c r="E4384" s="4" t="s">
        <v>10</v>
      </c>
      <c r="F4384" s="4" t="s">
        <v>16656</v>
      </c>
      <c r="G4384" s="4" t="s">
        <v>12</v>
      </c>
    </row>
    <row r="4385" customFormat="false" ht="15.75" hidden="false" customHeight="false" outlineLevel="0" collapsed="false">
      <c r="A4385" s="3" t="n">
        <v>4384</v>
      </c>
      <c r="B4385" s="4" t="s">
        <v>16657</v>
      </c>
      <c r="C4385" s="4" t="s">
        <v>6853</v>
      </c>
      <c r="D4385" s="4" t="s">
        <v>16658</v>
      </c>
      <c r="E4385" s="8" t="n">
        <v>914222000000</v>
      </c>
      <c r="F4385" s="4" t="s">
        <v>16659</v>
      </c>
      <c r="G4385" s="4" t="s">
        <v>12</v>
      </c>
    </row>
    <row r="4386" customFormat="false" ht="15.75" hidden="false" customHeight="false" outlineLevel="0" collapsed="false">
      <c r="A4386" s="3" t="n">
        <v>4385</v>
      </c>
      <c r="B4386" s="4" t="s">
        <v>16660</v>
      </c>
      <c r="C4386" s="4" t="s">
        <v>31</v>
      </c>
      <c r="D4386" s="6" t="s">
        <v>16661</v>
      </c>
      <c r="E4386" s="4" t="s">
        <v>10</v>
      </c>
      <c r="F4386" s="4" t="s">
        <v>16662</v>
      </c>
      <c r="G4386" s="4" t="s">
        <v>12</v>
      </c>
    </row>
    <row r="4387" customFormat="false" ht="15.75" hidden="false" customHeight="false" outlineLevel="0" collapsed="false">
      <c r="A4387" s="3" t="n">
        <v>4386</v>
      </c>
      <c r="B4387" s="4" t="s">
        <v>16663</v>
      </c>
      <c r="C4387" s="4" t="s">
        <v>16664</v>
      </c>
      <c r="D4387" s="4" t="s">
        <v>16665</v>
      </c>
      <c r="E4387" s="4" t="n">
        <f aca="false">+918897507760</f>
        <v>918897507760</v>
      </c>
      <c r="F4387" s="4" t="s">
        <v>16666</v>
      </c>
      <c r="G4387" s="4" t="s">
        <v>12</v>
      </c>
    </row>
    <row r="4388" customFormat="false" ht="15.75" hidden="false" customHeight="false" outlineLevel="0" collapsed="false">
      <c r="A4388" s="3" t="n">
        <v>4387</v>
      </c>
      <c r="B4388" s="4" t="s">
        <v>16667</v>
      </c>
      <c r="C4388" s="4" t="s">
        <v>109</v>
      </c>
      <c r="D4388" s="4" t="s">
        <v>16668</v>
      </c>
      <c r="E4388" s="4" t="s">
        <v>16669</v>
      </c>
      <c r="F4388" s="4" t="s">
        <v>16670</v>
      </c>
      <c r="G4388" s="4" t="s">
        <v>12</v>
      </c>
    </row>
    <row r="4389" customFormat="false" ht="15.75" hidden="false" customHeight="false" outlineLevel="0" collapsed="false">
      <c r="A4389" s="3" t="n">
        <v>4388</v>
      </c>
      <c r="B4389" s="4" t="s">
        <v>16671</v>
      </c>
      <c r="C4389" s="4" t="s">
        <v>31</v>
      </c>
      <c r="D4389" s="4" t="s">
        <v>16672</v>
      </c>
      <c r="E4389" s="4" t="s">
        <v>10</v>
      </c>
      <c r="F4389" s="4" t="s">
        <v>16673</v>
      </c>
      <c r="G4389" s="4" t="s">
        <v>12</v>
      </c>
    </row>
    <row r="4390" customFormat="false" ht="15.75" hidden="false" customHeight="false" outlineLevel="0" collapsed="false">
      <c r="A4390" s="3" t="n">
        <v>4389</v>
      </c>
      <c r="B4390" s="4" t="s">
        <v>16674</v>
      </c>
      <c r="C4390" s="4" t="s">
        <v>5976</v>
      </c>
      <c r="D4390" s="6" t="s">
        <v>16675</v>
      </c>
      <c r="E4390" s="4" t="s">
        <v>10</v>
      </c>
      <c r="F4390" s="10" t="s">
        <v>16676</v>
      </c>
      <c r="G4390" s="4" t="s">
        <v>12</v>
      </c>
    </row>
    <row r="4391" customFormat="false" ht="15.75" hidden="false" customHeight="false" outlineLevel="0" collapsed="false">
      <c r="A4391" s="3" t="n">
        <v>4390</v>
      </c>
      <c r="B4391" s="4" t="s">
        <v>16677</v>
      </c>
      <c r="C4391" s="4" t="s">
        <v>31</v>
      </c>
      <c r="D4391" s="4" t="s">
        <v>16678</v>
      </c>
      <c r="E4391" s="4" t="s">
        <v>10</v>
      </c>
      <c r="F4391" s="4" t="s">
        <v>16679</v>
      </c>
      <c r="G4391" s="4" t="s">
        <v>12</v>
      </c>
    </row>
    <row r="4392" customFormat="false" ht="15.75" hidden="false" customHeight="false" outlineLevel="0" collapsed="false">
      <c r="A4392" s="3" t="n">
        <v>4391</v>
      </c>
      <c r="B4392" s="4" t="s">
        <v>16680</v>
      </c>
      <c r="C4392" s="4" t="s">
        <v>16681</v>
      </c>
      <c r="D4392" s="4" t="s">
        <v>16682</v>
      </c>
      <c r="E4392" s="4" t="s">
        <v>10</v>
      </c>
      <c r="F4392" s="4" t="s">
        <v>16683</v>
      </c>
      <c r="G4392" s="4" t="s">
        <v>12</v>
      </c>
    </row>
    <row r="4393" customFormat="false" ht="15.75" hidden="false" customHeight="false" outlineLevel="0" collapsed="false">
      <c r="A4393" s="3" t="n">
        <v>4392</v>
      </c>
      <c r="B4393" s="4" t="s">
        <v>16684</v>
      </c>
      <c r="C4393" s="4" t="s">
        <v>16685</v>
      </c>
      <c r="D4393" s="4" t="s">
        <v>16686</v>
      </c>
      <c r="E4393" s="4" t="s">
        <v>10</v>
      </c>
      <c r="F4393" s="4" t="s">
        <v>16687</v>
      </c>
      <c r="G4393" s="4" t="s">
        <v>12</v>
      </c>
    </row>
    <row r="4394" customFormat="false" ht="15.75" hidden="false" customHeight="false" outlineLevel="0" collapsed="false">
      <c r="A4394" s="3" t="n">
        <v>4393</v>
      </c>
      <c r="B4394" s="4" t="s">
        <v>16688</v>
      </c>
      <c r="C4394" s="4" t="s">
        <v>14</v>
      </c>
      <c r="D4394" s="4" t="s">
        <v>16689</v>
      </c>
      <c r="E4394" s="4" t="s">
        <v>10</v>
      </c>
      <c r="F4394" s="4" t="s">
        <v>16690</v>
      </c>
      <c r="G4394" s="4" t="s">
        <v>12</v>
      </c>
    </row>
    <row r="4395" customFormat="false" ht="15.75" hidden="false" customHeight="false" outlineLevel="0" collapsed="false">
      <c r="A4395" s="3" t="n">
        <v>4394</v>
      </c>
      <c r="B4395" s="4" t="s">
        <v>16691</v>
      </c>
      <c r="C4395" s="4" t="s">
        <v>9381</v>
      </c>
      <c r="D4395" s="4" t="s">
        <v>16692</v>
      </c>
      <c r="E4395" s="4" t="s">
        <v>10</v>
      </c>
      <c r="F4395" s="4" t="s">
        <v>16693</v>
      </c>
      <c r="G4395" s="4" t="s">
        <v>12</v>
      </c>
    </row>
    <row r="4396" customFormat="false" ht="15.75" hidden="false" customHeight="false" outlineLevel="0" collapsed="false">
      <c r="A4396" s="3" t="n">
        <v>4395</v>
      </c>
      <c r="B4396" s="4" t="s">
        <v>16694</v>
      </c>
      <c r="C4396" s="4" t="s">
        <v>6853</v>
      </c>
      <c r="D4396" s="4" t="s">
        <v>16695</v>
      </c>
      <c r="E4396" s="4" t="s">
        <v>16696</v>
      </c>
      <c r="F4396" s="4" t="s">
        <v>16697</v>
      </c>
      <c r="G4396" s="4" t="s">
        <v>12</v>
      </c>
    </row>
    <row r="4397" customFormat="false" ht="15.75" hidden="false" customHeight="false" outlineLevel="0" collapsed="false">
      <c r="A4397" s="3" t="n">
        <v>4396</v>
      </c>
      <c r="B4397" s="4" t="s">
        <v>16698</v>
      </c>
      <c r="C4397" s="4" t="s">
        <v>16699</v>
      </c>
      <c r="D4397" s="4" t="s">
        <v>16700</v>
      </c>
      <c r="E4397" s="4" t="n">
        <f aca="false">+912266229300</f>
        <v>912266229300</v>
      </c>
      <c r="F4397" s="4" t="s">
        <v>16701</v>
      </c>
      <c r="G4397" s="4" t="s">
        <v>12</v>
      </c>
    </row>
    <row r="4398" customFormat="false" ht="15.75" hidden="false" customHeight="false" outlineLevel="0" collapsed="false">
      <c r="A4398" s="3" t="n">
        <v>4397</v>
      </c>
      <c r="B4398" s="4" t="s">
        <v>16702</v>
      </c>
      <c r="C4398" s="4" t="s">
        <v>16703</v>
      </c>
      <c r="D4398" s="4" t="s">
        <v>16704</v>
      </c>
      <c r="E4398" s="4" t="s">
        <v>10</v>
      </c>
      <c r="F4398" s="4" t="s">
        <v>16705</v>
      </c>
      <c r="G4398" s="4" t="s">
        <v>12</v>
      </c>
    </row>
    <row r="4399" customFormat="false" ht="15.75" hidden="false" customHeight="false" outlineLevel="0" collapsed="false">
      <c r="A4399" s="3" t="n">
        <v>4398</v>
      </c>
      <c r="B4399" s="4" t="s">
        <v>16706</v>
      </c>
      <c r="C4399" s="4" t="s">
        <v>16707</v>
      </c>
      <c r="D4399" s="4" t="s">
        <v>16708</v>
      </c>
      <c r="E4399" s="4" t="s">
        <v>16709</v>
      </c>
      <c r="F4399" s="4" t="s">
        <v>16710</v>
      </c>
      <c r="G4399" s="4" t="s">
        <v>12</v>
      </c>
    </row>
    <row r="4400" customFormat="false" ht="15.75" hidden="false" customHeight="false" outlineLevel="0" collapsed="false">
      <c r="A4400" s="3" t="n">
        <v>4399</v>
      </c>
      <c r="B4400" s="4" t="s">
        <v>16711</v>
      </c>
      <c r="C4400" s="4" t="s">
        <v>6853</v>
      </c>
      <c r="D4400" s="4" t="s">
        <v>16712</v>
      </c>
      <c r="E4400" s="8" t="n">
        <v>911204000000</v>
      </c>
      <c r="F4400" s="4" t="s">
        <v>16713</v>
      </c>
      <c r="G4400" s="4" t="s">
        <v>12</v>
      </c>
    </row>
    <row r="4401" customFormat="false" ht="15.75" hidden="false" customHeight="false" outlineLevel="0" collapsed="false">
      <c r="A4401" s="3" t="n">
        <v>4400</v>
      </c>
      <c r="B4401" s="4" t="s">
        <v>16714</v>
      </c>
      <c r="C4401" s="4" t="s">
        <v>16715</v>
      </c>
      <c r="D4401" s="4" t="s">
        <v>16716</v>
      </c>
      <c r="E4401" s="4" t="s">
        <v>10</v>
      </c>
      <c r="F4401" s="4" t="s">
        <v>16717</v>
      </c>
      <c r="G4401" s="4" t="s">
        <v>12</v>
      </c>
    </row>
    <row r="4402" customFormat="false" ht="15.75" hidden="false" customHeight="false" outlineLevel="0" collapsed="false">
      <c r="A4402" s="3" t="n">
        <v>4401</v>
      </c>
      <c r="B4402" s="4" t="s">
        <v>16718</v>
      </c>
      <c r="C4402" s="4" t="s">
        <v>16719</v>
      </c>
      <c r="D4402" s="4" t="s">
        <v>16720</v>
      </c>
      <c r="E4402" s="4" t="s">
        <v>10</v>
      </c>
      <c r="F4402" s="10" t="s">
        <v>16721</v>
      </c>
      <c r="G4402" s="4" t="s">
        <v>12</v>
      </c>
    </row>
    <row r="4403" customFormat="false" ht="15.75" hidden="false" customHeight="false" outlineLevel="0" collapsed="false">
      <c r="A4403" s="3" t="n">
        <v>4402</v>
      </c>
      <c r="B4403" s="4" t="s">
        <v>16722</v>
      </c>
      <c r="C4403" s="4" t="s">
        <v>5261</v>
      </c>
      <c r="D4403" s="4" t="s">
        <v>16723</v>
      </c>
      <c r="E4403" s="4" t="s">
        <v>10</v>
      </c>
      <c r="F4403" s="4" t="s">
        <v>16724</v>
      </c>
      <c r="G4403" s="4" t="s">
        <v>12</v>
      </c>
    </row>
    <row r="4404" customFormat="false" ht="15.75" hidden="false" customHeight="false" outlineLevel="0" collapsed="false">
      <c r="A4404" s="3" t="n">
        <v>4403</v>
      </c>
      <c r="B4404" s="4" t="s">
        <v>16725</v>
      </c>
      <c r="C4404" s="4" t="s">
        <v>31</v>
      </c>
      <c r="D4404" s="6" t="s">
        <v>16726</v>
      </c>
      <c r="E4404" s="4" t="n">
        <v>9740611124</v>
      </c>
      <c r="F4404" s="4" t="s">
        <v>16727</v>
      </c>
      <c r="G4404" s="4" t="s">
        <v>12</v>
      </c>
    </row>
    <row r="4405" customFormat="false" ht="15.75" hidden="false" customHeight="false" outlineLevel="0" collapsed="false">
      <c r="A4405" s="3" t="n">
        <v>4404</v>
      </c>
      <c r="B4405" s="4" t="s">
        <v>16728</v>
      </c>
      <c r="C4405" s="4" t="s">
        <v>16729</v>
      </c>
      <c r="D4405" s="4" t="s">
        <v>16730</v>
      </c>
      <c r="E4405" s="4" t="s">
        <v>10</v>
      </c>
      <c r="F4405" s="4" t="s">
        <v>16731</v>
      </c>
      <c r="G4405" s="4" t="s">
        <v>12</v>
      </c>
    </row>
    <row r="4406" customFormat="false" ht="15.75" hidden="false" customHeight="false" outlineLevel="0" collapsed="false">
      <c r="A4406" s="3" t="n">
        <v>4405</v>
      </c>
      <c r="B4406" s="4" t="s">
        <v>16732</v>
      </c>
      <c r="C4406" s="4" t="s">
        <v>16733</v>
      </c>
      <c r="D4406" s="4" t="s">
        <v>16734</v>
      </c>
      <c r="E4406" s="4" t="s">
        <v>10</v>
      </c>
      <c r="F4406" s="4" t="s">
        <v>16735</v>
      </c>
      <c r="G4406" s="4" t="s">
        <v>12</v>
      </c>
    </row>
    <row r="4407" customFormat="false" ht="15.75" hidden="false" customHeight="false" outlineLevel="0" collapsed="false">
      <c r="A4407" s="3" t="n">
        <v>4406</v>
      </c>
      <c r="B4407" s="4" t="s">
        <v>16736</v>
      </c>
      <c r="C4407" s="4" t="s">
        <v>16737</v>
      </c>
      <c r="D4407" s="4" t="s">
        <v>16738</v>
      </c>
      <c r="E4407" s="4" t="s">
        <v>10</v>
      </c>
      <c r="F4407" s="4" t="s">
        <v>16739</v>
      </c>
      <c r="G4407" s="4" t="s">
        <v>12</v>
      </c>
    </row>
    <row r="4408" customFormat="false" ht="15.75" hidden="false" customHeight="false" outlineLevel="0" collapsed="false">
      <c r="A4408" s="3" t="n">
        <v>4407</v>
      </c>
      <c r="B4408" s="4" t="s">
        <v>16740</v>
      </c>
      <c r="C4408" s="4" t="s">
        <v>16741</v>
      </c>
      <c r="D4408" s="4" t="s">
        <v>16742</v>
      </c>
      <c r="E4408" s="4" t="s">
        <v>10</v>
      </c>
      <c r="F4408" s="4" t="s">
        <v>16743</v>
      </c>
      <c r="G4408" s="4" t="s">
        <v>12</v>
      </c>
    </row>
    <row r="4409" customFormat="false" ht="15.75" hidden="false" customHeight="false" outlineLevel="0" collapsed="false">
      <c r="A4409" s="3" t="n">
        <v>4408</v>
      </c>
      <c r="B4409" s="4" t="s">
        <v>16744</v>
      </c>
      <c r="C4409" s="4" t="s">
        <v>16745</v>
      </c>
      <c r="D4409" s="4" t="s">
        <v>16746</v>
      </c>
      <c r="E4409" s="4" t="s">
        <v>10</v>
      </c>
      <c r="F4409" s="4" t="s">
        <v>16747</v>
      </c>
      <c r="G4409" s="4" t="s">
        <v>12</v>
      </c>
    </row>
    <row r="4410" customFormat="false" ht="15.75" hidden="false" customHeight="false" outlineLevel="0" collapsed="false">
      <c r="A4410" s="3" t="n">
        <v>4409</v>
      </c>
      <c r="B4410" s="4" t="s">
        <v>16748</v>
      </c>
      <c r="C4410" s="4" t="s">
        <v>16749</v>
      </c>
      <c r="D4410" s="4" t="s">
        <v>16750</v>
      </c>
      <c r="E4410" s="8" t="n">
        <v>914045000000</v>
      </c>
      <c r="F4410" s="4" t="s">
        <v>16751</v>
      </c>
      <c r="G4410" s="4" t="s">
        <v>12</v>
      </c>
    </row>
    <row r="4411" customFormat="false" ht="15.75" hidden="false" customHeight="false" outlineLevel="0" collapsed="false">
      <c r="A4411" s="3" t="n">
        <v>4410</v>
      </c>
      <c r="B4411" s="4" t="s">
        <v>16752</v>
      </c>
      <c r="C4411" s="4" t="s">
        <v>31</v>
      </c>
      <c r="D4411" s="4" t="s">
        <v>16753</v>
      </c>
      <c r="E4411" s="4" t="s">
        <v>10</v>
      </c>
      <c r="F4411" s="4" t="s">
        <v>16754</v>
      </c>
      <c r="G4411" s="4" t="s">
        <v>12</v>
      </c>
    </row>
    <row r="4412" customFormat="false" ht="15.75" hidden="false" customHeight="false" outlineLevel="0" collapsed="false">
      <c r="A4412" s="3" t="n">
        <v>4411</v>
      </c>
      <c r="B4412" s="4" t="s">
        <v>1554</v>
      </c>
      <c r="C4412" s="4" t="s">
        <v>16755</v>
      </c>
      <c r="D4412" s="4" t="s">
        <v>16756</v>
      </c>
      <c r="E4412" s="4" t="s">
        <v>10</v>
      </c>
      <c r="F4412" s="4" t="s">
        <v>16757</v>
      </c>
      <c r="G4412" s="4" t="s">
        <v>12</v>
      </c>
    </row>
    <row r="4413" customFormat="false" ht="15.75" hidden="false" customHeight="false" outlineLevel="0" collapsed="false">
      <c r="A4413" s="3" t="n">
        <v>4412</v>
      </c>
      <c r="B4413" s="4" t="s">
        <v>16758</v>
      </c>
      <c r="C4413" s="4" t="s">
        <v>16759</v>
      </c>
      <c r="D4413" s="4" t="s">
        <v>16760</v>
      </c>
      <c r="E4413" s="8" t="n">
        <v>914040000000</v>
      </c>
      <c r="F4413" s="4" t="s">
        <v>16761</v>
      </c>
      <c r="G4413" s="4" t="s">
        <v>12</v>
      </c>
    </row>
    <row r="4414" customFormat="false" ht="15.75" hidden="false" customHeight="false" outlineLevel="0" collapsed="false">
      <c r="A4414" s="3" t="n">
        <v>4413</v>
      </c>
      <c r="B4414" s="4" t="s">
        <v>16762</v>
      </c>
      <c r="C4414" s="4" t="s">
        <v>10016</v>
      </c>
      <c r="D4414" s="4" t="s">
        <v>16763</v>
      </c>
      <c r="E4414" s="4" t="s">
        <v>10</v>
      </c>
      <c r="F4414" s="4" t="s">
        <v>16764</v>
      </c>
      <c r="G4414" s="4" t="s">
        <v>12</v>
      </c>
    </row>
    <row r="4415" customFormat="false" ht="15.75" hidden="false" customHeight="false" outlineLevel="0" collapsed="false">
      <c r="A4415" s="3" t="n">
        <v>4414</v>
      </c>
      <c r="B4415" s="4" t="s">
        <v>16765</v>
      </c>
      <c r="C4415" s="4" t="s">
        <v>109</v>
      </c>
      <c r="D4415" s="6" t="s">
        <v>16766</v>
      </c>
      <c r="E4415" s="4" t="s">
        <v>10</v>
      </c>
      <c r="F4415" s="4" t="s">
        <v>16767</v>
      </c>
      <c r="G4415" s="4" t="s">
        <v>12</v>
      </c>
    </row>
    <row r="4416" customFormat="false" ht="15.75" hidden="false" customHeight="false" outlineLevel="0" collapsed="false">
      <c r="A4416" s="3" t="n">
        <v>4415</v>
      </c>
      <c r="B4416" s="4" t="s">
        <v>16768</v>
      </c>
      <c r="C4416" s="4" t="s">
        <v>109</v>
      </c>
      <c r="D4416" s="4" t="s">
        <v>16769</v>
      </c>
      <c r="E4416" s="4" t="s">
        <v>10</v>
      </c>
      <c r="F4416" s="4" t="s">
        <v>16770</v>
      </c>
      <c r="G4416" s="4" t="s">
        <v>12</v>
      </c>
    </row>
    <row r="4417" customFormat="false" ht="15.75" hidden="false" customHeight="false" outlineLevel="0" collapsed="false">
      <c r="A4417" s="3" t="n">
        <v>4416</v>
      </c>
      <c r="B4417" s="4" t="s">
        <v>16771</v>
      </c>
      <c r="C4417" s="4" t="s">
        <v>16772</v>
      </c>
      <c r="D4417" s="4" t="s">
        <v>16773</v>
      </c>
      <c r="E4417" s="4" t="s">
        <v>10</v>
      </c>
      <c r="F4417" s="4" t="s">
        <v>16774</v>
      </c>
      <c r="G4417" s="4" t="s">
        <v>12</v>
      </c>
    </row>
    <row r="4418" customFormat="false" ht="15.75" hidden="false" customHeight="false" outlineLevel="0" collapsed="false">
      <c r="A4418" s="3" t="n">
        <v>4417</v>
      </c>
      <c r="B4418" s="4" t="s">
        <v>16775</v>
      </c>
      <c r="C4418" s="4" t="s">
        <v>6853</v>
      </c>
      <c r="D4418" s="4" t="s">
        <v>16776</v>
      </c>
      <c r="E4418" s="8" t="n">
        <v>918237000000</v>
      </c>
      <c r="F4418" s="4" t="s">
        <v>16777</v>
      </c>
      <c r="G4418" s="4" t="s">
        <v>12</v>
      </c>
    </row>
    <row r="4419" customFormat="false" ht="15.75" hidden="false" customHeight="false" outlineLevel="0" collapsed="false">
      <c r="A4419" s="3" t="n">
        <v>4418</v>
      </c>
      <c r="B4419" s="4" t="s">
        <v>16778</v>
      </c>
      <c r="C4419" s="4" t="s">
        <v>16779</v>
      </c>
      <c r="D4419" s="4" t="s">
        <v>16780</v>
      </c>
      <c r="E4419" s="4" t="s">
        <v>10</v>
      </c>
      <c r="F4419" s="4" t="s">
        <v>16781</v>
      </c>
      <c r="G4419" s="4" t="s">
        <v>12</v>
      </c>
    </row>
    <row r="4420" customFormat="false" ht="15.75" hidden="false" customHeight="false" outlineLevel="0" collapsed="false">
      <c r="A4420" s="3" t="n">
        <v>4419</v>
      </c>
      <c r="B4420" s="4" t="s">
        <v>16782</v>
      </c>
      <c r="C4420" s="4" t="s">
        <v>171</v>
      </c>
      <c r="D4420" s="4" t="s">
        <v>16783</v>
      </c>
      <c r="E4420" s="4" t="s">
        <v>10</v>
      </c>
      <c r="F4420" s="4" t="s">
        <v>16784</v>
      </c>
      <c r="G4420" s="4" t="s">
        <v>12</v>
      </c>
    </row>
    <row r="4421" customFormat="false" ht="15.75" hidden="false" customHeight="false" outlineLevel="0" collapsed="false">
      <c r="A4421" s="3" t="n">
        <v>4420</v>
      </c>
      <c r="B4421" s="4" t="s">
        <v>16785</v>
      </c>
      <c r="C4421" s="4" t="s">
        <v>8416</v>
      </c>
      <c r="D4421" s="4" t="s">
        <v>16786</v>
      </c>
      <c r="E4421" s="4" t="n">
        <f aca="false">+911204211120</f>
        <v>911204211120</v>
      </c>
      <c r="F4421" s="4" t="s">
        <v>16787</v>
      </c>
      <c r="G4421" s="4" t="s">
        <v>12</v>
      </c>
    </row>
    <row r="4422" customFormat="false" ht="15.75" hidden="false" customHeight="false" outlineLevel="0" collapsed="false">
      <c r="A4422" s="3" t="n">
        <v>4421</v>
      </c>
      <c r="B4422" s="4" t="s">
        <v>16788</v>
      </c>
      <c r="C4422" s="4" t="s">
        <v>109</v>
      </c>
      <c r="D4422" s="4" t="s">
        <v>16789</v>
      </c>
      <c r="E4422" s="4" t="s">
        <v>10</v>
      </c>
      <c r="F4422" s="4" t="s">
        <v>16790</v>
      </c>
      <c r="G4422" s="4" t="s">
        <v>12</v>
      </c>
    </row>
    <row r="4423" customFormat="false" ht="15.75" hidden="false" customHeight="false" outlineLevel="0" collapsed="false">
      <c r="A4423" s="3" t="n">
        <v>4422</v>
      </c>
      <c r="B4423" s="4" t="s">
        <v>16791</v>
      </c>
      <c r="C4423" s="4" t="s">
        <v>16792</v>
      </c>
      <c r="D4423" s="4" t="s">
        <v>16793</v>
      </c>
      <c r="E4423" s="4" t="s">
        <v>10</v>
      </c>
      <c r="F4423" s="4" t="s">
        <v>16794</v>
      </c>
      <c r="G4423" s="4" t="s">
        <v>12</v>
      </c>
    </row>
    <row r="4424" customFormat="false" ht="15.75" hidden="false" customHeight="false" outlineLevel="0" collapsed="false">
      <c r="A4424" s="3" t="n">
        <v>4423</v>
      </c>
      <c r="B4424" s="4" t="s">
        <v>16795</v>
      </c>
      <c r="C4424" s="4" t="s">
        <v>16796</v>
      </c>
      <c r="D4424" s="4" t="s">
        <v>16797</v>
      </c>
      <c r="E4424" s="8" t="n">
        <v>914066000000</v>
      </c>
      <c r="F4424" s="4" t="s">
        <v>16798</v>
      </c>
      <c r="G4424" s="4" t="s">
        <v>12</v>
      </c>
    </row>
    <row r="4425" customFormat="false" ht="15.75" hidden="false" customHeight="false" outlineLevel="0" collapsed="false">
      <c r="A4425" s="3" t="n">
        <v>4424</v>
      </c>
      <c r="B4425" s="4" t="s">
        <v>16799</v>
      </c>
      <c r="C4425" s="4" t="s">
        <v>31</v>
      </c>
      <c r="D4425" s="4" t="s">
        <v>16800</v>
      </c>
      <c r="E4425" s="4" t="s">
        <v>10</v>
      </c>
      <c r="F4425" s="4" t="s">
        <v>16801</v>
      </c>
      <c r="G4425" s="4" t="s">
        <v>12</v>
      </c>
    </row>
    <row r="4426" customFormat="false" ht="15.75" hidden="false" customHeight="false" outlineLevel="0" collapsed="false">
      <c r="A4426" s="3" t="n">
        <v>4425</v>
      </c>
      <c r="B4426" s="4" t="s">
        <v>16802</v>
      </c>
      <c r="C4426" s="4" t="s">
        <v>3175</v>
      </c>
      <c r="D4426" s="4" t="s">
        <v>16803</v>
      </c>
      <c r="E4426" s="4" t="s">
        <v>10</v>
      </c>
      <c r="F4426" s="4" t="s">
        <v>16804</v>
      </c>
      <c r="G4426" s="4" t="s">
        <v>12</v>
      </c>
    </row>
    <row r="4427" customFormat="false" ht="15.75" hidden="false" customHeight="false" outlineLevel="0" collapsed="false">
      <c r="A4427" s="3" t="n">
        <v>4426</v>
      </c>
      <c r="B4427" s="4" t="s">
        <v>16805</v>
      </c>
      <c r="C4427" s="4" t="s">
        <v>16806</v>
      </c>
      <c r="D4427" s="4" t="s">
        <v>16807</v>
      </c>
      <c r="E4427" s="4" t="s">
        <v>10</v>
      </c>
      <c r="F4427" s="4" t="s">
        <v>16808</v>
      </c>
      <c r="G4427" s="4" t="s">
        <v>12</v>
      </c>
    </row>
    <row r="4428" customFormat="false" ht="15.75" hidden="false" customHeight="false" outlineLevel="0" collapsed="false">
      <c r="A4428" s="3" t="n">
        <v>4427</v>
      </c>
      <c r="B4428" s="4" t="s">
        <v>16809</v>
      </c>
      <c r="C4428" s="4" t="s">
        <v>16810</v>
      </c>
      <c r="D4428" s="4" t="s">
        <v>16811</v>
      </c>
      <c r="E4428" s="4" t="s">
        <v>16812</v>
      </c>
      <c r="F4428" s="4" t="s">
        <v>10</v>
      </c>
      <c r="G4428" s="7" t="s">
        <v>146</v>
      </c>
    </row>
    <row r="4429" customFormat="false" ht="15.75" hidden="false" customHeight="false" outlineLevel="0" collapsed="false">
      <c r="A4429" s="3" t="n">
        <v>4428</v>
      </c>
      <c r="B4429" s="4" t="s">
        <v>16813</v>
      </c>
      <c r="C4429" s="4" t="s">
        <v>16814</v>
      </c>
      <c r="D4429" s="4" t="s">
        <v>16815</v>
      </c>
      <c r="E4429" s="4" t="n">
        <f aca="false">+919922410771</f>
        <v>919922410771</v>
      </c>
      <c r="F4429" s="4" t="s">
        <v>16816</v>
      </c>
      <c r="G4429" s="4" t="s">
        <v>12</v>
      </c>
    </row>
    <row r="4430" customFormat="false" ht="15.75" hidden="false" customHeight="false" outlineLevel="0" collapsed="false">
      <c r="A4430" s="3" t="n">
        <v>4429</v>
      </c>
      <c r="B4430" s="4" t="s">
        <v>16817</v>
      </c>
      <c r="C4430" s="4" t="s">
        <v>16818</v>
      </c>
      <c r="D4430" s="4" t="s">
        <v>16819</v>
      </c>
      <c r="E4430" s="4" t="s">
        <v>10</v>
      </c>
      <c r="F4430" s="4" t="s">
        <v>16820</v>
      </c>
      <c r="G4430" s="4" t="s">
        <v>12</v>
      </c>
    </row>
    <row r="4431" customFormat="false" ht="15.75" hidden="false" customHeight="false" outlineLevel="0" collapsed="false">
      <c r="A4431" s="3" t="n">
        <v>4430</v>
      </c>
      <c r="B4431" s="4" t="s">
        <v>16821</v>
      </c>
      <c r="C4431" s="4" t="s">
        <v>16822</v>
      </c>
      <c r="D4431" s="4" t="s">
        <v>16823</v>
      </c>
      <c r="E4431" s="4" t="s">
        <v>10</v>
      </c>
      <c r="F4431" s="10" t="s">
        <v>16824</v>
      </c>
      <c r="G4431" s="4" t="s">
        <v>12</v>
      </c>
    </row>
    <row r="4432" customFormat="false" ht="15.75" hidden="false" customHeight="false" outlineLevel="0" collapsed="false">
      <c r="A4432" s="3" t="n">
        <v>4431</v>
      </c>
      <c r="B4432" s="4" t="s">
        <v>16825</v>
      </c>
      <c r="C4432" s="4" t="s">
        <v>3495</v>
      </c>
      <c r="D4432" s="4" t="s">
        <v>16826</v>
      </c>
      <c r="E4432" s="4" t="s">
        <v>10</v>
      </c>
      <c r="F4432" s="4" t="s">
        <v>16827</v>
      </c>
      <c r="G4432" s="4" t="s">
        <v>12</v>
      </c>
    </row>
    <row r="4433" customFormat="false" ht="15.75" hidden="false" customHeight="false" outlineLevel="0" collapsed="false">
      <c r="A4433" s="3" t="n">
        <v>4432</v>
      </c>
      <c r="B4433" s="4" t="s">
        <v>16828</v>
      </c>
      <c r="C4433" s="4" t="s">
        <v>31</v>
      </c>
      <c r="D4433" s="4" t="s">
        <v>16829</v>
      </c>
      <c r="E4433" s="4" t="s">
        <v>10</v>
      </c>
      <c r="F4433" s="4" t="s">
        <v>16830</v>
      </c>
      <c r="G4433" s="4" t="s">
        <v>12</v>
      </c>
    </row>
    <row r="4434" customFormat="false" ht="15.75" hidden="false" customHeight="false" outlineLevel="0" collapsed="false">
      <c r="A4434" s="3" t="n">
        <v>4433</v>
      </c>
      <c r="B4434" s="4" t="s">
        <v>16831</v>
      </c>
      <c r="C4434" s="4" t="s">
        <v>6853</v>
      </c>
      <c r="D4434" s="4" t="s">
        <v>16832</v>
      </c>
      <c r="E4434" s="8" t="n">
        <v>918041000000</v>
      </c>
      <c r="F4434" s="4" t="s">
        <v>16833</v>
      </c>
      <c r="G4434" s="4" t="s">
        <v>12</v>
      </c>
    </row>
    <row r="4435" customFormat="false" ht="15.75" hidden="false" customHeight="false" outlineLevel="0" collapsed="false">
      <c r="A4435" s="3" t="n">
        <v>4434</v>
      </c>
      <c r="B4435" s="4" t="s">
        <v>16834</v>
      </c>
      <c r="C4435" s="4" t="s">
        <v>16835</v>
      </c>
      <c r="D4435" s="4" t="s">
        <v>16836</v>
      </c>
      <c r="E4435" s="4" t="s">
        <v>16837</v>
      </c>
      <c r="F4435" s="4" t="s">
        <v>16838</v>
      </c>
      <c r="G4435" s="4" t="s">
        <v>12</v>
      </c>
    </row>
    <row r="4436" customFormat="false" ht="15.75" hidden="false" customHeight="false" outlineLevel="0" collapsed="false">
      <c r="A4436" s="3" t="n">
        <v>4435</v>
      </c>
      <c r="B4436" s="4" t="s">
        <v>16839</v>
      </c>
      <c r="C4436" s="4" t="s">
        <v>16840</v>
      </c>
      <c r="D4436" s="4" t="s">
        <v>16841</v>
      </c>
      <c r="E4436" s="4" t="n">
        <f aca="false">+918880048921</f>
        <v>918880048921</v>
      </c>
      <c r="F4436" s="4" t="s">
        <v>16842</v>
      </c>
      <c r="G4436" s="4" t="s">
        <v>12</v>
      </c>
    </row>
    <row r="4437" customFormat="false" ht="15.75" hidden="false" customHeight="false" outlineLevel="0" collapsed="false">
      <c r="A4437" s="3" t="n">
        <v>4436</v>
      </c>
      <c r="B4437" s="4" t="s">
        <v>16843</v>
      </c>
      <c r="C4437" s="4" t="s">
        <v>16844</v>
      </c>
      <c r="D4437" s="4" t="s">
        <v>16845</v>
      </c>
      <c r="E4437" s="4" t="s">
        <v>10</v>
      </c>
      <c r="F4437" s="4" t="s">
        <v>16846</v>
      </c>
      <c r="G4437" s="4" t="s">
        <v>12</v>
      </c>
    </row>
    <row r="4438" customFormat="false" ht="15.75" hidden="false" customHeight="false" outlineLevel="0" collapsed="false">
      <c r="A4438" s="3" t="n">
        <v>4437</v>
      </c>
      <c r="B4438" s="4" t="s">
        <v>16847</v>
      </c>
      <c r="C4438" s="4" t="s">
        <v>2909</v>
      </c>
      <c r="D4438" s="4" t="s">
        <v>16848</v>
      </c>
      <c r="E4438" s="4" t="s">
        <v>10</v>
      </c>
      <c r="F4438" s="4" t="s">
        <v>16849</v>
      </c>
      <c r="G4438" s="4" t="s">
        <v>12</v>
      </c>
    </row>
    <row r="4439" customFormat="false" ht="15.75" hidden="false" customHeight="false" outlineLevel="0" collapsed="false">
      <c r="A4439" s="3" t="n">
        <v>4438</v>
      </c>
      <c r="B4439" s="4" t="s">
        <v>16850</v>
      </c>
      <c r="C4439" s="4" t="s">
        <v>16851</v>
      </c>
      <c r="D4439" s="4" t="s">
        <v>16852</v>
      </c>
      <c r="E4439" s="4" t="s">
        <v>10</v>
      </c>
      <c r="F4439" s="4" t="s">
        <v>16853</v>
      </c>
      <c r="G4439" s="4" t="s">
        <v>12</v>
      </c>
    </row>
    <row r="4440" customFormat="false" ht="15.75" hidden="false" customHeight="false" outlineLevel="0" collapsed="false">
      <c r="A4440" s="3" t="n">
        <v>4439</v>
      </c>
      <c r="B4440" s="4" t="s">
        <v>16854</v>
      </c>
      <c r="C4440" s="4" t="s">
        <v>31</v>
      </c>
      <c r="D4440" s="4" t="s">
        <v>16855</v>
      </c>
      <c r="E4440" s="4" t="s">
        <v>10</v>
      </c>
      <c r="F4440" s="4" t="s">
        <v>16856</v>
      </c>
      <c r="G4440" s="4" t="s">
        <v>12</v>
      </c>
    </row>
    <row r="4441" customFormat="false" ht="15.75" hidden="false" customHeight="false" outlineLevel="0" collapsed="false">
      <c r="A4441" s="3" t="n">
        <v>4440</v>
      </c>
      <c r="B4441" s="4" t="s">
        <v>16857</v>
      </c>
      <c r="C4441" s="4" t="s">
        <v>16858</v>
      </c>
      <c r="D4441" s="4" t="s">
        <v>16859</v>
      </c>
      <c r="E4441" s="4" t="s">
        <v>10</v>
      </c>
      <c r="F4441" s="4" t="s">
        <v>16860</v>
      </c>
      <c r="G4441" s="4" t="s">
        <v>12</v>
      </c>
    </row>
    <row r="4442" customFormat="false" ht="15.75" hidden="false" customHeight="false" outlineLevel="0" collapsed="false">
      <c r="A4442" s="3" t="n">
        <v>4441</v>
      </c>
      <c r="B4442" s="4" t="s">
        <v>16861</v>
      </c>
      <c r="C4442" s="4" t="s">
        <v>16862</v>
      </c>
      <c r="D4442" s="4" t="s">
        <v>16863</v>
      </c>
      <c r="E4442" s="4" t="s">
        <v>16864</v>
      </c>
      <c r="F4442" s="4" t="s">
        <v>16865</v>
      </c>
      <c r="G4442" s="4" t="s">
        <v>12</v>
      </c>
    </row>
    <row r="4443" customFormat="false" ht="15.75" hidden="false" customHeight="false" outlineLevel="0" collapsed="false">
      <c r="A4443" s="3" t="n">
        <v>4442</v>
      </c>
      <c r="B4443" s="4" t="s">
        <v>16866</v>
      </c>
      <c r="C4443" s="4" t="s">
        <v>16867</v>
      </c>
      <c r="D4443" s="4" t="s">
        <v>16868</v>
      </c>
      <c r="E4443" s="4" t="s">
        <v>10</v>
      </c>
      <c r="F4443" s="4" t="s">
        <v>16869</v>
      </c>
      <c r="G4443" s="4" t="s">
        <v>12</v>
      </c>
    </row>
    <row r="4444" customFormat="false" ht="15.75" hidden="false" customHeight="false" outlineLevel="0" collapsed="false">
      <c r="A4444" s="3" t="n">
        <v>4443</v>
      </c>
      <c r="B4444" s="4" t="s">
        <v>16870</v>
      </c>
      <c r="C4444" s="4" t="s">
        <v>31</v>
      </c>
      <c r="D4444" s="6" t="s">
        <v>16871</v>
      </c>
      <c r="E4444" s="8" t="n">
        <v>911126000000</v>
      </c>
      <c r="F4444" s="4" t="s">
        <v>16872</v>
      </c>
      <c r="G4444" s="4" t="s">
        <v>12</v>
      </c>
    </row>
    <row r="4445" customFormat="false" ht="15.75" hidden="false" customHeight="false" outlineLevel="0" collapsed="false">
      <c r="A4445" s="3" t="n">
        <v>4444</v>
      </c>
      <c r="B4445" s="4" t="s">
        <v>16873</v>
      </c>
      <c r="C4445" s="4" t="s">
        <v>16874</v>
      </c>
      <c r="D4445" s="4" t="s">
        <v>16875</v>
      </c>
      <c r="E4445" s="4" t="n">
        <f aca="false">+918028521018</f>
        <v>918028521018</v>
      </c>
      <c r="F4445" s="4" t="s">
        <v>16876</v>
      </c>
      <c r="G4445" s="4" t="s">
        <v>12</v>
      </c>
    </row>
    <row r="4446" customFormat="false" ht="15.75" hidden="false" customHeight="false" outlineLevel="0" collapsed="false">
      <c r="A4446" s="3" t="n">
        <v>4445</v>
      </c>
      <c r="B4446" s="4" t="s">
        <v>16877</v>
      </c>
      <c r="C4446" s="4" t="s">
        <v>51</v>
      </c>
      <c r="D4446" s="4" t="s">
        <v>16878</v>
      </c>
      <c r="E4446" s="4" t="s">
        <v>10</v>
      </c>
      <c r="F4446" s="4" t="s">
        <v>16879</v>
      </c>
      <c r="G4446" s="4" t="s">
        <v>12</v>
      </c>
    </row>
    <row r="4447" customFormat="false" ht="15.75" hidden="false" customHeight="false" outlineLevel="0" collapsed="false">
      <c r="A4447" s="3" t="n">
        <v>4446</v>
      </c>
      <c r="B4447" s="4" t="s">
        <v>16880</v>
      </c>
      <c r="C4447" s="4" t="s">
        <v>16881</v>
      </c>
      <c r="D4447" s="4" t="s">
        <v>16882</v>
      </c>
      <c r="E4447" s="4" t="s">
        <v>10</v>
      </c>
      <c r="F4447" s="4" t="s">
        <v>10</v>
      </c>
      <c r="G4447" s="7" t="s">
        <v>146</v>
      </c>
    </row>
    <row r="4448" customFormat="false" ht="15.75" hidden="false" customHeight="false" outlineLevel="0" collapsed="false">
      <c r="A4448" s="3" t="n">
        <v>4447</v>
      </c>
      <c r="B4448" s="4" t="s">
        <v>16883</v>
      </c>
      <c r="C4448" s="4" t="s">
        <v>109</v>
      </c>
      <c r="D4448" s="4" t="s">
        <v>16884</v>
      </c>
      <c r="E4448" s="4" t="s">
        <v>10</v>
      </c>
      <c r="F4448" s="4" t="s">
        <v>16885</v>
      </c>
      <c r="G4448" s="4" t="s">
        <v>12</v>
      </c>
    </row>
    <row r="4449" customFormat="false" ht="15.75" hidden="false" customHeight="false" outlineLevel="0" collapsed="false">
      <c r="A4449" s="3" t="n">
        <v>4448</v>
      </c>
      <c r="B4449" s="4" t="s">
        <v>16886</v>
      </c>
      <c r="C4449" s="4" t="s">
        <v>16887</v>
      </c>
      <c r="D4449" s="4" t="s">
        <v>16888</v>
      </c>
      <c r="E4449" s="4" t="s">
        <v>10</v>
      </c>
      <c r="F4449" s="4" t="s">
        <v>16889</v>
      </c>
      <c r="G4449" s="4" t="s">
        <v>12</v>
      </c>
    </row>
    <row r="4450" customFormat="false" ht="15.75" hidden="false" customHeight="false" outlineLevel="0" collapsed="false">
      <c r="A4450" s="3" t="n">
        <v>4449</v>
      </c>
      <c r="B4450" s="4" t="s">
        <v>16890</v>
      </c>
      <c r="C4450" s="4" t="s">
        <v>16891</v>
      </c>
      <c r="D4450" s="4" t="s">
        <v>16892</v>
      </c>
      <c r="E4450" s="4" t="s">
        <v>10</v>
      </c>
      <c r="F4450" s="4" t="s">
        <v>16893</v>
      </c>
      <c r="G4450" s="4" t="s">
        <v>12</v>
      </c>
    </row>
    <row r="4451" customFormat="false" ht="15.75" hidden="false" customHeight="false" outlineLevel="0" collapsed="false">
      <c r="A4451" s="3" t="n">
        <v>4450</v>
      </c>
      <c r="B4451" s="4" t="s">
        <v>16894</v>
      </c>
      <c r="C4451" s="5" t="s">
        <v>16895</v>
      </c>
      <c r="D4451" s="4" t="s">
        <v>16896</v>
      </c>
      <c r="E4451" s="4" t="s">
        <v>16897</v>
      </c>
      <c r="F4451" s="4" t="s">
        <v>16898</v>
      </c>
      <c r="G4451" s="4" t="s">
        <v>12</v>
      </c>
    </row>
    <row r="4452" customFormat="false" ht="15.75" hidden="false" customHeight="false" outlineLevel="0" collapsed="false">
      <c r="A4452" s="3" t="n">
        <v>4451</v>
      </c>
      <c r="B4452" s="4" t="s">
        <v>16899</v>
      </c>
      <c r="C4452" s="4" t="s">
        <v>16900</v>
      </c>
      <c r="D4452" s="4" t="s">
        <v>16901</v>
      </c>
      <c r="E4452" s="4" t="s">
        <v>10</v>
      </c>
      <c r="F4452" s="4" t="s">
        <v>16902</v>
      </c>
      <c r="G4452" s="4" t="s">
        <v>12</v>
      </c>
    </row>
    <row r="4453" customFormat="false" ht="15.75" hidden="false" customHeight="false" outlineLevel="0" collapsed="false">
      <c r="A4453" s="3" t="n">
        <v>4452</v>
      </c>
      <c r="B4453" s="4" t="s">
        <v>16903</v>
      </c>
      <c r="C4453" s="4" t="s">
        <v>2490</v>
      </c>
      <c r="D4453" s="4" t="s">
        <v>16904</v>
      </c>
      <c r="E4453" s="4" t="s">
        <v>10</v>
      </c>
      <c r="F4453" s="4" t="s">
        <v>16905</v>
      </c>
      <c r="G4453" s="4" t="s">
        <v>12</v>
      </c>
    </row>
    <row r="4454" customFormat="false" ht="15.75" hidden="false" customHeight="false" outlineLevel="0" collapsed="false">
      <c r="A4454" s="3" t="n">
        <v>4453</v>
      </c>
      <c r="B4454" s="4" t="s">
        <v>16906</v>
      </c>
      <c r="C4454" s="4" t="s">
        <v>6853</v>
      </c>
      <c r="D4454" s="4" t="s">
        <v>16907</v>
      </c>
      <c r="E4454" s="8" t="n">
        <v>914040000000</v>
      </c>
      <c r="F4454" s="4" t="s">
        <v>16908</v>
      </c>
      <c r="G4454" s="4" t="s">
        <v>12</v>
      </c>
    </row>
    <row r="4455" customFormat="false" ht="15.75" hidden="false" customHeight="false" outlineLevel="0" collapsed="false">
      <c r="A4455" s="3" t="n">
        <v>4454</v>
      </c>
      <c r="B4455" s="4" t="s">
        <v>16909</v>
      </c>
      <c r="C4455" s="4" t="s">
        <v>2459</v>
      </c>
      <c r="D4455" s="4" t="s">
        <v>16910</v>
      </c>
      <c r="E4455" s="4" t="s">
        <v>10</v>
      </c>
      <c r="F4455" s="4" t="s">
        <v>16911</v>
      </c>
      <c r="G4455" s="4" t="s">
        <v>12</v>
      </c>
    </row>
    <row r="4456" customFormat="false" ht="15.75" hidden="false" customHeight="false" outlineLevel="0" collapsed="false">
      <c r="A4456" s="3" t="n">
        <v>4455</v>
      </c>
      <c r="B4456" s="4" t="s">
        <v>16912</v>
      </c>
      <c r="C4456" s="4" t="s">
        <v>51</v>
      </c>
      <c r="D4456" s="4" t="s">
        <v>16913</v>
      </c>
      <c r="E4456" s="4" t="s">
        <v>10</v>
      </c>
      <c r="F4456" s="10" t="s">
        <v>16914</v>
      </c>
      <c r="G4456" s="4" t="s">
        <v>12</v>
      </c>
    </row>
    <row r="4457" customFormat="false" ht="15.75" hidden="false" customHeight="false" outlineLevel="0" collapsed="false">
      <c r="A4457" s="3" t="n">
        <v>4456</v>
      </c>
      <c r="B4457" s="4" t="s">
        <v>16915</v>
      </c>
      <c r="C4457" s="4" t="s">
        <v>16916</v>
      </c>
      <c r="D4457" s="4" t="s">
        <v>16917</v>
      </c>
      <c r="E4457" s="4" t="s">
        <v>10</v>
      </c>
      <c r="F4457" s="4" t="s">
        <v>16918</v>
      </c>
      <c r="G4457" s="4" t="s">
        <v>12</v>
      </c>
    </row>
    <row r="4458" customFormat="false" ht="15.75" hidden="false" customHeight="false" outlineLevel="0" collapsed="false">
      <c r="A4458" s="3" t="n">
        <v>4457</v>
      </c>
      <c r="B4458" s="4" t="s">
        <v>16919</v>
      </c>
      <c r="C4458" s="4" t="s">
        <v>928</v>
      </c>
      <c r="D4458" s="4" t="s">
        <v>16920</v>
      </c>
      <c r="E4458" s="4" t="s">
        <v>10</v>
      </c>
      <c r="F4458" s="4" t="s">
        <v>16921</v>
      </c>
      <c r="G4458" s="4" t="s">
        <v>12</v>
      </c>
    </row>
    <row r="4459" customFormat="false" ht="15.75" hidden="false" customHeight="false" outlineLevel="0" collapsed="false">
      <c r="A4459" s="3" t="n">
        <v>4458</v>
      </c>
      <c r="B4459" s="4" t="s">
        <v>16922</v>
      </c>
      <c r="C4459" s="4" t="s">
        <v>11894</v>
      </c>
      <c r="D4459" s="4" t="s">
        <v>16923</v>
      </c>
      <c r="E4459" s="8" t="n">
        <v>918041000000</v>
      </c>
      <c r="F4459" s="4" t="s">
        <v>16924</v>
      </c>
      <c r="G4459" s="4" t="s">
        <v>12</v>
      </c>
    </row>
    <row r="4460" customFormat="false" ht="15.75" hidden="false" customHeight="false" outlineLevel="0" collapsed="false">
      <c r="A4460" s="3" t="n">
        <v>4459</v>
      </c>
      <c r="B4460" s="4" t="s">
        <v>16925</v>
      </c>
      <c r="C4460" s="4" t="s">
        <v>16926</v>
      </c>
      <c r="D4460" s="4" t="s">
        <v>16927</v>
      </c>
      <c r="E4460" s="4" t="s">
        <v>16928</v>
      </c>
      <c r="F4460" s="4" t="s">
        <v>16929</v>
      </c>
      <c r="G4460" s="4" t="s">
        <v>12</v>
      </c>
    </row>
    <row r="4461" customFormat="false" ht="15.75" hidden="false" customHeight="false" outlineLevel="0" collapsed="false">
      <c r="A4461" s="3" t="n">
        <v>4460</v>
      </c>
      <c r="B4461" s="4" t="s">
        <v>16930</v>
      </c>
      <c r="C4461" s="4" t="s">
        <v>16931</v>
      </c>
      <c r="D4461" s="4" t="s">
        <v>16932</v>
      </c>
      <c r="E4461" s="4" t="s">
        <v>10</v>
      </c>
      <c r="F4461" s="4" t="s">
        <v>16933</v>
      </c>
      <c r="G4461" s="4" t="s">
        <v>12</v>
      </c>
    </row>
    <row r="4462" customFormat="false" ht="15.75" hidden="false" customHeight="false" outlineLevel="0" collapsed="false">
      <c r="A4462" s="3" t="n">
        <v>4461</v>
      </c>
      <c r="B4462" s="4" t="s">
        <v>16934</v>
      </c>
      <c r="C4462" s="4" t="s">
        <v>16935</v>
      </c>
      <c r="D4462" s="4" t="s">
        <v>16936</v>
      </c>
      <c r="E4462" s="4" t="s">
        <v>10</v>
      </c>
      <c r="F4462" s="4" t="s">
        <v>16937</v>
      </c>
      <c r="G4462" s="4" t="s">
        <v>12</v>
      </c>
    </row>
    <row r="4463" customFormat="false" ht="15.75" hidden="false" customHeight="false" outlineLevel="0" collapsed="false">
      <c r="A4463" s="3" t="n">
        <v>4462</v>
      </c>
      <c r="B4463" s="4" t="s">
        <v>16938</v>
      </c>
      <c r="C4463" s="7" t="s">
        <v>16939</v>
      </c>
      <c r="D4463" s="7" t="s">
        <v>16940</v>
      </c>
      <c r="E4463" s="7" t="n">
        <v>9071703311</v>
      </c>
      <c r="F4463" s="4" t="s">
        <v>10</v>
      </c>
      <c r="G4463" s="7" t="s">
        <v>146</v>
      </c>
    </row>
    <row r="4464" customFormat="false" ht="15.75" hidden="false" customHeight="false" outlineLevel="0" collapsed="false">
      <c r="A4464" s="3" t="n">
        <v>4463</v>
      </c>
      <c r="B4464" s="4" t="s">
        <v>16941</v>
      </c>
      <c r="C4464" s="4" t="s">
        <v>6853</v>
      </c>
      <c r="D4464" s="4" t="s">
        <v>16942</v>
      </c>
      <c r="E4464" s="4" t="s">
        <v>10</v>
      </c>
      <c r="F4464" s="4" t="s">
        <v>16943</v>
      </c>
      <c r="G4464" s="4" t="s">
        <v>12</v>
      </c>
    </row>
    <row r="4465" customFormat="false" ht="15.75" hidden="false" customHeight="false" outlineLevel="0" collapsed="false">
      <c r="A4465" s="3" t="n">
        <v>4464</v>
      </c>
      <c r="B4465" s="4" t="s">
        <v>16944</v>
      </c>
      <c r="C4465" s="4" t="s">
        <v>31</v>
      </c>
      <c r="D4465" s="4" t="s">
        <v>16945</v>
      </c>
      <c r="E4465" s="4" t="s">
        <v>10</v>
      </c>
      <c r="F4465" s="4" t="s">
        <v>16946</v>
      </c>
      <c r="G4465" s="4" t="s">
        <v>12</v>
      </c>
    </row>
    <row r="4466" customFormat="false" ht="15.75" hidden="false" customHeight="false" outlineLevel="0" collapsed="false">
      <c r="A4466" s="3" t="n">
        <v>4465</v>
      </c>
      <c r="B4466" s="4" t="s">
        <v>16947</v>
      </c>
      <c r="C4466" s="4" t="s">
        <v>51</v>
      </c>
      <c r="D4466" s="4" t="s">
        <v>16948</v>
      </c>
      <c r="E4466" s="4" t="s">
        <v>10</v>
      </c>
      <c r="F4466" s="4" t="s">
        <v>16949</v>
      </c>
      <c r="G4466" s="4" t="s">
        <v>12</v>
      </c>
    </row>
    <row r="4467" customFormat="false" ht="15.75" hidden="false" customHeight="false" outlineLevel="0" collapsed="false">
      <c r="A4467" s="3" t="n">
        <v>4466</v>
      </c>
      <c r="B4467" s="4" t="s">
        <v>16950</v>
      </c>
      <c r="C4467" s="4" t="s">
        <v>171</v>
      </c>
      <c r="D4467" s="4" t="s">
        <v>16951</v>
      </c>
      <c r="E4467" s="4" t="s">
        <v>10</v>
      </c>
      <c r="F4467" s="4" t="s">
        <v>16952</v>
      </c>
      <c r="G4467" s="4" t="s">
        <v>12</v>
      </c>
    </row>
    <row r="4468" customFormat="false" ht="15.75" hidden="false" customHeight="false" outlineLevel="0" collapsed="false">
      <c r="A4468" s="3" t="n">
        <v>4467</v>
      </c>
      <c r="B4468" s="4" t="s">
        <v>16953</v>
      </c>
      <c r="C4468" s="4" t="s">
        <v>16954</v>
      </c>
      <c r="D4468" s="6" t="s">
        <v>16955</v>
      </c>
      <c r="E4468" s="4" t="s">
        <v>16956</v>
      </c>
      <c r="F4468" s="4" t="s">
        <v>16957</v>
      </c>
      <c r="G4468" s="4" t="s">
        <v>12</v>
      </c>
    </row>
    <row r="4469" customFormat="false" ht="15.75" hidden="false" customHeight="false" outlineLevel="0" collapsed="false">
      <c r="A4469" s="3" t="n">
        <v>4468</v>
      </c>
      <c r="B4469" s="4" t="s">
        <v>16958</v>
      </c>
      <c r="C4469" s="4" t="s">
        <v>16959</v>
      </c>
      <c r="D4469" s="4" t="s">
        <v>16960</v>
      </c>
      <c r="E4469" s="8" t="n">
        <v>919582000000</v>
      </c>
      <c r="F4469" s="4" t="s">
        <v>16961</v>
      </c>
      <c r="G4469" s="4" t="s">
        <v>12</v>
      </c>
    </row>
    <row r="4470" customFormat="false" ht="15.75" hidden="false" customHeight="false" outlineLevel="0" collapsed="false">
      <c r="A4470" s="3" t="n">
        <v>4469</v>
      </c>
      <c r="B4470" s="4" t="s">
        <v>16962</v>
      </c>
      <c r="C4470" s="4" t="s">
        <v>16963</v>
      </c>
      <c r="D4470" s="4" t="s">
        <v>16964</v>
      </c>
      <c r="E4470" s="4" t="s">
        <v>10</v>
      </c>
      <c r="F4470" s="4" t="s">
        <v>16965</v>
      </c>
      <c r="G4470" s="4" t="s">
        <v>12</v>
      </c>
    </row>
    <row r="4471" customFormat="false" ht="15.75" hidden="false" customHeight="false" outlineLevel="0" collapsed="false">
      <c r="A4471" s="3" t="n">
        <v>4470</v>
      </c>
      <c r="B4471" s="4" t="s">
        <v>16966</v>
      </c>
      <c r="C4471" s="4" t="s">
        <v>16967</v>
      </c>
      <c r="D4471" s="4" t="s">
        <v>16968</v>
      </c>
      <c r="E4471" s="4" t="s">
        <v>10</v>
      </c>
      <c r="F4471" s="4" t="s">
        <v>16969</v>
      </c>
      <c r="G4471" s="4" t="s">
        <v>12</v>
      </c>
    </row>
    <row r="4472" customFormat="false" ht="15.75" hidden="false" customHeight="false" outlineLevel="0" collapsed="false">
      <c r="A4472" s="3" t="n">
        <v>4471</v>
      </c>
      <c r="B4472" s="4" t="s">
        <v>16970</v>
      </c>
      <c r="C4472" s="4" t="s">
        <v>2803</v>
      </c>
      <c r="D4472" s="4" t="s">
        <v>16971</v>
      </c>
      <c r="E4472" s="4" t="s">
        <v>10</v>
      </c>
      <c r="F4472" s="4" t="s">
        <v>16972</v>
      </c>
      <c r="G4472" s="4" t="s">
        <v>12</v>
      </c>
    </row>
    <row r="4473" customFormat="false" ht="15.75" hidden="false" customHeight="false" outlineLevel="0" collapsed="false">
      <c r="A4473" s="3" t="n">
        <v>4472</v>
      </c>
      <c r="B4473" s="4" t="s">
        <v>16973</v>
      </c>
      <c r="C4473" s="4" t="s">
        <v>16974</v>
      </c>
      <c r="D4473" s="4" t="s">
        <v>16975</v>
      </c>
      <c r="E4473" s="4" t="s">
        <v>10</v>
      </c>
      <c r="F4473" s="4" t="s">
        <v>16976</v>
      </c>
      <c r="G4473" s="4" t="s">
        <v>12</v>
      </c>
    </row>
    <row r="4474" customFormat="false" ht="15.75" hidden="false" customHeight="false" outlineLevel="0" collapsed="false">
      <c r="A4474" s="3" t="n">
        <v>4473</v>
      </c>
      <c r="B4474" s="4" t="s">
        <v>16977</v>
      </c>
      <c r="C4474" s="4" t="s">
        <v>16978</v>
      </c>
      <c r="D4474" s="4" t="s">
        <v>16979</v>
      </c>
      <c r="E4474" s="4" t="s">
        <v>10</v>
      </c>
      <c r="F4474" s="4" t="s">
        <v>16980</v>
      </c>
      <c r="G4474" s="4" t="s">
        <v>12</v>
      </c>
    </row>
    <row r="4475" customFormat="false" ht="15.75" hidden="false" customHeight="false" outlineLevel="0" collapsed="false">
      <c r="A4475" s="3" t="n">
        <v>4474</v>
      </c>
      <c r="B4475" s="4" t="s">
        <v>16981</v>
      </c>
      <c r="C4475" s="4" t="s">
        <v>16982</v>
      </c>
      <c r="D4475" s="4" t="s">
        <v>16983</v>
      </c>
      <c r="E4475" s="4" t="s">
        <v>10</v>
      </c>
      <c r="F4475" s="4" t="s">
        <v>16984</v>
      </c>
      <c r="G4475" s="4" t="s">
        <v>12</v>
      </c>
    </row>
    <row r="4476" customFormat="false" ht="15.75" hidden="false" customHeight="false" outlineLevel="0" collapsed="false">
      <c r="A4476" s="3" t="n">
        <v>4475</v>
      </c>
      <c r="B4476" s="4" t="s">
        <v>16985</v>
      </c>
      <c r="C4476" s="4" t="s">
        <v>3874</v>
      </c>
      <c r="D4476" s="4" t="s">
        <v>16986</v>
      </c>
      <c r="E4476" s="4" t="s">
        <v>10</v>
      </c>
      <c r="F4476" s="4" t="s">
        <v>16987</v>
      </c>
      <c r="G4476" s="4" t="s">
        <v>12</v>
      </c>
    </row>
    <row r="4477" customFormat="false" ht="15.75" hidden="false" customHeight="false" outlineLevel="0" collapsed="false">
      <c r="A4477" s="3" t="n">
        <v>4476</v>
      </c>
      <c r="B4477" s="4" t="s">
        <v>16988</v>
      </c>
      <c r="C4477" s="4" t="s">
        <v>109</v>
      </c>
      <c r="D4477" s="4" t="s">
        <v>16989</v>
      </c>
      <c r="E4477" s="4" t="s">
        <v>10</v>
      </c>
      <c r="F4477" s="4" t="s">
        <v>16990</v>
      </c>
      <c r="G4477" s="4" t="s">
        <v>12</v>
      </c>
    </row>
    <row r="4478" customFormat="false" ht="15.75" hidden="false" customHeight="false" outlineLevel="0" collapsed="false">
      <c r="A4478" s="3" t="n">
        <v>4477</v>
      </c>
      <c r="B4478" s="4" t="s">
        <v>16991</v>
      </c>
      <c r="C4478" s="4" t="s">
        <v>16992</v>
      </c>
      <c r="D4478" s="4" t="s">
        <v>16993</v>
      </c>
      <c r="E4478" s="4" t="n">
        <f aca="false">+919822770400</f>
        <v>919822770400</v>
      </c>
      <c r="F4478" s="4" t="s">
        <v>16994</v>
      </c>
      <c r="G4478" s="4" t="s">
        <v>12</v>
      </c>
    </row>
    <row r="4479" customFormat="false" ht="15.75" hidden="false" customHeight="false" outlineLevel="0" collapsed="false">
      <c r="A4479" s="3" t="n">
        <v>4478</v>
      </c>
      <c r="B4479" s="4" t="s">
        <v>16995</v>
      </c>
      <c r="C4479" s="4" t="s">
        <v>16996</v>
      </c>
      <c r="D4479" s="4" t="s">
        <v>16997</v>
      </c>
      <c r="E4479" s="4" t="s">
        <v>10</v>
      </c>
      <c r="F4479" s="4" t="s">
        <v>16998</v>
      </c>
      <c r="G4479" s="4" t="s">
        <v>12</v>
      </c>
    </row>
    <row r="4480" customFormat="false" ht="15.75" hidden="false" customHeight="false" outlineLevel="0" collapsed="false">
      <c r="A4480" s="3" t="n">
        <v>4479</v>
      </c>
      <c r="B4480" s="4" t="s">
        <v>16999</v>
      </c>
      <c r="C4480" s="4" t="s">
        <v>17000</v>
      </c>
      <c r="D4480" s="4" t="s">
        <v>17001</v>
      </c>
      <c r="E4480" s="4" t="s">
        <v>10</v>
      </c>
      <c r="F4480" s="4" t="s">
        <v>17002</v>
      </c>
      <c r="G4480" s="4" t="s">
        <v>12</v>
      </c>
    </row>
    <row r="4481" customFormat="false" ht="15.75" hidden="false" customHeight="false" outlineLevel="0" collapsed="false">
      <c r="A4481" s="3" t="n">
        <v>4480</v>
      </c>
      <c r="B4481" s="4" t="s">
        <v>17003</v>
      </c>
      <c r="C4481" s="4" t="s">
        <v>17004</v>
      </c>
      <c r="D4481" s="4" t="s">
        <v>17005</v>
      </c>
      <c r="E4481" s="4" t="n">
        <f aca="false">+919766325616</f>
        <v>919766325616</v>
      </c>
      <c r="F4481" s="4" t="s">
        <v>17006</v>
      </c>
      <c r="G4481" s="4" t="s">
        <v>12</v>
      </c>
    </row>
    <row r="4482" customFormat="false" ht="15.75" hidden="false" customHeight="false" outlineLevel="0" collapsed="false">
      <c r="A4482" s="3" t="n">
        <v>4481</v>
      </c>
      <c r="B4482" s="4" t="s">
        <v>17007</v>
      </c>
      <c r="C4482" s="4" t="s">
        <v>2989</v>
      </c>
      <c r="D4482" s="4" t="s">
        <v>17008</v>
      </c>
      <c r="E4482" s="4" t="s">
        <v>10</v>
      </c>
      <c r="F4482" s="4" t="s">
        <v>17009</v>
      </c>
      <c r="G4482" s="4" t="s">
        <v>12</v>
      </c>
    </row>
    <row r="4483" customFormat="false" ht="15.75" hidden="false" customHeight="false" outlineLevel="0" collapsed="false">
      <c r="A4483" s="3" t="n">
        <v>4482</v>
      </c>
      <c r="B4483" s="4" t="s">
        <v>17010</v>
      </c>
      <c r="C4483" s="4" t="s">
        <v>17011</v>
      </c>
      <c r="D4483" s="4" t="s">
        <v>17012</v>
      </c>
      <c r="E4483" s="4" t="s">
        <v>10</v>
      </c>
      <c r="F4483" s="4" t="s">
        <v>17013</v>
      </c>
      <c r="G4483" s="4" t="s">
        <v>12</v>
      </c>
    </row>
    <row r="4484" customFormat="false" ht="15.75" hidden="false" customHeight="false" outlineLevel="0" collapsed="false">
      <c r="A4484" s="3" t="n">
        <v>4483</v>
      </c>
      <c r="B4484" s="4" t="s">
        <v>17014</v>
      </c>
      <c r="C4484" s="4" t="s">
        <v>17015</v>
      </c>
      <c r="D4484" s="4" t="s">
        <v>17016</v>
      </c>
      <c r="E4484" s="4" t="s">
        <v>10</v>
      </c>
      <c r="F4484" s="4" t="s">
        <v>17017</v>
      </c>
      <c r="G4484" s="4" t="s">
        <v>12</v>
      </c>
    </row>
    <row r="4485" customFormat="false" ht="15.75" hidden="false" customHeight="false" outlineLevel="0" collapsed="false">
      <c r="A4485" s="3" t="n">
        <v>4484</v>
      </c>
      <c r="B4485" s="4" t="s">
        <v>17018</v>
      </c>
      <c r="C4485" s="4" t="s">
        <v>17019</v>
      </c>
      <c r="D4485" s="4" t="s">
        <v>17020</v>
      </c>
      <c r="E4485" s="4" t="s">
        <v>10</v>
      </c>
      <c r="F4485" s="4" t="s">
        <v>17021</v>
      </c>
      <c r="G4485" s="4" t="s">
        <v>12</v>
      </c>
    </row>
    <row r="4486" customFormat="false" ht="15.75" hidden="false" customHeight="false" outlineLevel="0" collapsed="false">
      <c r="A4486" s="3" t="n">
        <v>4485</v>
      </c>
      <c r="B4486" s="4" t="s">
        <v>17022</v>
      </c>
      <c r="C4486" s="4" t="s">
        <v>854</v>
      </c>
      <c r="D4486" s="4" t="s">
        <v>17023</v>
      </c>
      <c r="E4486" s="4" t="s">
        <v>10</v>
      </c>
      <c r="F4486" s="4" t="s">
        <v>17024</v>
      </c>
      <c r="G4486" s="4" t="s">
        <v>12</v>
      </c>
    </row>
    <row r="4487" customFormat="false" ht="15.75" hidden="false" customHeight="false" outlineLevel="0" collapsed="false">
      <c r="A4487" s="3" t="n">
        <v>4486</v>
      </c>
      <c r="B4487" s="4" t="s">
        <v>17025</v>
      </c>
      <c r="C4487" s="4" t="s">
        <v>17026</v>
      </c>
      <c r="D4487" s="4" t="s">
        <v>17027</v>
      </c>
      <c r="E4487" s="4" t="s">
        <v>10</v>
      </c>
      <c r="F4487" s="4" t="s">
        <v>17028</v>
      </c>
      <c r="G4487" s="4" t="s">
        <v>12</v>
      </c>
    </row>
    <row r="4488" customFormat="false" ht="15.75" hidden="false" customHeight="false" outlineLevel="0" collapsed="false">
      <c r="A4488" s="3" t="n">
        <v>4487</v>
      </c>
      <c r="B4488" s="4" t="s">
        <v>17029</v>
      </c>
      <c r="C4488" s="4" t="s">
        <v>171</v>
      </c>
      <c r="D4488" s="4" t="s">
        <v>17030</v>
      </c>
      <c r="E4488" s="4" t="s">
        <v>17031</v>
      </c>
      <c r="F4488" s="4" t="s">
        <v>17032</v>
      </c>
      <c r="G4488" s="4" t="s">
        <v>12</v>
      </c>
    </row>
    <row r="4489" customFormat="false" ht="15.75" hidden="false" customHeight="false" outlineLevel="0" collapsed="false">
      <c r="A4489" s="3" t="n">
        <v>4488</v>
      </c>
      <c r="B4489" s="4" t="s">
        <v>17033</v>
      </c>
      <c r="C4489" s="4" t="s">
        <v>17034</v>
      </c>
      <c r="D4489" s="6" t="s">
        <v>17035</v>
      </c>
      <c r="E4489" s="4" t="s">
        <v>10</v>
      </c>
      <c r="F4489" s="4" t="s">
        <v>17036</v>
      </c>
      <c r="G4489" s="4" t="s">
        <v>12</v>
      </c>
    </row>
    <row r="4490" customFormat="false" ht="15.75" hidden="false" customHeight="false" outlineLevel="0" collapsed="false">
      <c r="A4490" s="3" t="n">
        <v>4489</v>
      </c>
      <c r="B4490" s="4" t="s">
        <v>17037</v>
      </c>
      <c r="C4490" s="4" t="s">
        <v>109</v>
      </c>
      <c r="D4490" s="4" t="s">
        <v>17038</v>
      </c>
      <c r="E4490" s="4" t="s">
        <v>10</v>
      </c>
      <c r="F4490" s="4" t="s">
        <v>17039</v>
      </c>
      <c r="G4490" s="4" t="s">
        <v>12</v>
      </c>
    </row>
    <row r="4491" customFormat="false" ht="15.75" hidden="false" customHeight="false" outlineLevel="0" collapsed="false">
      <c r="A4491" s="3" t="n">
        <v>4490</v>
      </c>
      <c r="B4491" s="4" t="s">
        <v>17040</v>
      </c>
      <c r="C4491" s="4" t="s">
        <v>31</v>
      </c>
      <c r="D4491" s="4" t="s">
        <v>17041</v>
      </c>
      <c r="E4491" s="4" t="s">
        <v>10</v>
      </c>
      <c r="F4491" s="4" t="s">
        <v>17042</v>
      </c>
      <c r="G4491" s="4" t="s">
        <v>12</v>
      </c>
    </row>
    <row r="4492" customFormat="false" ht="15.75" hidden="false" customHeight="false" outlineLevel="0" collapsed="false">
      <c r="A4492" s="3" t="n">
        <v>4491</v>
      </c>
      <c r="B4492" s="5" t="s">
        <v>17043</v>
      </c>
      <c r="C4492" s="4" t="s">
        <v>17044</v>
      </c>
      <c r="D4492" s="4" t="s">
        <v>17045</v>
      </c>
      <c r="E4492" s="4" t="s">
        <v>10</v>
      </c>
      <c r="F4492" s="4" t="s">
        <v>17046</v>
      </c>
      <c r="G4492" s="4" t="s">
        <v>12</v>
      </c>
    </row>
    <row r="4493" customFormat="false" ht="15.75" hidden="false" customHeight="false" outlineLevel="0" collapsed="false">
      <c r="A4493" s="3" t="n">
        <v>4492</v>
      </c>
      <c r="B4493" s="4" t="s">
        <v>17047</v>
      </c>
      <c r="C4493" s="4" t="s">
        <v>17048</v>
      </c>
      <c r="D4493" s="4" t="s">
        <v>17049</v>
      </c>
      <c r="E4493" s="4" t="s">
        <v>10</v>
      </c>
      <c r="F4493" s="4" t="s">
        <v>17050</v>
      </c>
      <c r="G4493" s="4" t="s">
        <v>12</v>
      </c>
    </row>
    <row r="4494" customFormat="false" ht="15.75" hidden="false" customHeight="false" outlineLevel="0" collapsed="false">
      <c r="A4494" s="3" t="n">
        <v>4493</v>
      </c>
      <c r="B4494" s="4" t="s">
        <v>17051</v>
      </c>
      <c r="C4494" s="4" t="s">
        <v>17052</v>
      </c>
      <c r="D4494" s="4" t="s">
        <v>17053</v>
      </c>
      <c r="E4494" s="4" t="s">
        <v>10</v>
      </c>
      <c r="F4494" s="4" t="s">
        <v>17054</v>
      </c>
      <c r="G4494" s="4" t="s">
        <v>12</v>
      </c>
    </row>
    <row r="4495" customFormat="false" ht="15.75" hidden="false" customHeight="false" outlineLevel="0" collapsed="false">
      <c r="A4495" s="3" t="n">
        <v>4494</v>
      </c>
      <c r="B4495" s="4" t="s">
        <v>17055</v>
      </c>
      <c r="C4495" s="4" t="s">
        <v>17056</v>
      </c>
      <c r="D4495" s="4" t="s">
        <v>17057</v>
      </c>
      <c r="E4495" s="4" t="s">
        <v>10</v>
      </c>
      <c r="F4495" s="4" t="s">
        <v>17058</v>
      </c>
      <c r="G4495" s="4" t="s">
        <v>12</v>
      </c>
    </row>
    <row r="4496" customFormat="false" ht="15.75" hidden="false" customHeight="false" outlineLevel="0" collapsed="false">
      <c r="A4496" s="3" t="n">
        <v>4495</v>
      </c>
      <c r="B4496" s="4" t="s">
        <v>17059</v>
      </c>
      <c r="C4496" s="4" t="s">
        <v>17060</v>
      </c>
      <c r="D4496" s="4" t="s">
        <v>17061</v>
      </c>
      <c r="E4496" s="4" t="s">
        <v>10</v>
      </c>
      <c r="F4496" s="10" t="s">
        <v>17062</v>
      </c>
      <c r="G4496" s="4" t="s">
        <v>12</v>
      </c>
    </row>
    <row r="4497" customFormat="false" ht="15.75" hidden="false" customHeight="false" outlineLevel="0" collapsed="false">
      <c r="A4497" s="3" t="n">
        <v>4496</v>
      </c>
      <c r="B4497" s="4" t="s">
        <v>17063</v>
      </c>
      <c r="C4497" s="4" t="s">
        <v>6853</v>
      </c>
      <c r="D4497" s="4" t="s">
        <v>17064</v>
      </c>
      <c r="E4497" s="8" t="n">
        <v>914433000000</v>
      </c>
      <c r="F4497" s="4" t="s">
        <v>17065</v>
      </c>
      <c r="G4497" s="4" t="s">
        <v>12</v>
      </c>
    </row>
    <row r="4498" customFormat="false" ht="15.75" hidden="false" customHeight="false" outlineLevel="0" collapsed="false">
      <c r="A4498" s="3" t="n">
        <v>4497</v>
      </c>
      <c r="B4498" s="4" t="s">
        <v>17066</v>
      </c>
      <c r="C4498" s="4" t="s">
        <v>31</v>
      </c>
      <c r="D4498" s="4" t="s">
        <v>17067</v>
      </c>
      <c r="E4498" s="4" t="s">
        <v>10</v>
      </c>
      <c r="F4498" s="4" t="s">
        <v>17068</v>
      </c>
      <c r="G4498" s="4" t="s">
        <v>12</v>
      </c>
    </row>
    <row r="4499" customFormat="false" ht="15.75" hidden="false" customHeight="false" outlineLevel="0" collapsed="false">
      <c r="A4499" s="3" t="n">
        <v>4498</v>
      </c>
      <c r="B4499" s="4" t="s">
        <v>17069</v>
      </c>
      <c r="C4499" s="4" t="s">
        <v>12134</v>
      </c>
      <c r="D4499" s="4" t="s">
        <v>17070</v>
      </c>
      <c r="E4499" s="4" t="s">
        <v>10</v>
      </c>
      <c r="F4499" s="4" t="s">
        <v>17071</v>
      </c>
      <c r="G4499" s="4" t="s">
        <v>12</v>
      </c>
    </row>
    <row r="4500" customFormat="false" ht="15.75" hidden="false" customHeight="false" outlineLevel="0" collapsed="false">
      <c r="A4500" s="3" t="n">
        <v>4499</v>
      </c>
      <c r="B4500" s="4" t="s">
        <v>17072</v>
      </c>
      <c r="C4500" s="4" t="s">
        <v>171</v>
      </c>
      <c r="D4500" s="4" t="s">
        <v>17073</v>
      </c>
      <c r="E4500" s="4" t="s">
        <v>10</v>
      </c>
      <c r="F4500" s="4" t="s">
        <v>17074</v>
      </c>
      <c r="G4500" s="4" t="s">
        <v>12</v>
      </c>
    </row>
    <row r="4501" customFormat="false" ht="15.75" hidden="false" customHeight="false" outlineLevel="0" collapsed="false">
      <c r="A4501" s="3" t="n">
        <v>4500</v>
      </c>
      <c r="B4501" s="4" t="s">
        <v>17075</v>
      </c>
      <c r="C4501" s="4" t="s">
        <v>17076</v>
      </c>
      <c r="D4501" s="4" t="s">
        <v>17077</v>
      </c>
      <c r="E4501" s="4" t="s">
        <v>10</v>
      </c>
      <c r="F4501" s="4" t="s">
        <v>17078</v>
      </c>
      <c r="G4501" s="4" t="s">
        <v>12</v>
      </c>
    </row>
    <row r="4502" customFormat="false" ht="15.75" hidden="false" customHeight="false" outlineLevel="0" collapsed="false">
      <c r="A4502" s="3" t="n">
        <v>4501</v>
      </c>
      <c r="B4502" s="4" t="s">
        <v>17079</v>
      </c>
      <c r="C4502" s="4" t="s">
        <v>6853</v>
      </c>
      <c r="D4502" s="4" t="s">
        <v>17080</v>
      </c>
      <c r="E4502" s="8" t="n">
        <v>914068000000</v>
      </c>
      <c r="F4502" s="4" t="s">
        <v>17081</v>
      </c>
      <c r="G4502" s="4" t="s">
        <v>12</v>
      </c>
    </row>
    <row r="4503" customFormat="false" ht="15.75" hidden="false" customHeight="false" outlineLevel="0" collapsed="false">
      <c r="A4503" s="3" t="n">
        <v>4502</v>
      </c>
      <c r="B4503" s="4" t="s">
        <v>17082</v>
      </c>
      <c r="C4503" s="4" t="s">
        <v>17083</v>
      </c>
      <c r="D4503" s="4" t="s">
        <v>17084</v>
      </c>
      <c r="E4503" s="4" t="s">
        <v>10</v>
      </c>
      <c r="F4503" s="4" t="s">
        <v>17085</v>
      </c>
      <c r="G4503" s="4" t="s">
        <v>12</v>
      </c>
    </row>
    <row r="4504" customFormat="false" ht="15.75" hidden="false" customHeight="false" outlineLevel="0" collapsed="false">
      <c r="A4504" s="3" t="n">
        <v>4503</v>
      </c>
      <c r="B4504" s="4" t="s">
        <v>17086</v>
      </c>
      <c r="C4504" s="4" t="s">
        <v>3101</v>
      </c>
      <c r="D4504" s="4" t="s">
        <v>17087</v>
      </c>
      <c r="E4504" s="4" t="n">
        <f aca="false">+918123281760</f>
        <v>918123281760</v>
      </c>
      <c r="F4504" s="4" t="s">
        <v>17088</v>
      </c>
      <c r="G4504" s="4" t="s">
        <v>12</v>
      </c>
    </row>
    <row r="4505" customFormat="false" ht="15.75" hidden="false" customHeight="false" outlineLevel="0" collapsed="false">
      <c r="A4505" s="3" t="n">
        <v>4504</v>
      </c>
      <c r="B4505" s="4" t="s">
        <v>17089</v>
      </c>
      <c r="C4505" s="4" t="s">
        <v>17090</v>
      </c>
      <c r="D4505" s="4" t="s">
        <v>17091</v>
      </c>
      <c r="E4505" s="4" t="n">
        <f aca="false">+919900165468</f>
        <v>919900165468</v>
      </c>
      <c r="F4505" s="4" t="s">
        <v>17092</v>
      </c>
      <c r="G4505" s="4" t="s">
        <v>12</v>
      </c>
    </row>
    <row r="4506" customFormat="false" ht="15.75" hidden="false" customHeight="false" outlineLevel="0" collapsed="false">
      <c r="A4506" s="3" t="n">
        <v>4505</v>
      </c>
      <c r="B4506" s="4" t="s">
        <v>17093</v>
      </c>
      <c r="C4506" s="4" t="s">
        <v>17094</v>
      </c>
      <c r="D4506" s="4" t="s">
        <v>17095</v>
      </c>
      <c r="E4506" s="4" t="s">
        <v>10</v>
      </c>
      <c r="F4506" s="4" t="s">
        <v>17096</v>
      </c>
      <c r="G4506" s="4" t="s">
        <v>12</v>
      </c>
    </row>
    <row r="4507" customFormat="false" ht="15.75" hidden="false" customHeight="false" outlineLevel="0" collapsed="false">
      <c r="A4507" s="3" t="n">
        <v>4506</v>
      </c>
      <c r="B4507" s="4" t="s">
        <v>17097</v>
      </c>
      <c r="C4507" s="4" t="s">
        <v>17098</v>
      </c>
      <c r="D4507" s="4" t="s">
        <v>17099</v>
      </c>
      <c r="E4507" s="4" t="s">
        <v>17100</v>
      </c>
      <c r="F4507" s="4" t="s">
        <v>17101</v>
      </c>
      <c r="G4507" s="4" t="s">
        <v>12</v>
      </c>
    </row>
    <row r="4508" customFormat="false" ht="15.75" hidden="false" customHeight="false" outlineLevel="0" collapsed="false">
      <c r="A4508" s="3" t="n">
        <v>4507</v>
      </c>
      <c r="B4508" s="4" t="s">
        <v>17102</v>
      </c>
      <c r="C4508" s="4" t="s">
        <v>17103</v>
      </c>
      <c r="D4508" s="4" t="s">
        <v>17104</v>
      </c>
      <c r="E4508" s="4" t="s">
        <v>10</v>
      </c>
      <c r="F4508" s="4" t="s">
        <v>17105</v>
      </c>
      <c r="G4508" s="4" t="s">
        <v>12</v>
      </c>
    </row>
    <row r="4509" customFormat="false" ht="15.75" hidden="false" customHeight="false" outlineLevel="0" collapsed="false">
      <c r="A4509" s="3" t="n">
        <v>4508</v>
      </c>
      <c r="B4509" s="4" t="s">
        <v>17106</v>
      </c>
      <c r="C4509" s="4" t="s">
        <v>31</v>
      </c>
      <c r="D4509" s="4" t="s">
        <v>17107</v>
      </c>
      <c r="E4509" s="4" t="n">
        <f aca="false">+912266782222</f>
        <v>912266782222</v>
      </c>
      <c r="F4509" s="4" t="s">
        <v>17108</v>
      </c>
      <c r="G4509" s="4" t="s">
        <v>12</v>
      </c>
    </row>
    <row r="4510" customFormat="false" ht="15.75" hidden="false" customHeight="false" outlineLevel="0" collapsed="false">
      <c r="A4510" s="3" t="n">
        <v>4509</v>
      </c>
      <c r="B4510" s="4" t="s">
        <v>17109</v>
      </c>
      <c r="C4510" s="4" t="s">
        <v>17110</v>
      </c>
      <c r="D4510" s="4" t="s">
        <v>17111</v>
      </c>
      <c r="E4510" s="4" t="s">
        <v>10</v>
      </c>
      <c r="F4510" s="4" t="s">
        <v>17112</v>
      </c>
      <c r="G4510" s="4" t="s">
        <v>12</v>
      </c>
    </row>
    <row r="4511" customFormat="false" ht="15.75" hidden="false" customHeight="false" outlineLevel="0" collapsed="false">
      <c r="A4511" s="3" t="n">
        <v>4510</v>
      </c>
      <c r="B4511" s="4" t="s">
        <v>17113</v>
      </c>
      <c r="C4511" s="4" t="s">
        <v>1652</v>
      </c>
      <c r="D4511" s="4" t="s">
        <v>17114</v>
      </c>
      <c r="E4511" s="4" t="s">
        <v>10</v>
      </c>
      <c r="F4511" s="4" t="s">
        <v>17115</v>
      </c>
      <c r="G4511" s="4" t="s">
        <v>12</v>
      </c>
    </row>
    <row r="4512" customFormat="false" ht="15.75" hidden="false" customHeight="false" outlineLevel="0" collapsed="false">
      <c r="A4512" s="3" t="n">
        <v>4511</v>
      </c>
      <c r="B4512" s="4" t="s">
        <v>17116</v>
      </c>
      <c r="C4512" s="4" t="s">
        <v>14</v>
      </c>
      <c r="D4512" s="6" t="s">
        <v>17117</v>
      </c>
      <c r="E4512" s="4" t="s">
        <v>17118</v>
      </c>
      <c r="F4512" s="4" t="s">
        <v>17119</v>
      </c>
      <c r="G4512" s="4" t="s">
        <v>12</v>
      </c>
    </row>
    <row r="4513" customFormat="false" ht="15.75" hidden="false" customHeight="false" outlineLevel="0" collapsed="false">
      <c r="A4513" s="3" t="n">
        <v>4512</v>
      </c>
      <c r="B4513" s="6" t="s">
        <v>17120</v>
      </c>
      <c r="C4513" s="4" t="s">
        <v>17121</v>
      </c>
      <c r="D4513" s="4" t="s">
        <v>17122</v>
      </c>
      <c r="E4513" s="8" t="n">
        <v>914031000000</v>
      </c>
      <c r="F4513" s="4" t="s">
        <v>17123</v>
      </c>
      <c r="G4513" s="4" t="s">
        <v>12</v>
      </c>
    </row>
    <row r="4514" customFormat="false" ht="15.75" hidden="false" customHeight="false" outlineLevel="0" collapsed="false">
      <c r="A4514" s="3" t="n">
        <v>4513</v>
      </c>
      <c r="B4514" s="4" t="s">
        <v>17124</v>
      </c>
      <c r="C4514" s="4" t="s">
        <v>31</v>
      </c>
      <c r="D4514" s="4" t="s">
        <v>17125</v>
      </c>
      <c r="E4514" s="4" t="s">
        <v>10</v>
      </c>
      <c r="F4514" s="4" t="s">
        <v>17126</v>
      </c>
      <c r="G4514" s="4" t="s">
        <v>12</v>
      </c>
    </row>
    <row r="4515" customFormat="false" ht="15.75" hidden="false" customHeight="false" outlineLevel="0" collapsed="false">
      <c r="A4515" s="3" t="n">
        <v>4514</v>
      </c>
      <c r="B4515" s="4" t="s">
        <v>17127</v>
      </c>
      <c r="C4515" s="4" t="s">
        <v>17128</v>
      </c>
      <c r="D4515" s="4" t="s">
        <v>17129</v>
      </c>
      <c r="E4515" s="4" t="s">
        <v>10</v>
      </c>
      <c r="F4515" s="4" t="s">
        <v>17130</v>
      </c>
      <c r="G4515" s="4" t="s">
        <v>12</v>
      </c>
    </row>
    <row r="4516" customFormat="false" ht="15.75" hidden="false" customHeight="false" outlineLevel="0" collapsed="false">
      <c r="A4516" s="3" t="n">
        <v>4515</v>
      </c>
      <c r="B4516" s="4" t="s">
        <v>17131</v>
      </c>
      <c r="C4516" s="4" t="s">
        <v>109</v>
      </c>
      <c r="D4516" s="4" t="s">
        <v>17132</v>
      </c>
      <c r="E4516" s="4" t="s">
        <v>10</v>
      </c>
      <c r="F4516" s="4" t="s">
        <v>17133</v>
      </c>
      <c r="G4516" s="4" t="s">
        <v>12</v>
      </c>
    </row>
    <row r="4517" customFormat="false" ht="15.75" hidden="false" customHeight="false" outlineLevel="0" collapsed="false">
      <c r="A4517" s="3" t="n">
        <v>4516</v>
      </c>
      <c r="B4517" s="4" t="s">
        <v>17134</v>
      </c>
      <c r="C4517" s="4" t="s">
        <v>17135</v>
      </c>
      <c r="D4517" s="4" t="s">
        <v>17136</v>
      </c>
      <c r="E4517" s="4" t="n">
        <f aca="false">+919008003197</f>
        <v>919008003197</v>
      </c>
      <c r="F4517" s="4" t="s">
        <v>17137</v>
      </c>
      <c r="G4517" s="4" t="s">
        <v>12</v>
      </c>
    </row>
    <row r="4518" customFormat="false" ht="15.75" hidden="false" customHeight="false" outlineLevel="0" collapsed="false">
      <c r="A4518" s="3" t="n">
        <v>4517</v>
      </c>
      <c r="B4518" s="4" t="s">
        <v>17138</v>
      </c>
      <c r="C4518" s="4" t="s">
        <v>17139</v>
      </c>
      <c r="D4518" s="4" t="s">
        <v>17140</v>
      </c>
      <c r="E4518" s="4" t="n">
        <v>6309990105</v>
      </c>
      <c r="F4518" s="4" t="s">
        <v>17141</v>
      </c>
      <c r="G4518" s="4" t="s">
        <v>12</v>
      </c>
    </row>
    <row r="4519" customFormat="false" ht="15.75" hidden="false" customHeight="false" outlineLevel="0" collapsed="false">
      <c r="A4519" s="3" t="n">
        <v>4518</v>
      </c>
      <c r="B4519" s="4" t="s">
        <v>17142</v>
      </c>
      <c r="C4519" s="4" t="s">
        <v>17143</v>
      </c>
      <c r="D4519" s="6" t="s">
        <v>17144</v>
      </c>
      <c r="E4519" s="8" t="n">
        <v>912041000000</v>
      </c>
      <c r="F4519" s="4" t="s">
        <v>17145</v>
      </c>
      <c r="G4519" s="4" t="s">
        <v>12</v>
      </c>
    </row>
    <row r="4520" customFormat="false" ht="15.75" hidden="false" customHeight="false" outlineLevel="0" collapsed="false">
      <c r="A4520" s="3" t="n">
        <v>4519</v>
      </c>
      <c r="B4520" s="4" t="s">
        <v>17146</v>
      </c>
      <c r="C4520" s="4" t="s">
        <v>17147</v>
      </c>
      <c r="D4520" s="4" t="s">
        <v>17148</v>
      </c>
      <c r="E4520" s="4" t="n">
        <f aca="false">+918040178669</f>
        <v>918040178669</v>
      </c>
      <c r="F4520" s="4" t="s">
        <v>17149</v>
      </c>
      <c r="G4520" s="4" t="s">
        <v>12</v>
      </c>
    </row>
    <row r="4521" customFormat="false" ht="15.75" hidden="false" customHeight="false" outlineLevel="0" collapsed="false">
      <c r="A4521" s="3" t="n">
        <v>4520</v>
      </c>
      <c r="B4521" s="4" t="s">
        <v>17150</v>
      </c>
      <c r="C4521" s="4" t="s">
        <v>17151</v>
      </c>
      <c r="D4521" s="4" t="s">
        <v>17152</v>
      </c>
      <c r="E4521" s="4" t="s">
        <v>10</v>
      </c>
      <c r="F4521" s="4" t="s">
        <v>17153</v>
      </c>
      <c r="G4521" s="4" t="s">
        <v>12</v>
      </c>
    </row>
    <row r="4522" customFormat="false" ht="15.75" hidden="false" customHeight="false" outlineLevel="0" collapsed="false">
      <c r="A4522" s="3" t="n">
        <v>4521</v>
      </c>
      <c r="B4522" s="4" t="s">
        <v>17154</v>
      </c>
      <c r="C4522" s="4" t="s">
        <v>109</v>
      </c>
      <c r="D4522" s="4" t="s">
        <v>17155</v>
      </c>
      <c r="E4522" s="4" t="s">
        <v>10</v>
      </c>
      <c r="F4522" s="4" t="s">
        <v>17156</v>
      </c>
      <c r="G4522" s="4" t="s">
        <v>12</v>
      </c>
    </row>
    <row r="4523" customFormat="false" ht="15.75" hidden="false" customHeight="false" outlineLevel="0" collapsed="false">
      <c r="A4523" s="3" t="n">
        <v>4522</v>
      </c>
      <c r="B4523" s="4" t="s">
        <v>17157</v>
      </c>
      <c r="C4523" s="4" t="s">
        <v>17158</v>
      </c>
      <c r="D4523" s="4" t="s">
        <v>17159</v>
      </c>
      <c r="E4523" s="4" t="s">
        <v>17160</v>
      </c>
      <c r="F4523" s="4" t="s">
        <v>17161</v>
      </c>
      <c r="G4523" s="4" t="s">
        <v>12</v>
      </c>
    </row>
    <row r="4524" customFormat="false" ht="15.75" hidden="false" customHeight="false" outlineLevel="0" collapsed="false">
      <c r="A4524" s="3" t="n">
        <v>4523</v>
      </c>
      <c r="B4524" s="4" t="s">
        <v>17162</v>
      </c>
      <c r="C4524" s="4" t="s">
        <v>17163</v>
      </c>
      <c r="D4524" s="4" t="s">
        <v>17164</v>
      </c>
      <c r="E4524" s="10" t="s">
        <v>17165</v>
      </c>
      <c r="F4524" s="10" t="s">
        <v>17166</v>
      </c>
      <c r="G4524" s="4" t="s">
        <v>12</v>
      </c>
    </row>
    <row r="4525" customFormat="false" ht="15.75" hidden="false" customHeight="false" outlineLevel="0" collapsed="false">
      <c r="A4525" s="3" t="n">
        <v>4524</v>
      </c>
      <c r="B4525" s="4" t="s">
        <v>17167</v>
      </c>
      <c r="C4525" s="4" t="s">
        <v>31</v>
      </c>
      <c r="D4525" s="4" t="s">
        <v>17168</v>
      </c>
      <c r="E4525" s="4" t="s">
        <v>17169</v>
      </c>
      <c r="F4525" s="4" t="s">
        <v>17170</v>
      </c>
      <c r="G4525" s="4" t="s">
        <v>12</v>
      </c>
    </row>
    <row r="4526" customFormat="false" ht="15.75" hidden="false" customHeight="false" outlineLevel="0" collapsed="false">
      <c r="A4526" s="3" t="n">
        <v>4525</v>
      </c>
      <c r="B4526" s="4" t="s">
        <v>17171</v>
      </c>
      <c r="C4526" s="4" t="s">
        <v>31</v>
      </c>
      <c r="D4526" s="4" t="s">
        <v>17172</v>
      </c>
      <c r="E4526" s="4" t="s">
        <v>10</v>
      </c>
      <c r="F4526" s="4" t="s">
        <v>17173</v>
      </c>
      <c r="G4526" s="4" t="s">
        <v>12</v>
      </c>
    </row>
    <row r="4527" customFormat="false" ht="15.75" hidden="false" customHeight="false" outlineLevel="0" collapsed="false">
      <c r="A4527" s="3" t="n">
        <v>4526</v>
      </c>
      <c r="B4527" s="4" t="s">
        <v>17174</v>
      </c>
      <c r="C4527" s="4" t="s">
        <v>51</v>
      </c>
      <c r="D4527" s="4" t="s">
        <v>17175</v>
      </c>
      <c r="E4527" s="4" t="s">
        <v>10</v>
      </c>
      <c r="F4527" s="4" t="s">
        <v>17176</v>
      </c>
      <c r="G4527" s="4" t="s">
        <v>12</v>
      </c>
    </row>
    <row r="4528" customFormat="false" ht="15.75" hidden="false" customHeight="false" outlineLevel="0" collapsed="false">
      <c r="A4528" s="3" t="n">
        <v>4527</v>
      </c>
      <c r="B4528" s="4" t="s">
        <v>17177</v>
      </c>
      <c r="C4528" s="4" t="s">
        <v>16759</v>
      </c>
      <c r="D4528" s="4" t="s">
        <v>17178</v>
      </c>
      <c r="E4528" s="4" t="s">
        <v>10</v>
      </c>
      <c r="F4528" s="4" t="s">
        <v>17179</v>
      </c>
      <c r="G4528" s="4" t="s">
        <v>12</v>
      </c>
    </row>
    <row r="4529" customFormat="false" ht="15.75" hidden="false" customHeight="false" outlineLevel="0" collapsed="false">
      <c r="A4529" s="3" t="n">
        <v>4528</v>
      </c>
      <c r="B4529" s="4" t="s">
        <v>17180</v>
      </c>
      <c r="C4529" s="4" t="s">
        <v>17181</v>
      </c>
      <c r="D4529" s="4" t="s">
        <v>17182</v>
      </c>
      <c r="E4529" s="4" t="s">
        <v>10</v>
      </c>
      <c r="F4529" s="4" t="s">
        <v>17183</v>
      </c>
      <c r="G4529" s="4" t="s">
        <v>12</v>
      </c>
    </row>
    <row r="4530" customFormat="false" ht="15.75" hidden="false" customHeight="false" outlineLevel="0" collapsed="false">
      <c r="A4530" s="3" t="n">
        <v>4529</v>
      </c>
      <c r="B4530" s="4" t="s">
        <v>17184</v>
      </c>
      <c r="C4530" s="4" t="s">
        <v>17185</v>
      </c>
      <c r="D4530" s="4" t="s">
        <v>17186</v>
      </c>
      <c r="E4530" s="4" t="s">
        <v>17187</v>
      </c>
      <c r="F4530" s="4" t="s">
        <v>17188</v>
      </c>
      <c r="G4530" s="4" t="s">
        <v>12</v>
      </c>
    </row>
    <row r="4531" customFormat="false" ht="15.75" hidden="false" customHeight="false" outlineLevel="0" collapsed="false">
      <c r="A4531" s="3" t="n">
        <v>4530</v>
      </c>
      <c r="B4531" s="4" t="s">
        <v>17189</v>
      </c>
      <c r="C4531" s="4" t="s">
        <v>17190</v>
      </c>
      <c r="D4531" s="4" t="s">
        <v>17191</v>
      </c>
      <c r="E4531" s="4" t="s">
        <v>10</v>
      </c>
      <c r="F4531" s="4" t="s">
        <v>17192</v>
      </c>
      <c r="G4531" s="4" t="s">
        <v>12</v>
      </c>
    </row>
    <row r="4532" customFormat="false" ht="15.75" hidden="false" customHeight="false" outlineLevel="0" collapsed="false">
      <c r="A4532" s="3" t="n">
        <v>4531</v>
      </c>
      <c r="B4532" s="4" t="s">
        <v>17193</v>
      </c>
      <c r="C4532" s="4" t="s">
        <v>17194</v>
      </c>
      <c r="D4532" s="4" t="s">
        <v>17195</v>
      </c>
      <c r="E4532" s="4" t="s">
        <v>17196</v>
      </c>
      <c r="F4532" s="4" t="s">
        <v>17197</v>
      </c>
      <c r="G4532" s="4" t="s">
        <v>12</v>
      </c>
    </row>
    <row r="4533" customFormat="false" ht="15.75" hidden="false" customHeight="false" outlineLevel="0" collapsed="false">
      <c r="A4533" s="3" t="n">
        <v>4532</v>
      </c>
      <c r="B4533" s="4" t="s">
        <v>17198</v>
      </c>
      <c r="C4533" s="4" t="s">
        <v>17199</v>
      </c>
      <c r="D4533" s="4" t="s">
        <v>17200</v>
      </c>
      <c r="E4533" s="4" t="n">
        <f aca="false">+919880530227</f>
        <v>919880530227</v>
      </c>
      <c r="F4533" s="4" t="s">
        <v>10</v>
      </c>
      <c r="G4533" s="7" t="s">
        <v>146</v>
      </c>
    </row>
    <row r="4534" customFormat="false" ht="15.75" hidden="false" customHeight="false" outlineLevel="0" collapsed="false">
      <c r="A4534" s="3" t="n">
        <v>4533</v>
      </c>
      <c r="B4534" s="4" t="s">
        <v>17201</v>
      </c>
      <c r="C4534" s="4" t="s">
        <v>31</v>
      </c>
      <c r="D4534" s="4" t="s">
        <v>17202</v>
      </c>
      <c r="E4534" s="4" t="s">
        <v>10</v>
      </c>
      <c r="F4534" s="4" t="s">
        <v>17203</v>
      </c>
      <c r="G4534" s="4" t="s">
        <v>12</v>
      </c>
    </row>
    <row r="4535" customFormat="false" ht="15.75" hidden="false" customHeight="false" outlineLevel="0" collapsed="false">
      <c r="A4535" s="3" t="n">
        <v>4534</v>
      </c>
      <c r="B4535" s="4" t="s">
        <v>17204</v>
      </c>
      <c r="C4535" s="4" t="s">
        <v>17205</v>
      </c>
      <c r="D4535" s="4" t="s">
        <v>17206</v>
      </c>
      <c r="E4535" s="4" t="s">
        <v>17207</v>
      </c>
      <c r="F4535" s="4" t="s">
        <v>17208</v>
      </c>
      <c r="G4535" s="4" t="s">
        <v>12</v>
      </c>
    </row>
    <row r="4536" customFormat="false" ht="15.75" hidden="false" customHeight="false" outlineLevel="0" collapsed="false">
      <c r="A4536" s="3" t="n">
        <v>4535</v>
      </c>
      <c r="B4536" s="4" t="s">
        <v>17209</v>
      </c>
      <c r="C4536" s="4" t="s">
        <v>6853</v>
      </c>
      <c r="D4536" s="6" t="s">
        <v>17210</v>
      </c>
      <c r="E4536" s="4" t="s">
        <v>10</v>
      </c>
      <c r="F4536" s="4" t="s">
        <v>17211</v>
      </c>
      <c r="G4536" s="4" t="s">
        <v>12</v>
      </c>
    </row>
    <row r="4537" customFormat="false" ht="15.75" hidden="false" customHeight="false" outlineLevel="0" collapsed="false">
      <c r="A4537" s="3" t="n">
        <v>4536</v>
      </c>
      <c r="B4537" s="4" t="s">
        <v>17212</v>
      </c>
      <c r="C4537" s="4" t="s">
        <v>17213</v>
      </c>
      <c r="D4537" s="4" t="s">
        <v>17214</v>
      </c>
      <c r="E4537" s="4" t="s">
        <v>17215</v>
      </c>
      <c r="F4537" s="4" t="s">
        <v>17216</v>
      </c>
      <c r="G4537" s="4" t="s">
        <v>12</v>
      </c>
    </row>
    <row r="4538" customFormat="false" ht="15.75" hidden="false" customHeight="false" outlineLevel="0" collapsed="false">
      <c r="A4538" s="3" t="n">
        <v>4537</v>
      </c>
      <c r="B4538" s="4" t="s">
        <v>17217</v>
      </c>
      <c r="C4538" s="4" t="s">
        <v>31</v>
      </c>
      <c r="D4538" s="6" t="s">
        <v>17218</v>
      </c>
      <c r="E4538" s="4" t="s">
        <v>10</v>
      </c>
      <c r="F4538" s="4" t="s">
        <v>17219</v>
      </c>
      <c r="G4538" s="4" t="s">
        <v>12</v>
      </c>
    </row>
    <row r="4539" customFormat="false" ht="15.75" hidden="false" customHeight="false" outlineLevel="0" collapsed="false">
      <c r="A4539" s="3" t="n">
        <v>4538</v>
      </c>
      <c r="B4539" s="4" t="s">
        <v>17220</v>
      </c>
      <c r="C4539" s="4" t="s">
        <v>51</v>
      </c>
      <c r="D4539" s="4" t="s">
        <v>17221</v>
      </c>
      <c r="E4539" s="4" t="n">
        <f aca="false">+914065127333</f>
        <v>914065127333</v>
      </c>
      <c r="F4539" s="4" t="s">
        <v>17222</v>
      </c>
      <c r="G4539" s="4" t="s">
        <v>12</v>
      </c>
    </row>
    <row r="4540" customFormat="false" ht="15.75" hidden="false" customHeight="false" outlineLevel="0" collapsed="false">
      <c r="A4540" s="3" t="n">
        <v>4539</v>
      </c>
      <c r="B4540" s="4" t="s">
        <v>17223</v>
      </c>
      <c r="C4540" s="4" t="s">
        <v>17224</v>
      </c>
      <c r="D4540" s="4" t="s">
        <v>17225</v>
      </c>
      <c r="E4540" s="4" t="n">
        <v>41235751</v>
      </c>
      <c r="F4540" s="4" t="s">
        <v>17226</v>
      </c>
      <c r="G4540" s="4" t="s">
        <v>12</v>
      </c>
    </row>
    <row r="4541" customFormat="false" ht="15.75" hidden="false" customHeight="false" outlineLevel="0" collapsed="false">
      <c r="A4541" s="3" t="n">
        <v>4540</v>
      </c>
      <c r="B4541" s="4" t="s">
        <v>17227</v>
      </c>
      <c r="C4541" s="4" t="s">
        <v>1821</v>
      </c>
      <c r="D4541" s="4" t="s">
        <v>17228</v>
      </c>
      <c r="E4541" s="4" t="s">
        <v>10</v>
      </c>
      <c r="F4541" s="4" t="s">
        <v>17229</v>
      </c>
      <c r="G4541" s="4" t="s">
        <v>12</v>
      </c>
    </row>
    <row r="4542" customFormat="false" ht="15.75" hidden="false" customHeight="false" outlineLevel="0" collapsed="false">
      <c r="A4542" s="3" t="n">
        <v>4541</v>
      </c>
      <c r="B4542" s="4" t="s">
        <v>17230</v>
      </c>
      <c r="C4542" s="4" t="s">
        <v>17231</v>
      </c>
      <c r="D4542" s="4" t="s">
        <v>17232</v>
      </c>
      <c r="E4542" s="10" t="s">
        <v>17233</v>
      </c>
      <c r="F4542" s="4" t="s">
        <v>17234</v>
      </c>
      <c r="G4542" s="4" t="s">
        <v>12</v>
      </c>
    </row>
    <row r="4543" customFormat="false" ht="15.75" hidden="false" customHeight="false" outlineLevel="0" collapsed="false">
      <c r="A4543" s="3" t="n">
        <v>4542</v>
      </c>
      <c r="B4543" s="4" t="s">
        <v>17235</v>
      </c>
      <c r="C4543" s="4" t="s">
        <v>31</v>
      </c>
      <c r="D4543" s="4" t="s">
        <v>17236</v>
      </c>
      <c r="E4543" s="4" t="s">
        <v>10</v>
      </c>
      <c r="F4543" s="4" t="s">
        <v>17237</v>
      </c>
      <c r="G4543" s="4" t="s">
        <v>12</v>
      </c>
    </row>
    <row r="4544" customFormat="false" ht="15.75" hidden="false" customHeight="false" outlineLevel="0" collapsed="false">
      <c r="A4544" s="3" t="n">
        <v>4543</v>
      </c>
      <c r="B4544" s="4" t="s">
        <v>17238</v>
      </c>
      <c r="C4544" s="4" t="s">
        <v>17239</v>
      </c>
      <c r="D4544" s="4" t="s">
        <v>17240</v>
      </c>
      <c r="E4544" s="4" t="s">
        <v>10</v>
      </c>
      <c r="F4544" s="4" t="s">
        <v>17241</v>
      </c>
      <c r="G4544" s="4" t="s">
        <v>12</v>
      </c>
    </row>
    <row r="4545" customFormat="false" ht="15.75" hidden="false" customHeight="false" outlineLevel="0" collapsed="false">
      <c r="A4545" s="3" t="n">
        <v>4544</v>
      </c>
      <c r="B4545" s="4" t="s">
        <v>17242</v>
      </c>
      <c r="C4545" s="4" t="s">
        <v>17243</v>
      </c>
      <c r="D4545" s="4" t="s">
        <v>17244</v>
      </c>
      <c r="E4545" s="4" t="n">
        <f aca="false">+911149998999</f>
        <v>911149998999</v>
      </c>
      <c r="F4545" s="4" t="s">
        <v>17245</v>
      </c>
      <c r="G4545" s="4" t="s">
        <v>12</v>
      </c>
    </row>
    <row r="4546" customFormat="false" ht="15.75" hidden="false" customHeight="false" outlineLevel="0" collapsed="false">
      <c r="A4546" s="3" t="n">
        <v>4545</v>
      </c>
      <c r="B4546" s="4" t="s">
        <v>17246</v>
      </c>
      <c r="C4546" s="4" t="s">
        <v>17247</v>
      </c>
      <c r="D4546" s="4" t="s">
        <v>17248</v>
      </c>
      <c r="E4546" s="4" t="s">
        <v>10</v>
      </c>
      <c r="F4546" s="4" t="s">
        <v>17249</v>
      </c>
      <c r="G4546" s="4" t="s">
        <v>12</v>
      </c>
    </row>
    <row r="4547" customFormat="false" ht="15.75" hidden="false" customHeight="false" outlineLevel="0" collapsed="false">
      <c r="A4547" s="3" t="n">
        <v>4546</v>
      </c>
      <c r="B4547" s="4" t="s">
        <v>17250</v>
      </c>
      <c r="C4547" s="4" t="s">
        <v>17251</v>
      </c>
      <c r="D4547" s="4" t="s">
        <v>17252</v>
      </c>
      <c r="E4547" s="4" t="s">
        <v>10</v>
      </c>
      <c r="F4547" s="4" t="s">
        <v>17253</v>
      </c>
      <c r="G4547" s="4" t="s">
        <v>12</v>
      </c>
    </row>
    <row r="4548" customFormat="false" ht="15.75" hidden="false" customHeight="false" outlineLevel="0" collapsed="false">
      <c r="A4548" s="3" t="n">
        <v>4547</v>
      </c>
      <c r="B4548" s="4" t="s">
        <v>17254</v>
      </c>
      <c r="C4548" s="4" t="s">
        <v>6853</v>
      </c>
      <c r="D4548" s="4" t="s">
        <v>17255</v>
      </c>
      <c r="E4548" s="10" t="s">
        <v>17256</v>
      </c>
      <c r="F4548" s="4" t="s">
        <v>17257</v>
      </c>
      <c r="G4548" s="4" t="s">
        <v>12</v>
      </c>
    </row>
    <row r="4549" customFormat="false" ht="15.75" hidden="false" customHeight="false" outlineLevel="0" collapsed="false">
      <c r="A4549" s="3" t="n">
        <v>4548</v>
      </c>
      <c r="B4549" s="4" t="s">
        <v>17258</v>
      </c>
      <c r="C4549" s="4" t="s">
        <v>17259</v>
      </c>
      <c r="D4549" s="4" t="s">
        <v>17260</v>
      </c>
      <c r="E4549" s="4" t="s">
        <v>10</v>
      </c>
      <c r="F4549" s="4" t="s">
        <v>17261</v>
      </c>
      <c r="G4549" s="4" t="s">
        <v>12</v>
      </c>
    </row>
    <row r="4550" customFormat="false" ht="15.75" hidden="false" customHeight="false" outlineLevel="0" collapsed="false">
      <c r="A4550" s="3" t="n">
        <v>4549</v>
      </c>
      <c r="B4550" s="4" t="s">
        <v>17262</v>
      </c>
      <c r="C4550" s="4" t="s">
        <v>31</v>
      </c>
      <c r="D4550" s="4" t="s">
        <v>17263</v>
      </c>
      <c r="E4550" s="4" t="s">
        <v>17264</v>
      </c>
      <c r="F4550" s="4" t="s">
        <v>17265</v>
      </c>
      <c r="G4550" s="4" t="s">
        <v>12</v>
      </c>
    </row>
    <row r="4551" customFormat="false" ht="15.75" hidden="false" customHeight="false" outlineLevel="0" collapsed="false">
      <c r="A4551" s="3" t="n">
        <v>4550</v>
      </c>
      <c r="B4551" s="4" t="s">
        <v>17266</v>
      </c>
      <c r="C4551" s="4" t="s">
        <v>17267</v>
      </c>
      <c r="D4551" s="4" t="s">
        <v>17268</v>
      </c>
      <c r="E4551" s="4" t="s">
        <v>10</v>
      </c>
      <c r="F4551" s="4" t="s">
        <v>17269</v>
      </c>
      <c r="G4551" s="4" t="s">
        <v>12</v>
      </c>
    </row>
    <row r="4552" customFormat="false" ht="15.75" hidden="false" customHeight="false" outlineLevel="0" collapsed="false">
      <c r="A4552" s="3" t="n">
        <v>4551</v>
      </c>
      <c r="B4552" s="4" t="s">
        <v>17270</v>
      </c>
      <c r="C4552" s="4" t="s">
        <v>17271</v>
      </c>
      <c r="D4552" s="6" t="s">
        <v>17272</v>
      </c>
      <c r="E4552" s="4" t="s">
        <v>10</v>
      </c>
      <c r="F4552" s="4" t="s">
        <v>17273</v>
      </c>
      <c r="G4552" s="4" t="s">
        <v>12</v>
      </c>
    </row>
    <row r="4553" customFormat="false" ht="15.75" hidden="false" customHeight="false" outlineLevel="0" collapsed="false">
      <c r="A4553" s="3" t="n">
        <v>4552</v>
      </c>
      <c r="B4553" s="4" t="s">
        <v>17274</v>
      </c>
      <c r="C4553" s="4" t="s">
        <v>17275</v>
      </c>
      <c r="D4553" s="6" t="s">
        <v>17276</v>
      </c>
      <c r="E4553" s="4" t="s">
        <v>10</v>
      </c>
      <c r="F4553" s="4" t="s">
        <v>17277</v>
      </c>
      <c r="G4553" s="4" t="s">
        <v>12</v>
      </c>
    </row>
    <row r="4554" customFormat="false" ht="15.75" hidden="false" customHeight="false" outlineLevel="0" collapsed="false">
      <c r="A4554" s="3" t="n">
        <v>4553</v>
      </c>
      <c r="B4554" s="4" t="s">
        <v>17278</v>
      </c>
      <c r="C4554" s="4" t="s">
        <v>6853</v>
      </c>
      <c r="D4554" s="4" t="s">
        <v>17279</v>
      </c>
      <c r="E4554" s="4" t="s">
        <v>10</v>
      </c>
      <c r="F4554" s="4" t="s">
        <v>17280</v>
      </c>
      <c r="G4554" s="4" t="s">
        <v>12</v>
      </c>
    </row>
    <row r="4555" customFormat="false" ht="15.75" hidden="false" customHeight="false" outlineLevel="0" collapsed="false">
      <c r="A4555" s="3" t="n">
        <v>4554</v>
      </c>
      <c r="B4555" s="4" t="s">
        <v>17281</v>
      </c>
      <c r="C4555" s="4" t="s">
        <v>17282</v>
      </c>
      <c r="D4555" s="4" t="s">
        <v>17283</v>
      </c>
      <c r="E4555" s="4" t="s">
        <v>10</v>
      </c>
      <c r="F4555" s="4" t="s">
        <v>17284</v>
      </c>
      <c r="G4555" s="4" t="s">
        <v>12</v>
      </c>
    </row>
    <row r="4556" customFormat="false" ht="15.75" hidden="false" customHeight="false" outlineLevel="0" collapsed="false">
      <c r="A4556" s="3" t="n">
        <v>4555</v>
      </c>
      <c r="B4556" s="4" t="s">
        <v>17285</v>
      </c>
      <c r="C4556" s="4" t="s">
        <v>15896</v>
      </c>
      <c r="D4556" s="4" t="s">
        <v>17286</v>
      </c>
      <c r="E4556" s="4" t="s">
        <v>10</v>
      </c>
      <c r="F4556" s="4" t="s">
        <v>17287</v>
      </c>
      <c r="G4556" s="4" t="s">
        <v>12</v>
      </c>
    </row>
    <row r="4557" customFormat="false" ht="15.75" hidden="false" customHeight="false" outlineLevel="0" collapsed="false">
      <c r="A4557" s="3" t="n">
        <v>4556</v>
      </c>
      <c r="B4557" s="4" t="s">
        <v>17288</v>
      </c>
      <c r="C4557" s="4" t="s">
        <v>17289</v>
      </c>
      <c r="D4557" s="4" t="s">
        <v>17290</v>
      </c>
      <c r="E4557" s="4" t="n">
        <f aca="false">+914442040045</f>
        <v>914442040045</v>
      </c>
      <c r="F4557" s="4" t="s">
        <v>17291</v>
      </c>
      <c r="G4557" s="4" t="s">
        <v>12</v>
      </c>
    </row>
    <row r="4558" customFormat="false" ht="15.75" hidden="false" customHeight="false" outlineLevel="0" collapsed="false">
      <c r="A4558" s="3" t="n">
        <v>4557</v>
      </c>
      <c r="B4558" s="4" t="s">
        <v>17292</v>
      </c>
      <c r="C4558" s="4" t="s">
        <v>17293</v>
      </c>
      <c r="D4558" s="4" t="s">
        <v>17294</v>
      </c>
      <c r="E4558" s="4" t="s">
        <v>10</v>
      </c>
      <c r="F4558" s="4" t="s">
        <v>17295</v>
      </c>
      <c r="G4558" s="4" t="s">
        <v>12</v>
      </c>
    </row>
    <row r="4559" customFormat="false" ht="15.75" hidden="false" customHeight="false" outlineLevel="0" collapsed="false">
      <c r="A4559" s="3" t="n">
        <v>4558</v>
      </c>
      <c r="B4559" s="4" t="s">
        <v>17296</v>
      </c>
      <c r="C4559" s="4" t="s">
        <v>17297</v>
      </c>
      <c r="D4559" s="6" t="s">
        <v>17298</v>
      </c>
      <c r="E4559" s="4" t="n">
        <f aca="false">+919591017401</f>
        <v>919591017401</v>
      </c>
      <c r="F4559" s="4" t="s">
        <v>17299</v>
      </c>
      <c r="G4559" s="4" t="s">
        <v>12</v>
      </c>
    </row>
    <row r="4560" customFormat="false" ht="15.75" hidden="false" customHeight="false" outlineLevel="0" collapsed="false">
      <c r="A4560" s="3" t="n">
        <v>4559</v>
      </c>
      <c r="B4560" s="4" t="s">
        <v>17300</v>
      </c>
      <c r="C4560" s="4" t="s">
        <v>31</v>
      </c>
      <c r="D4560" s="4" t="s">
        <v>17301</v>
      </c>
      <c r="E4560" s="4" t="s">
        <v>17302</v>
      </c>
      <c r="F4560" s="4" t="s">
        <v>17303</v>
      </c>
      <c r="G4560" s="4" t="s">
        <v>12</v>
      </c>
    </row>
    <row r="4561" customFormat="false" ht="15.75" hidden="false" customHeight="false" outlineLevel="0" collapsed="false">
      <c r="A4561" s="3" t="n">
        <v>4560</v>
      </c>
      <c r="B4561" s="4" t="s">
        <v>17304</v>
      </c>
      <c r="C4561" s="4" t="s">
        <v>17305</v>
      </c>
      <c r="D4561" s="4" t="s">
        <v>17306</v>
      </c>
      <c r="E4561" s="4" t="s">
        <v>10</v>
      </c>
      <c r="F4561" s="4" t="s">
        <v>17307</v>
      </c>
      <c r="G4561" s="4" t="s">
        <v>12</v>
      </c>
    </row>
    <row r="4562" customFormat="false" ht="15.75" hidden="false" customHeight="false" outlineLevel="0" collapsed="false">
      <c r="A4562" s="3" t="n">
        <v>4561</v>
      </c>
      <c r="B4562" s="4" t="s">
        <v>17308</v>
      </c>
      <c r="C4562" s="4" t="s">
        <v>1855</v>
      </c>
      <c r="D4562" s="4" t="s">
        <v>17309</v>
      </c>
      <c r="E4562" s="4" t="s">
        <v>10</v>
      </c>
      <c r="F4562" s="4" t="s">
        <v>17310</v>
      </c>
      <c r="G4562" s="4" t="s">
        <v>12</v>
      </c>
    </row>
    <row r="4563" customFormat="false" ht="15.75" hidden="false" customHeight="false" outlineLevel="0" collapsed="false">
      <c r="A4563" s="3" t="n">
        <v>4562</v>
      </c>
      <c r="B4563" s="4" t="s">
        <v>17311</v>
      </c>
      <c r="C4563" s="4" t="s">
        <v>17312</v>
      </c>
      <c r="D4563" s="4" t="s">
        <v>17313</v>
      </c>
      <c r="E4563" s="4" t="n">
        <f aca="false">+914466825700</f>
        <v>914466825700</v>
      </c>
      <c r="F4563" s="4" t="s">
        <v>17314</v>
      </c>
      <c r="G4563" s="4" t="s">
        <v>12</v>
      </c>
    </row>
    <row r="4564" customFormat="false" ht="15.75" hidden="false" customHeight="false" outlineLevel="0" collapsed="false">
      <c r="A4564" s="3" t="n">
        <v>4563</v>
      </c>
      <c r="B4564" s="4" t="s">
        <v>17315</v>
      </c>
      <c r="C4564" s="4" t="s">
        <v>17316</v>
      </c>
      <c r="D4564" s="4" t="s">
        <v>17317</v>
      </c>
      <c r="E4564" s="4" t="s">
        <v>10</v>
      </c>
      <c r="F4564" s="4" t="s">
        <v>17318</v>
      </c>
      <c r="G4564" s="4" t="s">
        <v>12</v>
      </c>
    </row>
    <row r="4565" customFormat="false" ht="15.75" hidden="false" customHeight="false" outlineLevel="0" collapsed="false">
      <c r="A4565" s="3" t="n">
        <v>4564</v>
      </c>
      <c r="B4565" s="4" t="s">
        <v>17319</v>
      </c>
      <c r="C4565" s="4" t="s">
        <v>1652</v>
      </c>
      <c r="D4565" s="4" t="s">
        <v>17320</v>
      </c>
      <c r="E4565" s="4" t="s">
        <v>17321</v>
      </c>
      <c r="F4565" s="4" t="s">
        <v>17322</v>
      </c>
      <c r="G4565" s="4" t="s">
        <v>12</v>
      </c>
    </row>
    <row r="4566" customFormat="false" ht="15.75" hidden="false" customHeight="false" outlineLevel="0" collapsed="false">
      <c r="A4566" s="3" t="n">
        <v>4565</v>
      </c>
      <c r="B4566" s="4" t="s">
        <v>17323</v>
      </c>
      <c r="C4566" s="4" t="s">
        <v>17324</v>
      </c>
      <c r="D4566" s="4" t="s">
        <v>17325</v>
      </c>
      <c r="E4566" s="4" t="s">
        <v>17326</v>
      </c>
      <c r="F4566" s="4" t="s">
        <v>17327</v>
      </c>
      <c r="G4566" s="4" t="s">
        <v>12</v>
      </c>
    </row>
    <row r="4567" customFormat="false" ht="15.75" hidden="false" customHeight="false" outlineLevel="0" collapsed="false">
      <c r="A4567" s="3" t="n">
        <v>4566</v>
      </c>
      <c r="B4567" s="4" t="s">
        <v>17328</v>
      </c>
      <c r="C4567" s="4" t="s">
        <v>17329</v>
      </c>
      <c r="D4567" s="4" t="s">
        <v>17330</v>
      </c>
      <c r="E4567" s="4" t="s">
        <v>10</v>
      </c>
      <c r="F4567" s="4" t="s">
        <v>17331</v>
      </c>
      <c r="G4567" s="4" t="s">
        <v>12</v>
      </c>
    </row>
    <row r="4568" customFormat="false" ht="15.75" hidden="false" customHeight="false" outlineLevel="0" collapsed="false">
      <c r="A4568" s="3" t="n">
        <v>4567</v>
      </c>
      <c r="B4568" s="4" t="s">
        <v>17332</v>
      </c>
      <c r="C4568" s="4" t="s">
        <v>171</v>
      </c>
      <c r="D4568" s="4" t="s">
        <v>17333</v>
      </c>
      <c r="E4568" s="4" t="n">
        <f aca="false">+919900991863</f>
        <v>919900991863</v>
      </c>
      <c r="F4568" s="4" t="s">
        <v>17334</v>
      </c>
      <c r="G4568" s="4" t="s">
        <v>12</v>
      </c>
    </row>
    <row r="4569" customFormat="false" ht="15.75" hidden="false" customHeight="false" outlineLevel="0" collapsed="false">
      <c r="A4569" s="3" t="n">
        <v>4568</v>
      </c>
      <c r="B4569" s="4" t="s">
        <v>17335</v>
      </c>
      <c r="C4569" s="4" t="s">
        <v>9718</v>
      </c>
      <c r="D4569" s="4" t="s">
        <v>17336</v>
      </c>
      <c r="E4569" s="4" t="s">
        <v>10</v>
      </c>
      <c r="F4569" s="4" t="s">
        <v>17337</v>
      </c>
      <c r="G4569" s="4" t="s">
        <v>12</v>
      </c>
    </row>
    <row r="4570" customFormat="false" ht="15.75" hidden="false" customHeight="false" outlineLevel="0" collapsed="false">
      <c r="A4570" s="3" t="n">
        <v>4569</v>
      </c>
      <c r="B4570" s="4" t="s">
        <v>17338</v>
      </c>
      <c r="C4570" s="4" t="s">
        <v>17339</v>
      </c>
      <c r="D4570" s="4" t="s">
        <v>17340</v>
      </c>
      <c r="E4570" s="4" t="s">
        <v>10</v>
      </c>
      <c r="F4570" s="4" t="s">
        <v>17341</v>
      </c>
      <c r="G4570" s="4" t="s">
        <v>12</v>
      </c>
    </row>
    <row r="4571" customFormat="false" ht="15.75" hidden="false" customHeight="false" outlineLevel="0" collapsed="false">
      <c r="A4571" s="3" t="n">
        <v>4570</v>
      </c>
      <c r="B4571" s="4" t="s">
        <v>17342</v>
      </c>
      <c r="C4571" s="4" t="s">
        <v>6853</v>
      </c>
      <c r="D4571" s="4" t="s">
        <v>17343</v>
      </c>
      <c r="E4571" s="4" t="s">
        <v>17344</v>
      </c>
      <c r="F4571" s="4" t="s">
        <v>17345</v>
      </c>
      <c r="G4571" s="4" t="s">
        <v>12</v>
      </c>
    </row>
    <row r="4572" customFormat="false" ht="15.75" hidden="false" customHeight="false" outlineLevel="0" collapsed="false">
      <c r="A4572" s="3" t="n">
        <v>4571</v>
      </c>
      <c r="B4572" s="4" t="s">
        <v>17346</v>
      </c>
      <c r="C4572" s="4" t="s">
        <v>31</v>
      </c>
      <c r="D4572" s="4" t="s">
        <v>17347</v>
      </c>
      <c r="E4572" s="4" t="s">
        <v>17348</v>
      </c>
      <c r="F4572" s="4" t="s">
        <v>17349</v>
      </c>
      <c r="G4572" s="4" t="s">
        <v>12</v>
      </c>
    </row>
    <row r="4573" customFormat="false" ht="15.75" hidden="false" customHeight="false" outlineLevel="0" collapsed="false">
      <c r="A4573" s="3" t="n">
        <v>4572</v>
      </c>
      <c r="B4573" s="4" t="s">
        <v>17350</v>
      </c>
      <c r="C4573" s="4" t="s">
        <v>17351</v>
      </c>
      <c r="D4573" s="4" t="s">
        <v>17352</v>
      </c>
      <c r="E4573" s="4" t="n">
        <f aca="false">+919880280580</f>
        <v>919880280580</v>
      </c>
      <c r="F4573" s="4" t="s">
        <v>17353</v>
      </c>
      <c r="G4573" s="4" t="s">
        <v>12</v>
      </c>
    </row>
    <row r="4574" customFormat="false" ht="15.75" hidden="false" customHeight="false" outlineLevel="0" collapsed="false">
      <c r="A4574" s="3" t="n">
        <v>4573</v>
      </c>
      <c r="B4574" s="4" t="s">
        <v>17354</v>
      </c>
      <c r="C4574" s="4" t="s">
        <v>17355</v>
      </c>
      <c r="D4574" s="4" t="s">
        <v>17356</v>
      </c>
      <c r="E4574" s="4" t="s">
        <v>10</v>
      </c>
      <c r="F4574" s="4" t="s">
        <v>17357</v>
      </c>
      <c r="G4574" s="4" t="s">
        <v>12</v>
      </c>
    </row>
    <row r="4575" customFormat="false" ht="15.75" hidden="false" customHeight="false" outlineLevel="0" collapsed="false">
      <c r="A4575" s="3" t="n">
        <v>4574</v>
      </c>
      <c r="B4575" s="4" t="s">
        <v>17358</v>
      </c>
      <c r="C4575" s="4" t="s">
        <v>9718</v>
      </c>
      <c r="D4575" s="4" t="s">
        <v>17359</v>
      </c>
      <c r="E4575" s="4" t="s">
        <v>10</v>
      </c>
      <c r="F4575" s="4" t="s">
        <v>17360</v>
      </c>
      <c r="G4575" s="4" t="s">
        <v>12</v>
      </c>
    </row>
    <row r="4576" customFormat="false" ht="15.75" hidden="false" customHeight="false" outlineLevel="0" collapsed="false">
      <c r="A4576" s="3" t="n">
        <v>4575</v>
      </c>
      <c r="B4576" s="4" t="s">
        <v>17361</v>
      </c>
      <c r="C4576" s="4" t="s">
        <v>17362</v>
      </c>
      <c r="D4576" s="4" t="s">
        <v>17363</v>
      </c>
      <c r="E4576" s="4" t="s">
        <v>10</v>
      </c>
      <c r="F4576" s="4" t="s">
        <v>17364</v>
      </c>
      <c r="G4576" s="4" t="s">
        <v>12</v>
      </c>
    </row>
    <row r="4577" customFormat="false" ht="15.75" hidden="false" customHeight="false" outlineLevel="0" collapsed="false">
      <c r="A4577" s="3" t="n">
        <v>4576</v>
      </c>
      <c r="B4577" s="4" t="s">
        <v>17365</v>
      </c>
      <c r="C4577" s="4" t="s">
        <v>17366</v>
      </c>
      <c r="D4577" s="4" t="s">
        <v>17367</v>
      </c>
      <c r="E4577" s="6" t="s">
        <v>17368</v>
      </c>
      <c r="F4577" s="4" t="s">
        <v>17369</v>
      </c>
      <c r="G4577" s="4" t="s">
        <v>12</v>
      </c>
    </row>
    <row r="4578" customFormat="false" ht="15.75" hidden="false" customHeight="false" outlineLevel="0" collapsed="false">
      <c r="A4578" s="3" t="n">
        <v>4577</v>
      </c>
      <c r="B4578" s="4" t="s">
        <v>17370</v>
      </c>
      <c r="C4578" s="4" t="s">
        <v>6853</v>
      </c>
      <c r="D4578" s="4" t="s">
        <v>17371</v>
      </c>
      <c r="E4578" s="4" t="s">
        <v>10</v>
      </c>
      <c r="F4578" s="4" t="s">
        <v>17372</v>
      </c>
      <c r="G4578" s="4" t="s">
        <v>12</v>
      </c>
    </row>
    <row r="4579" customFormat="false" ht="15.75" hidden="false" customHeight="false" outlineLevel="0" collapsed="false">
      <c r="A4579" s="3" t="n">
        <v>4578</v>
      </c>
      <c r="B4579" s="4" t="s">
        <v>17373</v>
      </c>
      <c r="C4579" s="4" t="s">
        <v>31</v>
      </c>
      <c r="D4579" s="4" t="s">
        <v>17374</v>
      </c>
      <c r="E4579" s="4" t="s">
        <v>10</v>
      </c>
      <c r="F4579" s="4" t="s">
        <v>17375</v>
      </c>
      <c r="G4579" s="4" t="s">
        <v>12</v>
      </c>
    </row>
    <row r="4580" customFormat="false" ht="15.75" hidden="false" customHeight="false" outlineLevel="0" collapsed="false">
      <c r="A4580" s="3" t="n">
        <v>4579</v>
      </c>
      <c r="B4580" s="4" t="s">
        <v>17376</v>
      </c>
      <c r="C4580" s="4" t="s">
        <v>17377</v>
      </c>
      <c r="D4580" s="4" t="s">
        <v>17378</v>
      </c>
      <c r="E4580" s="4" t="n">
        <f aca="false">+911242358001</f>
        <v>911242358001</v>
      </c>
      <c r="F4580" s="4" t="s">
        <v>17379</v>
      </c>
      <c r="G4580" s="4" t="s">
        <v>12</v>
      </c>
    </row>
    <row r="4581" customFormat="false" ht="15.75" hidden="false" customHeight="false" outlineLevel="0" collapsed="false">
      <c r="A4581" s="3" t="n">
        <v>4580</v>
      </c>
      <c r="B4581" s="4" t="s">
        <v>17380</v>
      </c>
      <c r="C4581" s="4" t="s">
        <v>9718</v>
      </c>
      <c r="D4581" s="4" t="s">
        <v>17381</v>
      </c>
      <c r="E4581" s="4" t="s">
        <v>10</v>
      </c>
      <c r="F4581" s="4" t="s">
        <v>17382</v>
      </c>
      <c r="G4581" s="4" t="s">
        <v>12</v>
      </c>
    </row>
    <row r="4582" customFormat="false" ht="15.75" hidden="false" customHeight="false" outlineLevel="0" collapsed="false">
      <c r="A4582" s="3" t="n">
        <v>4581</v>
      </c>
      <c r="B4582" s="4" t="s">
        <v>17383</v>
      </c>
      <c r="C4582" s="4" t="s">
        <v>17384</v>
      </c>
      <c r="D4582" s="4" t="s">
        <v>17385</v>
      </c>
      <c r="E4582" s="4" t="s">
        <v>17386</v>
      </c>
      <c r="F4582" s="4" t="s">
        <v>17387</v>
      </c>
      <c r="G4582" s="4" t="s">
        <v>12</v>
      </c>
    </row>
    <row r="4583" customFormat="false" ht="15.75" hidden="false" customHeight="false" outlineLevel="0" collapsed="false">
      <c r="A4583" s="3" t="n">
        <v>4582</v>
      </c>
      <c r="B4583" s="4" t="s">
        <v>17388</v>
      </c>
      <c r="C4583" s="4" t="s">
        <v>17389</v>
      </c>
      <c r="D4583" s="6" t="s">
        <v>17390</v>
      </c>
      <c r="E4583" s="4" t="s">
        <v>17391</v>
      </c>
      <c r="F4583" s="10" t="s">
        <v>17392</v>
      </c>
      <c r="G4583" s="4" t="s">
        <v>12</v>
      </c>
    </row>
    <row r="4584" customFormat="false" ht="15.75" hidden="false" customHeight="false" outlineLevel="0" collapsed="false">
      <c r="A4584" s="3" t="n">
        <v>4583</v>
      </c>
      <c r="B4584" s="4" t="s">
        <v>17393</v>
      </c>
      <c r="C4584" s="4" t="s">
        <v>17394</v>
      </c>
      <c r="D4584" s="4" t="s">
        <v>17395</v>
      </c>
      <c r="E4584" s="4" t="s">
        <v>10092</v>
      </c>
      <c r="F4584" s="4" t="s">
        <v>17396</v>
      </c>
      <c r="G4584" s="4" t="s">
        <v>12</v>
      </c>
    </row>
    <row r="4585" customFormat="false" ht="15.75" hidden="false" customHeight="false" outlineLevel="0" collapsed="false">
      <c r="A4585" s="3" t="n">
        <v>4584</v>
      </c>
      <c r="B4585" s="4" t="s">
        <v>17397</v>
      </c>
      <c r="C4585" s="4" t="s">
        <v>31</v>
      </c>
      <c r="D4585" s="4" t="s">
        <v>17398</v>
      </c>
      <c r="E4585" s="4" t="n">
        <f aca="false">+914065553477</f>
        <v>914065553477</v>
      </c>
      <c r="F4585" s="4" t="s">
        <v>17399</v>
      </c>
      <c r="G4585" s="4" t="s">
        <v>12</v>
      </c>
    </row>
    <row r="4586" customFormat="false" ht="15.75" hidden="false" customHeight="false" outlineLevel="0" collapsed="false">
      <c r="A4586" s="3" t="n">
        <v>4585</v>
      </c>
      <c r="B4586" s="4" t="s">
        <v>17400</v>
      </c>
      <c r="C4586" s="4" t="s">
        <v>17401</v>
      </c>
      <c r="D4586" s="4" t="s">
        <v>17402</v>
      </c>
      <c r="E4586" s="4" t="n">
        <f aca="false">+912067036011</f>
        <v>912067036011</v>
      </c>
      <c r="F4586" s="4" t="s">
        <v>17403</v>
      </c>
      <c r="G4586" s="4" t="s">
        <v>12</v>
      </c>
    </row>
    <row r="4587" customFormat="false" ht="15.75" hidden="false" customHeight="false" outlineLevel="0" collapsed="false">
      <c r="A4587" s="3" t="n">
        <v>4586</v>
      </c>
      <c r="B4587" s="4" t="s">
        <v>17404</v>
      </c>
      <c r="C4587" s="4" t="s">
        <v>17405</v>
      </c>
      <c r="D4587" s="4" t="s">
        <v>17406</v>
      </c>
      <c r="E4587" s="4" t="s">
        <v>10</v>
      </c>
      <c r="F4587" s="4" t="s">
        <v>17407</v>
      </c>
      <c r="G4587" s="4" t="s">
        <v>12</v>
      </c>
    </row>
    <row r="4588" customFormat="false" ht="15.75" hidden="false" customHeight="false" outlineLevel="0" collapsed="false">
      <c r="A4588" s="3" t="n">
        <v>4587</v>
      </c>
      <c r="B4588" s="4" t="s">
        <v>17408</v>
      </c>
      <c r="C4588" s="4" t="s">
        <v>17409</v>
      </c>
      <c r="D4588" s="4" t="s">
        <v>17410</v>
      </c>
      <c r="E4588" s="4" t="s">
        <v>10</v>
      </c>
      <c r="F4588" s="4" t="s">
        <v>17411</v>
      </c>
      <c r="G4588" s="4" t="s">
        <v>12</v>
      </c>
    </row>
    <row r="4589" customFormat="false" ht="15.75" hidden="false" customHeight="false" outlineLevel="0" collapsed="false">
      <c r="A4589" s="3" t="n">
        <v>4588</v>
      </c>
      <c r="B4589" s="4" t="s">
        <v>17412</v>
      </c>
      <c r="C4589" s="4" t="s">
        <v>17413</v>
      </c>
      <c r="D4589" s="4" t="s">
        <v>17414</v>
      </c>
      <c r="E4589" s="4" t="s">
        <v>17391</v>
      </c>
      <c r="F4589" s="4" t="s">
        <v>17415</v>
      </c>
      <c r="G4589" s="4" t="s">
        <v>12</v>
      </c>
    </row>
    <row r="4590" customFormat="false" ht="15.75" hidden="false" customHeight="false" outlineLevel="0" collapsed="false">
      <c r="A4590" s="3" t="n">
        <v>4589</v>
      </c>
      <c r="B4590" s="4" t="s">
        <v>17416</v>
      </c>
      <c r="C4590" s="4" t="s">
        <v>17417</v>
      </c>
      <c r="D4590" s="4" t="s">
        <v>17418</v>
      </c>
      <c r="E4590" s="4" t="s">
        <v>10</v>
      </c>
      <c r="F4590" s="4" t="s">
        <v>17419</v>
      </c>
      <c r="G4590" s="4" t="s">
        <v>12</v>
      </c>
    </row>
    <row r="4591" customFormat="false" ht="15.75" hidden="false" customHeight="false" outlineLevel="0" collapsed="false">
      <c r="A4591" s="3" t="n">
        <v>4590</v>
      </c>
      <c r="B4591" s="4" t="s">
        <v>17420</v>
      </c>
      <c r="C4591" s="4" t="s">
        <v>17421</v>
      </c>
      <c r="D4591" s="4" t="s">
        <v>17422</v>
      </c>
      <c r="E4591" s="4" t="s">
        <v>10</v>
      </c>
      <c r="F4591" s="4" t="s">
        <v>17423</v>
      </c>
      <c r="G4591" s="4" t="s">
        <v>12</v>
      </c>
    </row>
    <row r="4592" customFormat="false" ht="15.75" hidden="false" customHeight="false" outlineLevel="0" collapsed="false">
      <c r="A4592" s="3" t="n">
        <v>4591</v>
      </c>
      <c r="B4592" s="4" t="s">
        <v>17424</v>
      </c>
      <c r="C4592" s="4" t="s">
        <v>17425</v>
      </c>
      <c r="D4592" s="4" t="s">
        <v>17426</v>
      </c>
      <c r="E4592" s="4" t="n">
        <v>9623677063</v>
      </c>
      <c r="F4592" s="4" t="s">
        <v>17427</v>
      </c>
      <c r="G4592" s="4" t="s">
        <v>12</v>
      </c>
    </row>
    <row r="4593" customFormat="false" ht="15.75" hidden="false" customHeight="false" outlineLevel="0" collapsed="false">
      <c r="A4593" s="3" t="n">
        <v>4592</v>
      </c>
      <c r="B4593" s="4" t="s">
        <v>17428</v>
      </c>
      <c r="C4593" s="4" t="s">
        <v>17429</v>
      </c>
      <c r="D4593" s="6" t="s">
        <v>17430</v>
      </c>
      <c r="E4593" s="4" t="s">
        <v>10</v>
      </c>
      <c r="F4593" s="4" t="s">
        <v>17431</v>
      </c>
      <c r="G4593" s="4" t="s">
        <v>12</v>
      </c>
    </row>
    <row r="4594" customFormat="false" ht="15.75" hidden="false" customHeight="false" outlineLevel="0" collapsed="false">
      <c r="A4594" s="3" t="n">
        <v>4593</v>
      </c>
      <c r="B4594" s="4" t="s">
        <v>17432</v>
      </c>
      <c r="C4594" s="4" t="s">
        <v>17433</v>
      </c>
      <c r="D4594" s="4" t="s">
        <v>17434</v>
      </c>
      <c r="E4594" s="4" t="s">
        <v>10</v>
      </c>
      <c r="F4594" s="4" t="s">
        <v>17435</v>
      </c>
      <c r="G4594" s="4" t="s">
        <v>12</v>
      </c>
    </row>
    <row r="4595" customFormat="false" ht="15.75" hidden="false" customHeight="false" outlineLevel="0" collapsed="false">
      <c r="A4595" s="3" t="n">
        <v>4594</v>
      </c>
      <c r="B4595" s="4" t="s">
        <v>17436</v>
      </c>
      <c r="C4595" s="4" t="s">
        <v>17437</v>
      </c>
      <c r="D4595" s="4" t="s">
        <v>17438</v>
      </c>
      <c r="E4595" s="4" t="s">
        <v>10</v>
      </c>
      <c r="F4595" s="4" t="s">
        <v>17439</v>
      </c>
      <c r="G4595" s="4" t="s">
        <v>12</v>
      </c>
    </row>
    <row r="4596" customFormat="false" ht="15.75" hidden="false" customHeight="false" outlineLevel="0" collapsed="false">
      <c r="A4596" s="3" t="n">
        <v>4595</v>
      </c>
      <c r="B4596" s="4" t="s">
        <v>17440</v>
      </c>
      <c r="C4596" s="4" t="s">
        <v>17441</v>
      </c>
      <c r="D4596" s="10" t="s">
        <v>17442</v>
      </c>
      <c r="E4596" s="10" t="s">
        <v>17443</v>
      </c>
      <c r="F4596" s="4" t="s">
        <v>17444</v>
      </c>
      <c r="G4596" s="4" t="s">
        <v>12</v>
      </c>
    </row>
    <row r="4597" customFormat="false" ht="15.75" hidden="false" customHeight="false" outlineLevel="0" collapsed="false">
      <c r="A4597" s="3" t="n">
        <v>4596</v>
      </c>
      <c r="B4597" s="4" t="s">
        <v>17445</v>
      </c>
      <c r="C4597" s="4" t="s">
        <v>17446</v>
      </c>
      <c r="D4597" s="4" t="s">
        <v>17447</v>
      </c>
      <c r="E4597" s="4" t="n">
        <f aca="false">+91839989368</f>
        <v>91839989368</v>
      </c>
      <c r="F4597" s="4" t="s">
        <v>17448</v>
      </c>
      <c r="G4597" s="4" t="s">
        <v>12</v>
      </c>
    </row>
    <row r="4598" customFormat="false" ht="15.75" hidden="false" customHeight="false" outlineLevel="0" collapsed="false">
      <c r="A4598" s="3" t="n">
        <v>4597</v>
      </c>
      <c r="B4598" s="4" t="s">
        <v>17449</v>
      </c>
      <c r="C4598" s="4" t="s">
        <v>17450</v>
      </c>
      <c r="D4598" s="4" t="s">
        <v>17451</v>
      </c>
      <c r="E4598" s="4" t="s">
        <v>10</v>
      </c>
      <c r="F4598" s="4" t="s">
        <v>17452</v>
      </c>
      <c r="G4598" s="4" t="s">
        <v>12</v>
      </c>
    </row>
    <row r="4599" customFormat="false" ht="15.75" hidden="false" customHeight="false" outlineLevel="0" collapsed="false">
      <c r="A4599" s="3" t="n">
        <v>4598</v>
      </c>
      <c r="B4599" s="4" t="s">
        <v>17453</v>
      </c>
      <c r="C4599" s="4" t="s">
        <v>5261</v>
      </c>
      <c r="D4599" s="4" t="s">
        <v>17454</v>
      </c>
      <c r="E4599" s="4" t="s">
        <v>17455</v>
      </c>
      <c r="F4599" s="4" t="s">
        <v>10</v>
      </c>
      <c r="G4599" s="4" t="s">
        <v>12</v>
      </c>
    </row>
    <row r="4600" customFormat="false" ht="15.75" hidden="false" customHeight="false" outlineLevel="0" collapsed="false">
      <c r="A4600" s="3" t="n">
        <v>4599</v>
      </c>
      <c r="B4600" s="4" t="s">
        <v>17456</v>
      </c>
      <c r="C4600" s="4" t="s">
        <v>2088</v>
      </c>
      <c r="D4600" s="4" t="s">
        <v>17457</v>
      </c>
      <c r="E4600" s="4" t="n">
        <v>8586972299</v>
      </c>
      <c r="F4600" s="4" t="s">
        <v>10</v>
      </c>
      <c r="G4600" s="4" t="s">
        <v>12</v>
      </c>
    </row>
    <row r="4601" customFormat="false" ht="15.75" hidden="false" customHeight="false" outlineLevel="0" collapsed="false">
      <c r="A4601" s="3" t="n">
        <v>4600</v>
      </c>
      <c r="B4601" s="4" t="s">
        <v>17458</v>
      </c>
      <c r="C4601" s="4" t="s">
        <v>17459</v>
      </c>
      <c r="D4601" s="4" t="s">
        <v>17460</v>
      </c>
      <c r="E4601" s="4" t="s">
        <v>10</v>
      </c>
      <c r="F4601" s="4" t="s">
        <v>10</v>
      </c>
      <c r="G4601" s="4" t="s">
        <v>12</v>
      </c>
    </row>
    <row r="4602" customFormat="false" ht="15.75" hidden="false" customHeight="false" outlineLevel="0" collapsed="false">
      <c r="A4602" s="3" t="n">
        <v>4601</v>
      </c>
      <c r="B4602" s="4" t="s">
        <v>17461</v>
      </c>
      <c r="C4602" s="4" t="s">
        <v>17462</v>
      </c>
      <c r="D4602" s="4" t="s">
        <v>17463</v>
      </c>
      <c r="E4602" s="4" t="s">
        <v>17464</v>
      </c>
      <c r="F4602" s="4" t="s">
        <v>10</v>
      </c>
      <c r="G4602" s="4" t="s">
        <v>12</v>
      </c>
    </row>
    <row r="4603" customFormat="false" ht="15.75" hidden="false" customHeight="false" outlineLevel="0" collapsed="false">
      <c r="A4603" s="3" t="n">
        <v>4602</v>
      </c>
      <c r="B4603" s="4" t="s">
        <v>17465</v>
      </c>
      <c r="C4603" s="4" t="s">
        <v>374</v>
      </c>
      <c r="D4603" s="4" t="s">
        <v>17466</v>
      </c>
      <c r="E4603" s="4" t="n">
        <v>9990001001</v>
      </c>
      <c r="F4603" s="4" t="s">
        <v>10</v>
      </c>
      <c r="G4603" s="4" t="s">
        <v>12</v>
      </c>
    </row>
    <row r="4604" customFormat="false" ht="15.75" hidden="false" customHeight="false" outlineLevel="0" collapsed="false">
      <c r="A4604" s="3" t="n">
        <v>4603</v>
      </c>
      <c r="B4604" s="4" t="s">
        <v>17467</v>
      </c>
      <c r="C4604" s="4" t="s">
        <v>6853</v>
      </c>
      <c r="D4604" s="4" t="s">
        <v>17468</v>
      </c>
      <c r="E4604" s="4" t="s">
        <v>17469</v>
      </c>
      <c r="F4604" s="4" t="s">
        <v>10</v>
      </c>
      <c r="G4604" s="4" t="s">
        <v>12</v>
      </c>
    </row>
    <row r="4605" customFormat="false" ht="15.75" hidden="false" customHeight="false" outlineLevel="0" collapsed="false">
      <c r="A4605" s="3" t="n">
        <v>4604</v>
      </c>
      <c r="B4605" s="4" t="s">
        <v>17470</v>
      </c>
      <c r="C4605" s="4" t="s">
        <v>10274</v>
      </c>
      <c r="D4605" s="4" t="s">
        <v>17471</v>
      </c>
      <c r="E4605" s="10" t="s">
        <v>17472</v>
      </c>
      <c r="F4605" s="4" t="s">
        <v>10</v>
      </c>
      <c r="G4605" s="4" t="s">
        <v>12</v>
      </c>
    </row>
    <row r="4606" customFormat="false" ht="15.75" hidden="false" customHeight="false" outlineLevel="0" collapsed="false">
      <c r="A4606" s="3" t="n">
        <v>4605</v>
      </c>
      <c r="B4606" s="4" t="s">
        <v>17473</v>
      </c>
      <c r="C4606" s="4" t="s">
        <v>17474</v>
      </c>
      <c r="D4606" s="4" t="s">
        <v>17475</v>
      </c>
      <c r="E4606" s="4" t="s">
        <v>17476</v>
      </c>
      <c r="F4606" s="4" t="s">
        <v>10</v>
      </c>
      <c r="G4606" s="4" t="s">
        <v>12</v>
      </c>
    </row>
    <row r="4607" customFormat="false" ht="15.75" hidden="false" customHeight="false" outlineLevel="0" collapsed="false">
      <c r="A4607" s="3" t="n">
        <v>4606</v>
      </c>
      <c r="B4607" s="4" t="s">
        <v>17477</v>
      </c>
      <c r="C4607" s="4" t="s">
        <v>17478</v>
      </c>
      <c r="D4607" s="4" t="s">
        <v>17479</v>
      </c>
      <c r="E4607" s="4" t="n">
        <v>8966000572</v>
      </c>
      <c r="F4607" s="4" t="s">
        <v>10</v>
      </c>
      <c r="G4607" s="4" t="s">
        <v>12</v>
      </c>
    </row>
    <row r="4608" customFormat="false" ht="15.75" hidden="false" customHeight="false" outlineLevel="0" collapsed="false">
      <c r="A4608" s="3" t="n">
        <v>4607</v>
      </c>
      <c r="B4608" s="4" t="s">
        <v>17480</v>
      </c>
      <c r="C4608" s="4" t="s">
        <v>17481</v>
      </c>
      <c r="D4608" s="4" t="s">
        <v>17482</v>
      </c>
      <c r="E4608" s="4" t="n">
        <v>8756111101</v>
      </c>
      <c r="F4608" s="4" t="s">
        <v>10</v>
      </c>
      <c r="G4608" s="4" t="s">
        <v>12</v>
      </c>
    </row>
    <row r="4609" customFormat="false" ht="15.75" hidden="false" customHeight="false" outlineLevel="0" collapsed="false">
      <c r="A4609" s="3" t="n">
        <v>4608</v>
      </c>
      <c r="B4609" s="4" t="s">
        <v>17483</v>
      </c>
      <c r="C4609" s="4" t="s">
        <v>6853</v>
      </c>
      <c r="D4609" s="4" t="s">
        <v>17484</v>
      </c>
      <c r="E4609" s="4" t="s">
        <v>10</v>
      </c>
      <c r="F4609" s="4" t="s">
        <v>10</v>
      </c>
      <c r="G4609" s="4" t="s">
        <v>12</v>
      </c>
    </row>
    <row r="4610" customFormat="false" ht="15.75" hidden="false" customHeight="false" outlineLevel="0" collapsed="false">
      <c r="A4610" s="3" t="n">
        <v>4609</v>
      </c>
      <c r="B4610" s="4" t="s">
        <v>17485</v>
      </c>
      <c r="C4610" s="4" t="s">
        <v>17486</v>
      </c>
      <c r="D4610" s="4" t="s">
        <v>17487</v>
      </c>
      <c r="E4610" s="4" t="n">
        <v>9816684727</v>
      </c>
      <c r="F4610" s="4" t="s">
        <v>10</v>
      </c>
      <c r="G4610" s="4" t="s">
        <v>12</v>
      </c>
    </row>
    <row r="4611" customFormat="false" ht="15.75" hidden="false" customHeight="false" outlineLevel="0" collapsed="false">
      <c r="A4611" s="3" t="n">
        <v>4610</v>
      </c>
      <c r="B4611" s="4" t="s">
        <v>17488</v>
      </c>
      <c r="C4611" s="4" t="s">
        <v>17489</v>
      </c>
      <c r="D4611" s="4" t="s">
        <v>17490</v>
      </c>
      <c r="E4611" s="4" t="s">
        <v>17489</v>
      </c>
      <c r="F4611" s="4" t="s">
        <v>10</v>
      </c>
      <c r="G4611" s="4" t="s">
        <v>12</v>
      </c>
    </row>
    <row r="4612" customFormat="false" ht="15.75" hidden="false" customHeight="false" outlineLevel="0" collapsed="false">
      <c r="A4612" s="3" t="n">
        <v>4611</v>
      </c>
      <c r="B4612" s="4" t="s">
        <v>17491</v>
      </c>
      <c r="C4612" s="4" t="s">
        <v>17492</v>
      </c>
      <c r="D4612" s="4" t="s">
        <v>17493</v>
      </c>
      <c r="E4612" s="4" t="s">
        <v>10</v>
      </c>
      <c r="F4612" s="4" t="s">
        <v>10</v>
      </c>
      <c r="G4612" s="4" t="s">
        <v>12</v>
      </c>
    </row>
    <row r="4613" customFormat="false" ht="15.75" hidden="false" customHeight="false" outlineLevel="0" collapsed="false">
      <c r="A4613" s="3" t="n">
        <v>4612</v>
      </c>
      <c r="B4613" s="4" t="s">
        <v>17494</v>
      </c>
      <c r="C4613" s="4" t="s">
        <v>6853</v>
      </c>
      <c r="D4613" s="4" t="s">
        <v>17495</v>
      </c>
      <c r="E4613" s="4" t="s">
        <v>17496</v>
      </c>
      <c r="F4613" s="4" t="s">
        <v>10</v>
      </c>
      <c r="G4613" s="4" t="s">
        <v>12</v>
      </c>
    </row>
    <row r="4614" customFormat="false" ht="15.75" hidden="false" customHeight="false" outlineLevel="0" collapsed="false">
      <c r="A4614" s="3" t="n">
        <v>4613</v>
      </c>
      <c r="B4614" s="4" t="s">
        <v>17497</v>
      </c>
      <c r="C4614" s="4" t="s">
        <v>17498</v>
      </c>
      <c r="D4614" s="4" t="s">
        <v>17499</v>
      </c>
      <c r="E4614" s="4" t="s">
        <v>17489</v>
      </c>
      <c r="F4614" s="4" t="s">
        <v>10</v>
      </c>
      <c r="G4614" s="4" t="s">
        <v>12</v>
      </c>
    </row>
    <row r="4615" customFormat="false" ht="15.75" hidden="false" customHeight="false" outlineLevel="0" collapsed="false">
      <c r="A4615" s="3" t="n">
        <v>4614</v>
      </c>
      <c r="B4615" s="4" t="s">
        <v>17500</v>
      </c>
      <c r="C4615" s="4" t="s">
        <v>17501</v>
      </c>
      <c r="D4615" s="4" t="s">
        <v>17502</v>
      </c>
      <c r="E4615" s="4" t="s">
        <v>10</v>
      </c>
      <c r="F4615" s="4" t="s">
        <v>10</v>
      </c>
      <c r="G4615" s="4" t="s">
        <v>12</v>
      </c>
    </row>
    <row r="4616" customFormat="false" ht="15.75" hidden="false" customHeight="false" outlineLevel="0" collapsed="false">
      <c r="A4616" s="3" t="n">
        <v>4615</v>
      </c>
      <c r="B4616" s="4" t="s">
        <v>17503</v>
      </c>
      <c r="C4616" s="4" t="s">
        <v>17504</v>
      </c>
      <c r="D4616" s="4" t="s">
        <v>17505</v>
      </c>
      <c r="E4616" s="4" t="s">
        <v>17489</v>
      </c>
      <c r="F4616" s="4" t="s">
        <v>10</v>
      </c>
      <c r="G4616" s="4" t="s">
        <v>12</v>
      </c>
    </row>
    <row r="4617" customFormat="false" ht="15.75" hidden="false" customHeight="false" outlineLevel="0" collapsed="false">
      <c r="A4617" s="3" t="n">
        <v>4616</v>
      </c>
      <c r="B4617" s="4" t="s">
        <v>17506</v>
      </c>
      <c r="C4617" s="4" t="s">
        <v>6853</v>
      </c>
      <c r="D4617" s="4" t="s">
        <v>17507</v>
      </c>
      <c r="E4617" s="4" t="s">
        <v>17508</v>
      </c>
      <c r="F4617" s="4" t="s">
        <v>10</v>
      </c>
      <c r="G4617" s="4" t="s">
        <v>12</v>
      </c>
    </row>
    <row r="4618" customFormat="false" ht="15.75" hidden="false" customHeight="false" outlineLevel="0" collapsed="false">
      <c r="A4618" s="3" t="n">
        <v>4617</v>
      </c>
      <c r="B4618" s="4" t="s">
        <v>17509</v>
      </c>
      <c r="C4618" s="4" t="s">
        <v>17510</v>
      </c>
      <c r="D4618" s="4" t="s">
        <v>17511</v>
      </c>
      <c r="E4618" s="4" t="s">
        <v>17512</v>
      </c>
      <c r="F4618" s="4" t="s">
        <v>10</v>
      </c>
      <c r="G4618" s="4" t="s">
        <v>12</v>
      </c>
    </row>
    <row r="4619" customFormat="false" ht="15.75" hidden="false" customHeight="false" outlineLevel="0" collapsed="false">
      <c r="A4619" s="3" t="n">
        <v>4618</v>
      </c>
      <c r="B4619" s="4" t="s">
        <v>17513</v>
      </c>
      <c r="C4619" s="4" t="s">
        <v>6853</v>
      </c>
      <c r="D4619" s="4" t="s">
        <v>17514</v>
      </c>
      <c r="E4619" s="4" t="s">
        <v>17515</v>
      </c>
      <c r="F4619" s="4" t="s">
        <v>10</v>
      </c>
      <c r="G4619" s="4" t="s">
        <v>12</v>
      </c>
    </row>
    <row r="4620" customFormat="false" ht="15.75" hidden="false" customHeight="false" outlineLevel="0" collapsed="false">
      <c r="A4620" s="3" t="n">
        <v>4619</v>
      </c>
      <c r="B4620" s="4" t="s">
        <v>17516</v>
      </c>
      <c r="C4620" s="4" t="s">
        <v>17517</v>
      </c>
      <c r="D4620" s="4" t="s">
        <v>17518</v>
      </c>
      <c r="E4620" s="4" t="s">
        <v>10</v>
      </c>
      <c r="F4620" s="4" t="s">
        <v>10</v>
      </c>
      <c r="G4620" s="4" t="s">
        <v>12</v>
      </c>
    </row>
    <row r="4621" customFormat="false" ht="15.75" hidden="false" customHeight="false" outlineLevel="0" collapsed="false">
      <c r="A4621" s="3" t="n">
        <v>4620</v>
      </c>
      <c r="B4621" s="4" t="s">
        <v>17519</v>
      </c>
      <c r="C4621" s="4" t="s">
        <v>17520</v>
      </c>
      <c r="D4621" s="4" t="s">
        <v>17521</v>
      </c>
      <c r="E4621" s="4" t="s">
        <v>17522</v>
      </c>
      <c r="F4621" s="4" t="s">
        <v>10</v>
      </c>
      <c r="G4621" s="4" t="s">
        <v>12</v>
      </c>
    </row>
    <row r="4622" customFormat="false" ht="15.75" hidden="false" customHeight="false" outlineLevel="0" collapsed="false">
      <c r="A4622" s="3" t="n">
        <v>4621</v>
      </c>
      <c r="B4622" s="4" t="s">
        <v>17523</v>
      </c>
      <c r="C4622" s="4" t="s">
        <v>2459</v>
      </c>
      <c r="D4622" s="4" t="s">
        <v>17524</v>
      </c>
      <c r="E4622" s="4" t="s">
        <v>17525</v>
      </c>
      <c r="F4622" s="4" t="s">
        <v>10</v>
      </c>
      <c r="G4622" s="4" t="s">
        <v>12</v>
      </c>
    </row>
    <row r="4623" customFormat="false" ht="15.75" hidden="false" customHeight="false" outlineLevel="0" collapsed="false">
      <c r="A4623" s="3" t="n">
        <v>4622</v>
      </c>
      <c r="B4623" s="4" t="s">
        <v>17526</v>
      </c>
      <c r="C4623" s="4" t="s">
        <v>17527</v>
      </c>
      <c r="D4623" s="4" t="s">
        <v>17528</v>
      </c>
      <c r="E4623" s="4" t="s">
        <v>17529</v>
      </c>
      <c r="F4623" s="4" t="s">
        <v>10</v>
      </c>
      <c r="G4623" s="4" t="s">
        <v>12</v>
      </c>
    </row>
    <row r="4624" customFormat="false" ht="15.75" hidden="false" customHeight="false" outlineLevel="0" collapsed="false">
      <c r="A4624" s="3" t="n">
        <v>4623</v>
      </c>
      <c r="B4624" s="4" t="s">
        <v>17530</v>
      </c>
      <c r="C4624" s="4" t="s">
        <v>17531</v>
      </c>
      <c r="D4624" s="4" t="s">
        <v>17532</v>
      </c>
      <c r="E4624" s="4" t="n">
        <v>9015126445</v>
      </c>
      <c r="F4624" s="4" t="s">
        <v>10</v>
      </c>
      <c r="G4624" s="4" t="s">
        <v>12</v>
      </c>
    </row>
    <row r="4625" customFormat="false" ht="15.75" hidden="false" customHeight="false" outlineLevel="0" collapsed="false">
      <c r="A4625" s="3" t="n">
        <v>4624</v>
      </c>
      <c r="B4625" s="4" t="s">
        <v>17533</v>
      </c>
      <c r="C4625" s="4" t="s">
        <v>17534</v>
      </c>
      <c r="D4625" s="4" t="s">
        <v>17535</v>
      </c>
      <c r="E4625" s="4" t="s">
        <v>10</v>
      </c>
      <c r="F4625" s="4" t="s">
        <v>10</v>
      </c>
      <c r="G4625" s="4" t="s">
        <v>12</v>
      </c>
    </row>
    <row r="4626" customFormat="false" ht="15.75" hidden="false" customHeight="false" outlineLevel="0" collapsed="false">
      <c r="A4626" s="3" t="n">
        <v>4625</v>
      </c>
      <c r="B4626" s="4" t="s">
        <v>17536</v>
      </c>
      <c r="C4626" s="4" t="s">
        <v>17537</v>
      </c>
      <c r="D4626" s="4" t="s">
        <v>17538</v>
      </c>
      <c r="E4626" s="4" t="s">
        <v>10</v>
      </c>
      <c r="F4626" s="4" t="s">
        <v>10</v>
      </c>
      <c r="G4626" s="4" t="s">
        <v>12</v>
      </c>
    </row>
    <row r="4627" customFormat="false" ht="15.75" hidden="false" customHeight="false" outlineLevel="0" collapsed="false">
      <c r="A4627" s="3" t="n">
        <v>4626</v>
      </c>
      <c r="B4627" s="4" t="s">
        <v>17539</v>
      </c>
      <c r="C4627" s="4" t="s">
        <v>17540</v>
      </c>
      <c r="D4627" s="4" t="s">
        <v>17541</v>
      </c>
      <c r="E4627" s="4" t="s">
        <v>17542</v>
      </c>
      <c r="F4627" s="4" t="s">
        <v>10</v>
      </c>
      <c r="G4627" s="4" t="s">
        <v>12</v>
      </c>
    </row>
    <row r="4628" customFormat="false" ht="15.75" hidden="false" customHeight="false" outlineLevel="0" collapsed="false">
      <c r="A4628" s="3" t="n">
        <v>4627</v>
      </c>
      <c r="B4628" s="4" t="s">
        <v>17543</v>
      </c>
      <c r="C4628" s="4" t="s">
        <v>4791</v>
      </c>
      <c r="D4628" s="4" t="s">
        <v>17544</v>
      </c>
      <c r="E4628" s="4" t="n">
        <v>8897507975</v>
      </c>
      <c r="F4628" s="4" t="s">
        <v>10</v>
      </c>
      <c r="G4628" s="4" t="s">
        <v>12</v>
      </c>
    </row>
    <row r="4629" customFormat="false" ht="15.75" hidden="false" customHeight="false" outlineLevel="0" collapsed="false">
      <c r="A4629" s="3" t="n">
        <v>4628</v>
      </c>
      <c r="B4629" s="4" t="s">
        <v>17545</v>
      </c>
      <c r="C4629" s="4" t="s">
        <v>11159</v>
      </c>
      <c r="D4629" s="4" t="s">
        <v>17546</v>
      </c>
      <c r="E4629" s="4" t="s">
        <v>17547</v>
      </c>
      <c r="F4629" s="4" t="s">
        <v>10</v>
      </c>
      <c r="G4629" s="4" t="s">
        <v>12</v>
      </c>
    </row>
    <row r="4630" customFormat="false" ht="15.75" hidden="false" customHeight="false" outlineLevel="0" collapsed="false">
      <c r="A4630" s="3" t="n">
        <v>4629</v>
      </c>
      <c r="B4630" s="4" t="s">
        <v>17548</v>
      </c>
      <c r="C4630" s="4" t="s">
        <v>17549</v>
      </c>
      <c r="D4630" s="4" t="s">
        <v>17550</v>
      </c>
      <c r="E4630" s="4" t="s">
        <v>17551</v>
      </c>
      <c r="F4630" s="4" t="s">
        <v>10</v>
      </c>
      <c r="G4630" s="4" t="s">
        <v>12</v>
      </c>
    </row>
    <row r="4631" customFormat="false" ht="15.75" hidden="false" customHeight="false" outlineLevel="0" collapsed="false">
      <c r="A4631" s="3" t="n">
        <v>4630</v>
      </c>
      <c r="B4631" s="4" t="s">
        <v>17552</v>
      </c>
      <c r="C4631" s="4" t="s">
        <v>17553</v>
      </c>
      <c r="D4631" s="4" t="s">
        <v>17554</v>
      </c>
      <c r="E4631" s="4" t="s">
        <v>17555</v>
      </c>
      <c r="F4631" s="4" t="s">
        <v>10</v>
      </c>
      <c r="G4631" s="4" t="s">
        <v>12</v>
      </c>
    </row>
    <row r="4632" customFormat="false" ht="15.75" hidden="false" customHeight="false" outlineLevel="0" collapsed="false">
      <c r="A4632" s="3" t="n">
        <v>4631</v>
      </c>
      <c r="B4632" s="4" t="s">
        <v>17556</v>
      </c>
      <c r="C4632" s="4" t="s">
        <v>6853</v>
      </c>
      <c r="D4632" s="4" t="s">
        <v>17557</v>
      </c>
      <c r="E4632" s="4" t="s">
        <v>10</v>
      </c>
      <c r="F4632" s="4" t="s">
        <v>10</v>
      </c>
      <c r="G4632" s="4" t="s">
        <v>12</v>
      </c>
    </row>
    <row r="4633" customFormat="false" ht="15.75" hidden="false" customHeight="false" outlineLevel="0" collapsed="false">
      <c r="A4633" s="3" t="n">
        <v>4632</v>
      </c>
      <c r="B4633" s="4" t="s">
        <v>17558</v>
      </c>
      <c r="C4633" s="4" t="s">
        <v>2012</v>
      </c>
      <c r="D4633" s="4" t="s">
        <v>17559</v>
      </c>
      <c r="E4633" s="4" t="s">
        <v>17560</v>
      </c>
      <c r="F4633" s="4" t="s">
        <v>10</v>
      </c>
      <c r="G4633" s="4" t="s">
        <v>12</v>
      </c>
    </row>
    <row r="4634" customFormat="false" ht="15.75" hidden="false" customHeight="false" outlineLevel="0" collapsed="false">
      <c r="A4634" s="3" t="n">
        <v>4633</v>
      </c>
      <c r="B4634" s="4" t="s">
        <v>17561</v>
      </c>
      <c r="C4634" s="4" t="s">
        <v>17562</v>
      </c>
      <c r="D4634" s="4" t="s">
        <v>17563</v>
      </c>
      <c r="E4634" s="4" t="s">
        <v>17564</v>
      </c>
      <c r="F4634" s="4" t="s">
        <v>10</v>
      </c>
      <c r="G4634" s="4" t="s">
        <v>12</v>
      </c>
    </row>
    <row r="4635" customFormat="false" ht="15.75" hidden="false" customHeight="false" outlineLevel="0" collapsed="false">
      <c r="A4635" s="3" t="n">
        <v>4634</v>
      </c>
      <c r="B4635" s="4" t="s">
        <v>17565</v>
      </c>
      <c r="C4635" s="4" t="s">
        <v>17489</v>
      </c>
      <c r="D4635" s="4" t="s">
        <v>17566</v>
      </c>
      <c r="E4635" s="4" t="s">
        <v>17489</v>
      </c>
      <c r="F4635" s="4" t="s">
        <v>10</v>
      </c>
      <c r="G4635" s="4" t="s">
        <v>12</v>
      </c>
    </row>
    <row r="4636" customFormat="false" ht="15.75" hidden="false" customHeight="false" outlineLevel="0" collapsed="false">
      <c r="A4636" s="3" t="n">
        <v>4635</v>
      </c>
      <c r="B4636" s="4" t="s">
        <v>17567</v>
      </c>
      <c r="C4636" s="4" t="s">
        <v>17568</v>
      </c>
      <c r="D4636" s="4" t="s">
        <v>17569</v>
      </c>
      <c r="E4636" s="4" t="s">
        <v>17570</v>
      </c>
      <c r="F4636" s="4" t="s">
        <v>10</v>
      </c>
      <c r="G4636" s="4" t="s">
        <v>12</v>
      </c>
    </row>
    <row r="4637" customFormat="false" ht="15.75" hidden="false" customHeight="false" outlineLevel="0" collapsed="false">
      <c r="A4637" s="3" t="n">
        <v>4636</v>
      </c>
      <c r="B4637" s="4" t="s">
        <v>17571</v>
      </c>
      <c r="C4637" s="4" t="s">
        <v>17572</v>
      </c>
      <c r="D4637" s="4" t="s">
        <v>17573</v>
      </c>
      <c r="E4637" s="4" t="s">
        <v>17574</v>
      </c>
      <c r="F4637" s="4" t="s">
        <v>10</v>
      </c>
      <c r="G4637" s="4" t="s">
        <v>12</v>
      </c>
    </row>
    <row r="4638" customFormat="false" ht="15.75" hidden="false" customHeight="false" outlineLevel="0" collapsed="false">
      <c r="A4638" s="3" t="n">
        <v>4637</v>
      </c>
      <c r="B4638" s="4" t="s">
        <v>17575</v>
      </c>
      <c r="C4638" s="4" t="s">
        <v>17576</v>
      </c>
      <c r="D4638" s="4" t="s">
        <v>17577</v>
      </c>
      <c r="E4638" s="4" t="n">
        <v>9873978302</v>
      </c>
      <c r="F4638" s="4" t="s">
        <v>10</v>
      </c>
      <c r="G4638" s="4" t="s">
        <v>12</v>
      </c>
    </row>
    <row r="4639" customFormat="false" ht="15.75" hidden="false" customHeight="false" outlineLevel="0" collapsed="false">
      <c r="A4639" s="3" t="n">
        <v>4638</v>
      </c>
      <c r="B4639" s="4" t="s">
        <v>17578</v>
      </c>
      <c r="C4639" s="4" t="s">
        <v>6853</v>
      </c>
      <c r="D4639" s="4" t="s">
        <v>17579</v>
      </c>
      <c r="E4639" s="4" t="s">
        <v>10</v>
      </c>
      <c r="F4639" s="4" t="s">
        <v>10</v>
      </c>
      <c r="G4639" s="4" t="s">
        <v>12</v>
      </c>
    </row>
    <row r="4640" customFormat="false" ht="15.75" hidden="false" customHeight="false" outlineLevel="0" collapsed="false">
      <c r="A4640" s="3" t="n">
        <v>4639</v>
      </c>
      <c r="B4640" s="4" t="s">
        <v>17580</v>
      </c>
      <c r="C4640" s="4" t="s">
        <v>17581</v>
      </c>
      <c r="D4640" s="4" t="s">
        <v>17582</v>
      </c>
      <c r="E4640" s="4" t="s">
        <v>17583</v>
      </c>
      <c r="F4640" s="4" t="s">
        <v>10</v>
      </c>
      <c r="G4640" s="4" t="s">
        <v>12</v>
      </c>
    </row>
    <row r="4641" customFormat="false" ht="15.75" hidden="false" customHeight="false" outlineLevel="0" collapsed="false">
      <c r="A4641" s="3" t="n">
        <v>4640</v>
      </c>
      <c r="B4641" s="4" t="s">
        <v>17584</v>
      </c>
      <c r="C4641" s="4" t="s">
        <v>17585</v>
      </c>
      <c r="D4641" s="4" t="s">
        <v>17586</v>
      </c>
      <c r="E4641" s="4" t="s">
        <v>17489</v>
      </c>
      <c r="F4641" s="4" t="s">
        <v>10</v>
      </c>
      <c r="G4641" s="4" t="s">
        <v>12</v>
      </c>
    </row>
    <row r="4642" customFormat="false" ht="15.75" hidden="false" customHeight="false" outlineLevel="0" collapsed="false">
      <c r="A4642" s="3" t="n">
        <v>4641</v>
      </c>
      <c r="B4642" s="4" t="s">
        <v>17587</v>
      </c>
      <c r="C4642" s="4" t="s">
        <v>17585</v>
      </c>
      <c r="D4642" s="4" t="s">
        <v>17588</v>
      </c>
      <c r="E4642" s="4" t="s">
        <v>10</v>
      </c>
      <c r="F4642" s="4" t="s">
        <v>10</v>
      </c>
      <c r="G4642" s="4" t="s">
        <v>12</v>
      </c>
    </row>
    <row r="4643" customFormat="false" ht="15.75" hidden="false" customHeight="false" outlineLevel="0" collapsed="false">
      <c r="A4643" s="3" t="n">
        <v>4642</v>
      </c>
      <c r="B4643" s="4" t="s">
        <v>17589</v>
      </c>
      <c r="C4643" s="4" t="s">
        <v>17590</v>
      </c>
      <c r="D4643" s="4" t="s">
        <v>17591</v>
      </c>
      <c r="E4643" s="4" t="s">
        <v>17590</v>
      </c>
      <c r="F4643" s="4" t="s">
        <v>10</v>
      </c>
      <c r="G4643" s="4" t="s">
        <v>12</v>
      </c>
    </row>
    <row r="4644" customFormat="false" ht="15.75" hidden="false" customHeight="false" outlineLevel="0" collapsed="false">
      <c r="A4644" s="3" t="n">
        <v>4643</v>
      </c>
      <c r="B4644" s="4" t="s">
        <v>17592</v>
      </c>
      <c r="C4644" s="4" t="s">
        <v>2529</v>
      </c>
      <c r="D4644" s="4" t="s">
        <v>17593</v>
      </c>
      <c r="E4644" s="4" t="n">
        <v>8655596440</v>
      </c>
      <c r="F4644" s="4" t="s">
        <v>10</v>
      </c>
      <c r="G4644" s="4" t="s">
        <v>12</v>
      </c>
    </row>
    <row r="4645" customFormat="false" ht="15.75" hidden="false" customHeight="false" outlineLevel="0" collapsed="false">
      <c r="A4645" s="3" t="n">
        <v>4644</v>
      </c>
      <c r="B4645" s="4" t="s">
        <v>17594</v>
      </c>
      <c r="C4645" s="4" t="s">
        <v>6853</v>
      </c>
      <c r="D4645" s="4" t="s">
        <v>17595</v>
      </c>
      <c r="E4645" s="4" t="s">
        <v>10</v>
      </c>
      <c r="F4645" s="4" t="s">
        <v>10</v>
      </c>
      <c r="G4645" s="4" t="s">
        <v>12</v>
      </c>
    </row>
    <row r="4646" customFormat="false" ht="15.75" hidden="false" customHeight="false" outlineLevel="0" collapsed="false">
      <c r="A4646" s="3" t="n">
        <v>4645</v>
      </c>
      <c r="B4646" s="4" t="s">
        <v>17596</v>
      </c>
      <c r="C4646" s="4" t="s">
        <v>17597</v>
      </c>
      <c r="D4646" s="4" t="s">
        <v>17598</v>
      </c>
      <c r="E4646" s="4" t="s">
        <v>17599</v>
      </c>
      <c r="F4646" s="4" t="s">
        <v>10</v>
      </c>
      <c r="G4646" s="4" t="s">
        <v>12</v>
      </c>
    </row>
    <row r="4647" customFormat="false" ht="15.75" hidden="false" customHeight="false" outlineLevel="0" collapsed="false">
      <c r="A4647" s="3" t="n">
        <v>4646</v>
      </c>
      <c r="B4647" s="4" t="s">
        <v>17600</v>
      </c>
      <c r="C4647" s="4" t="s">
        <v>17601</v>
      </c>
      <c r="D4647" s="4" t="s">
        <v>17602</v>
      </c>
      <c r="E4647" s="4" t="n">
        <v>9840843243</v>
      </c>
      <c r="F4647" s="4" t="s">
        <v>10</v>
      </c>
      <c r="G4647" s="4" t="s">
        <v>12</v>
      </c>
    </row>
    <row r="4648" customFormat="false" ht="15.75" hidden="false" customHeight="false" outlineLevel="0" collapsed="false">
      <c r="A4648" s="3" t="n">
        <v>4647</v>
      </c>
      <c r="B4648" s="4" t="s">
        <v>17603</v>
      </c>
      <c r="C4648" s="4" t="s">
        <v>6853</v>
      </c>
      <c r="D4648" s="4" t="s">
        <v>17604</v>
      </c>
      <c r="E4648" s="4" t="s">
        <v>10</v>
      </c>
      <c r="F4648" s="4" t="s">
        <v>10</v>
      </c>
      <c r="G4648" s="4" t="s">
        <v>12</v>
      </c>
    </row>
    <row r="4649" customFormat="false" ht="15.75" hidden="false" customHeight="false" outlineLevel="0" collapsed="false">
      <c r="A4649" s="3" t="n">
        <v>4648</v>
      </c>
      <c r="B4649" s="4" t="s">
        <v>17605</v>
      </c>
      <c r="C4649" s="4" t="s">
        <v>17606</v>
      </c>
      <c r="D4649" s="4" t="s">
        <v>17607</v>
      </c>
      <c r="E4649" s="4" t="s">
        <v>10</v>
      </c>
      <c r="F4649" s="4" t="s">
        <v>10</v>
      </c>
      <c r="G4649" s="4" t="s">
        <v>12</v>
      </c>
    </row>
    <row r="4650" customFormat="false" ht="15.75" hidden="false" customHeight="false" outlineLevel="0" collapsed="false">
      <c r="A4650" s="3" t="n">
        <v>4649</v>
      </c>
      <c r="B4650" s="4" t="s">
        <v>17608</v>
      </c>
      <c r="C4650" s="4" t="s">
        <v>17609</v>
      </c>
      <c r="D4650" s="4" t="s">
        <v>17610</v>
      </c>
      <c r="E4650" s="4" t="s">
        <v>10</v>
      </c>
      <c r="F4650" s="4" t="s">
        <v>10</v>
      </c>
      <c r="G4650" s="4" t="s">
        <v>12</v>
      </c>
    </row>
    <row r="4651" customFormat="false" ht="15.75" hidden="false" customHeight="false" outlineLevel="0" collapsed="false">
      <c r="A4651" s="3" t="n">
        <v>4650</v>
      </c>
      <c r="B4651" s="4" t="s">
        <v>17611</v>
      </c>
      <c r="C4651" s="4" t="s">
        <v>6853</v>
      </c>
      <c r="D4651" s="4" t="s">
        <v>17612</v>
      </c>
      <c r="E4651" s="4" t="s">
        <v>17613</v>
      </c>
      <c r="F4651" s="4" t="s">
        <v>10</v>
      </c>
      <c r="G4651" s="4" t="s">
        <v>12</v>
      </c>
    </row>
    <row r="4652" customFormat="false" ht="15.75" hidden="false" customHeight="false" outlineLevel="0" collapsed="false">
      <c r="A4652" s="3" t="n">
        <v>4651</v>
      </c>
      <c r="B4652" s="4" t="s">
        <v>17614</v>
      </c>
      <c r="C4652" s="4" t="s">
        <v>6853</v>
      </c>
      <c r="D4652" s="4" t="s">
        <v>17615</v>
      </c>
      <c r="E4652" s="4" t="s">
        <v>17616</v>
      </c>
      <c r="F4652" s="4" t="s">
        <v>10</v>
      </c>
      <c r="G4652" s="4" t="s">
        <v>12</v>
      </c>
    </row>
    <row r="4653" customFormat="false" ht="15.75" hidden="false" customHeight="false" outlineLevel="0" collapsed="false">
      <c r="A4653" s="3" t="n">
        <v>4652</v>
      </c>
      <c r="B4653" s="4" t="s">
        <v>17617</v>
      </c>
      <c r="C4653" s="4" t="s">
        <v>17618</v>
      </c>
      <c r="D4653" s="4" t="s">
        <v>17619</v>
      </c>
      <c r="E4653" s="4" t="s">
        <v>17620</v>
      </c>
      <c r="F4653" s="4" t="s">
        <v>10</v>
      </c>
      <c r="G4653" s="4" t="s">
        <v>12</v>
      </c>
    </row>
    <row r="4654" customFormat="false" ht="15.75" hidden="false" customHeight="false" outlineLevel="0" collapsed="false">
      <c r="A4654" s="3" t="n">
        <v>4653</v>
      </c>
      <c r="B4654" s="4" t="s">
        <v>17621</v>
      </c>
      <c r="C4654" s="4" t="s">
        <v>6853</v>
      </c>
      <c r="D4654" s="4" t="s">
        <v>17622</v>
      </c>
      <c r="E4654" s="4" t="s">
        <v>17623</v>
      </c>
      <c r="F4654" s="4" t="s">
        <v>10</v>
      </c>
      <c r="G4654" s="4" t="s">
        <v>12</v>
      </c>
    </row>
    <row r="4655" customFormat="false" ht="15.75" hidden="false" customHeight="false" outlineLevel="0" collapsed="false">
      <c r="A4655" s="3" t="n">
        <v>4654</v>
      </c>
      <c r="B4655" s="4" t="s">
        <v>17624</v>
      </c>
      <c r="C4655" s="4" t="s">
        <v>6853</v>
      </c>
      <c r="D4655" s="4" t="s">
        <v>17625</v>
      </c>
      <c r="E4655" s="4" t="s">
        <v>17626</v>
      </c>
      <c r="F4655" s="4" t="s">
        <v>10</v>
      </c>
      <c r="G4655" s="4" t="s">
        <v>12</v>
      </c>
    </row>
    <row r="4656" customFormat="false" ht="15.75" hidden="false" customHeight="false" outlineLevel="0" collapsed="false">
      <c r="A4656" s="3" t="n">
        <v>4655</v>
      </c>
      <c r="B4656" s="4" t="s">
        <v>17627</v>
      </c>
      <c r="C4656" s="4" t="s">
        <v>6853</v>
      </c>
      <c r="D4656" s="4" t="s">
        <v>17628</v>
      </c>
      <c r="E4656" s="4" t="s">
        <v>17626</v>
      </c>
      <c r="F4656" s="4" t="s">
        <v>10</v>
      </c>
      <c r="G4656" s="4" t="s">
        <v>12</v>
      </c>
    </row>
    <row r="4657" customFormat="false" ht="15.75" hidden="false" customHeight="false" outlineLevel="0" collapsed="false">
      <c r="A4657" s="3" t="n">
        <v>4656</v>
      </c>
      <c r="B4657" s="4" t="s">
        <v>17629</v>
      </c>
      <c r="C4657" s="4" t="s">
        <v>17630</v>
      </c>
      <c r="D4657" s="4" t="s">
        <v>17631</v>
      </c>
      <c r="E4657" s="4" t="s">
        <v>17489</v>
      </c>
      <c r="F4657" s="4" t="s">
        <v>10</v>
      </c>
      <c r="G4657" s="4" t="s">
        <v>12</v>
      </c>
    </row>
    <row r="4658" customFormat="false" ht="15.75" hidden="false" customHeight="false" outlineLevel="0" collapsed="false">
      <c r="A4658" s="3" t="n">
        <v>4657</v>
      </c>
      <c r="B4658" s="4" t="s">
        <v>17632</v>
      </c>
      <c r="C4658" s="4" t="s">
        <v>6853</v>
      </c>
      <c r="D4658" s="4" t="s">
        <v>17633</v>
      </c>
      <c r="E4658" s="4" t="s">
        <v>10</v>
      </c>
      <c r="F4658" s="4" t="s">
        <v>10</v>
      </c>
      <c r="G4658" s="4" t="s">
        <v>12</v>
      </c>
    </row>
    <row r="4659" customFormat="false" ht="15.75" hidden="false" customHeight="false" outlineLevel="0" collapsed="false">
      <c r="A4659" s="3" t="n">
        <v>4658</v>
      </c>
      <c r="B4659" s="4" t="s">
        <v>17634</v>
      </c>
      <c r="C4659" s="4" t="s">
        <v>6853</v>
      </c>
      <c r="D4659" s="4" t="s">
        <v>17635</v>
      </c>
      <c r="E4659" s="4" t="s">
        <v>17636</v>
      </c>
      <c r="F4659" s="4" t="s">
        <v>10</v>
      </c>
      <c r="G4659" s="4" t="s">
        <v>12</v>
      </c>
    </row>
    <row r="4660" customFormat="false" ht="15.75" hidden="false" customHeight="false" outlineLevel="0" collapsed="false">
      <c r="A4660" s="3" t="n">
        <v>4659</v>
      </c>
      <c r="B4660" s="4" t="s">
        <v>17637</v>
      </c>
      <c r="C4660" s="4" t="s">
        <v>17638</v>
      </c>
      <c r="D4660" s="4" t="s">
        <v>17639</v>
      </c>
      <c r="E4660" s="4" t="s">
        <v>10</v>
      </c>
      <c r="F4660" s="4" t="s">
        <v>10</v>
      </c>
      <c r="G4660" s="4" t="s">
        <v>12</v>
      </c>
    </row>
    <row r="4661" customFormat="false" ht="15.75" hidden="false" customHeight="false" outlineLevel="0" collapsed="false">
      <c r="A4661" s="3" t="n">
        <v>4660</v>
      </c>
      <c r="B4661" s="4" t="s">
        <v>17640</v>
      </c>
      <c r="C4661" s="4" t="s">
        <v>6853</v>
      </c>
      <c r="D4661" s="4" t="s">
        <v>17641</v>
      </c>
      <c r="E4661" s="4" t="n">
        <v>9640103634</v>
      </c>
      <c r="F4661" s="4" t="s">
        <v>10</v>
      </c>
      <c r="G4661" s="4" t="s">
        <v>12</v>
      </c>
    </row>
    <row r="4662" customFormat="false" ht="15.75" hidden="false" customHeight="false" outlineLevel="0" collapsed="false">
      <c r="A4662" s="3" t="n">
        <v>4661</v>
      </c>
      <c r="B4662" s="4" t="s">
        <v>17642</v>
      </c>
      <c r="C4662" s="4" t="s">
        <v>6853</v>
      </c>
      <c r="D4662" s="4" t="s">
        <v>17643</v>
      </c>
      <c r="E4662" s="4" t="s">
        <v>10</v>
      </c>
      <c r="F4662" s="4" t="s">
        <v>10</v>
      </c>
      <c r="G4662" s="4" t="s">
        <v>12</v>
      </c>
    </row>
    <row r="4663" customFormat="false" ht="15.75" hidden="false" customHeight="false" outlineLevel="0" collapsed="false">
      <c r="A4663" s="3" t="n">
        <v>4662</v>
      </c>
      <c r="B4663" s="4" t="s">
        <v>17644</v>
      </c>
      <c r="C4663" s="4" t="s">
        <v>6853</v>
      </c>
      <c r="D4663" s="4" t="s">
        <v>17645</v>
      </c>
      <c r="E4663" s="4" t="s">
        <v>17646</v>
      </c>
      <c r="F4663" s="4" t="s">
        <v>10</v>
      </c>
      <c r="G4663" s="4" t="s">
        <v>12</v>
      </c>
    </row>
    <row r="4664" customFormat="false" ht="15.75" hidden="false" customHeight="false" outlineLevel="0" collapsed="false">
      <c r="A4664" s="3" t="n">
        <v>4663</v>
      </c>
      <c r="B4664" s="4" t="s">
        <v>17647</v>
      </c>
      <c r="C4664" s="4" t="s">
        <v>17648</v>
      </c>
      <c r="D4664" s="4" t="s">
        <v>17649</v>
      </c>
      <c r="E4664" s="4" t="s">
        <v>17650</v>
      </c>
      <c r="F4664" s="4" t="s">
        <v>10</v>
      </c>
      <c r="G4664" s="4" t="s">
        <v>12</v>
      </c>
    </row>
    <row r="4665" customFormat="false" ht="15.75" hidden="false" customHeight="false" outlineLevel="0" collapsed="false">
      <c r="A4665" s="3" t="n">
        <v>4664</v>
      </c>
      <c r="B4665" s="4" t="s">
        <v>17651</v>
      </c>
      <c r="C4665" s="4" t="s">
        <v>6853</v>
      </c>
      <c r="D4665" s="4" t="s">
        <v>17652</v>
      </c>
      <c r="E4665" s="4" t="s">
        <v>10</v>
      </c>
      <c r="F4665" s="4" t="s">
        <v>10</v>
      </c>
      <c r="G4665" s="4" t="s">
        <v>12</v>
      </c>
    </row>
    <row r="4666" customFormat="false" ht="15.75" hidden="false" customHeight="false" outlineLevel="0" collapsed="false">
      <c r="A4666" s="3" t="n">
        <v>4665</v>
      </c>
      <c r="B4666" s="4" t="s">
        <v>17653</v>
      </c>
      <c r="C4666" s="4" t="s">
        <v>17654</v>
      </c>
      <c r="D4666" s="4" t="s">
        <v>17655</v>
      </c>
      <c r="E4666" s="4" t="s">
        <v>17656</v>
      </c>
      <c r="F4666" s="4" t="s">
        <v>10</v>
      </c>
      <c r="G4666" s="4" t="s">
        <v>12</v>
      </c>
    </row>
    <row r="4667" customFormat="false" ht="15.75" hidden="false" customHeight="false" outlineLevel="0" collapsed="false">
      <c r="A4667" s="3" t="n">
        <v>4666</v>
      </c>
      <c r="B4667" s="4" t="s">
        <v>17657</v>
      </c>
      <c r="C4667" s="4" t="s">
        <v>6853</v>
      </c>
      <c r="D4667" s="4" t="s">
        <v>17658</v>
      </c>
      <c r="E4667" s="4" t="s">
        <v>10</v>
      </c>
      <c r="F4667" s="4" t="s">
        <v>10</v>
      </c>
      <c r="G4667" s="4" t="s">
        <v>12</v>
      </c>
    </row>
    <row r="4668" customFormat="false" ht="15.75" hidden="false" customHeight="false" outlineLevel="0" collapsed="false">
      <c r="A4668" s="3" t="n">
        <v>4667</v>
      </c>
      <c r="B4668" s="4" t="s">
        <v>17659</v>
      </c>
      <c r="C4668" s="4" t="s">
        <v>17660</v>
      </c>
      <c r="D4668" s="4" t="s">
        <v>17661</v>
      </c>
      <c r="E4668" s="4" t="s">
        <v>17662</v>
      </c>
      <c r="F4668" s="4" t="s">
        <v>10</v>
      </c>
      <c r="G4668" s="4" t="s">
        <v>12</v>
      </c>
    </row>
    <row r="4669" customFormat="false" ht="15.75" hidden="false" customHeight="false" outlineLevel="0" collapsed="false">
      <c r="A4669" s="3" t="n">
        <v>4668</v>
      </c>
      <c r="B4669" s="4" t="s">
        <v>17663</v>
      </c>
      <c r="C4669" s="4" t="s">
        <v>17664</v>
      </c>
      <c r="D4669" s="4" t="s">
        <v>17665</v>
      </c>
      <c r="E4669" s="4" t="s">
        <v>17489</v>
      </c>
      <c r="F4669" s="4" t="s">
        <v>10</v>
      </c>
      <c r="G4669" s="4" t="s">
        <v>12</v>
      </c>
    </row>
    <row r="4670" customFormat="false" ht="15.75" hidden="false" customHeight="false" outlineLevel="0" collapsed="false">
      <c r="A4670" s="3" t="n">
        <v>4669</v>
      </c>
      <c r="B4670" s="4" t="s">
        <v>17666</v>
      </c>
      <c r="C4670" s="4" t="s">
        <v>17667</v>
      </c>
      <c r="D4670" s="4" t="s">
        <v>17668</v>
      </c>
      <c r="E4670" s="4" t="n">
        <v>8800768778</v>
      </c>
      <c r="F4670" s="4" t="s">
        <v>10</v>
      </c>
      <c r="G4670" s="4" t="s">
        <v>12</v>
      </c>
    </row>
    <row r="4671" customFormat="false" ht="15.75" hidden="false" customHeight="false" outlineLevel="0" collapsed="false">
      <c r="A4671" s="3" t="n">
        <v>4670</v>
      </c>
      <c r="B4671" s="4" t="s">
        <v>17669</v>
      </c>
      <c r="C4671" s="4" t="s">
        <v>2729</v>
      </c>
      <c r="D4671" s="4" t="s">
        <v>17670</v>
      </c>
      <c r="E4671" s="4" t="s">
        <v>10</v>
      </c>
      <c r="F4671" s="4" t="s">
        <v>10</v>
      </c>
      <c r="G4671" s="4" t="s">
        <v>12</v>
      </c>
    </row>
    <row r="4672" customFormat="false" ht="15.75" hidden="false" customHeight="false" outlineLevel="0" collapsed="false">
      <c r="A4672" s="3" t="n">
        <v>4671</v>
      </c>
      <c r="B4672" s="4" t="s">
        <v>17671</v>
      </c>
      <c r="C4672" s="4" t="s">
        <v>17672</v>
      </c>
      <c r="D4672" s="4" t="s">
        <v>17673</v>
      </c>
      <c r="E4672" s="4" t="s">
        <v>17489</v>
      </c>
      <c r="F4672" s="4" t="s">
        <v>10</v>
      </c>
      <c r="G4672" s="4" t="s">
        <v>12</v>
      </c>
    </row>
    <row r="4673" customFormat="false" ht="15.75" hidden="false" customHeight="false" outlineLevel="0" collapsed="false">
      <c r="A4673" s="3" t="n">
        <v>4672</v>
      </c>
      <c r="B4673" s="4" t="s">
        <v>17674</v>
      </c>
      <c r="C4673" s="4" t="s">
        <v>17675</v>
      </c>
      <c r="D4673" s="4" t="s">
        <v>17676</v>
      </c>
      <c r="E4673" s="4" t="n">
        <v>9971995181</v>
      </c>
      <c r="F4673" s="4" t="s">
        <v>10</v>
      </c>
      <c r="G4673" s="4" t="s">
        <v>12</v>
      </c>
    </row>
    <row r="4674" customFormat="false" ht="15.75" hidden="false" customHeight="false" outlineLevel="0" collapsed="false">
      <c r="A4674" s="3" t="n">
        <v>4673</v>
      </c>
      <c r="B4674" s="4" t="s">
        <v>17677</v>
      </c>
      <c r="C4674" s="4" t="s">
        <v>6853</v>
      </c>
      <c r="D4674" s="4" t="s">
        <v>17678</v>
      </c>
      <c r="E4674" s="4" t="s">
        <v>10</v>
      </c>
      <c r="F4674" s="4" t="s">
        <v>10</v>
      </c>
      <c r="G4674" s="4" t="s">
        <v>12</v>
      </c>
    </row>
    <row r="4675" customFormat="false" ht="15.75" hidden="false" customHeight="false" outlineLevel="0" collapsed="false">
      <c r="A4675" s="3" t="n">
        <v>4674</v>
      </c>
      <c r="B4675" s="4" t="s">
        <v>17679</v>
      </c>
      <c r="C4675" s="4" t="s">
        <v>17680</v>
      </c>
      <c r="D4675" s="4" t="s">
        <v>17681</v>
      </c>
      <c r="E4675" s="4" t="s">
        <v>10</v>
      </c>
      <c r="F4675" s="4" t="s">
        <v>10</v>
      </c>
      <c r="G4675" s="4" t="s">
        <v>12</v>
      </c>
    </row>
    <row r="4676" customFormat="false" ht="15.75" hidden="false" customHeight="false" outlineLevel="0" collapsed="false">
      <c r="A4676" s="3" t="n">
        <v>4675</v>
      </c>
      <c r="B4676" s="4" t="s">
        <v>17682</v>
      </c>
      <c r="C4676" s="4" t="s">
        <v>17680</v>
      </c>
      <c r="D4676" s="4" t="s">
        <v>17683</v>
      </c>
      <c r="E4676" s="4" t="s">
        <v>10</v>
      </c>
      <c r="F4676" s="4" t="s">
        <v>10</v>
      </c>
      <c r="G4676" s="4" t="s">
        <v>12</v>
      </c>
    </row>
    <row r="4677" customFormat="false" ht="15.75" hidden="false" customHeight="false" outlineLevel="0" collapsed="false">
      <c r="A4677" s="3" t="n">
        <v>4676</v>
      </c>
      <c r="B4677" s="4" t="s">
        <v>17684</v>
      </c>
      <c r="C4677" s="4" t="s">
        <v>17685</v>
      </c>
      <c r="D4677" s="4" t="s">
        <v>17686</v>
      </c>
      <c r="E4677" s="4" t="s">
        <v>17687</v>
      </c>
      <c r="F4677" s="4" t="s">
        <v>10</v>
      </c>
      <c r="G4677" s="4" t="s">
        <v>12</v>
      </c>
    </row>
    <row r="4678" customFormat="false" ht="15.75" hidden="false" customHeight="false" outlineLevel="0" collapsed="false">
      <c r="A4678" s="3" t="n">
        <v>4677</v>
      </c>
      <c r="B4678" s="4" t="s">
        <v>17688</v>
      </c>
      <c r="C4678" s="4" t="s">
        <v>13783</v>
      </c>
      <c r="D4678" s="4" t="s">
        <v>17689</v>
      </c>
      <c r="E4678" s="4" t="s">
        <v>17690</v>
      </c>
      <c r="F4678" s="4" t="s">
        <v>10</v>
      </c>
      <c r="G4678" s="4" t="s">
        <v>12</v>
      </c>
    </row>
    <row r="4679" customFormat="false" ht="15.75" hidden="false" customHeight="false" outlineLevel="0" collapsed="false">
      <c r="A4679" s="3" t="n">
        <v>4678</v>
      </c>
      <c r="B4679" s="4" t="s">
        <v>17691</v>
      </c>
      <c r="C4679" s="4" t="s">
        <v>6853</v>
      </c>
      <c r="D4679" s="4" t="s">
        <v>17692</v>
      </c>
      <c r="E4679" s="4" t="s">
        <v>17693</v>
      </c>
      <c r="F4679" s="4" t="s">
        <v>10</v>
      </c>
      <c r="G4679" s="4" t="s">
        <v>12</v>
      </c>
    </row>
    <row r="4680" customFormat="false" ht="15.75" hidden="false" customHeight="false" outlineLevel="0" collapsed="false">
      <c r="A4680" s="3" t="n">
        <v>4679</v>
      </c>
      <c r="B4680" s="4" t="s">
        <v>17694</v>
      </c>
      <c r="C4680" s="4" t="s">
        <v>17695</v>
      </c>
      <c r="D4680" s="4" t="s">
        <v>17696</v>
      </c>
      <c r="E4680" s="4" t="s">
        <v>17697</v>
      </c>
      <c r="F4680" s="4" t="s">
        <v>10</v>
      </c>
      <c r="G4680" s="4" t="s">
        <v>12</v>
      </c>
    </row>
    <row r="4681" customFormat="false" ht="15.75" hidden="false" customHeight="false" outlineLevel="0" collapsed="false">
      <c r="A4681" s="3" t="n">
        <v>4680</v>
      </c>
      <c r="B4681" s="4" t="s">
        <v>17698</v>
      </c>
      <c r="C4681" s="4" t="s">
        <v>17699</v>
      </c>
      <c r="D4681" s="4" t="s">
        <v>17700</v>
      </c>
      <c r="E4681" s="4" t="s">
        <v>17701</v>
      </c>
      <c r="F4681" s="4" t="s">
        <v>10</v>
      </c>
      <c r="G4681" s="4" t="s">
        <v>12</v>
      </c>
    </row>
    <row r="4682" customFormat="false" ht="15.75" hidden="false" customHeight="false" outlineLevel="0" collapsed="false">
      <c r="A4682" s="3" t="n">
        <v>4681</v>
      </c>
      <c r="B4682" s="4" t="s">
        <v>17702</v>
      </c>
      <c r="C4682" s="4" t="s">
        <v>17703</v>
      </c>
      <c r="D4682" s="4" t="s">
        <v>17704</v>
      </c>
      <c r="E4682" s="4" t="s">
        <v>17705</v>
      </c>
      <c r="F4682" s="4" t="s">
        <v>10</v>
      </c>
      <c r="G4682" s="4" t="s">
        <v>12</v>
      </c>
    </row>
    <row r="4683" customFormat="false" ht="15.75" hidden="false" customHeight="false" outlineLevel="0" collapsed="false">
      <c r="A4683" s="3" t="n">
        <v>4682</v>
      </c>
      <c r="B4683" s="4" t="s">
        <v>17706</v>
      </c>
      <c r="C4683" s="4" t="s">
        <v>6853</v>
      </c>
      <c r="D4683" s="4" t="s">
        <v>17707</v>
      </c>
      <c r="E4683" s="4" t="s">
        <v>17708</v>
      </c>
      <c r="F4683" s="4" t="s">
        <v>10</v>
      </c>
      <c r="G4683" s="4" t="s">
        <v>12</v>
      </c>
    </row>
    <row r="4684" customFormat="false" ht="15.75" hidden="false" customHeight="false" outlineLevel="0" collapsed="false">
      <c r="A4684" s="3" t="n">
        <v>4683</v>
      </c>
      <c r="B4684" s="4" t="s">
        <v>17709</v>
      </c>
      <c r="C4684" s="4" t="s">
        <v>17504</v>
      </c>
      <c r="D4684" s="4" t="s">
        <v>17710</v>
      </c>
      <c r="E4684" s="4" t="s">
        <v>17489</v>
      </c>
      <c r="F4684" s="4" t="s">
        <v>10</v>
      </c>
      <c r="G4684" s="4" t="s">
        <v>12</v>
      </c>
    </row>
    <row r="4685" customFormat="false" ht="15.75" hidden="false" customHeight="false" outlineLevel="0" collapsed="false">
      <c r="A4685" s="3" t="n">
        <v>4684</v>
      </c>
      <c r="B4685" s="4" t="s">
        <v>17711</v>
      </c>
      <c r="C4685" s="4" t="s">
        <v>17712</v>
      </c>
      <c r="D4685" s="4" t="s">
        <v>17713</v>
      </c>
      <c r="E4685" s="4" t="n">
        <v>9971511987</v>
      </c>
      <c r="F4685" s="4" t="s">
        <v>10</v>
      </c>
      <c r="G4685" s="4" t="s">
        <v>12</v>
      </c>
    </row>
    <row r="4686" customFormat="false" ht="15.75" hidden="false" customHeight="false" outlineLevel="0" collapsed="false">
      <c r="A4686" s="3" t="n">
        <v>4685</v>
      </c>
      <c r="B4686" s="4" t="s">
        <v>17714</v>
      </c>
      <c r="C4686" s="4" t="s">
        <v>17715</v>
      </c>
      <c r="D4686" s="4" t="s">
        <v>17716</v>
      </c>
      <c r="E4686" s="4" t="n">
        <v>9494476134</v>
      </c>
      <c r="F4686" s="4" t="s">
        <v>17717</v>
      </c>
      <c r="G4686" s="4" t="s">
        <v>12</v>
      </c>
    </row>
    <row r="4687" customFormat="false" ht="15.75" hidden="false" customHeight="false" outlineLevel="0" collapsed="false">
      <c r="A4687" s="3" t="n">
        <v>4686</v>
      </c>
      <c r="B4687" s="4" t="s">
        <v>17718</v>
      </c>
      <c r="C4687" s="4" t="s">
        <v>17719</v>
      </c>
      <c r="D4687" s="4" t="s">
        <v>17720</v>
      </c>
      <c r="E4687" s="4" t="s">
        <v>17721</v>
      </c>
      <c r="F4687" s="4" t="s">
        <v>10</v>
      </c>
      <c r="G4687" s="4" t="s">
        <v>12</v>
      </c>
    </row>
    <row r="4688" customFormat="false" ht="15.75" hidden="false" customHeight="false" outlineLevel="0" collapsed="false">
      <c r="A4688" s="3" t="n">
        <v>4687</v>
      </c>
      <c r="B4688" s="4" t="s">
        <v>17722</v>
      </c>
      <c r="C4688" s="4" t="s">
        <v>17723</v>
      </c>
      <c r="D4688" s="4" t="s">
        <v>17724</v>
      </c>
      <c r="E4688" s="4" t="s">
        <v>17489</v>
      </c>
      <c r="F4688" s="4" t="s">
        <v>10</v>
      </c>
      <c r="G4688" s="4" t="s">
        <v>12</v>
      </c>
    </row>
    <row r="4689" customFormat="false" ht="15.75" hidden="false" customHeight="false" outlineLevel="0" collapsed="false">
      <c r="A4689" s="3" t="n">
        <v>4688</v>
      </c>
      <c r="B4689" s="4" t="s">
        <v>17725</v>
      </c>
      <c r="C4689" s="4" t="s">
        <v>6853</v>
      </c>
      <c r="D4689" s="4" t="s">
        <v>17726</v>
      </c>
      <c r="E4689" s="4" t="s">
        <v>17727</v>
      </c>
      <c r="F4689" s="4" t="s">
        <v>10</v>
      </c>
      <c r="G4689" s="4" t="s">
        <v>12</v>
      </c>
    </row>
    <row r="4690" customFormat="false" ht="15.75" hidden="false" customHeight="false" outlineLevel="0" collapsed="false">
      <c r="A4690" s="3" t="n">
        <v>4689</v>
      </c>
      <c r="B4690" s="4" t="s">
        <v>17728</v>
      </c>
      <c r="C4690" s="4" t="s">
        <v>17729</v>
      </c>
      <c r="D4690" s="4" t="s">
        <v>17730</v>
      </c>
      <c r="E4690" s="4" t="s">
        <v>17489</v>
      </c>
      <c r="F4690" s="4" t="s">
        <v>10</v>
      </c>
      <c r="G4690" s="4" t="s">
        <v>12</v>
      </c>
    </row>
    <row r="4691" customFormat="false" ht="15.75" hidden="false" customHeight="false" outlineLevel="0" collapsed="false">
      <c r="A4691" s="3" t="n">
        <v>4690</v>
      </c>
      <c r="B4691" s="4" t="s">
        <v>17731</v>
      </c>
      <c r="C4691" s="4" t="s">
        <v>17732</v>
      </c>
      <c r="D4691" s="4" t="s">
        <v>17733</v>
      </c>
      <c r="E4691" s="4" t="n">
        <v>9656800151</v>
      </c>
      <c r="F4691" s="4" t="s">
        <v>10</v>
      </c>
      <c r="G4691" s="4" t="s">
        <v>12</v>
      </c>
    </row>
    <row r="4692" customFormat="false" ht="15.75" hidden="false" customHeight="false" outlineLevel="0" collapsed="false">
      <c r="A4692" s="3" t="n">
        <v>4691</v>
      </c>
      <c r="B4692" s="4" t="s">
        <v>17734</v>
      </c>
      <c r="C4692" s="4" t="s">
        <v>6853</v>
      </c>
      <c r="D4692" s="4" t="s">
        <v>17735</v>
      </c>
      <c r="E4692" s="4" t="s">
        <v>10</v>
      </c>
      <c r="F4692" s="4" t="s">
        <v>10</v>
      </c>
      <c r="G4692" s="4" t="s">
        <v>12</v>
      </c>
    </row>
    <row r="4693" customFormat="false" ht="15.75" hidden="false" customHeight="false" outlineLevel="0" collapsed="false">
      <c r="A4693" s="3" t="n">
        <v>4692</v>
      </c>
      <c r="B4693" s="4" t="s">
        <v>17736</v>
      </c>
      <c r="C4693" s="4" t="s">
        <v>17737</v>
      </c>
      <c r="D4693" s="4" t="s">
        <v>17738</v>
      </c>
      <c r="E4693" s="4" t="s">
        <v>10</v>
      </c>
      <c r="F4693" s="4" t="s">
        <v>10</v>
      </c>
      <c r="G4693" s="4" t="s">
        <v>12</v>
      </c>
    </row>
    <row r="4694" customFormat="false" ht="15.75" hidden="false" customHeight="false" outlineLevel="0" collapsed="false">
      <c r="A4694" s="3" t="n">
        <v>4693</v>
      </c>
      <c r="B4694" s="4" t="s">
        <v>17739</v>
      </c>
      <c r="C4694" s="4" t="s">
        <v>6853</v>
      </c>
      <c r="D4694" s="4" t="s">
        <v>17740</v>
      </c>
      <c r="E4694" s="4" t="s">
        <v>10</v>
      </c>
      <c r="F4694" s="4" t="s">
        <v>10</v>
      </c>
      <c r="G4694" s="4" t="s">
        <v>12</v>
      </c>
    </row>
    <row r="4695" customFormat="false" ht="15.75" hidden="false" customHeight="false" outlineLevel="0" collapsed="false">
      <c r="A4695" s="3" t="n">
        <v>4694</v>
      </c>
      <c r="B4695" s="4" t="s">
        <v>17741</v>
      </c>
      <c r="C4695" s="4" t="s">
        <v>17742</v>
      </c>
      <c r="D4695" s="4" t="s">
        <v>17743</v>
      </c>
      <c r="E4695" s="4" t="s">
        <v>17489</v>
      </c>
      <c r="F4695" s="4" t="s">
        <v>10</v>
      </c>
      <c r="G4695" s="4" t="s">
        <v>12</v>
      </c>
    </row>
    <row r="4696" customFormat="false" ht="15.75" hidden="false" customHeight="false" outlineLevel="0" collapsed="false">
      <c r="A4696" s="3" t="n">
        <v>4695</v>
      </c>
      <c r="B4696" s="4" t="s">
        <v>17744</v>
      </c>
      <c r="C4696" s="10" t="s">
        <v>17745</v>
      </c>
      <c r="D4696" s="4" t="s">
        <v>17746</v>
      </c>
      <c r="E4696" s="4" t="s">
        <v>17747</v>
      </c>
      <c r="F4696" s="4" t="s">
        <v>10</v>
      </c>
      <c r="G4696" s="4" t="s">
        <v>12</v>
      </c>
    </row>
    <row r="4697" customFormat="false" ht="15.75" hidden="false" customHeight="false" outlineLevel="0" collapsed="false">
      <c r="A4697" s="3" t="n">
        <v>4696</v>
      </c>
      <c r="B4697" s="4" t="s">
        <v>17748</v>
      </c>
      <c r="C4697" s="4" t="s">
        <v>17749</v>
      </c>
      <c r="D4697" s="4" t="s">
        <v>17750</v>
      </c>
      <c r="E4697" s="4" t="s">
        <v>17751</v>
      </c>
      <c r="F4697" s="4" t="s">
        <v>10</v>
      </c>
      <c r="G4697" s="4" t="s">
        <v>12</v>
      </c>
    </row>
    <row r="4698" customFormat="false" ht="15.75" hidden="false" customHeight="false" outlineLevel="0" collapsed="false">
      <c r="A4698" s="3" t="n">
        <v>4697</v>
      </c>
      <c r="B4698" s="4" t="s">
        <v>17752</v>
      </c>
      <c r="C4698" s="4" t="s">
        <v>17753</v>
      </c>
      <c r="D4698" s="4" t="s">
        <v>17754</v>
      </c>
      <c r="E4698" s="4" t="s">
        <v>17755</v>
      </c>
      <c r="F4698" s="4" t="s">
        <v>10</v>
      </c>
      <c r="G4698" s="4" t="s">
        <v>12</v>
      </c>
    </row>
    <row r="4699" customFormat="false" ht="15.75" hidden="false" customHeight="false" outlineLevel="0" collapsed="false">
      <c r="A4699" s="3" t="n">
        <v>4698</v>
      </c>
      <c r="B4699" s="4" t="s">
        <v>17756</v>
      </c>
      <c r="C4699" s="4" t="s">
        <v>13376</v>
      </c>
      <c r="D4699" s="4" t="s">
        <v>17757</v>
      </c>
      <c r="E4699" s="4" t="s">
        <v>17758</v>
      </c>
      <c r="F4699" s="4" t="s">
        <v>10</v>
      </c>
      <c r="G4699" s="4" t="s">
        <v>12</v>
      </c>
    </row>
    <row r="4700" customFormat="false" ht="15.75" hidden="false" customHeight="false" outlineLevel="0" collapsed="false">
      <c r="A4700" s="3" t="n">
        <v>4699</v>
      </c>
      <c r="B4700" s="4" t="s">
        <v>17759</v>
      </c>
      <c r="C4700" s="4" t="s">
        <v>17760</v>
      </c>
      <c r="D4700" s="4" t="s">
        <v>17761</v>
      </c>
      <c r="E4700" s="4" t="s">
        <v>10</v>
      </c>
      <c r="F4700" s="4" t="s">
        <v>10</v>
      </c>
      <c r="G4700" s="4" t="s">
        <v>12</v>
      </c>
    </row>
    <row r="4701" customFormat="false" ht="15.75" hidden="false" customHeight="false" outlineLevel="0" collapsed="false">
      <c r="A4701" s="3" t="n">
        <v>4700</v>
      </c>
      <c r="B4701" s="4" t="s">
        <v>17762</v>
      </c>
      <c r="C4701" s="4" t="s">
        <v>6853</v>
      </c>
      <c r="D4701" s="4" t="s">
        <v>17763</v>
      </c>
      <c r="E4701" s="4" t="n">
        <v>9167722002</v>
      </c>
      <c r="F4701" s="4" t="s">
        <v>10</v>
      </c>
      <c r="G4701" s="4" t="s">
        <v>12</v>
      </c>
    </row>
    <row r="4702" customFormat="false" ht="15.75" hidden="false" customHeight="false" outlineLevel="0" collapsed="false">
      <c r="A4702" s="3" t="n">
        <v>4701</v>
      </c>
      <c r="B4702" s="4" t="s">
        <v>17764</v>
      </c>
      <c r="C4702" s="4" t="s">
        <v>17765</v>
      </c>
      <c r="D4702" s="4" t="s">
        <v>17766</v>
      </c>
      <c r="E4702" s="4" t="s">
        <v>10</v>
      </c>
      <c r="F4702" s="4" t="s">
        <v>10</v>
      </c>
      <c r="G4702" s="4" t="s">
        <v>12</v>
      </c>
    </row>
    <row r="4703" customFormat="false" ht="15.75" hidden="false" customHeight="false" outlineLevel="0" collapsed="false">
      <c r="A4703" s="3" t="n">
        <v>4702</v>
      </c>
      <c r="B4703" s="4" t="s">
        <v>17767</v>
      </c>
      <c r="C4703" s="4" t="s">
        <v>17768</v>
      </c>
      <c r="D4703" s="4" t="s">
        <v>17769</v>
      </c>
      <c r="E4703" s="4" t="s">
        <v>10</v>
      </c>
      <c r="F4703" s="4" t="s">
        <v>10</v>
      </c>
      <c r="G4703" s="4" t="s">
        <v>12</v>
      </c>
    </row>
    <row r="4704" customFormat="false" ht="15.75" hidden="false" customHeight="false" outlineLevel="0" collapsed="false">
      <c r="A4704" s="3" t="n">
        <v>4703</v>
      </c>
      <c r="B4704" s="4" t="s">
        <v>17770</v>
      </c>
      <c r="C4704" s="4" t="s">
        <v>17771</v>
      </c>
      <c r="D4704" s="4" t="s">
        <v>17772</v>
      </c>
      <c r="E4704" s="4" t="s">
        <v>17773</v>
      </c>
      <c r="F4704" s="4" t="s">
        <v>10</v>
      </c>
      <c r="G4704" s="4" t="s">
        <v>12</v>
      </c>
    </row>
    <row r="4705" customFormat="false" ht="15.75" hidden="false" customHeight="false" outlineLevel="0" collapsed="false">
      <c r="A4705" s="3" t="n">
        <v>4704</v>
      </c>
      <c r="B4705" s="4" t="s">
        <v>17774</v>
      </c>
      <c r="C4705" s="4" t="s">
        <v>17775</v>
      </c>
      <c r="D4705" s="4" t="s">
        <v>17776</v>
      </c>
      <c r="E4705" s="4" t="n">
        <v>2066026835</v>
      </c>
      <c r="F4705" s="4" t="s">
        <v>10</v>
      </c>
      <c r="G4705" s="4" t="s">
        <v>12</v>
      </c>
    </row>
    <row r="4706" customFormat="false" ht="15.75" hidden="false" customHeight="false" outlineLevel="0" collapsed="false">
      <c r="A4706" s="3" t="n">
        <v>4705</v>
      </c>
      <c r="B4706" s="4" t="s">
        <v>17777</v>
      </c>
      <c r="C4706" s="10" t="s">
        <v>17778</v>
      </c>
      <c r="D4706" s="4" t="s">
        <v>17779</v>
      </c>
      <c r="E4706" s="4" t="s">
        <v>17780</v>
      </c>
      <c r="F4706" s="4" t="s">
        <v>10</v>
      </c>
      <c r="G4706" s="4" t="s">
        <v>12</v>
      </c>
    </row>
    <row r="4707" customFormat="false" ht="15.75" hidden="false" customHeight="false" outlineLevel="0" collapsed="false">
      <c r="A4707" s="3" t="n">
        <v>4706</v>
      </c>
      <c r="B4707" s="4" t="s">
        <v>17781</v>
      </c>
      <c r="C4707" s="4" t="s">
        <v>3442</v>
      </c>
      <c r="D4707" s="4" t="s">
        <v>17782</v>
      </c>
      <c r="E4707" s="4" t="n">
        <v>8446900093</v>
      </c>
      <c r="F4707" s="4" t="s">
        <v>10</v>
      </c>
      <c r="G4707" s="4" t="s">
        <v>12</v>
      </c>
    </row>
    <row r="4708" customFormat="false" ht="15.75" hidden="false" customHeight="false" outlineLevel="0" collapsed="false">
      <c r="A4708" s="3" t="n">
        <v>4707</v>
      </c>
      <c r="B4708" s="4" t="s">
        <v>17783</v>
      </c>
      <c r="C4708" s="4" t="s">
        <v>17784</v>
      </c>
      <c r="D4708" s="4" t="s">
        <v>17785</v>
      </c>
      <c r="E4708" s="4" t="s">
        <v>17786</v>
      </c>
      <c r="F4708" s="4" t="s">
        <v>10</v>
      </c>
      <c r="G4708" s="4" t="s">
        <v>12</v>
      </c>
    </row>
    <row r="4709" customFormat="false" ht="15.75" hidden="false" customHeight="false" outlineLevel="0" collapsed="false">
      <c r="A4709" s="3" t="n">
        <v>4708</v>
      </c>
      <c r="B4709" s="4" t="s">
        <v>17787</v>
      </c>
      <c r="C4709" s="4" t="s">
        <v>17788</v>
      </c>
      <c r="D4709" s="4" t="s">
        <v>17789</v>
      </c>
      <c r="E4709" s="4" t="s">
        <v>17790</v>
      </c>
      <c r="F4709" s="4" t="s">
        <v>10</v>
      </c>
      <c r="G4709" s="4" t="s">
        <v>12</v>
      </c>
    </row>
    <row r="4710" customFormat="false" ht="15.75" hidden="false" customHeight="false" outlineLevel="0" collapsed="false">
      <c r="A4710" s="3" t="n">
        <v>4709</v>
      </c>
      <c r="B4710" s="4" t="s">
        <v>17791</v>
      </c>
      <c r="C4710" s="4" t="s">
        <v>17792</v>
      </c>
      <c r="D4710" s="4" t="s">
        <v>17793</v>
      </c>
      <c r="E4710" s="4" t="s">
        <v>17794</v>
      </c>
      <c r="F4710" s="4" t="s">
        <v>10</v>
      </c>
      <c r="G4710" s="4" t="s">
        <v>12</v>
      </c>
    </row>
    <row r="4711" customFormat="false" ht="15.75" hidden="false" customHeight="false" outlineLevel="0" collapsed="false">
      <c r="A4711" s="3" t="n">
        <v>4710</v>
      </c>
      <c r="B4711" s="4" t="s">
        <v>17795</v>
      </c>
      <c r="C4711" s="4" t="s">
        <v>17796</v>
      </c>
      <c r="D4711" s="4" t="s">
        <v>17797</v>
      </c>
      <c r="E4711" s="4" t="n">
        <v>9783355555</v>
      </c>
      <c r="F4711" s="4" t="s">
        <v>10</v>
      </c>
      <c r="G4711" s="4" t="s">
        <v>12</v>
      </c>
    </row>
    <row r="4712" customFormat="false" ht="15.75" hidden="false" customHeight="false" outlineLevel="0" collapsed="false">
      <c r="A4712" s="3" t="n">
        <v>4711</v>
      </c>
      <c r="B4712" s="4" t="s">
        <v>17798</v>
      </c>
      <c r="C4712" s="4" t="s">
        <v>17799</v>
      </c>
      <c r="D4712" s="4" t="s">
        <v>17800</v>
      </c>
      <c r="E4712" s="4" t="s">
        <v>17801</v>
      </c>
      <c r="F4712" s="4" t="s">
        <v>10</v>
      </c>
      <c r="G4712" s="4" t="s">
        <v>12</v>
      </c>
    </row>
    <row r="4713" customFormat="false" ht="15.75" hidden="false" customHeight="false" outlineLevel="0" collapsed="false">
      <c r="A4713" s="3" t="n">
        <v>4712</v>
      </c>
      <c r="B4713" s="4" t="s">
        <v>17802</v>
      </c>
      <c r="C4713" s="4" t="s">
        <v>17803</v>
      </c>
      <c r="D4713" s="4" t="s">
        <v>17804</v>
      </c>
      <c r="E4713" s="4" t="n">
        <v>9560144266</v>
      </c>
      <c r="F4713" s="4" t="s">
        <v>10</v>
      </c>
      <c r="G4713" s="4" t="s">
        <v>12</v>
      </c>
    </row>
    <row r="4714" customFormat="false" ht="15.75" hidden="false" customHeight="false" outlineLevel="0" collapsed="false">
      <c r="A4714" s="3" t="n">
        <v>4713</v>
      </c>
      <c r="B4714" s="4" t="s">
        <v>17805</v>
      </c>
      <c r="C4714" s="4" t="s">
        <v>17806</v>
      </c>
      <c r="D4714" s="4" t="s">
        <v>17807</v>
      </c>
      <c r="E4714" s="4" t="s">
        <v>17489</v>
      </c>
      <c r="F4714" s="4" t="s">
        <v>10</v>
      </c>
      <c r="G4714" s="4" t="s">
        <v>12</v>
      </c>
    </row>
    <row r="4715" customFormat="false" ht="15.75" hidden="false" customHeight="false" outlineLevel="0" collapsed="false">
      <c r="A4715" s="3" t="n">
        <v>4714</v>
      </c>
      <c r="B4715" s="4" t="s">
        <v>17808</v>
      </c>
      <c r="C4715" s="4" t="s">
        <v>17809</v>
      </c>
      <c r="D4715" s="4" t="s">
        <v>17810</v>
      </c>
      <c r="E4715" s="4" t="s">
        <v>17489</v>
      </c>
      <c r="F4715" s="4" t="s">
        <v>10</v>
      </c>
      <c r="G4715" s="4" t="s">
        <v>12</v>
      </c>
    </row>
    <row r="4716" customFormat="false" ht="15.75" hidden="false" customHeight="false" outlineLevel="0" collapsed="false">
      <c r="A4716" s="3" t="n">
        <v>4715</v>
      </c>
      <c r="B4716" s="4" t="s">
        <v>17811</v>
      </c>
      <c r="C4716" s="4" t="s">
        <v>17812</v>
      </c>
      <c r="D4716" s="4" t="s">
        <v>17813</v>
      </c>
      <c r="E4716" s="4" t="s">
        <v>10</v>
      </c>
      <c r="F4716" s="4" t="s">
        <v>10</v>
      </c>
      <c r="G4716" s="4" t="s">
        <v>12</v>
      </c>
    </row>
    <row r="4717" customFormat="false" ht="15.75" hidden="false" customHeight="false" outlineLevel="0" collapsed="false">
      <c r="A4717" s="3" t="n">
        <v>4716</v>
      </c>
      <c r="B4717" s="4" t="s">
        <v>17814</v>
      </c>
      <c r="C4717" s="4" t="s">
        <v>17489</v>
      </c>
      <c r="D4717" s="4" t="s">
        <v>17815</v>
      </c>
      <c r="E4717" s="4" t="s">
        <v>17489</v>
      </c>
      <c r="F4717" s="4" t="s">
        <v>10</v>
      </c>
      <c r="G4717" s="4" t="s">
        <v>12</v>
      </c>
    </row>
    <row r="4718" customFormat="false" ht="15.75" hidden="false" customHeight="false" outlineLevel="0" collapsed="false">
      <c r="A4718" s="3" t="n">
        <v>4717</v>
      </c>
      <c r="B4718" s="4" t="s">
        <v>17816</v>
      </c>
      <c r="C4718" s="4" t="s">
        <v>17817</v>
      </c>
      <c r="D4718" s="4" t="s">
        <v>17818</v>
      </c>
      <c r="E4718" s="4" t="s">
        <v>17489</v>
      </c>
      <c r="F4718" s="4" t="s">
        <v>10</v>
      </c>
      <c r="G4718" s="4" t="s">
        <v>12</v>
      </c>
    </row>
    <row r="4719" customFormat="false" ht="15.75" hidden="false" customHeight="false" outlineLevel="0" collapsed="false">
      <c r="A4719" s="3" t="n">
        <v>4718</v>
      </c>
      <c r="B4719" s="4" t="s">
        <v>17819</v>
      </c>
      <c r="C4719" s="4" t="s">
        <v>17820</v>
      </c>
      <c r="D4719" s="4" t="s">
        <v>17821</v>
      </c>
      <c r="E4719" s="4" t="s">
        <v>10</v>
      </c>
      <c r="F4719" s="4" t="s">
        <v>10</v>
      </c>
      <c r="G4719" s="4" t="s">
        <v>12</v>
      </c>
    </row>
    <row r="4720" customFormat="false" ht="15.75" hidden="false" customHeight="false" outlineLevel="0" collapsed="false">
      <c r="A4720" s="3" t="n">
        <v>4719</v>
      </c>
      <c r="B4720" s="4" t="s">
        <v>17822</v>
      </c>
      <c r="C4720" s="4" t="s">
        <v>17823</v>
      </c>
      <c r="D4720" s="4" t="s">
        <v>17824</v>
      </c>
      <c r="E4720" s="4" t="s">
        <v>17825</v>
      </c>
      <c r="F4720" s="4" t="s">
        <v>10</v>
      </c>
      <c r="G4720" s="4" t="s">
        <v>12</v>
      </c>
    </row>
    <row r="4721" customFormat="false" ht="15.75" hidden="false" customHeight="false" outlineLevel="0" collapsed="false">
      <c r="A4721" s="3" t="n">
        <v>4720</v>
      </c>
      <c r="B4721" s="4" t="s">
        <v>17826</v>
      </c>
      <c r="C4721" s="4" t="s">
        <v>17827</v>
      </c>
      <c r="D4721" s="4" t="s">
        <v>17828</v>
      </c>
      <c r="E4721" s="4" t="s">
        <v>17829</v>
      </c>
      <c r="F4721" s="4" t="s">
        <v>10</v>
      </c>
      <c r="G4721" s="4" t="s">
        <v>12</v>
      </c>
    </row>
    <row r="4722" customFormat="false" ht="15.75" hidden="false" customHeight="false" outlineLevel="0" collapsed="false">
      <c r="A4722" s="3" t="n">
        <v>4721</v>
      </c>
      <c r="B4722" s="4" t="s">
        <v>17830</v>
      </c>
      <c r="C4722" s="4" t="s">
        <v>17831</v>
      </c>
      <c r="D4722" s="4" t="s">
        <v>17832</v>
      </c>
      <c r="E4722" s="4" t="s">
        <v>17489</v>
      </c>
      <c r="F4722" s="4" t="s">
        <v>10</v>
      </c>
      <c r="G4722" s="4" t="s">
        <v>12</v>
      </c>
    </row>
    <row r="4723" customFormat="false" ht="15.75" hidden="false" customHeight="false" outlineLevel="0" collapsed="false">
      <c r="A4723" s="3" t="n">
        <v>4722</v>
      </c>
      <c r="B4723" s="4" t="s">
        <v>17833</v>
      </c>
      <c r="C4723" s="4" t="s">
        <v>17834</v>
      </c>
      <c r="D4723" s="4" t="s">
        <v>17835</v>
      </c>
      <c r="E4723" s="4" t="n">
        <v>9811068174</v>
      </c>
      <c r="F4723" s="4" t="s">
        <v>10</v>
      </c>
      <c r="G4723" s="4" t="s">
        <v>12</v>
      </c>
    </row>
    <row r="4724" customFormat="false" ht="15.75" hidden="false" customHeight="false" outlineLevel="0" collapsed="false">
      <c r="A4724" s="3" t="n">
        <v>4723</v>
      </c>
      <c r="B4724" s="4" t="s">
        <v>17836</v>
      </c>
      <c r="C4724" s="4" t="s">
        <v>17837</v>
      </c>
      <c r="D4724" s="4" t="s">
        <v>17838</v>
      </c>
      <c r="E4724" s="4" t="s">
        <v>17839</v>
      </c>
      <c r="F4724" s="4" t="s">
        <v>10</v>
      </c>
      <c r="G4724" s="4" t="s">
        <v>12</v>
      </c>
    </row>
    <row r="4725" customFormat="false" ht="15.75" hidden="false" customHeight="false" outlineLevel="0" collapsed="false">
      <c r="A4725" s="3" t="n">
        <v>4724</v>
      </c>
      <c r="B4725" s="4" t="s">
        <v>17840</v>
      </c>
      <c r="C4725" s="4" t="s">
        <v>11355</v>
      </c>
      <c r="D4725" s="4" t="s">
        <v>17841</v>
      </c>
      <c r="E4725" s="4" t="s">
        <v>17842</v>
      </c>
      <c r="F4725" s="4" t="s">
        <v>10</v>
      </c>
      <c r="G4725" s="4" t="s">
        <v>12</v>
      </c>
    </row>
    <row r="4726" customFormat="false" ht="15.75" hidden="false" customHeight="false" outlineLevel="0" collapsed="false">
      <c r="A4726" s="3" t="n">
        <v>4725</v>
      </c>
      <c r="B4726" s="4" t="s">
        <v>17843</v>
      </c>
      <c r="C4726" s="4" t="s">
        <v>6853</v>
      </c>
      <c r="D4726" s="4" t="s">
        <v>17844</v>
      </c>
      <c r="E4726" s="4" t="s">
        <v>10</v>
      </c>
      <c r="F4726" s="4" t="s">
        <v>10</v>
      </c>
      <c r="G4726" s="4" t="s">
        <v>12</v>
      </c>
    </row>
    <row r="4727" customFormat="false" ht="15.75" hidden="false" customHeight="false" outlineLevel="0" collapsed="false">
      <c r="A4727" s="3" t="n">
        <v>4726</v>
      </c>
      <c r="B4727" s="4" t="s">
        <v>17845</v>
      </c>
      <c r="C4727" s="4" t="s">
        <v>6853</v>
      </c>
      <c r="D4727" s="4" t="s">
        <v>17846</v>
      </c>
      <c r="E4727" s="4" t="s">
        <v>10</v>
      </c>
      <c r="F4727" s="4" t="s">
        <v>10</v>
      </c>
      <c r="G4727" s="4" t="s">
        <v>12</v>
      </c>
    </row>
    <row r="4728" customFormat="false" ht="15.75" hidden="false" customHeight="false" outlineLevel="0" collapsed="false">
      <c r="A4728" s="3" t="n">
        <v>4727</v>
      </c>
      <c r="B4728" s="4" t="s">
        <v>17847</v>
      </c>
      <c r="C4728" s="4" t="s">
        <v>17848</v>
      </c>
      <c r="D4728" s="4" t="s">
        <v>17848</v>
      </c>
      <c r="E4728" s="4" t="s">
        <v>10</v>
      </c>
      <c r="F4728" s="4" t="s">
        <v>10</v>
      </c>
      <c r="G4728" s="4" t="s">
        <v>12</v>
      </c>
    </row>
    <row r="4729" customFormat="false" ht="15.75" hidden="false" customHeight="false" outlineLevel="0" collapsed="false">
      <c r="A4729" s="3" t="n">
        <v>4728</v>
      </c>
      <c r="B4729" s="4" t="s">
        <v>17849</v>
      </c>
      <c r="C4729" s="4" t="s">
        <v>6853</v>
      </c>
      <c r="D4729" s="4" t="s">
        <v>17850</v>
      </c>
      <c r="E4729" s="4" t="s">
        <v>10</v>
      </c>
      <c r="F4729" s="4" t="s">
        <v>10</v>
      </c>
      <c r="G4729" s="4" t="s">
        <v>12</v>
      </c>
    </row>
    <row r="4730" customFormat="false" ht="15.75" hidden="false" customHeight="false" outlineLevel="0" collapsed="false">
      <c r="A4730" s="3" t="n">
        <v>4729</v>
      </c>
      <c r="B4730" s="4" t="s">
        <v>17851</v>
      </c>
      <c r="C4730" s="4" t="s">
        <v>17852</v>
      </c>
      <c r="D4730" s="4" t="s">
        <v>17853</v>
      </c>
      <c r="E4730" s="4" t="n">
        <v>9914806606</v>
      </c>
      <c r="F4730" s="4" t="s">
        <v>10</v>
      </c>
      <c r="G4730" s="4" t="s">
        <v>12</v>
      </c>
    </row>
    <row r="4731" customFormat="false" ht="15.75" hidden="false" customHeight="false" outlineLevel="0" collapsed="false">
      <c r="A4731" s="3" t="n">
        <v>4730</v>
      </c>
      <c r="B4731" s="4" t="s">
        <v>17854</v>
      </c>
      <c r="C4731" s="4" t="s">
        <v>12772</v>
      </c>
      <c r="D4731" s="4" t="s">
        <v>17855</v>
      </c>
      <c r="E4731" s="4" t="s">
        <v>17856</v>
      </c>
      <c r="F4731" s="4" t="s">
        <v>10</v>
      </c>
      <c r="G4731" s="4" t="s">
        <v>12</v>
      </c>
    </row>
    <row r="4732" customFormat="false" ht="15.75" hidden="false" customHeight="false" outlineLevel="0" collapsed="false">
      <c r="A4732" s="3" t="n">
        <v>4731</v>
      </c>
      <c r="B4732" s="4" t="s">
        <v>17857</v>
      </c>
      <c r="C4732" s="4" t="s">
        <v>17858</v>
      </c>
      <c r="D4732" s="4" t="s">
        <v>17859</v>
      </c>
      <c r="E4732" s="4" t="s">
        <v>17860</v>
      </c>
      <c r="F4732" s="4" t="s">
        <v>10</v>
      </c>
      <c r="G4732" s="4" t="s">
        <v>12</v>
      </c>
    </row>
    <row r="4733" customFormat="false" ht="15.75" hidden="false" customHeight="false" outlineLevel="0" collapsed="false">
      <c r="A4733" s="3" t="n">
        <v>4732</v>
      </c>
      <c r="B4733" s="4" t="s">
        <v>17861</v>
      </c>
      <c r="C4733" s="4" t="s">
        <v>17862</v>
      </c>
      <c r="D4733" s="4" t="s">
        <v>17863</v>
      </c>
      <c r="E4733" s="4" t="s">
        <v>17863</v>
      </c>
      <c r="F4733" s="4" t="s">
        <v>10</v>
      </c>
      <c r="G4733" s="4" t="s">
        <v>12</v>
      </c>
    </row>
    <row r="4734" customFormat="false" ht="15.75" hidden="false" customHeight="false" outlineLevel="0" collapsed="false">
      <c r="A4734" s="3" t="n">
        <v>4733</v>
      </c>
      <c r="B4734" s="4" t="s">
        <v>17864</v>
      </c>
      <c r="C4734" s="4" t="s">
        <v>17865</v>
      </c>
      <c r="D4734" s="4" t="s">
        <v>17866</v>
      </c>
      <c r="E4734" s="4" t="s">
        <v>17867</v>
      </c>
      <c r="F4734" s="4" t="s">
        <v>10</v>
      </c>
      <c r="G4734" s="4" t="s">
        <v>12</v>
      </c>
    </row>
    <row r="4735" customFormat="false" ht="15.75" hidden="false" customHeight="false" outlineLevel="0" collapsed="false">
      <c r="A4735" s="3" t="n">
        <v>4734</v>
      </c>
      <c r="B4735" s="4" t="s">
        <v>17868</v>
      </c>
      <c r="C4735" s="4" t="s">
        <v>17869</v>
      </c>
      <c r="D4735" s="4" t="s">
        <v>17870</v>
      </c>
      <c r="E4735" s="4" t="n">
        <v>8880954497</v>
      </c>
      <c r="F4735" s="4" t="s">
        <v>10</v>
      </c>
      <c r="G4735" s="4" t="s">
        <v>12</v>
      </c>
    </row>
    <row r="4736" customFormat="false" ht="15.75" hidden="false" customHeight="false" outlineLevel="0" collapsed="false">
      <c r="A4736" s="3" t="n">
        <v>4735</v>
      </c>
      <c r="B4736" s="4" t="s">
        <v>17871</v>
      </c>
      <c r="C4736" s="4" t="s">
        <v>6853</v>
      </c>
      <c r="D4736" s="4" t="s">
        <v>17872</v>
      </c>
      <c r="E4736" s="4" t="s">
        <v>10</v>
      </c>
      <c r="F4736" s="4" t="s">
        <v>10</v>
      </c>
      <c r="G4736" s="4" t="s">
        <v>12</v>
      </c>
    </row>
    <row r="4737" customFormat="false" ht="15.75" hidden="false" customHeight="false" outlineLevel="0" collapsed="false">
      <c r="A4737" s="3" t="n">
        <v>4736</v>
      </c>
      <c r="B4737" s="4" t="s">
        <v>17873</v>
      </c>
      <c r="C4737" s="4" t="s">
        <v>17874</v>
      </c>
      <c r="D4737" s="4" t="s">
        <v>17875</v>
      </c>
      <c r="E4737" s="4" t="s">
        <v>17489</v>
      </c>
      <c r="F4737" s="4" t="s">
        <v>10</v>
      </c>
      <c r="G4737" s="4" t="s">
        <v>12</v>
      </c>
    </row>
    <row r="4738" customFormat="false" ht="15.75" hidden="false" customHeight="false" outlineLevel="0" collapsed="false">
      <c r="A4738" s="3" t="n">
        <v>4737</v>
      </c>
      <c r="B4738" s="4" t="s">
        <v>17876</v>
      </c>
      <c r="C4738" s="4" t="s">
        <v>6853</v>
      </c>
      <c r="D4738" s="4" t="s">
        <v>17877</v>
      </c>
      <c r="E4738" s="4" t="s">
        <v>17878</v>
      </c>
      <c r="F4738" s="4" t="s">
        <v>10</v>
      </c>
      <c r="G4738" s="4" t="s">
        <v>12</v>
      </c>
    </row>
    <row r="4739" customFormat="false" ht="15.75" hidden="false" customHeight="false" outlineLevel="0" collapsed="false">
      <c r="A4739" s="3" t="n">
        <v>4738</v>
      </c>
      <c r="B4739" s="4" t="s">
        <v>17879</v>
      </c>
      <c r="C4739" s="4" t="s">
        <v>17880</v>
      </c>
      <c r="D4739" s="4" t="s">
        <v>17881</v>
      </c>
      <c r="E4739" s="4" t="s">
        <v>10</v>
      </c>
      <c r="F4739" s="4" t="s">
        <v>10</v>
      </c>
      <c r="G4739" s="4" t="s">
        <v>12</v>
      </c>
    </row>
    <row r="4740" customFormat="false" ht="15.75" hidden="false" customHeight="false" outlineLevel="0" collapsed="false">
      <c r="A4740" s="3" t="n">
        <v>4739</v>
      </c>
      <c r="B4740" s="4" t="s">
        <v>17882</v>
      </c>
      <c r="C4740" s="4" t="s">
        <v>17883</v>
      </c>
      <c r="D4740" s="4" t="s">
        <v>17884</v>
      </c>
      <c r="E4740" s="4" t="s">
        <v>17885</v>
      </c>
      <c r="F4740" s="4" t="s">
        <v>10</v>
      </c>
      <c r="G4740" s="4" t="s">
        <v>12</v>
      </c>
    </row>
    <row r="4741" customFormat="false" ht="15.75" hidden="false" customHeight="false" outlineLevel="0" collapsed="false">
      <c r="A4741" s="3" t="n">
        <v>4740</v>
      </c>
      <c r="B4741" s="4" t="s">
        <v>17886</v>
      </c>
      <c r="C4741" s="4" t="s">
        <v>17887</v>
      </c>
      <c r="D4741" s="4" t="s">
        <v>17888</v>
      </c>
      <c r="E4741" s="4" t="s">
        <v>10</v>
      </c>
      <c r="F4741" s="4" t="s">
        <v>10</v>
      </c>
      <c r="G4741" s="4" t="s">
        <v>12</v>
      </c>
    </row>
    <row r="4742" customFormat="false" ht="15.75" hidden="false" customHeight="false" outlineLevel="0" collapsed="false">
      <c r="A4742" s="3" t="n">
        <v>4741</v>
      </c>
      <c r="B4742" s="4" t="s">
        <v>17889</v>
      </c>
      <c r="C4742" s="4" t="s">
        <v>6853</v>
      </c>
      <c r="D4742" s="4" t="s">
        <v>17890</v>
      </c>
      <c r="E4742" s="4" t="s">
        <v>10</v>
      </c>
      <c r="F4742" s="4" t="s">
        <v>10</v>
      </c>
      <c r="G4742" s="4" t="s">
        <v>12</v>
      </c>
    </row>
    <row r="4743" customFormat="false" ht="15.75" hidden="false" customHeight="false" outlineLevel="0" collapsed="false">
      <c r="A4743" s="3" t="n">
        <v>4742</v>
      </c>
      <c r="B4743" s="4" t="s">
        <v>17891</v>
      </c>
      <c r="C4743" s="4" t="s">
        <v>17892</v>
      </c>
      <c r="D4743" s="4" t="s">
        <v>17893</v>
      </c>
      <c r="E4743" s="4" t="s">
        <v>10</v>
      </c>
      <c r="F4743" s="4" t="s">
        <v>10</v>
      </c>
      <c r="G4743" s="4" t="s">
        <v>12</v>
      </c>
    </row>
    <row r="4744" customFormat="false" ht="15.75" hidden="false" customHeight="false" outlineLevel="0" collapsed="false">
      <c r="A4744" s="3" t="n">
        <v>4743</v>
      </c>
      <c r="B4744" s="4" t="s">
        <v>17894</v>
      </c>
      <c r="C4744" s="4" t="s">
        <v>17895</v>
      </c>
      <c r="D4744" s="4" t="s">
        <v>17896</v>
      </c>
      <c r="E4744" s="4" t="s">
        <v>17489</v>
      </c>
      <c r="F4744" s="4" t="s">
        <v>10</v>
      </c>
      <c r="G4744" s="4" t="s">
        <v>12</v>
      </c>
    </row>
    <row r="4745" customFormat="false" ht="15.75" hidden="false" customHeight="false" outlineLevel="0" collapsed="false">
      <c r="A4745" s="3" t="n">
        <v>4744</v>
      </c>
      <c r="B4745" s="4" t="s">
        <v>17897</v>
      </c>
      <c r="C4745" s="4" t="s">
        <v>109</v>
      </c>
      <c r="D4745" s="4" t="s">
        <v>17898</v>
      </c>
      <c r="E4745" s="4" t="s">
        <v>17899</v>
      </c>
      <c r="F4745" s="4" t="s">
        <v>10</v>
      </c>
      <c r="G4745" s="4" t="s">
        <v>12</v>
      </c>
    </row>
    <row r="4746" customFormat="false" ht="15.75" hidden="false" customHeight="false" outlineLevel="0" collapsed="false">
      <c r="A4746" s="3" t="n">
        <v>4745</v>
      </c>
      <c r="B4746" s="4" t="s">
        <v>17900</v>
      </c>
      <c r="C4746" s="4" t="s">
        <v>17901</v>
      </c>
      <c r="D4746" s="4" t="s">
        <v>17902</v>
      </c>
      <c r="E4746" s="4" t="s">
        <v>17903</v>
      </c>
      <c r="F4746" s="4" t="s">
        <v>10</v>
      </c>
      <c r="G4746" s="4" t="s">
        <v>12</v>
      </c>
    </row>
    <row r="4747" customFormat="false" ht="15.75" hidden="false" customHeight="false" outlineLevel="0" collapsed="false">
      <c r="A4747" s="3" t="n">
        <v>4746</v>
      </c>
      <c r="B4747" s="4" t="s">
        <v>17904</v>
      </c>
      <c r="C4747" s="4" t="s">
        <v>17905</v>
      </c>
      <c r="D4747" s="4" t="s">
        <v>17906</v>
      </c>
      <c r="E4747" s="4" t="s">
        <v>17907</v>
      </c>
      <c r="F4747" s="4" t="s">
        <v>10</v>
      </c>
      <c r="G4747" s="4" t="s">
        <v>12</v>
      </c>
    </row>
    <row r="4748" customFormat="false" ht="15.75" hidden="false" customHeight="false" outlineLevel="0" collapsed="false">
      <c r="A4748" s="3" t="n">
        <v>4747</v>
      </c>
      <c r="B4748" s="4" t="s">
        <v>17908</v>
      </c>
      <c r="C4748" s="4" t="s">
        <v>17909</v>
      </c>
      <c r="D4748" s="4" t="s">
        <v>17910</v>
      </c>
      <c r="E4748" s="4" t="s">
        <v>17911</v>
      </c>
      <c r="F4748" s="4" t="s">
        <v>10</v>
      </c>
      <c r="G4748" s="4" t="s">
        <v>12</v>
      </c>
    </row>
    <row r="4749" customFormat="false" ht="15.75" hidden="false" customHeight="false" outlineLevel="0" collapsed="false">
      <c r="A4749" s="3" t="n">
        <v>4748</v>
      </c>
      <c r="B4749" s="4" t="s">
        <v>17912</v>
      </c>
      <c r="C4749" s="4" t="s">
        <v>17913</v>
      </c>
      <c r="D4749" s="4" t="s">
        <v>17914</v>
      </c>
      <c r="E4749" s="4" t="s">
        <v>17489</v>
      </c>
      <c r="F4749" s="4" t="s">
        <v>10</v>
      </c>
      <c r="G4749" s="4" t="s">
        <v>12</v>
      </c>
    </row>
    <row r="4750" customFormat="false" ht="15.75" hidden="false" customHeight="false" outlineLevel="0" collapsed="false">
      <c r="A4750" s="3" t="n">
        <v>4749</v>
      </c>
      <c r="B4750" s="4" t="s">
        <v>17915</v>
      </c>
      <c r="C4750" s="4" t="s">
        <v>17916</v>
      </c>
      <c r="D4750" s="4" t="s">
        <v>17917</v>
      </c>
      <c r="E4750" s="4" t="n">
        <v>9819976752</v>
      </c>
      <c r="F4750" s="4" t="s">
        <v>10</v>
      </c>
      <c r="G4750" s="4" t="s">
        <v>12</v>
      </c>
    </row>
    <row r="4751" customFormat="false" ht="15.75" hidden="false" customHeight="false" outlineLevel="0" collapsed="false">
      <c r="A4751" s="3" t="n">
        <v>4750</v>
      </c>
      <c r="B4751" s="4" t="s">
        <v>17918</v>
      </c>
      <c r="C4751" s="4" t="s">
        <v>17919</v>
      </c>
      <c r="D4751" s="4" t="s">
        <v>17920</v>
      </c>
      <c r="E4751" s="4" t="s">
        <v>10</v>
      </c>
      <c r="F4751" s="4" t="s">
        <v>10</v>
      </c>
      <c r="G4751" s="4" t="s">
        <v>12</v>
      </c>
    </row>
    <row r="4752" customFormat="false" ht="15.75" hidden="false" customHeight="false" outlineLevel="0" collapsed="false">
      <c r="A4752" s="3" t="n">
        <v>4751</v>
      </c>
      <c r="B4752" s="4" t="s">
        <v>17921</v>
      </c>
      <c r="C4752" s="4" t="s">
        <v>6853</v>
      </c>
      <c r="D4752" s="4" t="s">
        <v>17922</v>
      </c>
      <c r="E4752" s="4" t="n">
        <v>9911198000</v>
      </c>
      <c r="F4752" s="4" t="s">
        <v>10</v>
      </c>
      <c r="G4752" s="4" t="s">
        <v>12</v>
      </c>
    </row>
    <row r="4753" customFormat="false" ht="15.75" hidden="false" customHeight="false" outlineLevel="0" collapsed="false">
      <c r="A4753" s="3" t="n">
        <v>4752</v>
      </c>
      <c r="B4753" s="4" t="s">
        <v>17923</v>
      </c>
      <c r="C4753" s="4" t="s">
        <v>17924</v>
      </c>
      <c r="D4753" s="4" t="s">
        <v>17925</v>
      </c>
      <c r="E4753" s="4" t="s">
        <v>17926</v>
      </c>
      <c r="F4753" s="4" t="s">
        <v>10</v>
      </c>
      <c r="G4753" s="4" t="s">
        <v>12</v>
      </c>
    </row>
    <row r="4754" customFormat="false" ht="15.75" hidden="false" customHeight="false" outlineLevel="0" collapsed="false">
      <c r="A4754" s="3" t="n">
        <v>4753</v>
      </c>
      <c r="B4754" s="4" t="s">
        <v>17927</v>
      </c>
      <c r="C4754" s="4" t="s">
        <v>17928</v>
      </c>
      <c r="D4754" s="4" t="s">
        <v>17929</v>
      </c>
      <c r="E4754" s="4" t="s">
        <v>17489</v>
      </c>
      <c r="F4754" s="4" t="s">
        <v>10</v>
      </c>
      <c r="G4754" s="4" t="s">
        <v>12</v>
      </c>
    </row>
    <row r="4755" customFormat="false" ht="15.75" hidden="false" customHeight="false" outlineLevel="0" collapsed="false">
      <c r="A4755" s="3" t="n">
        <v>4754</v>
      </c>
      <c r="B4755" s="4" t="s">
        <v>17930</v>
      </c>
      <c r="C4755" s="4" t="s">
        <v>17931</v>
      </c>
      <c r="D4755" s="4" t="s">
        <v>17932</v>
      </c>
      <c r="E4755" s="4" t="s">
        <v>17933</v>
      </c>
      <c r="F4755" s="4" t="s">
        <v>10</v>
      </c>
      <c r="G4755" s="4" t="s">
        <v>12</v>
      </c>
    </row>
    <row r="4756" customFormat="false" ht="15.75" hidden="false" customHeight="false" outlineLevel="0" collapsed="false">
      <c r="A4756" s="3" t="n">
        <v>4755</v>
      </c>
      <c r="B4756" s="4" t="s">
        <v>17934</v>
      </c>
      <c r="C4756" s="4" t="s">
        <v>17935</v>
      </c>
      <c r="D4756" s="4" t="s">
        <v>17936</v>
      </c>
      <c r="E4756" s="4" t="s">
        <v>17937</v>
      </c>
      <c r="F4756" s="4" t="s">
        <v>10</v>
      </c>
      <c r="G4756" s="4" t="s">
        <v>12</v>
      </c>
    </row>
    <row r="4757" customFormat="false" ht="15.75" hidden="false" customHeight="false" outlineLevel="0" collapsed="false">
      <c r="A4757" s="3" t="n">
        <v>4756</v>
      </c>
      <c r="B4757" s="4" t="s">
        <v>17938</v>
      </c>
      <c r="C4757" s="4" t="s">
        <v>17939</v>
      </c>
      <c r="D4757" s="4" t="s">
        <v>17940</v>
      </c>
      <c r="E4757" s="4" t="s">
        <v>10</v>
      </c>
      <c r="F4757" s="4" t="s">
        <v>10</v>
      </c>
      <c r="G4757" s="4" t="s">
        <v>12</v>
      </c>
    </row>
    <row r="4758" customFormat="false" ht="15.75" hidden="false" customHeight="false" outlineLevel="0" collapsed="false">
      <c r="A4758" s="3" t="n">
        <v>4757</v>
      </c>
      <c r="B4758" s="4" t="s">
        <v>17941</v>
      </c>
      <c r="C4758" s="4" t="s">
        <v>17942</v>
      </c>
      <c r="D4758" s="4" t="s">
        <v>17943</v>
      </c>
      <c r="E4758" s="4" t="s">
        <v>17944</v>
      </c>
      <c r="F4758" s="4" t="s">
        <v>10</v>
      </c>
      <c r="G4758" s="4" t="s">
        <v>12</v>
      </c>
    </row>
    <row r="4759" customFormat="false" ht="15.75" hidden="false" customHeight="false" outlineLevel="0" collapsed="false">
      <c r="A4759" s="3" t="n">
        <v>4758</v>
      </c>
      <c r="B4759" s="4" t="s">
        <v>17945</v>
      </c>
      <c r="C4759" s="4" t="s">
        <v>17946</v>
      </c>
      <c r="D4759" s="4" t="s">
        <v>17947</v>
      </c>
      <c r="E4759" s="4" t="s">
        <v>10</v>
      </c>
      <c r="F4759" s="4" t="s">
        <v>10</v>
      </c>
      <c r="G4759" s="4" t="s">
        <v>12</v>
      </c>
    </row>
    <row r="4760" customFormat="false" ht="15.75" hidden="false" customHeight="false" outlineLevel="0" collapsed="false">
      <c r="A4760" s="3" t="n">
        <v>4759</v>
      </c>
      <c r="B4760" s="4" t="s">
        <v>17948</v>
      </c>
      <c r="C4760" s="4" t="s">
        <v>17949</v>
      </c>
      <c r="D4760" s="4" t="s">
        <v>17950</v>
      </c>
      <c r="E4760" s="4" t="n">
        <v>9727782637</v>
      </c>
      <c r="F4760" s="4" t="s">
        <v>10</v>
      </c>
      <c r="G4760" s="4" t="s">
        <v>12</v>
      </c>
    </row>
    <row r="4761" customFormat="false" ht="15.75" hidden="false" customHeight="false" outlineLevel="0" collapsed="false">
      <c r="A4761" s="3" t="n">
        <v>4760</v>
      </c>
      <c r="B4761" s="4" t="s">
        <v>17951</v>
      </c>
      <c r="C4761" s="4" t="s">
        <v>17952</v>
      </c>
      <c r="D4761" s="4" t="s">
        <v>17953</v>
      </c>
      <c r="E4761" s="4" t="s">
        <v>10</v>
      </c>
      <c r="F4761" s="4" t="s">
        <v>10</v>
      </c>
      <c r="G4761" s="4" t="s">
        <v>12</v>
      </c>
    </row>
    <row r="4762" customFormat="false" ht="15.75" hidden="false" customHeight="false" outlineLevel="0" collapsed="false">
      <c r="A4762" s="3" t="n">
        <v>4761</v>
      </c>
      <c r="B4762" s="4" t="s">
        <v>17954</v>
      </c>
      <c r="C4762" s="4" t="s">
        <v>17955</v>
      </c>
      <c r="D4762" s="4" t="s">
        <v>17956</v>
      </c>
      <c r="E4762" s="4" t="s">
        <v>17957</v>
      </c>
      <c r="F4762" s="4" t="s">
        <v>10</v>
      </c>
      <c r="G4762" s="4" t="s">
        <v>12</v>
      </c>
    </row>
    <row r="4763" customFormat="false" ht="15.75" hidden="false" customHeight="false" outlineLevel="0" collapsed="false">
      <c r="A4763" s="3" t="n">
        <v>4762</v>
      </c>
      <c r="B4763" s="4" t="s">
        <v>17958</v>
      </c>
      <c r="C4763" s="4" t="s">
        <v>17959</v>
      </c>
      <c r="D4763" s="4" t="s">
        <v>17960</v>
      </c>
      <c r="E4763" s="4" t="s">
        <v>17961</v>
      </c>
      <c r="F4763" s="4" t="s">
        <v>10</v>
      </c>
      <c r="G4763" s="4" t="s">
        <v>12</v>
      </c>
    </row>
    <row r="4764" customFormat="false" ht="15.75" hidden="false" customHeight="false" outlineLevel="0" collapsed="false">
      <c r="A4764" s="3" t="n">
        <v>4763</v>
      </c>
      <c r="B4764" s="4" t="s">
        <v>17962</v>
      </c>
      <c r="C4764" s="4" t="s">
        <v>17963</v>
      </c>
      <c r="D4764" s="4" t="s">
        <v>17964</v>
      </c>
      <c r="E4764" s="4" t="s">
        <v>17963</v>
      </c>
      <c r="F4764" s="4" t="s">
        <v>10</v>
      </c>
      <c r="G4764" s="4" t="s">
        <v>12</v>
      </c>
    </row>
    <row r="4765" customFormat="false" ht="15.75" hidden="false" customHeight="false" outlineLevel="0" collapsed="false">
      <c r="A4765" s="3" t="n">
        <v>4764</v>
      </c>
      <c r="B4765" s="4" t="s">
        <v>17965</v>
      </c>
      <c r="C4765" s="4" t="s">
        <v>6853</v>
      </c>
      <c r="D4765" s="4" t="s">
        <v>17966</v>
      </c>
      <c r="E4765" s="4" t="s">
        <v>10</v>
      </c>
      <c r="F4765" s="4" t="s">
        <v>10</v>
      </c>
      <c r="G4765" s="4" t="s">
        <v>12</v>
      </c>
    </row>
    <row r="4766" customFormat="false" ht="15.75" hidden="false" customHeight="false" outlineLevel="0" collapsed="false">
      <c r="A4766" s="3" t="n">
        <v>4765</v>
      </c>
      <c r="B4766" s="4" t="s">
        <v>17967</v>
      </c>
      <c r="C4766" s="4" t="s">
        <v>6853</v>
      </c>
      <c r="D4766" s="4" t="s">
        <v>17968</v>
      </c>
      <c r="E4766" s="4" t="s">
        <v>10</v>
      </c>
      <c r="F4766" s="4" t="s">
        <v>10</v>
      </c>
      <c r="G4766" s="4" t="s">
        <v>12</v>
      </c>
    </row>
    <row r="4767" customFormat="false" ht="15.75" hidden="false" customHeight="false" outlineLevel="0" collapsed="false">
      <c r="A4767" s="3" t="n">
        <v>4766</v>
      </c>
      <c r="B4767" s="4" t="s">
        <v>17969</v>
      </c>
      <c r="C4767" s="4" t="s">
        <v>7786</v>
      </c>
      <c r="D4767" s="4" t="s">
        <v>17970</v>
      </c>
      <c r="E4767" s="4" t="s">
        <v>17971</v>
      </c>
      <c r="F4767" s="4" t="s">
        <v>10</v>
      </c>
      <c r="G4767" s="4" t="s">
        <v>12</v>
      </c>
    </row>
    <row r="4768" customFormat="false" ht="15.75" hidden="false" customHeight="false" outlineLevel="0" collapsed="false">
      <c r="A4768" s="3" t="n">
        <v>4767</v>
      </c>
      <c r="B4768" s="4" t="s">
        <v>17972</v>
      </c>
      <c r="C4768" s="4" t="s">
        <v>6853</v>
      </c>
      <c r="D4768" s="4" t="s">
        <v>17973</v>
      </c>
      <c r="E4768" s="4" t="s">
        <v>10</v>
      </c>
      <c r="F4768" s="4" t="s">
        <v>10</v>
      </c>
      <c r="G4768" s="4" t="s">
        <v>12</v>
      </c>
    </row>
    <row r="4769" customFormat="false" ht="15.75" hidden="false" customHeight="false" outlineLevel="0" collapsed="false">
      <c r="A4769" s="3" t="n">
        <v>4768</v>
      </c>
      <c r="B4769" s="4" t="s">
        <v>17974</v>
      </c>
      <c r="C4769" s="4" t="s">
        <v>17975</v>
      </c>
      <c r="D4769" s="4" t="s">
        <v>17976</v>
      </c>
      <c r="E4769" s="4" t="s">
        <v>17977</v>
      </c>
      <c r="F4769" s="4" t="s">
        <v>10</v>
      </c>
      <c r="G4769" s="4" t="s">
        <v>12</v>
      </c>
    </row>
    <row r="4770" customFormat="false" ht="15.75" hidden="false" customHeight="false" outlineLevel="0" collapsed="false">
      <c r="A4770" s="3" t="n">
        <v>4769</v>
      </c>
      <c r="B4770" s="4" t="s">
        <v>17978</v>
      </c>
      <c r="C4770" s="4" t="s">
        <v>6853</v>
      </c>
      <c r="D4770" s="4" t="s">
        <v>17979</v>
      </c>
      <c r="E4770" s="4" t="s">
        <v>17980</v>
      </c>
      <c r="F4770" s="4" t="s">
        <v>10</v>
      </c>
      <c r="G4770" s="4" t="s">
        <v>12</v>
      </c>
    </row>
    <row r="4771" customFormat="false" ht="15.75" hidden="false" customHeight="false" outlineLevel="0" collapsed="false">
      <c r="A4771" s="3" t="n">
        <v>4770</v>
      </c>
      <c r="B4771" s="4" t="s">
        <v>17981</v>
      </c>
      <c r="C4771" s="4" t="s">
        <v>17982</v>
      </c>
      <c r="D4771" s="4" t="s">
        <v>17983</v>
      </c>
      <c r="E4771" s="4" t="n">
        <v>9899883883</v>
      </c>
      <c r="F4771" s="4" t="s">
        <v>10</v>
      </c>
      <c r="G4771" s="4" t="s">
        <v>12</v>
      </c>
    </row>
    <row r="4772" customFormat="false" ht="15.75" hidden="false" customHeight="false" outlineLevel="0" collapsed="false">
      <c r="A4772" s="3" t="n">
        <v>4771</v>
      </c>
      <c r="B4772" s="4" t="s">
        <v>17984</v>
      </c>
      <c r="C4772" s="4" t="s">
        <v>17985</v>
      </c>
      <c r="D4772" s="4" t="s">
        <v>17986</v>
      </c>
      <c r="E4772" s="4" t="s">
        <v>17985</v>
      </c>
      <c r="F4772" s="4" t="s">
        <v>10</v>
      </c>
      <c r="G4772" s="4" t="s">
        <v>12</v>
      </c>
    </row>
    <row r="4773" customFormat="false" ht="15.75" hidden="false" customHeight="false" outlineLevel="0" collapsed="false">
      <c r="A4773" s="3" t="n">
        <v>4772</v>
      </c>
      <c r="B4773" s="4" t="s">
        <v>17987</v>
      </c>
      <c r="C4773" s="4" t="s">
        <v>17988</v>
      </c>
      <c r="D4773" s="4" t="s">
        <v>17989</v>
      </c>
      <c r="E4773" s="4" t="n">
        <v>9871342773</v>
      </c>
      <c r="F4773" s="4" t="s">
        <v>10</v>
      </c>
      <c r="G4773" s="4" t="s">
        <v>12</v>
      </c>
    </row>
    <row r="4774" customFormat="false" ht="15.75" hidden="false" customHeight="false" outlineLevel="0" collapsed="false">
      <c r="A4774" s="3" t="n">
        <v>4773</v>
      </c>
      <c r="B4774" s="4" t="s">
        <v>17990</v>
      </c>
      <c r="C4774" s="4" t="s">
        <v>6853</v>
      </c>
      <c r="D4774" s="4" t="s">
        <v>17991</v>
      </c>
      <c r="E4774" s="4" t="s">
        <v>17992</v>
      </c>
      <c r="F4774" s="4" t="s">
        <v>10</v>
      </c>
      <c r="G4774" s="4" t="s">
        <v>12</v>
      </c>
    </row>
    <row r="4775" customFormat="false" ht="15.75" hidden="false" customHeight="false" outlineLevel="0" collapsed="false">
      <c r="A4775" s="3" t="n">
        <v>4774</v>
      </c>
      <c r="B4775" s="4" t="s">
        <v>17993</v>
      </c>
      <c r="C4775" s="4" t="s">
        <v>17994</v>
      </c>
      <c r="D4775" s="4" t="s">
        <v>17995</v>
      </c>
      <c r="E4775" s="4" t="s">
        <v>17996</v>
      </c>
      <c r="F4775" s="4" t="s">
        <v>10</v>
      </c>
      <c r="G4775" s="4" t="s">
        <v>12</v>
      </c>
    </row>
    <row r="4776" customFormat="false" ht="15.75" hidden="false" customHeight="false" outlineLevel="0" collapsed="false">
      <c r="A4776" s="3" t="n">
        <v>4775</v>
      </c>
      <c r="B4776" s="4" t="s">
        <v>17997</v>
      </c>
      <c r="C4776" s="4" t="s">
        <v>17998</v>
      </c>
      <c r="D4776" s="4" t="s">
        <v>17999</v>
      </c>
      <c r="E4776" s="4" t="s">
        <v>18000</v>
      </c>
      <c r="F4776" s="4" t="s">
        <v>10</v>
      </c>
      <c r="G4776" s="4" t="s">
        <v>12</v>
      </c>
    </row>
    <row r="4777" customFormat="false" ht="15.75" hidden="false" customHeight="false" outlineLevel="0" collapsed="false">
      <c r="A4777" s="3" t="n">
        <v>4776</v>
      </c>
      <c r="B4777" s="4" t="s">
        <v>18001</v>
      </c>
      <c r="C4777" s="4" t="s">
        <v>18002</v>
      </c>
      <c r="D4777" s="4" t="s">
        <v>18003</v>
      </c>
      <c r="E4777" s="4" t="s">
        <v>18004</v>
      </c>
      <c r="F4777" s="4" t="s">
        <v>10</v>
      </c>
      <c r="G4777" s="4" t="s">
        <v>12</v>
      </c>
    </row>
    <row r="4778" customFormat="false" ht="15.75" hidden="false" customHeight="false" outlineLevel="0" collapsed="false">
      <c r="A4778" s="3" t="n">
        <v>4777</v>
      </c>
      <c r="B4778" s="4" t="s">
        <v>18005</v>
      </c>
      <c r="C4778" s="4" t="s">
        <v>18006</v>
      </c>
      <c r="D4778" s="4" t="s">
        <v>18007</v>
      </c>
      <c r="E4778" s="4" t="s">
        <v>10</v>
      </c>
      <c r="F4778" s="4" t="s">
        <v>10</v>
      </c>
      <c r="G4778" s="4" t="s">
        <v>12</v>
      </c>
    </row>
    <row r="4779" customFormat="false" ht="15.75" hidden="false" customHeight="false" outlineLevel="0" collapsed="false">
      <c r="A4779" s="3" t="n">
        <v>4778</v>
      </c>
      <c r="B4779" s="4" t="s">
        <v>18008</v>
      </c>
      <c r="C4779" s="4" t="s">
        <v>18009</v>
      </c>
      <c r="D4779" s="4" t="s">
        <v>18010</v>
      </c>
      <c r="E4779" s="4" t="s">
        <v>17489</v>
      </c>
      <c r="F4779" s="4" t="s">
        <v>10</v>
      </c>
      <c r="G4779" s="4" t="s">
        <v>12</v>
      </c>
    </row>
    <row r="4780" customFormat="false" ht="15.75" hidden="false" customHeight="false" outlineLevel="0" collapsed="false">
      <c r="A4780" s="3" t="n">
        <v>4779</v>
      </c>
      <c r="B4780" s="4" t="s">
        <v>18011</v>
      </c>
      <c r="C4780" s="4" t="s">
        <v>18012</v>
      </c>
      <c r="D4780" s="4" t="s">
        <v>18013</v>
      </c>
      <c r="E4780" s="4" t="s">
        <v>18014</v>
      </c>
      <c r="F4780" s="4" t="s">
        <v>10</v>
      </c>
      <c r="G4780" s="4" t="s">
        <v>12</v>
      </c>
    </row>
    <row r="4781" customFormat="false" ht="15.75" hidden="false" customHeight="false" outlineLevel="0" collapsed="false">
      <c r="A4781" s="3" t="n">
        <v>4780</v>
      </c>
      <c r="B4781" s="4" t="s">
        <v>18015</v>
      </c>
      <c r="C4781" s="4" t="s">
        <v>18016</v>
      </c>
      <c r="D4781" s="4" t="s">
        <v>18017</v>
      </c>
      <c r="E4781" s="4" t="s">
        <v>10</v>
      </c>
      <c r="F4781" s="4" t="s">
        <v>10</v>
      </c>
      <c r="G4781" s="4" t="s">
        <v>12</v>
      </c>
    </row>
    <row r="4782" customFormat="false" ht="15.75" hidden="false" customHeight="false" outlineLevel="0" collapsed="false">
      <c r="A4782" s="3" t="n">
        <v>4781</v>
      </c>
      <c r="B4782" s="4" t="s">
        <v>18018</v>
      </c>
      <c r="C4782" s="4" t="s">
        <v>6853</v>
      </c>
      <c r="D4782" s="4" t="s">
        <v>18019</v>
      </c>
      <c r="E4782" s="4" t="s">
        <v>18020</v>
      </c>
      <c r="F4782" s="4" t="s">
        <v>10</v>
      </c>
      <c r="G4782" s="4" t="s">
        <v>12</v>
      </c>
    </row>
    <row r="4783" customFormat="false" ht="15.75" hidden="false" customHeight="false" outlineLevel="0" collapsed="false">
      <c r="A4783" s="3" t="n">
        <v>4782</v>
      </c>
      <c r="B4783" s="4" t="s">
        <v>18021</v>
      </c>
      <c r="C4783" s="4" t="s">
        <v>18022</v>
      </c>
      <c r="D4783" s="4" t="s">
        <v>18023</v>
      </c>
      <c r="E4783" s="4" t="s">
        <v>18024</v>
      </c>
      <c r="F4783" s="4" t="s">
        <v>10</v>
      </c>
      <c r="G4783" s="4" t="s">
        <v>12</v>
      </c>
    </row>
    <row r="4784" customFormat="false" ht="15.75" hidden="false" customHeight="false" outlineLevel="0" collapsed="false">
      <c r="A4784" s="3" t="n">
        <v>4783</v>
      </c>
      <c r="B4784" s="4" t="s">
        <v>18025</v>
      </c>
      <c r="C4784" s="4" t="s">
        <v>18026</v>
      </c>
      <c r="D4784" s="4" t="s">
        <v>18027</v>
      </c>
      <c r="E4784" s="4" t="s">
        <v>18028</v>
      </c>
      <c r="F4784" s="4" t="s">
        <v>10</v>
      </c>
      <c r="G4784" s="4" t="s">
        <v>12</v>
      </c>
    </row>
    <row r="4785" customFormat="false" ht="15.75" hidden="false" customHeight="false" outlineLevel="0" collapsed="false">
      <c r="A4785" s="3" t="n">
        <v>4784</v>
      </c>
      <c r="B4785" s="4" t="s">
        <v>18029</v>
      </c>
      <c r="C4785" s="4" t="s">
        <v>18030</v>
      </c>
      <c r="D4785" s="4" t="s">
        <v>18031</v>
      </c>
      <c r="E4785" s="4" t="s">
        <v>18032</v>
      </c>
      <c r="F4785" s="4" t="s">
        <v>10</v>
      </c>
      <c r="G4785" s="4" t="s">
        <v>12</v>
      </c>
    </row>
    <row r="4786" customFormat="false" ht="15.75" hidden="false" customHeight="false" outlineLevel="0" collapsed="false">
      <c r="A4786" s="3" t="n">
        <v>4785</v>
      </c>
      <c r="B4786" s="4" t="s">
        <v>18033</v>
      </c>
      <c r="C4786" s="4" t="s">
        <v>17963</v>
      </c>
      <c r="D4786" s="4" t="s">
        <v>18034</v>
      </c>
      <c r="E4786" s="4" t="s">
        <v>10</v>
      </c>
      <c r="F4786" s="4" t="s">
        <v>10</v>
      </c>
      <c r="G4786" s="4" t="s">
        <v>12</v>
      </c>
    </row>
    <row r="4787" customFormat="false" ht="15.75" hidden="false" customHeight="false" outlineLevel="0" collapsed="false">
      <c r="A4787" s="3" t="n">
        <v>4786</v>
      </c>
      <c r="B4787" s="4" t="s">
        <v>18035</v>
      </c>
      <c r="C4787" s="4" t="s">
        <v>6853</v>
      </c>
      <c r="D4787" s="4" t="s">
        <v>18036</v>
      </c>
      <c r="E4787" s="4" t="s">
        <v>10</v>
      </c>
      <c r="F4787" s="4" t="s">
        <v>10</v>
      </c>
      <c r="G4787" s="4" t="s">
        <v>12</v>
      </c>
    </row>
    <row r="4788" customFormat="false" ht="15.75" hidden="false" customHeight="false" outlineLevel="0" collapsed="false">
      <c r="A4788" s="3" t="n">
        <v>4787</v>
      </c>
      <c r="B4788" s="4" t="s">
        <v>18037</v>
      </c>
      <c r="C4788" s="4" t="s">
        <v>6853</v>
      </c>
      <c r="D4788" s="4" t="s">
        <v>18038</v>
      </c>
      <c r="E4788" s="4" t="s">
        <v>10</v>
      </c>
      <c r="F4788" s="4" t="s">
        <v>10</v>
      </c>
      <c r="G4788" s="4" t="s">
        <v>12</v>
      </c>
    </row>
    <row r="4789" customFormat="false" ht="15.75" hidden="false" customHeight="false" outlineLevel="0" collapsed="false">
      <c r="A4789" s="3" t="n">
        <v>4788</v>
      </c>
      <c r="B4789" s="4" t="s">
        <v>18039</v>
      </c>
      <c r="C4789" s="4" t="s">
        <v>18040</v>
      </c>
      <c r="D4789" s="4" t="s">
        <v>18041</v>
      </c>
      <c r="E4789" s="4" t="n">
        <v>8147383675</v>
      </c>
      <c r="F4789" s="4" t="s">
        <v>10</v>
      </c>
      <c r="G4789" s="4" t="s">
        <v>12</v>
      </c>
    </row>
    <row r="4790" customFormat="false" ht="15.75" hidden="false" customHeight="false" outlineLevel="0" collapsed="false">
      <c r="A4790" s="3" t="n">
        <v>4789</v>
      </c>
      <c r="B4790" s="4" t="s">
        <v>18042</v>
      </c>
      <c r="C4790" s="4" t="s">
        <v>18043</v>
      </c>
      <c r="D4790" s="4" t="s">
        <v>18044</v>
      </c>
      <c r="E4790" s="4" t="s">
        <v>18045</v>
      </c>
      <c r="F4790" s="4" t="s">
        <v>10</v>
      </c>
      <c r="G4790" s="4" t="s">
        <v>12</v>
      </c>
    </row>
    <row r="4791" customFormat="false" ht="15.75" hidden="false" customHeight="false" outlineLevel="0" collapsed="false">
      <c r="A4791" s="3" t="n">
        <v>4790</v>
      </c>
      <c r="B4791" s="4" t="s">
        <v>18046</v>
      </c>
      <c r="C4791" s="4" t="s">
        <v>18047</v>
      </c>
      <c r="D4791" s="4" t="s">
        <v>18048</v>
      </c>
      <c r="E4791" s="4" t="n">
        <v>9836234458</v>
      </c>
      <c r="F4791" s="4" t="s">
        <v>10</v>
      </c>
      <c r="G4791" s="4" t="s">
        <v>12</v>
      </c>
    </row>
    <row r="4792" customFormat="false" ht="15.75" hidden="false" customHeight="false" outlineLevel="0" collapsed="false">
      <c r="A4792" s="3" t="n">
        <v>4791</v>
      </c>
      <c r="B4792" s="4" t="s">
        <v>18049</v>
      </c>
      <c r="C4792" s="4" t="s">
        <v>18050</v>
      </c>
      <c r="D4792" s="4" t="s">
        <v>18051</v>
      </c>
      <c r="E4792" s="4" t="s">
        <v>18052</v>
      </c>
      <c r="F4792" s="4" t="s">
        <v>10</v>
      </c>
      <c r="G4792" s="4" t="s">
        <v>12</v>
      </c>
    </row>
    <row r="4793" customFormat="false" ht="15.75" hidden="false" customHeight="false" outlineLevel="0" collapsed="false">
      <c r="A4793" s="3" t="n">
        <v>4792</v>
      </c>
      <c r="B4793" s="4" t="s">
        <v>18053</v>
      </c>
      <c r="C4793" s="4" t="s">
        <v>18054</v>
      </c>
      <c r="D4793" s="4" t="s">
        <v>18055</v>
      </c>
      <c r="E4793" s="4" t="s">
        <v>17489</v>
      </c>
      <c r="F4793" s="4" t="s">
        <v>10</v>
      </c>
      <c r="G4793" s="4" t="s">
        <v>12</v>
      </c>
    </row>
    <row r="4794" customFormat="false" ht="15.75" hidden="false" customHeight="false" outlineLevel="0" collapsed="false">
      <c r="A4794" s="3" t="n">
        <v>4793</v>
      </c>
      <c r="B4794" s="4" t="s">
        <v>18056</v>
      </c>
      <c r="C4794" s="4" t="s">
        <v>18057</v>
      </c>
      <c r="D4794" s="4" t="s">
        <v>18058</v>
      </c>
      <c r="E4794" s="10" t="s">
        <v>18059</v>
      </c>
      <c r="F4794" s="4" t="s">
        <v>10</v>
      </c>
      <c r="G4794" s="4" t="s">
        <v>12</v>
      </c>
    </row>
    <row r="4795" customFormat="false" ht="15.75" hidden="false" customHeight="false" outlineLevel="0" collapsed="false">
      <c r="A4795" s="3" t="n">
        <v>4794</v>
      </c>
      <c r="B4795" s="4" t="s">
        <v>18060</v>
      </c>
      <c r="C4795" s="4" t="s">
        <v>18061</v>
      </c>
      <c r="D4795" s="4" t="s">
        <v>18062</v>
      </c>
      <c r="E4795" s="4" t="s">
        <v>17489</v>
      </c>
      <c r="F4795" s="4" t="s">
        <v>10</v>
      </c>
      <c r="G4795" s="4" t="s">
        <v>12</v>
      </c>
    </row>
    <row r="4796" customFormat="false" ht="15.75" hidden="false" customHeight="false" outlineLevel="0" collapsed="false">
      <c r="A4796" s="3" t="n">
        <v>4795</v>
      </c>
      <c r="B4796" s="4" t="s">
        <v>18063</v>
      </c>
      <c r="C4796" s="4" t="s">
        <v>18064</v>
      </c>
      <c r="D4796" s="4" t="s">
        <v>18065</v>
      </c>
      <c r="E4796" s="4" t="s">
        <v>10</v>
      </c>
      <c r="F4796" s="4" t="s">
        <v>10</v>
      </c>
      <c r="G4796" s="4" t="s">
        <v>12</v>
      </c>
    </row>
    <row r="4797" customFormat="false" ht="15.75" hidden="false" customHeight="false" outlineLevel="0" collapsed="false">
      <c r="A4797" s="3" t="n">
        <v>4796</v>
      </c>
      <c r="B4797" s="4" t="s">
        <v>18066</v>
      </c>
      <c r="C4797" s="4" t="s">
        <v>6853</v>
      </c>
      <c r="D4797" s="4" t="s">
        <v>18067</v>
      </c>
      <c r="E4797" s="4" t="s">
        <v>18068</v>
      </c>
      <c r="F4797" s="4" t="s">
        <v>10</v>
      </c>
      <c r="G4797" s="4" t="s">
        <v>12</v>
      </c>
    </row>
    <row r="4798" customFormat="false" ht="15.75" hidden="false" customHeight="false" outlineLevel="0" collapsed="false">
      <c r="A4798" s="3" t="n">
        <v>4797</v>
      </c>
      <c r="B4798" s="4" t="s">
        <v>18069</v>
      </c>
      <c r="C4798" s="4" t="s">
        <v>6853</v>
      </c>
      <c r="D4798" s="4" t="s">
        <v>18070</v>
      </c>
      <c r="E4798" s="4" t="s">
        <v>10</v>
      </c>
      <c r="F4798" s="4" t="s">
        <v>10</v>
      </c>
      <c r="G4798" s="4" t="s">
        <v>12</v>
      </c>
    </row>
    <row r="4799" customFormat="false" ht="15.75" hidden="false" customHeight="false" outlineLevel="0" collapsed="false">
      <c r="A4799" s="3" t="n">
        <v>4798</v>
      </c>
      <c r="B4799" s="4" t="s">
        <v>18071</v>
      </c>
      <c r="C4799" s="4" t="s">
        <v>6853</v>
      </c>
      <c r="D4799" s="4" t="s">
        <v>18072</v>
      </c>
      <c r="E4799" s="4" t="s">
        <v>10</v>
      </c>
      <c r="F4799" s="4" t="s">
        <v>10</v>
      </c>
      <c r="G4799" s="4" t="s">
        <v>12</v>
      </c>
    </row>
    <row r="4800" customFormat="false" ht="15.75" hidden="false" customHeight="false" outlineLevel="0" collapsed="false">
      <c r="A4800" s="3" t="n">
        <v>4799</v>
      </c>
      <c r="B4800" s="4" t="s">
        <v>18073</v>
      </c>
      <c r="C4800" s="4" t="s">
        <v>6853</v>
      </c>
      <c r="D4800" s="4" t="s">
        <v>18074</v>
      </c>
      <c r="E4800" s="4" t="s">
        <v>18075</v>
      </c>
      <c r="F4800" s="4" t="s">
        <v>10</v>
      </c>
      <c r="G4800" s="4" t="s">
        <v>12</v>
      </c>
    </row>
    <row r="4801" customFormat="false" ht="15.75" hidden="false" customHeight="false" outlineLevel="0" collapsed="false">
      <c r="A4801" s="3" t="n">
        <v>4800</v>
      </c>
      <c r="B4801" s="4" t="s">
        <v>18076</v>
      </c>
      <c r="C4801" s="4" t="s">
        <v>18077</v>
      </c>
      <c r="D4801" s="4" t="s">
        <v>18078</v>
      </c>
      <c r="E4801" s="4" t="n">
        <v>65025709</v>
      </c>
      <c r="F4801" s="4" t="s">
        <v>10</v>
      </c>
      <c r="G4801" s="4" t="s">
        <v>12</v>
      </c>
    </row>
    <row r="4802" customFormat="false" ht="15.75" hidden="false" customHeight="false" outlineLevel="0" collapsed="false">
      <c r="A4802" s="3" t="n">
        <v>4801</v>
      </c>
      <c r="B4802" s="4" t="s">
        <v>18079</v>
      </c>
      <c r="C4802" s="4" t="s">
        <v>18080</v>
      </c>
      <c r="D4802" s="4" t="s">
        <v>18081</v>
      </c>
      <c r="E4802" s="4" t="n">
        <v>9449766873</v>
      </c>
      <c r="F4802" s="4" t="s">
        <v>10</v>
      </c>
      <c r="G4802" s="4" t="s">
        <v>12</v>
      </c>
    </row>
    <row r="4803" customFormat="false" ht="15.75" hidden="false" customHeight="false" outlineLevel="0" collapsed="false">
      <c r="A4803" s="3" t="n">
        <v>4802</v>
      </c>
      <c r="B4803" s="4" t="s">
        <v>18082</v>
      </c>
      <c r="C4803" s="4" t="s">
        <v>6853</v>
      </c>
      <c r="D4803" s="4" t="s">
        <v>18083</v>
      </c>
      <c r="E4803" s="4" t="s">
        <v>10</v>
      </c>
      <c r="F4803" s="4" t="s">
        <v>10</v>
      </c>
      <c r="G4803" s="4" t="s">
        <v>12</v>
      </c>
    </row>
    <row r="4804" customFormat="false" ht="15.75" hidden="false" customHeight="false" outlineLevel="0" collapsed="false">
      <c r="A4804" s="3" t="n">
        <v>4803</v>
      </c>
      <c r="B4804" s="4" t="s">
        <v>18084</v>
      </c>
      <c r="C4804" s="4" t="s">
        <v>18085</v>
      </c>
      <c r="D4804" s="4" t="s">
        <v>18086</v>
      </c>
      <c r="E4804" s="4" t="s">
        <v>18087</v>
      </c>
      <c r="F4804" s="4" t="s">
        <v>10</v>
      </c>
      <c r="G4804" s="4" t="s">
        <v>12</v>
      </c>
    </row>
    <row r="4805" customFormat="false" ht="15.75" hidden="false" customHeight="false" outlineLevel="0" collapsed="false">
      <c r="A4805" s="3" t="n">
        <v>4804</v>
      </c>
      <c r="B4805" s="4" t="s">
        <v>18088</v>
      </c>
      <c r="C4805" s="4" t="s">
        <v>18089</v>
      </c>
      <c r="D4805" s="4" t="s">
        <v>18090</v>
      </c>
      <c r="E4805" s="4" t="s">
        <v>18091</v>
      </c>
      <c r="F4805" s="4" t="s">
        <v>10</v>
      </c>
      <c r="G4805" s="4" t="s">
        <v>12</v>
      </c>
    </row>
    <row r="4806" customFormat="false" ht="15.75" hidden="false" customHeight="false" outlineLevel="0" collapsed="false">
      <c r="A4806" s="3" t="n">
        <v>4805</v>
      </c>
      <c r="B4806" s="4" t="s">
        <v>18092</v>
      </c>
      <c r="C4806" s="4" t="s">
        <v>18093</v>
      </c>
      <c r="D4806" s="4" t="s">
        <v>18094</v>
      </c>
      <c r="E4806" s="4" t="n">
        <v>22.39892828</v>
      </c>
      <c r="F4806" s="4" t="s">
        <v>10</v>
      </c>
      <c r="G4806" s="4" t="s">
        <v>12</v>
      </c>
    </row>
    <row r="4807" customFormat="false" ht="15.75" hidden="false" customHeight="false" outlineLevel="0" collapsed="false">
      <c r="A4807" s="3" t="n">
        <v>4806</v>
      </c>
      <c r="B4807" s="4" t="s">
        <v>18095</v>
      </c>
      <c r="C4807" s="4" t="s">
        <v>18096</v>
      </c>
      <c r="D4807" s="4" t="s">
        <v>18097</v>
      </c>
      <c r="E4807" s="4" t="s">
        <v>17489</v>
      </c>
      <c r="F4807" s="4" t="s">
        <v>10</v>
      </c>
      <c r="G4807" s="4" t="s">
        <v>12</v>
      </c>
    </row>
    <row r="4808" customFormat="false" ht="15.75" hidden="false" customHeight="false" outlineLevel="0" collapsed="false">
      <c r="A4808" s="3" t="n">
        <v>4807</v>
      </c>
      <c r="B4808" s="4" t="s">
        <v>18098</v>
      </c>
      <c r="C4808" s="4" t="s">
        <v>6853</v>
      </c>
      <c r="D4808" s="4" t="s">
        <v>18099</v>
      </c>
      <c r="E4808" s="4" t="s">
        <v>18100</v>
      </c>
      <c r="F4808" s="4" t="s">
        <v>10</v>
      </c>
      <c r="G4808" s="4" t="s">
        <v>12</v>
      </c>
    </row>
    <row r="4809" customFormat="false" ht="15.75" hidden="false" customHeight="false" outlineLevel="0" collapsed="false">
      <c r="A4809" s="3" t="n">
        <v>4808</v>
      </c>
      <c r="B4809" s="4" t="s">
        <v>18101</v>
      </c>
      <c r="C4809" s="4" t="s">
        <v>6853</v>
      </c>
      <c r="D4809" s="4" t="s">
        <v>18102</v>
      </c>
      <c r="E4809" s="4" t="s">
        <v>10</v>
      </c>
      <c r="F4809" s="4" t="s">
        <v>10</v>
      </c>
      <c r="G4809" s="4" t="s">
        <v>12</v>
      </c>
    </row>
    <row r="4810" customFormat="false" ht="15.75" hidden="false" customHeight="false" outlineLevel="0" collapsed="false">
      <c r="A4810" s="3" t="n">
        <v>4809</v>
      </c>
      <c r="B4810" s="4" t="s">
        <v>18103</v>
      </c>
      <c r="C4810" s="4" t="s">
        <v>6853</v>
      </c>
      <c r="D4810" s="4" t="s">
        <v>18104</v>
      </c>
      <c r="E4810" s="4" t="s">
        <v>10</v>
      </c>
      <c r="F4810" s="4" t="s">
        <v>10</v>
      </c>
      <c r="G4810" s="4" t="s">
        <v>12</v>
      </c>
    </row>
    <row r="4811" customFormat="false" ht="15.75" hidden="false" customHeight="false" outlineLevel="0" collapsed="false">
      <c r="A4811" s="3" t="n">
        <v>4810</v>
      </c>
      <c r="B4811" s="4" t="s">
        <v>18105</v>
      </c>
      <c r="C4811" s="4" t="s">
        <v>109</v>
      </c>
      <c r="D4811" s="4" t="s">
        <v>18106</v>
      </c>
      <c r="E4811" s="4" t="s">
        <v>18107</v>
      </c>
      <c r="F4811" s="4" t="s">
        <v>18108</v>
      </c>
      <c r="G4811" s="4" t="s">
        <v>12</v>
      </c>
    </row>
    <row r="4812" customFormat="false" ht="15.75" hidden="false" customHeight="false" outlineLevel="0" collapsed="false">
      <c r="A4812" s="3" t="n">
        <v>4811</v>
      </c>
      <c r="B4812" s="4" t="s">
        <v>18109</v>
      </c>
      <c r="C4812" s="4" t="s">
        <v>18110</v>
      </c>
      <c r="D4812" s="4" t="s">
        <v>18111</v>
      </c>
      <c r="E4812" s="4" t="n">
        <v>8800266446</v>
      </c>
      <c r="F4812" s="4" t="s">
        <v>10</v>
      </c>
      <c r="G4812" s="4" t="s">
        <v>12</v>
      </c>
    </row>
    <row r="4813" customFormat="false" ht="15.75" hidden="false" customHeight="false" outlineLevel="0" collapsed="false">
      <c r="A4813" s="3" t="n">
        <v>4812</v>
      </c>
      <c r="B4813" s="4" t="s">
        <v>18112</v>
      </c>
      <c r="C4813" s="4" t="s">
        <v>1962</v>
      </c>
      <c r="D4813" s="4" t="s">
        <v>18113</v>
      </c>
      <c r="E4813" s="4" t="s">
        <v>18114</v>
      </c>
      <c r="F4813" s="4" t="s">
        <v>10</v>
      </c>
      <c r="G4813" s="4" t="s">
        <v>12</v>
      </c>
    </row>
    <row r="4814" customFormat="false" ht="15.75" hidden="false" customHeight="false" outlineLevel="0" collapsed="false">
      <c r="A4814" s="3" t="n">
        <v>4813</v>
      </c>
      <c r="B4814" s="4" t="s">
        <v>18115</v>
      </c>
      <c r="C4814" s="4" t="s">
        <v>18116</v>
      </c>
      <c r="D4814" s="4" t="s">
        <v>18117</v>
      </c>
      <c r="E4814" s="4" t="s">
        <v>18118</v>
      </c>
      <c r="F4814" s="4" t="s">
        <v>10</v>
      </c>
      <c r="G4814" s="4" t="s">
        <v>12</v>
      </c>
    </row>
    <row r="4815" customFormat="false" ht="15.75" hidden="false" customHeight="false" outlineLevel="0" collapsed="false">
      <c r="A4815" s="3" t="n">
        <v>4814</v>
      </c>
      <c r="B4815" s="4" t="s">
        <v>18119</v>
      </c>
      <c r="C4815" s="4" t="s">
        <v>6853</v>
      </c>
      <c r="D4815" s="4" t="s">
        <v>18120</v>
      </c>
      <c r="E4815" s="4" t="s">
        <v>10</v>
      </c>
      <c r="F4815" s="4" t="s">
        <v>10</v>
      </c>
      <c r="G4815" s="4" t="s">
        <v>12</v>
      </c>
    </row>
    <row r="4816" customFormat="false" ht="15.75" hidden="false" customHeight="false" outlineLevel="0" collapsed="false">
      <c r="A4816" s="3" t="n">
        <v>4815</v>
      </c>
      <c r="B4816" s="4" t="s">
        <v>18121</v>
      </c>
      <c r="C4816" s="4" t="s">
        <v>18122</v>
      </c>
      <c r="D4816" s="4" t="s">
        <v>18123</v>
      </c>
      <c r="E4816" s="4" t="n">
        <v>9381930711</v>
      </c>
      <c r="F4816" s="4" t="s">
        <v>10</v>
      </c>
      <c r="G4816" s="4" t="s">
        <v>12</v>
      </c>
    </row>
    <row r="4817" customFormat="false" ht="15.75" hidden="false" customHeight="false" outlineLevel="0" collapsed="false">
      <c r="A4817" s="3" t="n">
        <v>4816</v>
      </c>
      <c r="B4817" s="4" t="s">
        <v>18124</v>
      </c>
      <c r="C4817" s="4" t="s">
        <v>17489</v>
      </c>
      <c r="D4817" s="4" t="s">
        <v>18125</v>
      </c>
      <c r="E4817" s="4" t="s">
        <v>17489</v>
      </c>
      <c r="F4817" s="4" t="s">
        <v>10</v>
      </c>
      <c r="G4817" s="4" t="s">
        <v>12</v>
      </c>
    </row>
    <row r="4818" customFormat="false" ht="15.75" hidden="false" customHeight="false" outlineLevel="0" collapsed="false">
      <c r="A4818" s="3" t="n">
        <v>4817</v>
      </c>
      <c r="B4818" s="4" t="s">
        <v>18126</v>
      </c>
      <c r="C4818" s="4" t="s">
        <v>6853</v>
      </c>
      <c r="D4818" s="4" t="s">
        <v>18127</v>
      </c>
      <c r="E4818" s="4" t="s">
        <v>18128</v>
      </c>
      <c r="F4818" s="4" t="s">
        <v>10</v>
      </c>
      <c r="G4818" s="4" t="s">
        <v>12</v>
      </c>
    </row>
    <row r="4819" customFormat="false" ht="15.75" hidden="false" customHeight="false" outlineLevel="0" collapsed="false">
      <c r="A4819" s="3" t="n">
        <v>4818</v>
      </c>
      <c r="B4819" s="4" t="s">
        <v>18129</v>
      </c>
      <c r="C4819" s="4" t="s">
        <v>18130</v>
      </c>
      <c r="D4819" s="4" t="s">
        <v>18131</v>
      </c>
      <c r="E4819" s="4" t="n">
        <v>26263291</v>
      </c>
      <c r="F4819" s="4" t="s">
        <v>10</v>
      </c>
      <c r="G4819" s="4" t="s">
        <v>12</v>
      </c>
    </row>
    <row r="4820" customFormat="false" ht="15.75" hidden="false" customHeight="false" outlineLevel="0" collapsed="false">
      <c r="A4820" s="3" t="n">
        <v>4819</v>
      </c>
      <c r="B4820" s="4" t="s">
        <v>18132</v>
      </c>
      <c r="C4820" s="4" t="s">
        <v>18133</v>
      </c>
      <c r="D4820" s="4" t="s">
        <v>18134</v>
      </c>
      <c r="E4820" s="4" t="s">
        <v>18135</v>
      </c>
      <c r="F4820" s="4" t="s">
        <v>10</v>
      </c>
      <c r="G4820" s="4" t="s">
        <v>12</v>
      </c>
    </row>
    <row r="4821" customFormat="false" ht="15.75" hidden="false" customHeight="false" outlineLevel="0" collapsed="false">
      <c r="A4821" s="3" t="n">
        <v>4820</v>
      </c>
      <c r="B4821" s="4" t="s">
        <v>18136</v>
      </c>
      <c r="C4821" s="4" t="s">
        <v>2012</v>
      </c>
      <c r="D4821" s="4" t="s">
        <v>18137</v>
      </c>
      <c r="E4821" s="4" t="s">
        <v>18138</v>
      </c>
      <c r="F4821" s="4" t="s">
        <v>10</v>
      </c>
      <c r="G4821" s="4" t="s">
        <v>12</v>
      </c>
    </row>
    <row r="4822" customFormat="false" ht="15.75" hidden="false" customHeight="false" outlineLevel="0" collapsed="false">
      <c r="A4822" s="3" t="n">
        <v>4821</v>
      </c>
      <c r="B4822" s="4" t="s">
        <v>18139</v>
      </c>
      <c r="C4822" s="4" t="s">
        <v>18140</v>
      </c>
      <c r="D4822" s="4" t="s">
        <v>18141</v>
      </c>
      <c r="E4822" s="4" t="n">
        <v>9946445386</v>
      </c>
      <c r="F4822" s="4" t="s">
        <v>10</v>
      </c>
      <c r="G4822" s="4" t="s">
        <v>12</v>
      </c>
    </row>
    <row r="4823" customFormat="false" ht="15.75" hidden="false" customHeight="false" outlineLevel="0" collapsed="false">
      <c r="A4823" s="3" t="n">
        <v>4822</v>
      </c>
      <c r="B4823" s="4" t="s">
        <v>18142</v>
      </c>
      <c r="C4823" s="4" t="s">
        <v>6853</v>
      </c>
      <c r="D4823" s="4" t="s">
        <v>18143</v>
      </c>
      <c r="E4823" s="4" t="s">
        <v>10</v>
      </c>
      <c r="F4823" s="4" t="s">
        <v>10</v>
      </c>
      <c r="G4823" s="4" t="s">
        <v>12</v>
      </c>
    </row>
    <row r="4824" customFormat="false" ht="15.75" hidden="false" customHeight="false" outlineLevel="0" collapsed="false">
      <c r="A4824" s="3" t="n">
        <v>4823</v>
      </c>
      <c r="B4824" s="4" t="s">
        <v>18144</v>
      </c>
      <c r="C4824" s="4" t="s">
        <v>18145</v>
      </c>
      <c r="D4824" s="10" t="s">
        <v>18146</v>
      </c>
      <c r="E4824" s="4" t="s">
        <v>18147</v>
      </c>
      <c r="F4824" s="4" t="s">
        <v>10</v>
      </c>
      <c r="G4824" s="4" t="s">
        <v>12</v>
      </c>
    </row>
    <row r="4825" customFormat="false" ht="15.75" hidden="false" customHeight="false" outlineLevel="0" collapsed="false">
      <c r="A4825" s="3" t="n">
        <v>4824</v>
      </c>
      <c r="B4825" s="4" t="s">
        <v>18148</v>
      </c>
      <c r="C4825" s="4" t="s">
        <v>6853</v>
      </c>
      <c r="D4825" s="4" t="s">
        <v>18149</v>
      </c>
      <c r="E4825" s="4" t="s">
        <v>18150</v>
      </c>
      <c r="F4825" s="4" t="s">
        <v>10</v>
      </c>
      <c r="G4825" s="4" t="s">
        <v>12</v>
      </c>
    </row>
    <row r="4826" customFormat="false" ht="15.75" hidden="false" customHeight="false" outlineLevel="0" collapsed="false">
      <c r="A4826" s="3" t="n">
        <v>4825</v>
      </c>
      <c r="B4826" s="4" t="s">
        <v>18151</v>
      </c>
      <c r="C4826" s="4" t="s">
        <v>18152</v>
      </c>
      <c r="D4826" s="4" t="s">
        <v>18153</v>
      </c>
      <c r="E4826" s="4" t="s">
        <v>17489</v>
      </c>
      <c r="F4826" s="4" t="s">
        <v>10</v>
      </c>
      <c r="G4826" s="4" t="s">
        <v>12</v>
      </c>
    </row>
    <row r="4827" customFormat="false" ht="15.75" hidden="false" customHeight="false" outlineLevel="0" collapsed="false">
      <c r="A4827" s="3" t="n">
        <v>4826</v>
      </c>
      <c r="B4827" s="4" t="s">
        <v>18154</v>
      </c>
      <c r="C4827" s="4" t="s">
        <v>18155</v>
      </c>
      <c r="D4827" s="4" t="s">
        <v>18156</v>
      </c>
      <c r="E4827" s="4" t="s">
        <v>18157</v>
      </c>
      <c r="F4827" s="4" t="s">
        <v>10</v>
      </c>
      <c r="G4827" s="4" t="s">
        <v>12</v>
      </c>
    </row>
    <row r="4828" customFormat="false" ht="15.75" hidden="false" customHeight="false" outlineLevel="0" collapsed="false">
      <c r="A4828" s="3" t="n">
        <v>4827</v>
      </c>
      <c r="B4828" s="4" t="s">
        <v>18158</v>
      </c>
      <c r="C4828" s="4" t="s">
        <v>18159</v>
      </c>
      <c r="D4828" s="4" t="s">
        <v>18160</v>
      </c>
      <c r="E4828" s="4" t="n">
        <v>9927700170</v>
      </c>
      <c r="F4828" s="4" t="s">
        <v>10</v>
      </c>
      <c r="G4828" s="4" t="s">
        <v>12</v>
      </c>
    </row>
    <row r="4829" customFormat="false" ht="15.75" hidden="false" customHeight="false" outlineLevel="0" collapsed="false">
      <c r="A4829" s="3" t="n">
        <v>4828</v>
      </c>
      <c r="B4829" s="4" t="s">
        <v>18161</v>
      </c>
      <c r="C4829" s="4" t="s">
        <v>6853</v>
      </c>
      <c r="D4829" s="4" t="s">
        <v>18162</v>
      </c>
      <c r="E4829" s="4" t="s">
        <v>10</v>
      </c>
      <c r="F4829" s="4" t="s">
        <v>10</v>
      </c>
      <c r="G4829" s="4" t="s">
        <v>12</v>
      </c>
    </row>
    <row r="4830" customFormat="false" ht="15.75" hidden="false" customHeight="false" outlineLevel="0" collapsed="false">
      <c r="A4830" s="3" t="n">
        <v>4829</v>
      </c>
      <c r="B4830" s="4" t="s">
        <v>18163</v>
      </c>
      <c r="C4830" s="4" t="s">
        <v>18164</v>
      </c>
      <c r="D4830" s="4" t="s">
        <v>18165</v>
      </c>
      <c r="E4830" s="4" t="n">
        <v>25540008</v>
      </c>
      <c r="F4830" s="4" t="s">
        <v>10</v>
      </c>
      <c r="G4830" s="4" t="s">
        <v>12</v>
      </c>
    </row>
    <row r="4831" customFormat="false" ht="15.75" hidden="false" customHeight="false" outlineLevel="0" collapsed="false">
      <c r="A4831" s="3" t="n">
        <v>4830</v>
      </c>
      <c r="B4831" s="4" t="s">
        <v>18166</v>
      </c>
      <c r="C4831" s="4" t="s">
        <v>6853</v>
      </c>
      <c r="D4831" s="4" t="s">
        <v>18167</v>
      </c>
      <c r="E4831" s="4" t="s">
        <v>10</v>
      </c>
      <c r="F4831" s="4" t="s">
        <v>10</v>
      </c>
      <c r="G4831" s="4" t="s">
        <v>12</v>
      </c>
    </row>
    <row r="4832" customFormat="false" ht="15.75" hidden="false" customHeight="false" outlineLevel="0" collapsed="false">
      <c r="A4832" s="3" t="n">
        <v>4831</v>
      </c>
      <c r="B4832" s="4" t="s">
        <v>18168</v>
      </c>
      <c r="C4832" s="4" t="s">
        <v>18169</v>
      </c>
      <c r="D4832" s="4" t="s">
        <v>18170</v>
      </c>
      <c r="E4832" s="4" t="n">
        <v>9930253128</v>
      </c>
      <c r="F4832" s="4" t="s">
        <v>10</v>
      </c>
      <c r="G4832" s="4" t="s">
        <v>12</v>
      </c>
    </row>
    <row r="4833" customFormat="false" ht="15.75" hidden="false" customHeight="false" outlineLevel="0" collapsed="false">
      <c r="A4833" s="3" t="n">
        <v>4832</v>
      </c>
      <c r="B4833" s="4" t="s">
        <v>18171</v>
      </c>
      <c r="C4833" s="4" t="s">
        <v>6853</v>
      </c>
      <c r="D4833" s="4" t="s">
        <v>18172</v>
      </c>
      <c r="E4833" s="4" t="s">
        <v>18173</v>
      </c>
      <c r="F4833" s="4" t="s">
        <v>10</v>
      </c>
      <c r="G4833" s="4" t="s">
        <v>12</v>
      </c>
    </row>
    <row r="4834" customFormat="false" ht="15.75" hidden="false" customHeight="false" outlineLevel="0" collapsed="false">
      <c r="A4834" s="3" t="n">
        <v>4833</v>
      </c>
      <c r="B4834" s="4" t="s">
        <v>18174</v>
      </c>
      <c r="C4834" s="4" t="s">
        <v>6853</v>
      </c>
      <c r="D4834" s="4" t="s">
        <v>18175</v>
      </c>
      <c r="E4834" s="4" t="s">
        <v>18176</v>
      </c>
      <c r="F4834" s="4" t="s">
        <v>10</v>
      </c>
      <c r="G4834" s="4" t="s">
        <v>12</v>
      </c>
    </row>
    <row r="4835" customFormat="false" ht="15.75" hidden="false" customHeight="false" outlineLevel="0" collapsed="false">
      <c r="A4835" s="3" t="n">
        <v>4834</v>
      </c>
      <c r="B4835" s="4" t="s">
        <v>18177</v>
      </c>
      <c r="C4835" s="4" t="s">
        <v>18178</v>
      </c>
      <c r="D4835" s="4" t="s">
        <v>18179</v>
      </c>
      <c r="E4835" s="4" t="s">
        <v>17489</v>
      </c>
      <c r="F4835" s="4" t="s">
        <v>10</v>
      </c>
      <c r="G4835" s="4" t="s">
        <v>12</v>
      </c>
    </row>
    <row r="4836" customFormat="false" ht="15.75" hidden="false" customHeight="false" outlineLevel="0" collapsed="false">
      <c r="A4836" s="3" t="n">
        <v>4835</v>
      </c>
      <c r="B4836" s="4" t="s">
        <v>18180</v>
      </c>
      <c r="C4836" s="4" t="s">
        <v>18181</v>
      </c>
      <c r="D4836" s="4" t="s">
        <v>18182</v>
      </c>
      <c r="E4836" s="4" t="s">
        <v>17489</v>
      </c>
      <c r="F4836" s="4" t="s">
        <v>10</v>
      </c>
      <c r="G4836" s="4" t="s">
        <v>12</v>
      </c>
    </row>
    <row r="4837" customFormat="false" ht="15.75" hidden="false" customHeight="false" outlineLevel="0" collapsed="false">
      <c r="A4837" s="3" t="n">
        <v>4836</v>
      </c>
      <c r="B4837" s="4" t="s">
        <v>18183</v>
      </c>
      <c r="C4837" s="4" t="s">
        <v>18184</v>
      </c>
      <c r="D4837" s="4" t="s">
        <v>18185</v>
      </c>
      <c r="E4837" s="4" t="s">
        <v>18186</v>
      </c>
      <c r="F4837" s="4" t="s">
        <v>10</v>
      </c>
      <c r="G4837" s="4" t="s">
        <v>12</v>
      </c>
    </row>
    <row r="4838" customFormat="false" ht="15.75" hidden="false" customHeight="false" outlineLevel="0" collapsed="false">
      <c r="A4838" s="3" t="n">
        <v>4837</v>
      </c>
      <c r="B4838" s="4" t="s">
        <v>18187</v>
      </c>
      <c r="C4838" s="4" t="s">
        <v>6853</v>
      </c>
      <c r="D4838" s="4" t="s">
        <v>18188</v>
      </c>
      <c r="E4838" s="4" t="s">
        <v>18189</v>
      </c>
      <c r="F4838" s="4" t="s">
        <v>10</v>
      </c>
      <c r="G4838" s="4" t="s">
        <v>12</v>
      </c>
    </row>
    <row r="4839" customFormat="false" ht="15.75" hidden="false" customHeight="false" outlineLevel="0" collapsed="false">
      <c r="A4839" s="3" t="n">
        <v>4838</v>
      </c>
      <c r="B4839" s="4" t="s">
        <v>18190</v>
      </c>
      <c r="C4839" s="4" t="s">
        <v>6853</v>
      </c>
      <c r="D4839" s="4" t="s">
        <v>18191</v>
      </c>
      <c r="E4839" s="4" t="s">
        <v>10</v>
      </c>
      <c r="F4839" s="4" t="s">
        <v>10</v>
      </c>
      <c r="G4839" s="4" t="s">
        <v>12</v>
      </c>
    </row>
    <row r="4840" customFormat="false" ht="15.75" hidden="false" customHeight="false" outlineLevel="0" collapsed="false">
      <c r="A4840" s="3" t="n">
        <v>4839</v>
      </c>
      <c r="B4840" s="4" t="s">
        <v>18192</v>
      </c>
      <c r="C4840" s="4" t="s">
        <v>18193</v>
      </c>
      <c r="D4840" s="4" t="s">
        <v>18194</v>
      </c>
      <c r="E4840" s="4" t="s">
        <v>18195</v>
      </c>
      <c r="F4840" s="4" t="s">
        <v>10</v>
      </c>
      <c r="G4840" s="4" t="s">
        <v>12</v>
      </c>
    </row>
    <row r="4841" customFormat="false" ht="15.75" hidden="false" customHeight="false" outlineLevel="0" collapsed="false">
      <c r="A4841" s="3" t="n">
        <v>4840</v>
      </c>
      <c r="B4841" s="4" t="s">
        <v>18196</v>
      </c>
      <c r="C4841" s="4" t="s">
        <v>18197</v>
      </c>
      <c r="D4841" s="4" t="s">
        <v>18198</v>
      </c>
      <c r="E4841" s="4" t="s">
        <v>10</v>
      </c>
      <c r="F4841" s="4" t="s">
        <v>10</v>
      </c>
      <c r="G4841" s="4" t="s">
        <v>12</v>
      </c>
    </row>
    <row r="4842" customFormat="false" ht="15.75" hidden="false" customHeight="false" outlineLevel="0" collapsed="false">
      <c r="A4842" s="3" t="n">
        <v>4841</v>
      </c>
      <c r="B4842" s="4" t="s">
        <v>18199</v>
      </c>
      <c r="C4842" s="4" t="s">
        <v>6853</v>
      </c>
      <c r="D4842" s="4" t="s">
        <v>18200</v>
      </c>
      <c r="E4842" s="4" t="s">
        <v>10</v>
      </c>
      <c r="F4842" s="4" t="s">
        <v>10</v>
      </c>
      <c r="G4842" s="4" t="s">
        <v>12</v>
      </c>
    </row>
    <row r="4843" customFormat="false" ht="15.75" hidden="false" customHeight="false" outlineLevel="0" collapsed="false">
      <c r="A4843" s="3" t="n">
        <v>4842</v>
      </c>
      <c r="B4843" s="4" t="s">
        <v>18201</v>
      </c>
      <c r="C4843" s="4" t="s">
        <v>6853</v>
      </c>
      <c r="D4843" s="4" t="s">
        <v>18202</v>
      </c>
      <c r="E4843" s="4" t="s">
        <v>18203</v>
      </c>
      <c r="F4843" s="4" t="s">
        <v>10</v>
      </c>
      <c r="G4843" s="4" t="s">
        <v>12</v>
      </c>
    </row>
    <row r="4844" customFormat="false" ht="15.75" hidden="false" customHeight="false" outlineLevel="0" collapsed="false">
      <c r="A4844" s="3" t="n">
        <v>4843</v>
      </c>
      <c r="B4844" s="4" t="s">
        <v>18204</v>
      </c>
      <c r="C4844" s="4" t="s">
        <v>18205</v>
      </c>
      <c r="D4844" s="4" t="s">
        <v>18206</v>
      </c>
      <c r="E4844" s="4" t="s">
        <v>18207</v>
      </c>
      <c r="F4844" s="4" t="s">
        <v>10</v>
      </c>
      <c r="G4844" s="4" t="s">
        <v>12</v>
      </c>
    </row>
    <row r="4845" customFormat="false" ht="15.75" hidden="false" customHeight="false" outlineLevel="0" collapsed="false">
      <c r="A4845" s="3" t="n">
        <v>4844</v>
      </c>
      <c r="B4845" s="4" t="s">
        <v>18208</v>
      </c>
      <c r="C4845" s="4" t="s">
        <v>18209</v>
      </c>
      <c r="D4845" s="4" t="s">
        <v>18210</v>
      </c>
      <c r="E4845" s="4" t="s">
        <v>18211</v>
      </c>
      <c r="F4845" s="4" t="s">
        <v>10</v>
      </c>
      <c r="G4845" s="4" t="s">
        <v>12</v>
      </c>
    </row>
    <row r="4846" customFormat="false" ht="15.75" hidden="false" customHeight="false" outlineLevel="0" collapsed="false">
      <c r="A4846" s="3" t="n">
        <v>4845</v>
      </c>
      <c r="B4846" s="4" t="s">
        <v>18212</v>
      </c>
      <c r="C4846" s="4" t="s">
        <v>18213</v>
      </c>
      <c r="D4846" s="4" t="s">
        <v>18214</v>
      </c>
      <c r="E4846" s="4" t="s">
        <v>18215</v>
      </c>
      <c r="F4846" s="4" t="s">
        <v>10</v>
      </c>
      <c r="G4846" s="4" t="s">
        <v>12</v>
      </c>
    </row>
    <row r="4847" customFormat="false" ht="15.75" hidden="false" customHeight="false" outlineLevel="0" collapsed="false">
      <c r="A4847" s="3" t="n">
        <v>4846</v>
      </c>
      <c r="B4847" s="4" t="s">
        <v>18216</v>
      </c>
      <c r="C4847" s="16" t="s">
        <v>13488</v>
      </c>
      <c r="D4847" s="16" t="s">
        <v>18217</v>
      </c>
      <c r="E4847" s="16" t="n">
        <v>9828186898</v>
      </c>
      <c r="F4847" s="4" t="s">
        <v>10</v>
      </c>
      <c r="G4847" s="16" t="s">
        <v>12</v>
      </c>
    </row>
    <row r="4848" customFormat="false" ht="15.75" hidden="false" customHeight="false" outlineLevel="0" collapsed="false">
      <c r="A4848" s="3" t="n">
        <v>4847</v>
      </c>
      <c r="B4848" s="4" t="s">
        <v>18218</v>
      </c>
      <c r="C4848" s="4" t="s">
        <v>18219</v>
      </c>
      <c r="D4848" s="4" t="s">
        <v>18220</v>
      </c>
      <c r="E4848" s="4" t="s">
        <v>18221</v>
      </c>
      <c r="F4848" s="4" t="s">
        <v>10</v>
      </c>
      <c r="G4848" s="4" t="s">
        <v>12</v>
      </c>
    </row>
    <row r="4849" customFormat="false" ht="15.75" hidden="false" customHeight="false" outlineLevel="0" collapsed="false">
      <c r="A4849" s="3" t="n">
        <v>4848</v>
      </c>
      <c r="B4849" s="4" t="s">
        <v>18222</v>
      </c>
      <c r="C4849" s="4" t="s">
        <v>6853</v>
      </c>
      <c r="D4849" s="4" t="s">
        <v>18223</v>
      </c>
      <c r="E4849" s="4" t="s">
        <v>10</v>
      </c>
      <c r="F4849" s="4" t="s">
        <v>10</v>
      </c>
      <c r="G4849" s="4" t="s">
        <v>12</v>
      </c>
    </row>
    <row r="4850" customFormat="false" ht="15.75" hidden="false" customHeight="false" outlineLevel="0" collapsed="false">
      <c r="A4850" s="3" t="n">
        <v>4849</v>
      </c>
      <c r="B4850" s="4" t="s">
        <v>18224</v>
      </c>
      <c r="C4850" s="4" t="s">
        <v>18225</v>
      </c>
      <c r="D4850" s="4" t="s">
        <v>18226</v>
      </c>
      <c r="E4850" s="4" t="s">
        <v>18227</v>
      </c>
      <c r="F4850" s="4" t="s">
        <v>10</v>
      </c>
      <c r="G4850" s="4" t="s">
        <v>12</v>
      </c>
    </row>
    <row r="4851" customFormat="false" ht="15.75" hidden="false" customHeight="false" outlineLevel="0" collapsed="false">
      <c r="A4851" s="3" t="n">
        <v>4850</v>
      </c>
      <c r="B4851" s="4" t="s">
        <v>18228</v>
      </c>
      <c r="C4851" s="4" t="s">
        <v>18229</v>
      </c>
      <c r="D4851" s="4" t="s">
        <v>18230</v>
      </c>
      <c r="E4851" s="4" t="s">
        <v>17489</v>
      </c>
      <c r="F4851" s="4" t="s">
        <v>10</v>
      </c>
      <c r="G4851" s="4" t="s">
        <v>12</v>
      </c>
    </row>
    <row r="4852" customFormat="false" ht="15.75" hidden="false" customHeight="false" outlineLevel="0" collapsed="false">
      <c r="A4852" s="3" t="n">
        <v>4851</v>
      </c>
      <c r="B4852" s="4" t="s">
        <v>18231</v>
      </c>
      <c r="C4852" s="4" t="s">
        <v>18232</v>
      </c>
      <c r="D4852" s="4" t="s">
        <v>18233</v>
      </c>
      <c r="E4852" s="4" t="s">
        <v>18234</v>
      </c>
      <c r="F4852" s="4" t="s">
        <v>10</v>
      </c>
      <c r="G4852" s="4" t="s">
        <v>12</v>
      </c>
    </row>
    <row r="4853" customFormat="false" ht="15.75" hidden="false" customHeight="false" outlineLevel="0" collapsed="false">
      <c r="A4853" s="3" t="n">
        <v>4852</v>
      </c>
      <c r="B4853" s="4" t="s">
        <v>18235</v>
      </c>
      <c r="C4853" s="4" t="s">
        <v>18236</v>
      </c>
      <c r="D4853" s="4" t="s">
        <v>18237</v>
      </c>
      <c r="E4853" s="4" t="s">
        <v>18236</v>
      </c>
      <c r="F4853" s="4" t="s">
        <v>10</v>
      </c>
      <c r="G4853" s="4" t="s">
        <v>12</v>
      </c>
    </row>
    <row r="4854" customFormat="false" ht="15.75" hidden="false" customHeight="false" outlineLevel="0" collapsed="false">
      <c r="A4854" s="3" t="n">
        <v>4853</v>
      </c>
      <c r="B4854" s="4" t="s">
        <v>18238</v>
      </c>
      <c r="C4854" s="4" t="s">
        <v>14</v>
      </c>
      <c r="D4854" s="4" t="s">
        <v>18239</v>
      </c>
      <c r="E4854" s="4" t="s">
        <v>17489</v>
      </c>
      <c r="F4854" s="4" t="s">
        <v>10</v>
      </c>
      <c r="G4854" s="4" t="s">
        <v>12</v>
      </c>
    </row>
    <row r="4855" customFormat="false" ht="15.75" hidden="false" customHeight="false" outlineLevel="0" collapsed="false">
      <c r="A4855" s="3" t="n">
        <v>4854</v>
      </c>
      <c r="B4855" s="4" t="s">
        <v>18240</v>
      </c>
      <c r="C4855" s="4" t="s">
        <v>18241</v>
      </c>
      <c r="D4855" s="4" t="s">
        <v>18242</v>
      </c>
      <c r="E4855" s="4" t="s">
        <v>18243</v>
      </c>
      <c r="F4855" s="4" t="s">
        <v>10</v>
      </c>
      <c r="G4855" s="4" t="s">
        <v>12</v>
      </c>
    </row>
    <row r="4856" customFormat="false" ht="15.75" hidden="false" customHeight="false" outlineLevel="0" collapsed="false">
      <c r="A4856" s="3" t="n">
        <v>4855</v>
      </c>
      <c r="B4856" s="4" t="s">
        <v>18244</v>
      </c>
      <c r="C4856" s="4" t="s">
        <v>18245</v>
      </c>
      <c r="D4856" s="4" t="s">
        <v>18246</v>
      </c>
      <c r="E4856" s="4" t="s">
        <v>17489</v>
      </c>
      <c r="F4856" s="4" t="s">
        <v>10</v>
      </c>
      <c r="G4856" s="4" t="s">
        <v>12</v>
      </c>
    </row>
    <row r="4857" customFormat="false" ht="15.75" hidden="false" customHeight="false" outlineLevel="0" collapsed="false">
      <c r="A4857" s="3" t="n">
        <v>4856</v>
      </c>
      <c r="B4857" s="4" t="s">
        <v>18247</v>
      </c>
      <c r="C4857" s="4" t="s">
        <v>6853</v>
      </c>
      <c r="D4857" s="4" t="s">
        <v>18248</v>
      </c>
      <c r="E4857" s="4" t="s">
        <v>10</v>
      </c>
      <c r="F4857" s="4" t="s">
        <v>10</v>
      </c>
      <c r="G4857" s="4" t="s">
        <v>12</v>
      </c>
    </row>
    <row r="4858" customFormat="false" ht="15.75" hidden="false" customHeight="false" outlineLevel="0" collapsed="false">
      <c r="A4858" s="3" t="n">
        <v>4857</v>
      </c>
      <c r="B4858" s="4" t="s">
        <v>18249</v>
      </c>
      <c r="C4858" s="4" t="s">
        <v>6853</v>
      </c>
      <c r="D4858" s="4" t="s">
        <v>18250</v>
      </c>
      <c r="E4858" s="4" t="s">
        <v>18251</v>
      </c>
      <c r="F4858" s="4" t="s">
        <v>10</v>
      </c>
      <c r="G4858" s="4" t="s">
        <v>12</v>
      </c>
    </row>
    <row r="4859" customFormat="false" ht="15.75" hidden="false" customHeight="false" outlineLevel="0" collapsed="false">
      <c r="A4859" s="3" t="n">
        <v>4858</v>
      </c>
      <c r="B4859" s="4" t="s">
        <v>18252</v>
      </c>
      <c r="C4859" s="4" t="s">
        <v>6853</v>
      </c>
      <c r="D4859" s="4" t="s">
        <v>18253</v>
      </c>
      <c r="E4859" s="4" t="s">
        <v>10</v>
      </c>
      <c r="F4859" s="4" t="s">
        <v>10</v>
      </c>
      <c r="G4859" s="4" t="s">
        <v>12</v>
      </c>
    </row>
    <row r="4860" customFormat="false" ht="15.75" hidden="false" customHeight="false" outlineLevel="0" collapsed="false">
      <c r="A4860" s="3" t="n">
        <v>4859</v>
      </c>
      <c r="B4860" s="4" t="s">
        <v>18254</v>
      </c>
      <c r="C4860" s="4" t="s">
        <v>6853</v>
      </c>
      <c r="D4860" s="4" t="s">
        <v>18255</v>
      </c>
      <c r="E4860" s="4" t="s">
        <v>10</v>
      </c>
      <c r="F4860" s="4" t="s">
        <v>10</v>
      </c>
      <c r="G4860" s="4" t="s">
        <v>12</v>
      </c>
    </row>
    <row r="4861" customFormat="false" ht="15.75" hidden="false" customHeight="false" outlineLevel="0" collapsed="false">
      <c r="A4861" s="3" t="n">
        <v>4860</v>
      </c>
      <c r="B4861" s="4" t="s">
        <v>18256</v>
      </c>
      <c r="C4861" s="4" t="s">
        <v>11048</v>
      </c>
      <c r="D4861" s="4" t="s">
        <v>18257</v>
      </c>
      <c r="E4861" s="4" t="s">
        <v>18258</v>
      </c>
      <c r="F4861" s="4" t="s">
        <v>10</v>
      </c>
      <c r="G4861" s="4" t="s">
        <v>12</v>
      </c>
    </row>
    <row r="4862" customFormat="false" ht="15.75" hidden="false" customHeight="false" outlineLevel="0" collapsed="false">
      <c r="A4862" s="3" t="n">
        <v>4861</v>
      </c>
      <c r="B4862" s="4" t="s">
        <v>18259</v>
      </c>
      <c r="C4862" s="4" t="s">
        <v>6853</v>
      </c>
      <c r="D4862" s="4" t="s">
        <v>18260</v>
      </c>
      <c r="E4862" s="4" t="s">
        <v>18261</v>
      </c>
      <c r="F4862" s="4" t="s">
        <v>10</v>
      </c>
      <c r="G4862" s="4" t="s">
        <v>12</v>
      </c>
    </row>
    <row r="4863" customFormat="false" ht="15.75" hidden="false" customHeight="false" outlineLevel="0" collapsed="false">
      <c r="A4863" s="3" t="n">
        <v>4862</v>
      </c>
      <c r="B4863" s="4" t="s">
        <v>18262</v>
      </c>
      <c r="C4863" s="4" t="s">
        <v>6853</v>
      </c>
      <c r="D4863" s="4" t="s">
        <v>18263</v>
      </c>
      <c r="E4863" s="4" t="s">
        <v>10</v>
      </c>
      <c r="F4863" s="4" t="s">
        <v>10</v>
      </c>
      <c r="G4863" s="4" t="s">
        <v>12</v>
      </c>
    </row>
    <row r="4864" customFormat="false" ht="15.75" hidden="false" customHeight="false" outlineLevel="0" collapsed="false">
      <c r="A4864" s="3" t="n">
        <v>4863</v>
      </c>
      <c r="B4864" s="4" t="s">
        <v>18264</v>
      </c>
      <c r="C4864" s="4" t="s">
        <v>6853</v>
      </c>
      <c r="D4864" s="4" t="s">
        <v>18265</v>
      </c>
      <c r="E4864" s="4" t="s">
        <v>10</v>
      </c>
      <c r="F4864" s="4" t="s">
        <v>10</v>
      </c>
      <c r="G4864" s="4" t="s">
        <v>12</v>
      </c>
    </row>
    <row r="4865" customFormat="false" ht="15.75" hidden="false" customHeight="false" outlineLevel="0" collapsed="false">
      <c r="A4865" s="3" t="n">
        <v>4864</v>
      </c>
      <c r="B4865" s="4" t="s">
        <v>18266</v>
      </c>
      <c r="C4865" s="4" t="s">
        <v>18267</v>
      </c>
      <c r="D4865" s="4" t="s">
        <v>18268</v>
      </c>
      <c r="E4865" s="4" t="s">
        <v>18269</v>
      </c>
      <c r="F4865" s="4" t="s">
        <v>10</v>
      </c>
      <c r="G4865" s="4" t="s">
        <v>12</v>
      </c>
    </row>
    <row r="4866" customFormat="false" ht="15.75" hidden="false" customHeight="false" outlineLevel="0" collapsed="false">
      <c r="A4866" s="3" t="n">
        <v>4865</v>
      </c>
      <c r="B4866" s="4" t="s">
        <v>18270</v>
      </c>
      <c r="C4866" s="4" t="s">
        <v>6853</v>
      </c>
      <c r="D4866" s="4" t="s">
        <v>18271</v>
      </c>
      <c r="E4866" s="4" t="s">
        <v>10</v>
      </c>
      <c r="F4866" s="4" t="s">
        <v>10</v>
      </c>
      <c r="G4866" s="4" t="s">
        <v>12</v>
      </c>
    </row>
    <row r="4867" customFormat="false" ht="15.75" hidden="false" customHeight="false" outlineLevel="0" collapsed="false">
      <c r="A4867" s="3" t="n">
        <v>4866</v>
      </c>
      <c r="B4867" s="4" t="s">
        <v>18272</v>
      </c>
      <c r="C4867" s="4" t="s">
        <v>18273</v>
      </c>
      <c r="D4867" s="4" t="s">
        <v>18274</v>
      </c>
      <c r="E4867" s="4" t="s">
        <v>17489</v>
      </c>
      <c r="F4867" s="4" t="s">
        <v>10</v>
      </c>
      <c r="G4867" s="4" t="s">
        <v>12</v>
      </c>
    </row>
    <row r="4868" customFormat="false" ht="15.75" hidden="false" customHeight="false" outlineLevel="0" collapsed="false">
      <c r="A4868" s="3" t="n">
        <v>4867</v>
      </c>
      <c r="B4868" s="4" t="s">
        <v>18275</v>
      </c>
      <c r="C4868" s="4" t="s">
        <v>18276</v>
      </c>
      <c r="D4868" s="4" t="s">
        <v>18277</v>
      </c>
      <c r="E4868" s="4" t="s">
        <v>18276</v>
      </c>
      <c r="F4868" s="4" t="s">
        <v>10</v>
      </c>
      <c r="G4868" s="4" t="s">
        <v>12</v>
      </c>
    </row>
    <row r="4869" customFormat="false" ht="15.75" hidden="false" customHeight="false" outlineLevel="0" collapsed="false">
      <c r="A4869" s="3" t="n">
        <v>4868</v>
      </c>
      <c r="B4869" s="4" t="s">
        <v>18278</v>
      </c>
      <c r="C4869" s="4" t="s">
        <v>18279</v>
      </c>
      <c r="D4869" s="4" t="s">
        <v>18280</v>
      </c>
      <c r="E4869" s="4" t="s">
        <v>10</v>
      </c>
      <c r="F4869" s="4" t="s">
        <v>18281</v>
      </c>
      <c r="G4869" s="4" t="s">
        <v>12</v>
      </c>
    </row>
    <row r="4870" customFormat="false" ht="15.75" hidden="false" customHeight="false" outlineLevel="0" collapsed="false">
      <c r="A4870" s="3" t="n">
        <v>4869</v>
      </c>
      <c r="B4870" s="4" t="s">
        <v>18282</v>
      </c>
      <c r="C4870" s="4" t="s">
        <v>18283</v>
      </c>
      <c r="D4870" s="4" t="s">
        <v>18284</v>
      </c>
      <c r="E4870" s="4" t="s">
        <v>10</v>
      </c>
      <c r="F4870" s="4" t="s">
        <v>18285</v>
      </c>
      <c r="G4870" s="4" t="s">
        <v>12</v>
      </c>
    </row>
    <row r="4871" customFormat="false" ht="15.75" hidden="false" customHeight="false" outlineLevel="0" collapsed="false">
      <c r="A4871" s="3" t="n">
        <v>4870</v>
      </c>
      <c r="B4871" s="4" t="s">
        <v>18286</v>
      </c>
      <c r="C4871" s="4" t="s">
        <v>18287</v>
      </c>
      <c r="D4871" s="4" t="s">
        <v>18288</v>
      </c>
      <c r="E4871" s="4" t="n">
        <v>8087745432</v>
      </c>
      <c r="F4871" s="4" t="s">
        <v>18289</v>
      </c>
      <c r="G4871" s="4" t="s">
        <v>12</v>
      </c>
    </row>
    <row r="4872" customFormat="false" ht="15.75" hidden="false" customHeight="false" outlineLevel="0" collapsed="false">
      <c r="A4872" s="3" t="n">
        <v>4871</v>
      </c>
      <c r="B4872" s="4" t="s">
        <v>18290</v>
      </c>
      <c r="C4872" s="4" t="s">
        <v>18291</v>
      </c>
      <c r="D4872" s="4" t="s">
        <v>18292</v>
      </c>
      <c r="E4872" s="4" t="s">
        <v>18293</v>
      </c>
      <c r="F4872" s="4" t="s">
        <v>10</v>
      </c>
      <c r="G4872" s="4" t="s">
        <v>12</v>
      </c>
    </row>
    <row r="4873" customFormat="false" ht="15.75" hidden="false" customHeight="false" outlineLevel="0" collapsed="false">
      <c r="A4873" s="3" t="n">
        <v>4872</v>
      </c>
      <c r="B4873" s="4" t="s">
        <v>18294</v>
      </c>
      <c r="C4873" s="4" t="s">
        <v>18295</v>
      </c>
      <c r="D4873" s="4" t="s">
        <v>18296</v>
      </c>
      <c r="E4873" s="4" t="s">
        <v>18297</v>
      </c>
      <c r="F4873" s="4" t="s">
        <v>10</v>
      </c>
      <c r="G4873" s="4" t="s">
        <v>12</v>
      </c>
    </row>
    <row r="4874" customFormat="false" ht="15.75" hidden="false" customHeight="false" outlineLevel="0" collapsed="false">
      <c r="A4874" s="3" t="n">
        <v>4873</v>
      </c>
      <c r="B4874" s="4" t="s">
        <v>18298</v>
      </c>
      <c r="C4874" s="4" t="s">
        <v>7793</v>
      </c>
      <c r="D4874" s="4" t="s">
        <v>18299</v>
      </c>
      <c r="E4874" s="4" t="n">
        <v>9891550739</v>
      </c>
      <c r="F4874" s="4" t="s">
        <v>10</v>
      </c>
      <c r="G4874" s="4" t="s">
        <v>12</v>
      </c>
    </row>
    <row r="4875" customFormat="false" ht="15.75" hidden="false" customHeight="false" outlineLevel="0" collapsed="false">
      <c r="A4875" s="3" t="n">
        <v>4874</v>
      </c>
      <c r="B4875" s="4" t="s">
        <v>18300</v>
      </c>
      <c r="C4875" s="4" t="s">
        <v>6853</v>
      </c>
      <c r="D4875" s="4" t="s">
        <v>350</v>
      </c>
      <c r="E4875" s="4" t="s">
        <v>10</v>
      </c>
      <c r="F4875" s="4" t="s">
        <v>10</v>
      </c>
      <c r="G4875" s="4" t="s">
        <v>12</v>
      </c>
    </row>
    <row r="4876" customFormat="false" ht="15.75" hidden="false" customHeight="false" outlineLevel="0" collapsed="false">
      <c r="A4876" s="3" t="n">
        <v>4875</v>
      </c>
      <c r="B4876" s="4" t="s">
        <v>18301</v>
      </c>
      <c r="C4876" s="4" t="s">
        <v>18302</v>
      </c>
      <c r="D4876" s="4" t="s">
        <v>18303</v>
      </c>
      <c r="E4876" s="4" t="n">
        <v>9815790005</v>
      </c>
      <c r="F4876" s="4" t="s">
        <v>10</v>
      </c>
      <c r="G4876" s="4" t="s">
        <v>12</v>
      </c>
    </row>
    <row r="4877" customFormat="false" ht="15.75" hidden="false" customHeight="false" outlineLevel="0" collapsed="false">
      <c r="A4877" s="3" t="n">
        <v>4876</v>
      </c>
      <c r="B4877" s="4" t="s">
        <v>18304</v>
      </c>
      <c r="C4877" s="4" t="s">
        <v>18305</v>
      </c>
      <c r="D4877" s="4" t="s">
        <v>18306</v>
      </c>
      <c r="E4877" s="4" t="s">
        <v>17489</v>
      </c>
      <c r="F4877" s="4" t="s">
        <v>10</v>
      </c>
      <c r="G4877" s="4" t="s">
        <v>12</v>
      </c>
    </row>
    <row r="4878" customFormat="false" ht="15.75" hidden="false" customHeight="false" outlineLevel="0" collapsed="false">
      <c r="A4878" s="3" t="n">
        <v>4877</v>
      </c>
      <c r="B4878" s="4" t="s">
        <v>18307</v>
      </c>
      <c r="C4878" s="4" t="s">
        <v>18308</v>
      </c>
      <c r="D4878" s="4" t="s">
        <v>18309</v>
      </c>
      <c r="E4878" s="4" t="n">
        <v>26168930</v>
      </c>
      <c r="F4878" s="4" t="s">
        <v>10</v>
      </c>
      <c r="G4878" s="4" t="s">
        <v>12</v>
      </c>
    </row>
    <row r="4879" customFormat="false" ht="15.75" hidden="false" customHeight="false" outlineLevel="0" collapsed="false">
      <c r="A4879" s="3" t="n">
        <v>4878</v>
      </c>
      <c r="B4879" s="4" t="s">
        <v>18310</v>
      </c>
      <c r="C4879" s="4" t="s">
        <v>18311</v>
      </c>
      <c r="D4879" s="4" t="s">
        <v>18312</v>
      </c>
      <c r="E4879" s="10" t="s">
        <v>18313</v>
      </c>
      <c r="F4879" s="4" t="s">
        <v>10</v>
      </c>
      <c r="G4879" s="4" t="s">
        <v>12</v>
      </c>
    </row>
    <row r="4880" customFormat="false" ht="15.75" hidden="false" customHeight="false" outlineLevel="0" collapsed="false">
      <c r="A4880" s="3" t="n">
        <v>4879</v>
      </c>
      <c r="B4880" s="4" t="s">
        <v>18314</v>
      </c>
      <c r="C4880" s="4" t="s">
        <v>6853</v>
      </c>
      <c r="D4880" s="4" t="s">
        <v>18315</v>
      </c>
      <c r="E4880" s="4" t="s">
        <v>18316</v>
      </c>
      <c r="F4880" s="4" t="s">
        <v>10</v>
      </c>
      <c r="G4880" s="4" t="s">
        <v>12</v>
      </c>
    </row>
    <row r="4881" customFormat="false" ht="15.75" hidden="false" customHeight="false" outlineLevel="0" collapsed="false">
      <c r="A4881" s="3" t="n">
        <v>4880</v>
      </c>
      <c r="B4881" s="4" t="s">
        <v>18317</v>
      </c>
      <c r="C4881" s="4" t="s">
        <v>2459</v>
      </c>
      <c r="D4881" s="4" t="s">
        <v>18318</v>
      </c>
      <c r="E4881" s="4" t="s">
        <v>18319</v>
      </c>
      <c r="F4881" s="4" t="s">
        <v>10</v>
      </c>
      <c r="G4881" s="4" t="s">
        <v>12</v>
      </c>
    </row>
    <row r="4882" customFormat="false" ht="15.75" hidden="false" customHeight="false" outlineLevel="0" collapsed="false">
      <c r="A4882" s="3" t="n">
        <v>4881</v>
      </c>
      <c r="B4882" s="4" t="s">
        <v>18320</v>
      </c>
      <c r="C4882" s="4" t="s">
        <v>18321</v>
      </c>
      <c r="D4882" s="4" t="s">
        <v>18322</v>
      </c>
      <c r="E4882" s="4" t="s">
        <v>18323</v>
      </c>
      <c r="F4882" s="4" t="s">
        <v>10</v>
      </c>
      <c r="G4882" s="4" t="s">
        <v>12</v>
      </c>
    </row>
    <row r="4883" customFormat="false" ht="15.75" hidden="false" customHeight="false" outlineLevel="0" collapsed="false">
      <c r="A4883" s="3" t="n">
        <v>4882</v>
      </c>
      <c r="B4883" s="4" t="s">
        <v>18324</v>
      </c>
      <c r="C4883" s="4" t="s">
        <v>18325</v>
      </c>
      <c r="D4883" s="4" t="s">
        <v>18326</v>
      </c>
      <c r="E4883" s="4" t="s">
        <v>10</v>
      </c>
      <c r="F4883" s="4" t="s">
        <v>10</v>
      </c>
      <c r="G4883" s="4" t="s">
        <v>12</v>
      </c>
    </row>
    <row r="4884" customFormat="false" ht="15.75" hidden="false" customHeight="false" outlineLevel="0" collapsed="false">
      <c r="A4884" s="3" t="n">
        <v>4883</v>
      </c>
      <c r="B4884" s="4" t="s">
        <v>18327</v>
      </c>
      <c r="C4884" s="4" t="s">
        <v>18328</v>
      </c>
      <c r="D4884" s="4" t="s">
        <v>18329</v>
      </c>
      <c r="E4884" s="4" t="s">
        <v>18330</v>
      </c>
      <c r="F4884" s="4" t="s">
        <v>10</v>
      </c>
      <c r="G4884" s="4" t="s">
        <v>12</v>
      </c>
    </row>
    <row r="4885" customFormat="false" ht="15.75" hidden="false" customHeight="false" outlineLevel="0" collapsed="false">
      <c r="A4885" s="3" t="n">
        <v>4884</v>
      </c>
      <c r="B4885" s="4" t="s">
        <v>18331</v>
      </c>
      <c r="C4885" s="4" t="s">
        <v>18332</v>
      </c>
      <c r="D4885" s="4" t="s">
        <v>18333</v>
      </c>
      <c r="E4885" s="4" t="s">
        <v>10</v>
      </c>
      <c r="F4885" s="4" t="s">
        <v>10</v>
      </c>
      <c r="G4885" s="4" t="s">
        <v>12</v>
      </c>
    </row>
    <row r="4886" customFormat="false" ht="15.75" hidden="false" customHeight="false" outlineLevel="0" collapsed="false">
      <c r="A4886" s="3" t="n">
        <v>4885</v>
      </c>
      <c r="B4886" s="4" t="s">
        <v>18334</v>
      </c>
      <c r="C4886" s="4" t="s">
        <v>18335</v>
      </c>
      <c r="D4886" s="4" t="s">
        <v>18336</v>
      </c>
      <c r="E4886" s="4" t="s">
        <v>17489</v>
      </c>
      <c r="F4886" s="4" t="s">
        <v>10</v>
      </c>
      <c r="G4886" s="4" t="s">
        <v>12</v>
      </c>
    </row>
    <row r="4887" customFormat="false" ht="15.75" hidden="false" customHeight="false" outlineLevel="0" collapsed="false">
      <c r="A4887" s="3" t="n">
        <v>4886</v>
      </c>
      <c r="B4887" s="4" t="s">
        <v>18337</v>
      </c>
      <c r="C4887" s="4" t="s">
        <v>18338</v>
      </c>
      <c r="D4887" s="4" t="s">
        <v>18339</v>
      </c>
      <c r="E4887" s="4" t="n">
        <v>9810468747</v>
      </c>
      <c r="F4887" s="4" t="s">
        <v>10</v>
      </c>
      <c r="G4887" s="4" t="s">
        <v>12</v>
      </c>
    </row>
    <row r="4888" customFormat="false" ht="15.75" hidden="false" customHeight="false" outlineLevel="0" collapsed="false">
      <c r="A4888" s="3" t="n">
        <v>4887</v>
      </c>
      <c r="B4888" s="4" t="s">
        <v>18340</v>
      </c>
      <c r="C4888" s="4" t="s">
        <v>6853</v>
      </c>
      <c r="D4888" s="4" t="s">
        <v>18341</v>
      </c>
      <c r="E4888" s="4" t="s">
        <v>10</v>
      </c>
      <c r="F4888" s="4" t="s">
        <v>10</v>
      </c>
      <c r="G4888" s="4" t="s">
        <v>12</v>
      </c>
    </row>
    <row r="4889" customFormat="false" ht="15.75" hidden="false" customHeight="false" outlineLevel="0" collapsed="false">
      <c r="A4889" s="3" t="n">
        <v>4888</v>
      </c>
      <c r="B4889" s="4" t="s">
        <v>18342</v>
      </c>
      <c r="C4889" s="4" t="s">
        <v>6853</v>
      </c>
      <c r="D4889" s="4" t="s">
        <v>18343</v>
      </c>
      <c r="E4889" s="4" t="s">
        <v>10</v>
      </c>
      <c r="F4889" s="4" t="s">
        <v>10</v>
      </c>
      <c r="G4889" s="4" t="s">
        <v>12</v>
      </c>
    </row>
    <row r="4890" customFormat="false" ht="15.75" hidden="false" customHeight="false" outlineLevel="0" collapsed="false">
      <c r="A4890" s="3" t="n">
        <v>4889</v>
      </c>
      <c r="B4890" s="4" t="s">
        <v>18344</v>
      </c>
      <c r="C4890" s="4" t="s">
        <v>18345</v>
      </c>
      <c r="D4890" s="4" t="s">
        <v>18346</v>
      </c>
      <c r="E4890" s="4" t="s">
        <v>17489</v>
      </c>
      <c r="F4890" s="4" t="s">
        <v>10</v>
      </c>
      <c r="G4890" s="4" t="s">
        <v>12</v>
      </c>
    </row>
    <row r="4891" customFormat="false" ht="15.75" hidden="false" customHeight="false" outlineLevel="0" collapsed="false">
      <c r="A4891" s="3" t="n">
        <v>4890</v>
      </c>
      <c r="B4891" s="4" t="s">
        <v>18347</v>
      </c>
      <c r="C4891" s="4" t="s">
        <v>6853</v>
      </c>
      <c r="D4891" s="4" t="s">
        <v>18348</v>
      </c>
      <c r="E4891" s="4" t="n">
        <v>7554907003</v>
      </c>
      <c r="F4891" s="4" t="s">
        <v>10</v>
      </c>
      <c r="G4891" s="4" t="s">
        <v>12</v>
      </c>
    </row>
    <row r="4892" customFormat="false" ht="15.75" hidden="false" customHeight="false" outlineLevel="0" collapsed="false">
      <c r="A4892" s="3" t="n">
        <v>4891</v>
      </c>
      <c r="B4892" s="4" t="s">
        <v>18349</v>
      </c>
      <c r="C4892" s="4" t="s">
        <v>400</v>
      </c>
      <c r="D4892" s="4" t="s">
        <v>18350</v>
      </c>
      <c r="E4892" s="4" t="s">
        <v>10</v>
      </c>
      <c r="F4892" s="4" t="s">
        <v>10</v>
      </c>
      <c r="G4892" s="4" t="s">
        <v>12</v>
      </c>
    </row>
    <row r="4893" customFormat="false" ht="15.75" hidden="false" customHeight="false" outlineLevel="0" collapsed="false">
      <c r="A4893" s="3" t="n">
        <v>4892</v>
      </c>
      <c r="B4893" s="4" t="s">
        <v>18351</v>
      </c>
      <c r="C4893" s="4" t="s">
        <v>6853</v>
      </c>
      <c r="D4893" s="4" t="s">
        <v>18352</v>
      </c>
      <c r="E4893" s="4" t="s">
        <v>18353</v>
      </c>
      <c r="F4893" s="4" t="s">
        <v>10</v>
      </c>
      <c r="G4893" s="4" t="s">
        <v>12</v>
      </c>
    </row>
    <row r="4894" customFormat="false" ht="15.75" hidden="false" customHeight="false" outlineLevel="0" collapsed="false">
      <c r="A4894" s="3" t="n">
        <v>4893</v>
      </c>
      <c r="B4894" s="4" t="s">
        <v>18354</v>
      </c>
      <c r="C4894" s="4" t="s">
        <v>18355</v>
      </c>
      <c r="D4894" s="4" t="s">
        <v>18356</v>
      </c>
      <c r="E4894" s="4" t="s">
        <v>18357</v>
      </c>
      <c r="F4894" s="4" t="s">
        <v>10</v>
      </c>
      <c r="G4894" s="4" t="s">
        <v>12</v>
      </c>
    </row>
    <row r="4895" customFormat="false" ht="15.75" hidden="false" customHeight="false" outlineLevel="0" collapsed="false">
      <c r="A4895" s="3" t="n">
        <v>4894</v>
      </c>
      <c r="B4895" s="4" t="s">
        <v>18358</v>
      </c>
      <c r="C4895" s="4" t="s">
        <v>6853</v>
      </c>
      <c r="D4895" s="4" t="s">
        <v>18359</v>
      </c>
      <c r="E4895" s="4" t="s">
        <v>10</v>
      </c>
      <c r="F4895" s="4" t="s">
        <v>10</v>
      </c>
      <c r="G4895" s="4" t="s">
        <v>12</v>
      </c>
    </row>
    <row r="4896" customFormat="false" ht="15.75" hidden="false" customHeight="false" outlineLevel="0" collapsed="false">
      <c r="A4896" s="3" t="n">
        <v>4895</v>
      </c>
      <c r="B4896" s="4" t="s">
        <v>18360</v>
      </c>
      <c r="C4896" s="4" t="s">
        <v>6853</v>
      </c>
      <c r="D4896" s="4" t="s">
        <v>18361</v>
      </c>
      <c r="E4896" s="4" t="s">
        <v>18362</v>
      </c>
      <c r="F4896" s="4" t="s">
        <v>10</v>
      </c>
      <c r="G4896" s="4" t="s">
        <v>12</v>
      </c>
    </row>
    <row r="4897" customFormat="false" ht="15.75" hidden="false" customHeight="false" outlineLevel="0" collapsed="false">
      <c r="A4897" s="3" t="n">
        <v>4896</v>
      </c>
      <c r="B4897" s="4" t="s">
        <v>18363</v>
      </c>
      <c r="C4897" s="4" t="s">
        <v>18364</v>
      </c>
      <c r="D4897" s="4" t="s">
        <v>18365</v>
      </c>
      <c r="E4897" s="4" t="s">
        <v>18366</v>
      </c>
      <c r="F4897" s="4" t="s">
        <v>10</v>
      </c>
      <c r="G4897" s="4" t="s">
        <v>12</v>
      </c>
    </row>
    <row r="4898" customFormat="false" ht="15.75" hidden="false" customHeight="false" outlineLevel="0" collapsed="false">
      <c r="A4898" s="3" t="n">
        <v>4897</v>
      </c>
      <c r="B4898" s="4" t="s">
        <v>18367</v>
      </c>
      <c r="C4898" s="4" t="s">
        <v>18368</v>
      </c>
      <c r="D4898" s="4" t="s">
        <v>18369</v>
      </c>
      <c r="E4898" s="4" t="s">
        <v>18370</v>
      </c>
      <c r="F4898" s="4" t="s">
        <v>10</v>
      </c>
      <c r="G4898" s="4" t="s">
        <v>12</v>
      </c>
    </row>
    <row r="4899" customFormat="false" ht="15.75" hidden="false" customHeight="false" outlineLevel="0" collapsed="false">
      <c r="A4899" s="3" t="n">
        <v>4898</v>
      </c>
      <c r="B4899" s="4" t="s">
        <v>18371</v>
      </c>
      <c r="C4899" s="10" t="s">
        <v>18372</v>
      </c>
      <c r="D4899" s="4" t="s">
        <v>18373</v>
      </c>
      <c r="E4899" s="10" t="s">
        <v>18374</v>
      </c>
      <c r="F4899" s="4" t="s">
        <v>10</v>
      </c>
      <c r="G4899" s="4" t="s">
        <v>12</v>
      </c>
    </row>
    <row r="4900" customFormat="false" ht="15.75" hidden="false" customHeight="false" outlineLevel="0" collapsed="false">
      <c r="A4900" s="3" t="n">
        <v>4899</v>
      </c>
      <c r="B4900" s="4" t="s">
        <v>18375</v>
      </c>
      <c r="C4900" s="4" t="s">
        <v>6853</v>
      </c>
      <c r="D4900" s="4" t="s">
        <v>18376</v>
      </c>
      <c r="E4900" s="4" t="s">
        <v>18377</v>
      </c>
      <c r="F4900" s="4" t="s">
        <v>10</v>
      </c>
      <c r="G4900" s="4" t="s">
        <v>12</v>
      </c>
    </row>
    <row r="4901" customFormat="false" ht="15.75" hidden="false" customHeight="false" outlineLevel="0" collapsed="false">
      <c r="A4901" s="3" t="n">
        <v>4900</v>
      </c>
      <c r="B4901" s="4" t="s">
        <v>18378</v>
      </c>
      <c r="C4901" s="4" t="s">
        <v>17489</v>
      </c>
      <c r="D4901" s="4" t="s">
        <v>18379</v>
      </c>
      <c r="E4901" s="4" t="s">
        <v>17489</v>
      </c>
      <c r="F4901" s="4" t="s">
        <v>10</v>
      </c>
      <c r="G4901" s="4" t="s">
        <v>12</v>
      </c>
    </row>
    <row r="4902" customFormat="false" ht="15.75" hidden="false" customHeight="false" outlineLevel="0" collapsed="false">
      <c r="A4902" s="3" t="n">
        <v>4901</v>
      </c>
      <c r="B4902" s="4" t="s">
        <v>18380</v>
      </c>
      <c r="C4902" s="4" t="s">
        <v>6853</v>
      </c>
      <c r="D4902" s="4" t="s">
        <v>18381</v>
      </c>
      <c r="E4902" s="4" t="s">
        <v>18382</v>
      </c>
      <c r="F4902" s="4" t="s">
        <v>10</v>
      </c>
      <c r="G4902" s="4" t="s">
        <v>12</v>
      </c>
    </row>
    <row r="4903" customFormat="false" ht="15.75" hidden="false" customHeight="false" outlineLevel="0" collapsed="false">
      <c r="A4903" s="3" t="n">
        <v>4902</v>
      </c>
      <c r="B4903" s="4" t="s">
        <v>18383</v>
      </c>
      <c r="C4903" s="4" t="s">
        <v>18384</v>
      </c>
      <c r="D4903" s="4" t="s">
        <v>18385</v>
      </c>
      <c r="E4903" s="4" t="s">
        <v>18386</v>
      </c>
      <c r="F4903" s="4" t="s">
        <v>10</v>
      </c>
      <c r="G4903" s="4" t="s">
        <v>12</v>
      </c>
    </row>
    <row r="4904" customFormat="false" ht="15.75" hidden="false" customHeight="false" outlineLevel="0" collapsed="false">
      <c r="A4904" s="3" t="n">
        <v>4903</v>
      </c>
      <c r="B4904" s="4" t="s">
        <v>18387</v>
      </c>
      <c r="C4904" s="4" t="s">
        <v>6853</v>
      </c>
      <c r="D4904" s="4" t="s">
        <v>18388</v>
      </c>
      <c r="E4904" s="4" t="s">
        <v>10</v>
      </c>
      <c r="F4904" s="4" t="s">
        <v>10</v>
      </c>
      <c r="G4904" s="4" t="s">
        <v>12</v>
      </c>
    </row>
    <row r="4905" customFormat="false" ht="15.75" hidden="false" customHeight="false" outlineLevel="0" collapsed="false">
      <c r="A4905" s="3" t="n">
        <v>4904</v>
      </c>
      <c r="B4905" s="4" t="s">
        <v>18389</v>
      </c>
      <c r="C4905" s="4" t="s">
        <v>18390</v>
      </c>
      <c r="D4905" s="4" t="s">
        <v>18391</v>
      </c>
      <c r="E4905" s="4" t="s">
        <v>10</v>
      </c>
      <c r="F4905" s="4" t="s">
        <v>10</v>
      </c>
      <c r="G4905" s="4" t="s">
        <v>12</v>
      </c>
    </row>
    <row r="4906" customFormat="false" ht="15.75" hidden="false" customHeight="false" outlineLevel="0" collapsed="false">
      <c r="A4906" s="3" t="n">
        <v>4905</v>
      </c>
      <c r="B4906" s="4" t="s">
        <v>18392</v>
      </c>
      <c r="C4906" s="4" t="s">
        <v>18393</v>
      </c>
      <c r="D4906" s="4" t="s">
        <v>18394</v>
      </c>
      <c r="E4906" s="4" t="s">
        <v>18395</v>
      </c>
      <c r="F4906" s="4" t="s">
        <v>10</v>
      </c>
      <c r="G4906" s="4" t="s">
        <v>12</v>
      </c>
    </row>
    <row r="4907" customFormat="false" ht="15.75" hidden="false" customHeight="false" outlineLevel="0" collapsed="false">
      <c r="A4907" s="3" t="n">
        <v>4906</v>
      </c>
      <c r="B4907" s="4" t="s">
        <v>18396</v>
      </c>
      <c r="C4907" s="4" t="s">
        <v>18397</v>
      </c>
      <c r="D4907" s="4" t="s">
        <v>18398</v>
      </c>
      <c r="E4907" s="4" t="s">
        <v>18399</v>
      </c>
      <c r="F4907" s="4" t="s">
        <v>10</v>
      </c>
      <c r="G4907" s="4" t="s">
        <v>12</v>
      </c>
    </row>
    <row r="4908" customFormat="false" ht="15.75" hidden="false" customHeight="false" outlineLevel="0" collapsed="false">
      <c r="A4908" s="3" t="n">
        <v>4907</v>
      </c>
      <c r="B4908" s="4" t="s">
        <v>18400</v>
      </c>
      <c r="C4908" s="4" t="s">
        <v>18401</v>
      </c>
      <c r="D4908" s="4" t="s">
        <v>18402</v>
      </c>
      <c r="E4908" s="4" t="s">
        <v>18403</v>
      </c>
      <c r="F4908" s="4" t="s">
        <v>10</v>
      </c>
      <c r="G4908" s="4" t="s">
        <v>12</v>
      </c>
    </row>
    <row r="4909" customFormat="false" ht="15.75" hidden="false" customHeight="false" outlineLevel="0" collapsed="false">
      <c r="A4909" s="3" t="n">
        <v>4908</v>
      </c>
      <c r="B4909" s="4" t="s">
        <v>18404</v>
      </c>
      <c r="C4909" s="4" t="s">
        <v>6853</v>
      </c>
      <c r="D4909" s="4" t="s">
        <v>18405</v>
      </c>
      <c r="E4909" s="4" t="s">
        <v>18406</v>
      </c>
      <c r="F4909" s="4" t="s">
        <v>10</v>
      </c>
      <c r="G4909" s="4" t="s">
        <v>12</v>
      </c>
    </row>
    <row r="4910" customFormat="false" ht="15.75" hidden="false" customHeight="false" outlineLevel="0" collapsed="false">
      <c r="A4910" s="3" t="n">
        <v>4909</v>
      </c>
      <c r="B4910" s="4" t="s">
        <v>18407</v>
      </c>
      <c r="C4910" s="4" t="s">
        <v>6853</v>
      </c>
      <c r="D4910" s="4" t="s">
        <v>18408</v>
      </c>
      <c r="E4910" s="4" t="s">
        <v>10</v>
      </c>
      <c r="F4910" s="4" t="s">
        <v>10</v>
      </c>
      <c r="G4910" s="4" t="s">
        <v>12</v>
      </c>
    </row>
    <row r="4911" customFormat="false" ht="15.75" hidden="false" customHeight="false" outlineLevel="0" collapsed="false">
      <c r="A4911" s="3" t="n">
        <v>4910</v>
      </c>
      <c r="B4911" s="4" t="s">
        <v>18409</v>
      </c>
      <c r="C4911" s="4" t="s">
        <v>6853</v>
      </c>
      <c r="D4911" s="4" t="s">
        <v>18410</v>
      </c>
      <c r="E4911" s="4" t="s">
        <v>18411</v>
      </c>
      <c r="F4911" s="4" t="s">
        <v>10</v>
      </c>
      <c r="G4911" s="4" t="s">
        <v>12</v>
      </c>
    </row>
    <row r="4912" customFormat="false" ht="15.75" hidden="false" customHeight="false" outlineLevel="0" collapsed="false">
      <c r="A4912" s="3" t="n">
        <v>4911</v>
      </c>
      <c r="B4912" s="4" t="s">
        <v>18412</v>
      </c>
      <c r="C4912" s="4" t="s">
        <v>18413</v>
      </c>
      <c r="D4912" s="4" t="s">
        <v>18414</v>
      </c>
      <c r="E4912" s="4" t="s">
        <v>18415</v>
      </c>
      <c r="F4912" s="4" t="s">
        <v>10</v>
      </c>
      <c r="G4912" s="4" t="s">
        <v>12</v>
      </c>
    </row>
    <row r="4913" customFormat="false" ht="15.75" hidden="false" customHeight="false" outlineLevel="0" collapsed="false">
      <c r="A4913" s="3" t="n">
        <v>4912</v>
      </c>
      <c r="B4913" s="4" t="s">
        <v>18416</v>
      </c>
      <c r="C4913" s="4" t="s">
        <v>18417</v>
      </c>
      <c r="D4913" s="4" t="s">
        <v>18418</v>
      </c>
      <c r="E4913" s="4" t="s">
        <v>18419</v>
      </c>
      <c r="F4913" s="4" t="s">
        <v>10</v>
      </c>
      <c r="G4913" s="4" t="s">
        <v>12</v>
      </c>
    </row>
    <row r="4914" customFormat="false" ht="15.75" hidden="false" customHeight="false" outlineLevel="0" collapsed="false">
      <c r="A4914" s="3" t="n">
        <v>4913</v>
      </c>
      <c r="B4914" s="4" t="s">
        <v>18420</v>
      </c>
      <c r="C4914" s="4" t="s">
        <v>6853</v>
      </c>
      <c r="D4914" s="4" t="s">
        <v>18421</v>
      </c>
      <c r="E4914" s="4" t="s">
        <v>10</v>
      </c>
      <c r="F4914" s="4" t="s">
        <v>10</v>
      </c>
      <c r="G4914" s="4" t="s">
        <v>12</v>
      </c>
    </row>
    <row r="4915" customFormat="false" ht="15.75" hidden="false" customHeight="false" outlineLevel="0" collapsed="false">
      <c r="A4915" s="3" t="n">
        <v>4914</v>
      </c>
      <c r="B4915" s="4" t="s">
        <v>18422</v>
      </c>
      <c r="C4915" s="4" t="s">
        <v>18423</v>
      </c>
      <c r="D4915" s="4" t="s">
        <v>18424</v>
      </c>
      <c r="E4915" s="4" t="s">
        <v>18425</v>
      </c>
      <c r="F4915" s="4" t="s">
        <v>10</v>
      </c>
      <c r="G4915" s="4" t="s">
        <v>12</v>
      </c>
    </row>
    <row r="4916" customFormat="false" ht="15.75" hidden="false" customHeight="false" outlineLevel="0" collapsed="false">
      <c r="A4916" s="3" t="n">
        <v>4915</v>
      </c>
      <c r="B4916" s="4" t="s">
        <v>18426</v>
      </c>
      <c r="C4916" s="4" t="s">
        <v>6853</v>
      </c>
      <c r="D4916" s="4" t="s">
        <v>18427</v>
      </c>
      <c r="E4916" s="4" t="s">
        <v>10</v>
      </c>
      <c r="F4916" s="4" t="s">
        <v>10</v>
      </c>
      <c r="G4916" s="4" t="s">
        <v>12</v>
      </c>
    </row>
    <row r="4917" customFormat="false" ht="15.75" hidden="false" customHeight="false" outlineLevel="0" collapsed="false">
      <c r="A4917" s="3" t="n">
        <v>4916</v>
      </c>
      <c r="B4917" s="4" t="s">
        <v>18428</v>
      </c>
      <c r="C4917" s="4" t="s">
        <v>6853</v>
      </c>
      <c r="D4917" s="4" t="s">
        <v>18429</v>
      </c>
      <c r="E4917" s="4" t="s">
        <v>18430</v>
      </c>
      <c r="F4917" s="4" t="s">
        <v>10</v>
      </c>
      <c r="G4917" s="4" t="s">
        <v>12</v>
      </c>
    </row>
    <row r="4918" customFormat="false" ht="15.75" hidden="false" customHeight="false" outlineLevel="0" collapsed="false">
      <c r="A4918" s="3" t="n">
        <v>4917</v>
      </c>
      <c r="B4918" s="4" t="s">
        <v>18431</v>
      </c>
      <c r="C4918" s="4" t="s">
        <v>6853</v>
      </c>
      <c r="D4918" s="4" t="s">
        <v>18432</v>
      </c>
      <c r="E4918" s="4" t="s">
        <v>18433</v>
      </c>
      <c r="F4918" s="4" t="s">
        <v>10</v>
      </c>
      <c r="G4918" s="4" t="s">
        <v>12</v>
      </c>
    </row>
    <row r="4919" customFormat="false" ht="15.75" hidden="false" customHeight="false" outlineLevel="0" collapsed="false">
      <c r="A4919" s="3" t="n">
        <v>4918</v>
      </c>
      <c r="B4919" s="4" t="s">
        <v>18434</v>
      </c>
      <c r="C4919" s="4" t="s">
        <v>18435</v>
      </c>
      <c r="D4919" s="4" t="s">
        <v>18436</v>
      </c>
      <c r="E4919" s="4" t="s">
        <v>18437</v>
      </c>
      <c r="F4919" s="4" t="s">
        <v>10</v>
      </c>
      <c r="G4919" s="4" t="s">
        <v>12</v>
      </c>
    </row>
    <row r="4920" customFormat="false" ht="15.75" hidden="false" customHeight="false" outlineLevel="0" collapsed="false">
      <c r="A4920" s="3" t="n">
        <v>4919</v>
      </c>
      <c r="B4920" s="4" t="s">
        <v>18438</v>
      </c>
      <c r="C4920" s="4" t="s">
        <v>6853</v>
      </c>
      <c r="D4920" s="4" t="s">
        <v>18439</v>
      </c>
      <c r="E4920" s="4" t="s">
        <v>10</v>
      </c>
      <c r="F4920" s="4" t="s">
        <v>10</v>
      </c>
      <c r="G4920" s="4" t="s">
        <v>12</v>
      </c>
    </row>
    <row r="4921" customFormat="false" ht="15.75" hidden="false" customHeight="false" outlineLevel="0" collapsed="false">
      <c r="A4921" s="3" t="n">
        <v>4920</v>
      </c>
      <c r="B4921" s="4" t="s">
        <v>18440</v>
      </c>
      <c r="C4921" s="4" t="s">
        <v>6853</v>
      </c>
      <c r="D4921" s="4" t="s">
        <v>18441</v>
      </c>
      <c r="E4921" s="4" t="s">
        <v>10</v>
      </c>
      <c r="F4921" s="4" t="s">
        <v>10</v>
      </c>
      <c r="G4921" s="4" t="s">
        <v>12</v>
      </c>
    </row>
    <row r="4922" customFormat="false" ht="15.75" hidden="false" customHeight="false" outlineLevel="0" collapsed="false">
      <c r="A4922" s="3" t="n">
        <v>4921</v>
      </c>
      <c r="B4922" s="4" t="s">
        <v>18442</v>
      </c>
      <c r="C4922" s="4" t="s">
        <v>18443</v>
      </c>
      <c r="D4922" s="4" t="s">
        <v>18444</v>
      </c>
      <c r="E4922" s="4" t="s">
        <v>18445</v>
      </c>
      <c r="F4922" s="4" t="s">
        <v>10</v>
      </c>
      <c r="G4922" s="4" t="s">
        <v>12</v>
      </c>
    </row>
    <row r="4923" customFormat="false" ht="15.75" hidden="false" customHeight="false" outlineLevel="0" collapsed="false">
      <c r="A4923" s="3" t="n">
        <v>4922</v>
      </c>
      <c r="B4923" s="4" t="s">
        <v>18446</v>
      </c>
      <c r="C4923" s="4" t="s">
        <v>18447</v>
      </c>
      <c r="D4923" s="4" t="s">
        <v>18448</v>
      </c>
      <c r="E4923" s="4" t="s">
        <v>18449</v>
      </c>
      <c r="F4923" s="4" t="s">
        <v>10</v>
      </c>
      <c r="G4923" s="4" t="s">
        <v>12</v>
      </c>
    </row>
    <row r="4924" customFormat="false" ht="15.75" hidden="false" customHeight="false" outlineLevel="0" collapsed="false">
      <c r="A4924" s="3" t="n">
        <v>4923</v>
      </c>
      <c r="B4924" s="4" t="s">
        <v>18450</v>
      </c>
      <c r="C4924" s="4" t="s">
        <v>18451</v>
      </c>
      <c r="D4924" s="4" t="s">
        <v>18452</v>
      </c>
      <c r="E4924" s="4" t="s">
        <v>18453</v>
      </c>
      <c r="F4924" s="4" t="s">
        <v>10</v>
      </c>
      <c r="G4924" s="4" t="s">
        <v>12</v>
      </c>
    </row>
    <row r="4925" customFormat="false" ht="15.75" hidden="false" customHeight="false" outlineLevel="0" collapsed="false">
      <c r="A4925" s="3" t="n">
        <v>4924</v>
      </c>
      <c r="B4925" s="4" t="s">
        <v>18454</v>
      </c>
      <c r="C4925" s="4" t="s">
        <v>101</v>
      </c>
      <c r="D4925" s="4" t="s">
        <v>18455</v>
      </c>
      <c r="E4925" s="4" t="s">
        <v>18456</v>
      </c>
      <c r="F4925" s="4" t="s">
        <v>10</v>
      </c>
      <c r="G4925" s="4" t="s">
        <v>12</v>
      </c>
    </row>
    <row r="4926" customFormat="false" ht="15.75" hidden="false" customHeight="false" outlineLevel="0" collapsed="false">
      <c r="A4926" s="3" t="n">
        <v>4925</v>
      </c>
      <c r="B4926" s="4" t="s">
        <v>18457</v>
      </c>
      <c r="C4926" s="4" t="s">
        <v>18458</v>
      </c>
      <c r="D4926" s="4" t="s">
        <v>18459</v>
      </c>
      <c r="E4926" s="4" t="s">
        <v>17489</v>
      </c>
      <c r="F4926" s="4" t="s">
        <v>10</v>
      </c>
      <c r="G4926" s="4" t="s">
        <v>12</v>
      </c>
    </row>
    <row r="4927" customFormat="false" ht="15.75" hidden="false" customHeight="false" outlineLevel="0" collapsed="false">
      <c r="A4927" s="3" t="n">
        <v>4926</v>
      </c>
      <c r="B4927" s="4" t="s">
        <v>18460</v>
      </c>
      <c r="C4927" s="4" t="s">
        <v>18461</v>
      </c>
      <c r="D4927" s="4" t="s">
        <v>18462</v>
      </c>
      <c r="E4927" s="4" t="n">
        <v>9343837539</v>
      </c>
      <c r="F4927" s="4" t="s">
        <v>10</v>
      </c>
      <c r="G4927" s="4" t="s">
        <v>12</v>
      </c>
    </row>
    <row r="4928" customFormat="false" ht="15.75" hidden="false" customHeight="false" outlineLevel="0" collapsed="false">
      <c r="A4928" s="3" t="n">
        <v>4927</v>
      </c>
      <c r="B4928" s="4" t="s">
        <v>18463</v>
      </c>
      <c r="C4928" s="4" t="s">
        <v>18464</v>
      </c>
      <c r="D4928" s="4" t="s">
        <v>18465</v>
      </c>
      <c r="E4928" s="4" t="s">
        <v>18466</v>
      </c>
      <c r="F4928" s="4" t="s">
        <v>10</v>
      </c>
      <c r="G4928" s="4" t="s">
        <v>12</v>
      </c>
    </row>
    <row r="4929" customFormat="false" ht="15.75" hidden="false" customHeight="false" outlineLevel="0" collapsed="false">
      <c r="A4929" s="3" t="n">
        <v>4928</v>
      </c>
      <c r="B4929" s="4" t="s">
        <v>18467</v>
      </c>
      <c r="C4929" s="4" t="s">
        <v>18468</v>
      </c>
      <c r="D4929" s="4" t="s">
        <v>18469</v>
      </c>
      <c r="E4929" s="4" t="s">
        <v>18470</v>
      </c>
      <c r="F4929" s="4" t="s">
        <v>10</v>
      </c>
      <c r="G4929" s="4" t="s">
        <v>12</v>
      </c>
    </row>
    <row r="4930" customFormat="false" ht="15.75" hidden="false" customHeight="false" outlineLevel="0" collapsed="false">
      <c r="A4930" s="3" t="n">
        <v>4929</v>
      </c>
      <c r="B4930" s="4" t="s">
        <v>18471</v>
      </c>
      <c r="C4930" s="4" t="s">
        <v>18472</v>
      </c>
      <c r="D4930" s="4" t="s">
        <v>18473</v>
      </c>
      <c r="E4930" s="4" t="s">
        <v>18474</v>
      </c>
      <c r="F4930" s="4" t="s">
        <v>10</v>
      </c>
      <c r="G4930" s="4" t="s">
        <v>12</v>
      </c>
    </row>
    <row r="4931" customFormat="false" ht="15.75" hidden="false" customHeight="false" outlineLevel="0" collapsed="false">
      <c r="A4931" s="3" t="n">
        <v>4930</v>
      </c>
      <c r="B4931" s="4" t="s">
        <v>18475</v>
      </c>
      <c r="C4931" s="4" t="s">
        <v>3336</v>
      </c>
      <c r="D4931" s="4" t="s">
        <v>18476</v>
      </c>
      <c r="E4931" s="4" t="s">
        <v>18477</v>
      </c>
      <c r="F4931" s="4" t="s">
        <v>10</v>
      </c>
      <c r="G4931" s="4" t="s">
        <v>12</v>
      </c>
    </row>
    <row r="4932" customFormat="false" ht="15.75" hidden="false" customHeight="false" outlineLevel="0" collapsed="false">
      <c r="A4932" s="3" t="n">
        <v>4931</v>
      </c>
      <c r="B4932" s="4" t="s">
        <v>18478</v>
      </c>
      <c r="C4932" s="4" t="s">
        <v>6853</v>
      </c>
      <c r="D4932" s="4" t="s">
        <v>18479</v>
      </c>
      <c r="E4932" s="4" t="n">
        <v>8243256070</v>
      </c>
      <c r="F4932" s="4" t="s">
        <v>10</v>
      </c>
      <c r="G4932" s="4" t="s">
        <v>12</v>
      </c>
    </row>
    <row r="4933" customFormat="false" ht="15.75" hidden="false" customHeight="false" outlineLevel="0" collapsed="false">
      <c r="A4933" s="3" t="n">
        <v>4932</v>
      </c>
      <c r="B4933" s="4" t="s">
        <v>18480</v>
      </c>
      <c r="C4933" s="4" t="s">
        <v>6853</v>
      </c>
      <c r="D4933" s="4" t="s">
        <v>18481</v>
      </c>
      <c r="E4933" s="4" t="s">
        <v>18482</v>
      </c>
      <c r="F4933" s="4" t="s">
        <v>10</v>
      </c>
      <c r="G4933" s="4" t="s">
        <v>12</v>
      </c>
    </row>
    <row r="4934" customFormat="false" ht="15.75" hidden="false" customHeight="false" outlineLevel="0" collapsed="false">
      <c r="A4934" s="3" t="n">
        <v>4933</v>
      </c>
      <c r="B4934" s="4" t="s">
        <v>18483</v>
      </c>
      <c r="C4934" s="4" t="s">
        <v>18484</v>
      </c>
      <c r="D4934" s="4" t="s">
        <v>18485</v>
      </c>
      <c r="E4934" s="4" t="n">
        <v>8046837117</v>
      </c>
      <c r="F4934" s="4" t="s">
        <v>10</v>
      </c>
      <c r="G4934" s="4" t="s">
        <v>12</v>
      </c>
    </row>
    <row r="4935" customFormat="false" ht="15.75" hidden="false" customHeight="false" outlineLevel="0" collapsed="false">
      <c r="A4935" s="3" t="n">
        <v>4934</v>
      </c>
      <c r="B4935" s="4" t="s">
        <v>18486</v>
      </c>
      <c r="C4935" s="4" t="s">
        <v>18487</v>
      </c>
      <c r="D4935" s="4" t="s">
        <v>18488</v>
      </c>
      <c r="E4935" s="4" t="s">
        <v>10</v>
      </c>
      <c r="F4935" s="4" t="s">
        <v>10</v>
      </c>
      <c r="G4935" s="4" t="s">
        <v>12</v>
      </c>
    </row>
    <row r="4936" customFormat="false" ht="15.75" hidden="false" customHeight="false" outlineLevel="0" collapsed="false">
      <c r="A4936" s="3" t="n">
        <v>4935</v>
      </c>
      <c r="B4936" s="4" t="s">
        <v>18489</v>
      </c>
      <c r="C4936" s="4" t="s">
        <v>18490</v>
      </c>
      <c r="D4936" s="4" t="s">
        <v>18491</v>
      </c>
      <c r="E4936" s="4" t="s">
        <v>17489</v>
      </c>
      <c r="F4936" s="4" t="s">
        <v>10</v>
      </c>
      <c r="G4936" s="4" t="s">
        <v>12</v>
      </c>
    </row>
    <row r="4937" customFormat="false" ht="15.75" hidden="false" customHeight="false" outlineLevel="0" collapsed="false">
      <c r="A4937" s="3" t="n">
        <v>4936</v>
      </c>
      <c r="B4937" s="4" t="s">
        <v>18492</v>
      </c>
      <c r="C4937" s="4" t="s">
        <v>18493</v>
      </c>
      <c r="D4937" s="4" t="s">
        <v>18494</v>
      </c>
      <c r="E4937" s="4" t="s">
        <v>18495</v>
      </c>
      <c r="F4937" s="4" t="s">
        <v>10</v>
      </c>
      <c r="G4937" s="4" t="s">
        <v>12</v>
      </c>
    </row>
    <row r="4938" customFormat="false" ht="15.75" hidden="false" customHeight="false" outlineLevel="0" collapsed="false">
      <c r="A4938" s="3" t="n">
        <v>4937</v>
      </c>
      <c r="B4938" s="4" t="s">
        <v>18496</v>
      </c>
      <c r="C4938" s="4" t="s">
        <v>18497</v>
      </c>
      <c r="D4938" s="4" t="s">
        <v>18498</v>
      </c>
      <c r="E4938" s="4" t="s">
        <v>18499</v>
      </c>
      <c r="F4938" s="4" t="s">
        <v>10</v>
      </c>
      <c r="G4938" s="4" t="s">
        <v>12</v>
      </c>
    </row>
    <row r="4939" customFormat="false" ht="15.75" hidden="false" customHeight="false" outlineLevel="0" collapsed="false">
      <c r="A4939" s="3" t="n">
        <v>4938</v>
      </c>
      <c r="B4939" s="4" t="s">
        <v>18500</v>
      </c>
      <c r="C4939" s="4" t="s">
        <v>18501</v>
      </c>
      <c r="D4939" s="4" t="s">
        <v>18502</v>
      </c>
      <c r="E4939" s="4" t="s">
        <v>17489</v>
      </c>
      <c r="F4939" s="4" t="s">
        <v>10</v>
      </c>
      <c r="G4939" s="4" t="s">
        <v>12</v>
      </c>
    </row>
    <row r="4940" customFormat="false" ht="15.75" hidden="false" customHeight="false" outlineLevel="0" collapsed="false">
      <c r="A4940" s="3" t="n">
        <v>4939</v>
      </c>
      <c r="B4940" s="4" t="s">
        <v>18503</v>
      </c>
      <c r="C4940" s="4" t="s">
        <v>6853</v>
      </c>
      <c r="D4940" s="4" t="s">
        <v>18504</v>
      </c>
      <c r="E4940" s="4" t="s">
        <v>18505</v>
      </c>
      <c r="F4940" s="4" t="s">
        <v>10</v>
      </c>
      <c r="G4940" s="4" t="s">
        <v>12</v>
      </c>
    </row>
    <row r="4941" customFormat="false" ht="15.75" hidden="false" customHeight="false" outlineLevel="0" collapsed="false">
      <c r="A4941" s="3" t="n">
        <v>4940</v>
      </c>
      <c r="B4941" s="4" t="s">
        <v>18506</v>
      </c>
      <c r="C4941" s="4" t="s">
        <v>18507</v>
      </c>
      <c r="D4941" s="4" t="s">
        <v>18508</v>
      </c>
      <c r="E4941" s="4" t="s">
        <v>10</v>
      </c>
      <c r="F4941" s="4" t="s">
        <v>10</v>
      </c>
      <c r="G4941" s="4" t="s">
        <v>12</v>
      </c>
    </row>
    <row r="4942" customFormat="false" ht="15.75" hidden="false" customHeight="false" outlineLevel="0" collapsed="false">
      <c r="A4942" s="3" t="n">
        <v>4941</v>
      </c>
      <c r="B4942" s="4" t="s">
        <v>18509</v>
      </c>
      <c r="C4942" s="4" t="s">
        <v>6853</v>
      </c>
      <c r="D4942" s="4" t="s">
        <v>18510</v>
      </c>
      <c r="E4942" s="4" t="s">
        <v>10</v>
      </c>
      <c r="F4942" s="4" t="s">
        <v>10</v>
      </c>
      <c r="G4942" s="4" t="s">
        <v>12</v>
      </c>
    </row>
    <row r="4943" customFormat="false" ht="15.75" hidden="false" customHeight="false" outlineLevel="0" collapsed="false">
      <c r="A4943" s="3" t="n">
        <v>4942</v>
      </c>
      <c r="B4943" s="4" t="s">
        <v>18511</v>
      </c>
      <c r="C4943" s="4" t="s">
        <v>2008</v>
      </c>
      <c r="D4943" s="4" t="s">
        <v>18512</v>
      </c>
      <c r="E4943" s="4" t="s">
        <v>18513</v>
      </c>
      <c r="F4943" s="4" t="s">
        <v>10</v>
      </c>
      <c r="G4943" s="4" t="s">
        <v>12</v>
      </c>
    </row>
    <row r="4944" customFormat="false" ht="15.75" hidden="false" customHeight="false" outlineLevel="0" collapsed="false">
      <c r="A4944" s="3" t="n">
        <v>4943</v>
      </c>
      <c r="B4944" s="4" t="s">
        <v>18514</v>
      </c>
      <c r="C4944" s="4" t="s">
        <v>6853</v>
      </c>
      <c r="D4944" s="4" t="s">
        <v>18515</v>
      </c>
      <c r="E4944" s="4" t="s">
        <v>10</v>
      </c>
      <c r="F4944" s="4" t="s">
        <v>10</v>
      </c>
      <c r="G4944" s="4" t="s">
        <v>12</v>
      </c>
    </row>
    <row r="4945" customFormat="false" ht="15.75" hidden="false" customHeight="false" outlineLevel="0" collapsed="false">
      <c r="A4945" s="3" t="n">
        <v>4944</v>
      </c>
      <c r="B4945" s="4" t="s">
        <v>18516</v>
      </c>
      <c r="C4945" s="4" t="s">
        <v>6853</v>
      </c>
      <c r="D4945" s="4" t="s">
        <v>18517</v>
      </c>
      <c r="E4945" s="4" t="s">
        <v>18518</v>
      </c>
      <c r="F4945" s="4" t="s">
        <v>10</v>
      </c>
      <c r="G4945" s="4" t="s">
        <v>12</v>
      </c>
    </row>
    <row r="4946" customFormat="false" ht="15.75" hidden="false" customHeight="false" outlineLevel="0" collapsed="false">
      <c r="A4946" s="3" t="n">
        <v>4945</v>
      </c>
      <c r="B4946" s="4" t="s">
        <v>18519</v>
      </c>
      <c r="C4946" s="4" t="s">
        <v>18520</v>
      </c>
      <c r="D4946" s="4" t="s">
        <v>18521</v>
      </c>
      <c r="E4946" s="4" t="n">
        <v>9235566067</v>
      </c>
      <c r="F4946" s="4" t="s">
        <v>10</v>
      </c>
      <c r="G4946" s="4" t="s">
        <v>12</v>
      </c>
    </row>
    <row r="4947" customFormat="false" ht="15.75" hidden="false" customHeight="false" outlineLevel="0" collapsed="false">
      <c r="A4947" s="3" t="n">
        <v>4946</v>
      </c>
      <c r="B4947" s="4" t="s">
        <v>18522</v>
      </c>
      <c r="C4947" s="4" t="s">
        <v>18523</v>
      </c>
      <c r="D4947" s="4" t="s">
        <v>18524</v>
      </c>
      <c r="E4947" s="4" t="s">
        <v>17489</v>
      </c>
      <c r="F4947" s="4" t="s">
        <v>10</v>
      </c>
      <c r="G4947" s="4" t="s">
        <v>12</v>
      </c>
    </row>
    <row r="4948" customFormat="false" ht="15.75" hidden="false" customHeight="false" outlineLevel="0" collapsed="false">
      <c r="A4948" s="3" t="n">
        <v>4947</v>
      </c>
      <c r="B4948" s="4" t="s">
        <v>18525</v>
      </c>
      <c r="C4948" s="4" t="s">
        <v>6853</v>
      </c>
      <c r="D4948" s="4" t="s">
        <v>18526</v>
      </c>
      <c r="E4948" s="4" t="s">
        <v>18527</v>
      </c>
      <c r="F4948" s="4" t="s">
        <v>10</v>
      </c>
      <c r="G4948" s="4" t="s">
        <v>12</v>
      </c>
    </row>
    <row r="4949" customFormat="false" ht="15.75" hidden="false" customHeight="false" outlineLevel="0" collapsed="false">
      <c r="A4949" s="3" t="n">
        <v>4948</v>
      </c>
      <c r="B4949" s="4" t="s">
        <v>18528</v>
      </c>
      <c r="C4949" s="4" t="s">
        <v>18529</v>
      </c>
      <c r="D4949" s="4" t="s">
        <v>18530</v>
      </c>
      <c r="E4949" s="4" t="s">
        <v>18531</v>
      </c>
      <c r="F4949" s="4" t="s">
        <v>10</v>
      </c>
      <c r="G4949" s="4" t="s">
        <v>12</v>
      </c>
    </row>
    <row r="4950" customFormat="false" ht="15.75" hidden="false" customHeight="false" outlineLevel="0" collapsed="false">
      <c r="A4950" s="3" t="n">
        <v>4949</v>
      </c>
      <c r="B4950" s="4" t="s">
        <v>18532</v>
      </c>
      <c r="C4950" s="4" t="s">
        <v>6853</v>
      </c>
      <c r="D4950" s="4" t="s">
        <v>18533</v>
      </c>
      <c r="E4950" s="4" t="s">
        <v>10</v>
      </c>
      <c r="F4950" s="4" t="s">
        <v>10</v>
      </c>
      <c r="G4950" s="4" t="s">
        <v>12</v>
      </c>
    </row>
    <row r="4951" customFormat="false" ht="15.75" hidden="false" customHeight="false" outlineLevel="0" collapsed="false">
      <c r="A4951" s="3" t="n">
        <v>4950</v>
      </c>
      <c r="B4951" s="4" t="s">
        <v>18534</v>
      </c>
      <c r="C4951" s="4" t="s">
        <v>6853</v>
      </c>
      <c r="D4951" s="4" t="s">
        <v>18535</v>
      </c>
      <c r="E4951" s="4" t="s">
        <v>10</v>
      </c>
      <c r="F4951" s="4" t="s">
        <v>10</v>
      </c>
      <c r="G4951" s="4" t="s">
        <v>12</v>
      </c>
    </row>
    <row r="4952" customFormat="false" ht="15.75" hidden="false" customHeight="false" outlineLevel="0" collapsed="false">
      <c r="A4952" s="3" t="n">
        <v>4951</v>
      </c>
      <c r="B4952" s="4" t="s">
        <v>18536</v>
      </c>
      <c r="C4952" s="4" t="s">
        <v>18537</v>
      </c>
      <c r="D4952" s="4" t="s">
        <v>18538</v>
      </c>
      <c r="E4952" s="4" t="s">
        <v>10</v>
      </c>
      <c r="F4952" s="4" t="s">
        <v>10</v>
      </c>
      <c r="G4952" s="4" t="s">
        <v>12</v>
      </c>
    </row>
    <row r="4953" customFormat="false" ht="15.75" hidden="false" customHeight="false" outlineLevel="0" collapsed="false">
      <c r="A4953" s="3" t="n">
        <v>4952</v>
      </c>
      <c r="B4953" s="4" t="s">
        <v>18539</v>
      </c>
      <c r="C4953" s="4" t="s">
        <v>6853</v>
      </c>
      <c r="D4953" s="4" t="s">
        <v>18540</v>
      </c>
      <c r="E4953" s="4" t="s">
        <v>18541</v>
      </c>
      <c r="F4953" s="4" t="s">
        <v>10</v>
      </c>
      <c r="G4953" s="4" t="s">
        <v>12</v>
      </c>
    </row>
    <row r="4954" customFormat="false" ht="15.75" hidden="false" customHeight="false" outlineLevel="0" collapsed="false">
      <c r="A4954" s="3" t="n">
        <v>4953</v>
      </c>
      <c r="B4954" s="4" t="s">
        <v>18542</v>
      </c>
      <c r="C4954" s="4" t="s">
        <v>18543</v>
      </c>
      <c r="D4954" s="4" t="s">
        <v>18544</v>
      </c>
      <c r="E4954" s="4" t="s">
        <v>10</v>
      </c>
      <c r="F4954" s="4" t="s">
        <v>10</v>
      </c>
      <c r="G4954" s="4" t="s">
        <v>12</v>
      </c>
    </row>
    <row r="4955" customFormat="false" ht="15.75" hidden="false" customHeight="false" outlineLevel="0" collapsed="false">
      <c r="A4955" s="3" t="n">
        <v>4954</v>
      </c>
      <c r="B4955" s="4" t="s">
        <v>18545</v>
      </c>
      <c r="C4955" s="4" t="s">
        <v>6853</v>
      </c>
      <c r="D4955" s="4" t="s">
        <v>18546</v>
      </c>
      <c r="E4955" s="4" t="s">
        <v>18547</v>
      </c>
      <c r="F4955" s="4" t="s">
        <v>10</v>
      </c>
      <c r="G4955" s="4" t="s">
        <v>12</v>
      </c>
    </row>
    <row r="4956" customFormat="false" ht="15.75" hidden="false" customHeight="false" outlineLevel="0" collapsed="false">
      <c r="A4956" s="3" t="n">
        <v>4955</v>
      </c>
      <c r="B4956" s="4" t="s">
        <v>18548</v>
      </c>
      <c r="C4956" s="4" t="s">
        <v>18549</v>
      </c>
      <c r="D4956" s="4" t="s">
        <v>18550</v>
      </c>
      <c r="E4956" s="4" t="s">
        <v>18551</v>
      </c>
      <c r="F4956" s="4" t="s">
        <v>10</v>
      </c>
      <c r="G4956" s="4" t="s">
        <v>12</v>
      </c>
    </row>
    <row r="4957" customFormat="false" ht="15.75" hidden="false" customHeight="false" outlineLevel="0" collapsed="false">
      <c r="A4957" s="3" t="n">
        <v>4956</v>
      </c>
      <c r="B4957" s="4" t="s">
        <v>18552</v>
      </c>
      <c r="C4957" s="4" t="s">
        <v>6853</v>
      </c>
      <c r="D4957" s="4" t="s">
        <v>18553</v>
      </c>
      <c r="E4957" s="4" t="s">
        <v>18554</v>
      </c>
      <c r="F4957" s="4" t="s">
        <v>10</v>
      </c>
      <c r="G4957" s="4" t="s">
        <v>12</v>
      </c>
    </row>
    <row r="4958" customFormat="false" ht="15.75" hidden="false" customHeight="false" outlineLevel="0" collapsed="false">
      <c r="A4958" s="3" t="n">
        <v>4957</v>
      </c>
      <c r="B4958" s="4" t="s">
        <v>18555</v>
      </c>
      <c r="C4958" s="4" t="s">
        <v>18556</v>
      </c>
      <c r="D4958" s="4" t="s">
        <v>18557</v>
      </c>
      <c r="E4958" s="4" t="s">
        <v>18558</v>
      </c>
      <c r="F4958" s="4" t="s">
        <v>10</v>
      </c>
      <c r="G4958" s="4" t="s">
        <v>12</v>
      </c>
    </row>
    <row r="4959" customFormat="false" ht="15.75" hidden="false" customHeight="false" outlineLevel="0" collapsed="false">
      <c r="A4959" s="3" t="n">
        <v>4958</v>
      </c>
      <c r="B4959" s="4" t="s">
        <v>18559</v>
      </c>
      <c r="C4959" s="4" t="s">
        <v>18560</v>
      </c>
      <c r="D4959" s="4" t="s">
        <v>18561</v>
      </c>
      <c r="E4959" s="4" t="s">
        <v>10</v>
      </c>
      <c r="F4959" s="4" t="s">
        <v>10</v>
      </c>
      <c r="G4959" s="4" t="s">
        <v>12</v>
      </c>
    </row>
    <row r="4960" customFormat="false" ht="15.75" hidden="false" customHeight="false" outlineLevel="0" collapsed="false">
      <c r="A4960" s="3" t="n">
        <v>4959</v>
      </c>
      <c r="B4960" s="4" t="s">
        <v>18562</v>
      </c>
      <c r="C4960" s="4" t="s">
        <v>18563</v>
      </c>
      <c r="D4960" s="4" t="s">
        <v>18564</v>
      </c>
      <c r="E4960" s="4" t="s">
        <v>17489</v>
      </c>
      <c r="F4960" s="4" t="s">
        <v>10</v>
      </c>
      <c r="G4960" s="4" t="s">
        <v>12</v>
      </c>
    </row>
    <row r="4961" customFormat="false" ht="15.75" hidden="false" customHeight="false" outlineLevel="0" collapsed="false">
      <c r="A4961" s="3" t="n">
        <v>4960</v>
      </c>
      <c r="B4961" s="4" t="s">
        <v>18565</v>
      </c>
      <c r="C4961" s="4" t="s">
        <v>2008</v>
      </c>
      <c r="D4961" s="4" t="s">
        <v>18566</v>
      </c>
      <c r="E4961" s="4" t="s">
        <v>18567</v>
      </c>
      <c r="F4961" s="4" t="s">
        <v>10</v>
      </c>
      <c r="G4961" s="4" t="s">
        <v>12</v>
      </c>
    </row>
    <row r="4962" customFormat="false" ht="15.75" hidden="false" customHeight="false" outlineLevel="0" collapsed="false">
      <c r="A4962" s="3" t="n">
        <v>4961</v>
      </c>
      <c r="B4962" s="4" t="s">
        <v>18568</v>
      </c>
      <c r="C4962" s="4" t="s">
        <v>6602</v>
      </c>
      <c r="D4962" s="4" t="s">
        <v>18569</v>
      </c>
      <c r="E4962" s="4" t="n">
        <v>9495064473</v>
      </c>
      <c r="F4962" s="4" t="s">
        <v>10</v>
      </c>
      <c r="G4962" s="4" t="s">
        <v>12</v>
      </c>
    </row>
    <row r="4963" customFormat="false" ht="15.75" hidden="false" customHeight="false" outlineLevel="0" collapsed="false">
      <c r="A4963" s="3" t="n">
        <v>4962</v>
      </c>
      <c r="B4963" s="4" t="s">
        <v>18570</v>
      </c>
      <c r="C4963" s="4" t="s">
        <v>18571</v>
      </c>
      <c r="D4963" s="4" t="s">
        <v>18572</v>
      </c>
      <c r="E4963" s="4" t="n">
        <v>9686777746</v>
      </c>
      <c r="F4963" s="4" t="s">
        <v>10</v>
      </c>
      <c r="G4963" s="4" t="s">
        <v>12</v>
      </c>
    </row>
    <row r="4964" customFormat="false" ht="15.75" hidden="false" customHeight="false" outlineLevel="0" collapsed="false">
      <c r="A4964" s="3" t="n">
        <v>4963</v>
      </c>
      <c r="B4964" s="4" t="s">
        <v>18573</v>
      </c>
      <c r="C4964" s="4" t="s">
        <v>6853</v>
      </c>
      <c r="D4964" s="4" t="s">
        <v>18574</v>
      </c>
      <c r="E4964" s="4" t="s">
        <v>18575</v>
      </c>
      <c r="F4964" s="4" t="s">
        <v>10</v>
      </c>
      <c r="G4964" s="4" t="s">
        <v>12</v>
      </c>
    </row>
    <row r="4965" customFormat="false" ht="15.75" hidden="false" customHeight="false" outlineLevel="0" collapsed="false">
      <c r="A4965" s="3" t="n">
        <v>4964</v>
      </c>
      <c r="B4965" s="4" t="s">
        <v>18576</v>
      </c>
      <c r="C4965" s="4" t="s">
        <v>18577</v>
      </c>
      <c r="D4965" s="4" t="s">
        <v>18578</v>
      </c>
      <c r="E4965" s="4" t="s">
        <v>17489</v>
      </c>
      <c r="F4965" s="4" t="s">
        <v>10</v>
      </c>
      <c r="G4965" s="4" t="s">
        <v>12</v>
      </c>
    </row>
    <row r="4966" customFormat="false" ht="15.75" hidden="false" customHeight="false" outlineLevel="0" collapsed="false">
      <c r="A4966" s="3" t="n">
        <v>4965</v>
      </c>
      <c r="B4966" s="4" t="s">
        <v>18579</v>
      </c>
      <c r="C4966" s="4" t="s">
        <v>18580</v>
      </c>
      <c r="D4966" s="4" t="s">
        <v>18581</v>
      </c>
      <c r="E4966" s="4" t="s">
        <v>18582</v>
      </c>
      <c r="F4966" s="4" t="s">
        <v>10</v>
      </c>
      <c r="G4966" s="4" t="s">
        <v>12</v>
      </c>
    </row>
    <row r="4967" customFormat="false" ht="15.75" hidden="false" customHeight="false" outlineLevel="0" collapsed="false">
      <c r="A4967" s="3" t="n">
        <v>4966</v>
      </c>
      <c r="B4967" s="4" t="s">
        <v>18583</v>
      </c>
      <c r="C4967" s="4" t="s">
        <v>18584</v>
      </c>
      <c r="D4967" s="4" t="s">
        <v>18585</v>
      </c>
      <c r="E4967" s="4" t="s">
        <v>10</v>
      </c>
      <c r="F4967" s="4" t="s">
        <v>10</v>
      </c>
      <c r="G4967" s="4" t="s">
        <v>12</v>
      </c>
    </row>
    <row r="4968" customFormat="false" ht="15.75" hidden="false" customHeight="false" outlineLevel="0" collapsed="false">
      <c r="A4968" s="3" t="n">
        <v>4967</v>
      </c>
      <c r="B4968" s="4" t="s">
        <v>18586</v>
      </c>
      <c r="C4968" s="4" t="s">
        <v>18587</v>
      </c>
      <c r="D4968" s="4" t="s">
        <v>18588</v>
      </c>
      <c r="E4968" s="4" t="s">
        <v>18589</v>
      </c>
      <c r="F4968" s="4" t="s">
        <v>10</v>
      </c>
      <c r="G4968" s="4" t="s">
        <v>12</v>
      </c>
    </row>
    <row r="4969" customFormat="false" ht="15.75" hidden="false" customHeight="false" outlineLevel="0" collapsed="false">
      <c r="A4969" s="3" t="n">
        <v>4968</v>
      </c>
      <c r="B4969" s="4" t="s">
        <v>18590</v>
      </c>
      <c r="C4969" s="4" t="s">
        <v>18591</v>
      </c>
      <c r="D4969" s="4" t="s">
        <v>18592</v>
      </c>
      <c r="E4969" s="4" t="s">
        <v>17489</v>
      </c>
      <c r="F4969" s="4" t="s">
        <v>10</v>
      </c>
      <c r="G4969" s="4" t="s">
        <v>12</v>
      </c>
    </row>
    <row r="4970" customFormat="false" ht="15.75" hidden="false" customHeight="false" outlineLevel="0" collapsed="false">
      <c r="A4970" s="3" t="n">
        <v>4969</v>
      </c>
      <c r="B4970" s="4" t="s">
        <v>18593</v>
      </c>
      <c r="C4970" s="4" t="s">
        <v>6853</v>
      </c>
      <c r="D4970" s="4" t="s">
        <v>18594</v>
      </c>
      <c r="E4970" s="4" t="s">
        <v>10</v>
      </c>
      <c r="F4970" s="4" t="s">
        <v>10</v>
      </c>
      <c r="G4970" s="4" t="s">
        <v>12</v>
      </c>
    </row>
    <row r="4971" customFormat="false" ht="15.75" hidden="false" customHeight="false" outlineLevel="0" collapsed="false">
      <c r="A4971" s="3" t="n">
        <v>4970</v>
      </c>
      <c r="B4971" s="4" t="s">
        <v>18595</v>
      </c>
      <c r="C4971" s="4" t="s">
        <v>6853</v>
      </c>
      <c r="D4971" s="4" t="s">
        <v>18596</v>
      </c>
      <c r="E4971" s="4" t="s">
        <v>18597</v>
      </c>
      <c r="F4971" s="4" t="s">
        <v>10</v>
      </c>
      <c r="G4971" s="4" t="s">
        <v>12</v>
      </c>
    </row>
    <row r="4972" customFormat="false" ht="15.75" hidden="false" customHeight="false" outlineLevel="0" collapsed="false">
      <c r="A4972" s="3" t="n">
        <v>4971</v>
      </c>
      <c r="B4972" s="4" t="s">
        <v>18598</v>
      </c>
      <c r="C4972" s="4" t="s">
        <v>18599</v>
      </c>
      <c r="D4972" s="4" t="s">
        <v>18600</v>
      </c>
      <c r="E4972" s="4" t="s">
        <v>18601</v>
      </c>
      <c r="F4972" s="4" t="s">
        <v>10</v>
      </c>
      <c r="G4972" s="4" t="s">
        <v>12</v>
      </c>
    </row>
    <row r="4973" customFormat="false" ht="15.75" hidden="false" customHeight="false" outlineLevel="0" collapsed="false">
      <c r="A4973" s="3" t="n">
        <v>4972</v>
      </c>
      <c r="B4973" s="4" t="s">
        <v>18602</v>
      </c>
      <c r="C4973" s="4" t="s">
        <v>18603</v>
      </c>
      <c r="D4973" s="4" t="s">
        <v>18604</v>
      </c>
      <c r="E4973" s="4" t="s">
        <v>18605</v>
      </c>
      <c r="F4973" s="4" t="s">
        <v>10</v>
      </c>
      <c r="G4973" s="4" t="s">
        <v>12</v>
      </c>
    </row>
    <row r="4974" customFormat="false" ht="15.75" hidden="false" customHeight="false" outlineLevel="0" collapsed="false">
      <c r="A4974" s="3" t="n">
        <v>4973</v>
      </c>
      <c r="B4974" s="4" t="s">
        <v>18606</v>
      </c>
      <c r="C4974" s="4" t="s">
        <v>18607</v>
      </c>
      <c r="D4974" s="4" t="s">
        <v>18608</v>
      </c>
      <c r="E4974" s="4" t="s">
        <v>10</v>
      </c>
      <c r="F4974" s="4" t="s">
        <v>10</v>
      </c>
      <c r="G4974" s="4" t="s">
        <v>12</v>
      </c>
    </row>
    <row r="4975" customFormat="false" ht="15.75" hidden="false" customHeight="false" outlineLevel="0" collapsed="false">
      <c r="A4975" s="3" t="n">
        <v>4974</v>
      </c>
      <c r="B4975" s="4" t="s">
        <v>18609</v>
      </c>
      <c r="C4975" s="4" t="s">
        <v>18610</v>
      </c>
      <c r="D4975" s="4" t="s">
        <v>18611</v>
      </c>
      <c r="E4975" s="4" t="s">
        <v>10</v>
      </c>
      <c r="F4975" s="4" t="s">
        <v>10</v>
      </c>
      <c r="G4975" s="4" t="s">
        <v>12</v>
      </c>
    </row>
    <row r="4976" customFormat="false" ht="15.75" hidden="false" customHeight="false" outlineLevel="0" collapsed="false">
      <c r="A4976" s="3" t="n">
        <v>4975</v>
      </c>
      <c r="B4976" s="4" t="s">
        <v>18612</v>
      </c>
      <c r="C4976" s="4" t="s">
        <v>6853</v>
      </c>
      <c r="D4976" s="4" t="s">
        <v>18613</v>
      </c>
      <c r="E4976" s="4" t="s">
        <v>10</v>
      </c>
      <c r="F4976" s="4" t="s">
        <v>10</v>
      </c>
      <c r="G4976" s="4" t="s">
        <v>12</v>
      </c>
    </row>
    <row r="4977" customFormat="false" ht="15.75" hidden="false" customHeight="false" outlineLevel="0" collapsed="false">
      <c r="A4977" s="3" t="n">
        <v>4976</v>
      </c>
      <c r="B4977" s="4" t="s">
        <v>18614</v>
      </c>
      <c r="C4977" s="4" t="s">
        <v>18615</v>
      </c>
      <c r="D4977" s="4" t="s">
        <v>18616</v>
      </c>
      <c r="E4977" s="4" t="s">
        <v>10</v>
      </c>
      <c r="F4977" s="4" t="s">
        <v>10</v>
      </c>
      <c r="G4977" s="4" t="s">
        <v>12</v>
      </c>
    </row>
    <row r="4978" customFormat="false" ht="15.75" hidden="false" customHeight="false" outlineLevel="0" collapsed="false">
      <c r="A4978" s="3" t="n">
        <v>4977</v>
      </c>
      <c r="B4978" s="4" t="s">
        <v>18617</v>
      </c>
      <c r="C4978" s="4" t="s">
        <v>18618</v>
      </c>
      <c r="D4978" s="4" t="s">
        <v>18619</v>
      </c>
      <c r="E4978" s="4" t="s">
        <v>10</v>
      </c>
      <c r="F4978" s="4" t="s">
        <v>10</v>
      </c>
      <c r="G4978" s="4" t="s">
        <v>12</v>
      </c>
    </row>
    <row r="4979" customFormat="false" ht="15.75" hidden="false" customHeight="false" outlineLevel="0" collapsed="false">
      <c r="A4979" s="3" t="n">
        <v>4978</v>
      </c>
      <c r="B4979" s="4" t="s">
        <v>18620</v>
      </c>
      <c r="C4979" s="4" t="s">
        <v>6853</v>
      </c>
      <c r="D4979" s="4" t="s">
        <v>18621</v>
      </c>
      <c r="E4979" s="4" t="n">
        <v>7838089760</v>
      </c>
      <c r="F4979" s="4" t="s">
        <v>10</v>
      </c>
      <c r="G4979" s="4" t="s">
        <v>12</v>
      </c>
    </row>
    <row r="4980" customFormat="false" ht="15.75" hidden="false" customHeight="false" outlineLevel="0" collapsed="false">
      <c r="A4980" s="3" t="n">
        <v>4979</v>
      </c>
      <c r="B4980" s="4" t="s">
        <v>18622</v>
      </c>
      <c r="C4980" s="4" t="s">
        <v>6853</v>
      </c>
      <c r="D4980" s="4" t="s">
        <v>18623</v>
      </c>
      <c r="E4980" s="4" t="s">
        <v>18624</v>
      </c>
      <c r="F4980" s="4" t="s">
        <v>10</v>
      </c>
      <c r="G4980" s="4" t="s">
        <v>12</v>
      </c>
    </row>
    <row r="4981" customFormat="false" ht="15.75" hidden="false" customHeight="false" outlineLevel="0" collapsed="false">
      <c r="A4981" s="3" t="n">
        <v>4980</v>
      </c>
      <c r="B4981" s="4" t="s">
        <v>18625</v>
      </c>
      <c r="C4981" s="4" t="s">
        <v>6853</v>
      </c>
      <c r="D4981" s="4" t="s">
        <v>18626</v>
      </c>
      <c r="E4981" s="4" t="s">
        <v>18627</v>
      </c>
      <c r="F4981" s="4" t="s">
        <v>10</v>
      </c>
      <c r="G4981" s="4" t="s">
        <v>12</v>
      </c>
    </row>
    <row r="4982" customFormat="false" ht="15.75" hidden="false" customHeight="false" outlineLevel="0" collapsed="false">
      <c r="A4982" s="3" t="n">
        <v>4981</v>
      </c>
      <c r="B4982" s="4" t="s">
        <v>18628</v>
      </c>
      <c r="C4982" s="4" t="s">
        <v>18629</v>
      </c>
      <c r="D4982" s="4" t="s">
        <v>18630</v>
      </c>
      <c r="E4982" s="4" t="s">
        <v>17489</v>
      </c>
      <c r="F4982" s="4" t="s">
        <v>10</v>
      </c>
      <c r="G4982" s="4" t="s">
        <v>12</v>
      </c>
    </row>
    <row r="4983" customFormat="false" ht="15.75" hidden="false" customHeight="false" outlineLevel="0" collapsed="false">
      <c r="A4983" s="3" t="n">
        <v>4982</v>
      </c>
      <c r="B4983" s="4" t="s">
        <v>18631</v>
      </c>
      <c r="C4983" s="4" t="s">
        <v>6853</v>
      </c>
      <c r="D4983" s="4" t="s">
        <v>18632</v>
      </c>
      <c r="E4983" s="4" t="s">
        <v>18633</v>
      </c>
      <c r="F4983" s="4" t="s">
        <v>10</v>
      </c>
      <c r="G4983" s="4" t="s">
        <v>12</v>
      </c>
    </row>
    <row r="4984" customFormat="false" ht="15.75" hidden="false" customHeight="false" outlineLevel="0" collapsed="false">
      <c r="A4984" s="3" t="n">
        <v>4983</v>
      </c>
      <c r="B4984" s="4" t="s">
        <v>18634</v>
      </c>
      <c r="C4984" s="4" t="s">
        <v>18635</v>
      </c>
      <c r="D4984" s="4" t="s">
        <v>18636</v>
      </c>
      <c r="E4984" s="4" t="n">
        <v>7406138642</v>
      </c>
      <c r="F4984" s="4" t="s">
        <v>10</v>
      </c>
      <c r="G4984" s="4" t="s">
        <v>12</v>
      </c>
    </row>
    <row r="4985" customFormat="false" ht="15.75" hidden="false" customHeight="false" outlineLevel="0" collapsed="false">
      <c r="A4985" s="3" t="n">
        <v>4984</v>
      </c>
      <c r="B4985" s="4" t="s">
        <v>18637</v>
      </c>
      <c r="C4985" s="4" t="s">
        <v>18638</v>
      </c>
      <c r="D4985" s="4" t="s">
        <v>18639</v>
      </c>
      <c r="E4985" s="4" t="n">
        <v>9900078211</v>
      </c>
      <c r="F4985" s="4" t="s">
        <v>10</v>
      </c>
      <c r="G4985" s="4" t="s">
        <v>12</v>
      </c>
    </row>
    <row r="4986" customFormat="false" ht="15.75" hidden="false" customHeight="false" outlineLevel="0" collapsed="false">
      <c r="A4986" s="3" t="n">
        <v>4985</v>
      </c>
      <c r="B4986" s="4" t="s">
        <v>18640</v>
      </c>
      <c r="C4986" s="4" t="s">
        <v>18641</v>
      </c>
      <c r="D4986" s="4" t="s">
        <v>18642</v>
      </c>
      <c r="E4986" s="4" t="s">
        <v>18643</v>
      </c>
      <c r="F4986" s="4" t="s">
        <v>10</v>
      </c>
      <c r="G4986" s="4" t="s">
        <v>12</v>
      </c>
    </row>
    <row r="4987" customFormat="false" ht="15.75" hidden="false" customHeight="false" outlineLevel="0" collapsed="false">
      <c r="A4987" s="3" t="n">
        <v>4986</v>
      </c>
      <c r="B4987" s="4" t="s">
        <v>18644</v>
      </c>
      <c r="C4987" s="4" t="s">
        <v>18645</v>
      </c>
      <c r="D4987" s="4" t="s">
        <v>18646</v>
      </c>
      <c r="E4987" s="4" t="s">
        <v>10</v>
      </c>
      <c r="F4987" s="4" t="s">
        <v>10</v>
      </c>
      <c r="G4987" s="4" t="s">
        <v>12</v>
      </c>
    </row>
    <row r="4988" customFormat="false" ht="15.75" hidden="false" customHeight="false" outlineLevel="0" collapsed="false">
      <c r="A4988" s="3" t="n">
        <v>4987</v>
      </c>
      <c r="B4988" s="4" t="s">
        <v>18647</v>
      </c>
      <c r="C4988" s="4" t="s">
        <v>18648</v>
      </c>
      <c r="D4988" s="4" t="s">
        <v>18649</v>
      </c>
      <c r="E4988" s="4" t="s">
        <v>18650</v>
      </c>
      <c r="F4988" s="4" t="s">
        <v>10</v>
      </c>
      <c r="G4988" s="4" t="s">
        <v>12</v>
      </c>
    </row>
    <row r="4989" customFormat="false" ht="15.75" hidden="false" customHeight="false" outlineLevel="0" collapsed="false">
      <c r="A4989" s="3" t="n">
        <v>4988</v>
      </c>
      <c r="B4989" s="4" t="s">
        <v>18651</v>
      </c>
      <c r="C4989" s="4" t="s">
        <v>18652</v>
      </c>
      <c r="D4989" s="4" t="s">
        <v>18653</v>
      </c>
      <c r="E4989" s="4" t="s">
        <v>17489</v>
      </c>
      <c r="F4989" s="4" t="s">
        <v>10</v>
      </c>
      <c r="G4989" s="4" t="s">
        <v>12</v>
      </c>
    </row>
    <row r="4990" customFormat="false" ht="15.75" hidden="false" customHeight="false" outlineLevel="0" collapsed="false">
      <c r="A4990" s="3" t="n">
        <v>4989</v>
      </c>
      <c r="B4990" s="4" t="s">
        <v>18654</v>
      </c>
      <c r="C4990" s="4" t="s">
        <v>18655</v>
      </c>
      <c r="D4990" s="4" t="s">
        <v>18656</v>
      </c>
      <c r="E4990" s="4" t="s">
        <v>18655</v>
      </c>
      <c r="F4990" s="4" t="s">
        <v>10</v>
      </c>
      <c r="G4990" s="4" t="s">
        <v>12</v>
      </c>
    </row>
    <row r="4991" customFormat="false" ht="15.75" hidden="false" customHeight="false" outlineLevel="0" collapsed="false">
      <c r="A4991" s="3" t="n">
        <v>4990</v>
      </c>
      <c r="B4991" s="4" t="s">
        <v>18657</v>
      </c>
      <c r="C4991" s="4" t="s">
        <v>18658</v>
      </c>
      <c r="D4991" s="4" t="s">
        <v>18659</v>
      </c>
      <c r="E4991" s="4" t="s">
        <v>18660</v>
      </c>
      <c r="F4991" s="4" t="s">
        <v>10</v>
      </c>
      <c r="G4991" s="4" t="s">
        <v>12</v>
      </c>
    </row>
    <row r="4992" customFormat="false" ht="15.75" hidden="false" customHeight="false" outlineLevel="0" collapsed="false">
      <c r="A4992" s="3" t="n">
        <v>4991</v>
      </c>
      <c r="B4992" s="4" t="s">
        <v>18661</v>
      </c>
      <c r="C4992" s="4" t="s">
        <v>18662</v>
      </c>
      <c r="D4992" s="4" t="s">
        <v>18663</v>
      </c>
      <c r="E4992" s="4" t="s">
        <v>18664</v>
      </c>
      <c r="F4992" s="4" t="s">
        <v>10</v>
      </c>
      <c r="G4992" s="4" t="s">
        <v>12</v>
      </c>
    </row>
    <row r="4993" customFormat="false" ht="15.75" hidden="false" customHeight="false" outlineLevel="0" collapsed="false">
      <c r="A4993" s="3" t="n">
        <v>4992</v>
      </c>
      <c r="B4993" s="4" t="s">
        <v>18665</v>
      </c>
      <c r="C4993" s="4" t="s">
        <v>6853</v>
      </c>
      <c r="D4993" s="4" t="s">
        <v>18666</v>
      </c>
      <c r="E4993" s="4" t="s">
        <v>10</v>
      </c>
      <c r="F4993" s="4" t="s">
        <v>10</v>
      </c>
      <c r="G4993" s="4" t="s">
        <v>12</v>
      </c>
    </row>
    <row r="4994" customFormat="false" ht="15.75" hidden="false" customHeight="false" outlineLevel="0" collapsed="false">
      <c r="A4994" s="3" t="n">
        <v>4993</v>
      </c>
      <c r="B4994" s="4" t="s">
        <v>18667</v>
      </c>
      <c r="C4994" s="4" t="s">
        <v>6853</v>
      </c>
      <c r="D4994" s="4" t="s">
        <v>18668</v>
      </c>
      <c r="E4994" s="4" t="s">
        <v>18669</v>
      </c>
      <c r="F4994" s="4" t="s">
        <v>10</v>
      </c>
      <c r="G4994" s="4" t="s">
        <v>12</v>
      </c>
    </row>
    <row r="4995" customFormat="false" ht="15.75" hidden="false" customHeight="false" outlineLevel="0" collapsed="false">
      <c r="A4995" s="3" t="n">
        <v>4994</v>
      </c>
      <c r="B4995" s="4" t="s">
        <v>18670</v>
      </c>
      <c r="C4995" s="4" t="s">
        <v>17489</v>
      </c>
      <c r="D4995" s="4" t="s">
        <v>18671</v>
      </c>
      <c r="E4995" s="4" t="s">
        <v>17489</v>
      </c>
      <c r="F4995" s="4" t="s">
        <v>10</v>
      </c>
      <c r="G4995" s="4" t="s">
        <v>12</v>
      </c>
    </row>
    <row r="4996" customFormat="false" ht="15.75" hidden="false" customHeight="false" outlineLevel="0" collapsed="false">
      <c r="A4996" s="3" t="n">
        <v>4995</v>
      </c>
      <c r="B4996" s="4" t="s">
        <v>18672</v>
      </c>
      <c r="C4996" s="4" t="s">
        <v>18673</v>
      </c>
      <c r="D4996" s="4" t="s">
        <v>18674</v>
      </c>
      <c r="E4996" s="4" t="s">
        <v>10</v>
      </c>
      <c r="F4996" s="4" t="s">
        <v>10</v>
      </c>
      <c r="G4996" s="4" t="s">
        <v>12</v>
      </c>
    </row>
    <row r="4997" customFormat="false" ht="15.75" hidden="false" customHeight="false" outlineLevel="0" collapsed="false">
      <c r="A4997" s="3" t="n">
        <v>4996</v>
      </c>
      <c r="B4997" s="4" t="s">
        <v>18675</v>
      </c>
      <c r="C4997" s="4" t="s">
        <v>18676</v>
      </c>
      <c r="D4997" s="4" t="s">
        <v>18677</v>
      </c>
      <c r="E4997" s="4" t="s">
        <v>18678</v>
      </c>
      <c r="F4997" s="4" t="s">
        <v>10</v>
      </c>
      <c r="G4997" s="4" t="s">
        <v>12</v>
      </c>
    </row>
    <row r="4998" customFormat="false" ht="15.75" hidden="false" customHeight="false" outlineLevel="0" collapsed="false">
      <c r="A4998" s="3" t="n">
        <v>4997</v>
      </c>
      <c r="B4998" s="4" t="s">
        <v>18679</v>
      </c>
      <c r="C4998" s="4" t="s">
        <v>18676</v>
      </c>
      <c r="D4998" s="4" t="s">
        <v>18680</v>
      </c>
      <c r="E4998" s="4" t="s">
        <v>18681</v>
      </c>
      <c r="F4998" s="4" t="s">
        <v>10</v>
      </c>
      <c r="G4998" s="4" t="s">
        <v>12</v>
      </c>
    </row>
    <row r="4999" customFormat="false" ht="15.75" hidden="false" customHeight="false" outlineLevel="0" collapsed="false">
      <c r="A4999" s="3" t="n">
        <v>4998</v>
      </c>
      <c r="B4999" s="4" t="s">
        <v>18682</v>
      </c>
      <c r="C4999" s="4" t="s">
        <v>6853</v>
      </c>
      <c r="D4999" s="4" t="s">
        <v>18683</v>
      </c>
      <c r="E4999" s="4" t="s">
        <v>10</v>
      </c>
      <c r="F4999" s="4" t="s">
        <v>10</v>
      </c>
      <c r="G4999" s="4" t="s">
        <v>12</v>
      </c>
    </row>
    <row r="5000" customFormat="false" ht="15.75" hidden="false" customHeight="false" outlineLevel="0" collapsed="false">
      <c r="A5000" s="3" t="n">
        <v>4999</v>
      </c>
      <c r="B5000" s="4" t="s">
        <v>18684</v>
      </c>
      <c r="C5000" s="4" t="s">
        <v>6853</v>
      </c>
      <c r="D5000" s="4" t="s">
        <v>18685</v>
      </c>
      <c r="E5000" s="4" t="s">
        <v>10</v>
      </c>
      <c r="F5000" s="4" t="s">
        <v>10</v>
      </c>
      <c r="G5000" s="4" t="s">
        <v>12</v>
      </c>
    </row>
    <row r="5001" customFormat="false" ht="15.75" hidden="false" customHeight="false" outlineLevel="0" collapsed="false">
      <c r="A5001" s="3" t="n">
        <v>5000</v>
      </c>
      <c r="B5001" s="4" t="s">
        <v>18686</v>
      </c>
      <c r="C5001" s="4" t="s">
        <v>18687</v>
      </c>
      <c r="D5001" s="4" t="s">
        <v>18688</v>
      </c>
      <c r="E5001" s="4" t="n">
        <v>8108079409</v>
      </c>
      <c r="F5001" s="4" t="s">
        <v>10</v>
      </c>
      <c r="G5001" s="4" t="s">
        <v>12</v>
      </c>
    </row>
    <row r="5002" customFormat="false" ht="15.75" hidden="false" customHeight="false" outlineLevel="0" collapsed="false">
      <c r="A5002" s="3" t="n">
        <v>5001</v>
      </c>
      <c r="B5002" s="4" t="s">
        <v>18689</v>
      </c>
      <c r="C5002" s="4" t="s">
        <v>6853</v>
      </c>
      <c r="D5002" s="4" t="s">
        <v>18690</v>
      </c>
      <c r="E5002" s="4" t="s">
        <v>10</v>
      </c>
      <c r="F5002" s="4" t="s">
        <v>10</v>
      </c>
      <c r="G5002" s="4" t="s">
        <v>12</v>
      </c>
    </row>
    <row r="5003" customFormat="false" ht="15.75" hidden="false" customHeight="false" outlineLevel="0" collapsed="false">
      <c r="A5003" s="3" t="n">
        <v>5002</v>
      </c>
      <c r="B5003" s="4" t="s">
        <v>18691</v>
      </c>
      <c r="C5003" s="4" t="s">
        <v>18692</v>
      </c>
      <c r="D5003" s="4" t="s">
        <v>18693</v>
      </c>
      <c r="E5003" s="4" t="s">
        <v>18694</v>
      </c>
      <c r="F5003" s="4" t="s">
        <v>10</v>
      </c>
      <c r="G5003" s="4" t="s">
        <v>12</v>
      </c>
    </row>
    <row r="5004" customFormat="false" ht="15.75" hidden="false" customHeight="false" outlineLevel="0" collapsed="false">
      <c r="A5004" s="3" t="n">
        <v>5003</v>
      </c>
      <c r="B5004" s="4" t="s">
        <v>18695</v>
      </c>
      <c r="C5004" s="4" t="s">
        <v>18696</v>
      </c>
      <c r="D5004" s="4" t="s">
        <v>18697</v>
      </c>
      <c r="E5004" s="4" t="s">
        <v>18698</v>
      </c>
      <c r="F5004" s="4" t="s">
        <v>10</v>
      </c>
      <c r="G5004" s="4" t="s">
        <v>12</v>
      </c>
    </row>
    <row r="5005" customFormat="false" ht="15.75" hidden="false" customHeight="false" outlineLevel="0" collapsed="false">
      <c r="A5005" s="3" t="n">
        <v>5004</v>
      </c>
      <c r="B5005" s="4" t="s">
        <v>18699</v>
      </c>
      <c r="C5005" s="4" t="s">
        <v>18700</v>
      </c>
      <c r="D5005" s="4" t="s">
        <v>18701</v>
      </c>
      <c r="E5005" s="4" t="s">
        <v>17489</v>
      </c>
      <c r="F5005" s="4" t="s">
        <v>10</v>
      </c>
      <c r="G5005" s="4" t="s">
        <v>12</v>
      </c>
    </row>
    <row r="5006" customFormat="false" ht="15.75" hidden="false" customHeight="false" outlineLevel="0" collapsed="false">
      <c r="A5006" s="3" t="n">
        <v>5005</v>
      </c>
      <c r="B5006" s="4" t="s">
        <v>18702</v>
      </c>
      <c r="C5006" s="4" t="s">
        <v>18703</v>
      </c>
      <c r="D5006" s="4" t="s">
        <v>18704</v>
      </c>
      <c r="E5006" s="4" t="s">
        <v>18705</v>
      </c>
      <c r="F5006" s="4" t="s">
        <v>10</v>
      </c>
      <c r="G5006" s="4" t="s">
        <v>12</v>
      </c>
    </row>
    <row r="5007" customFormat="false" ht="15.75" hidden="false" customHeight="false" outlineLevel="0" collapsed="false">
      <c r="A5007" s="3" t="n">
        <v>5006</v>
      </c>
      <c r="B5007" s="4" t="s">
        <v>18706</v>
      </c>
      <c r="C5007" s="4" t="s">
        <v>18707</v>
      </c>
      <c r="D5007" s="4" t="s">
        <v>18708</v>
      </c>
      <c r="E5007" s="4" t="n">
        <v>9811660708</v>
      </c>
      <c r="F5007" s="4" t="s">
        <v>10</v>
      </c>
      <c r="G5007" s="4" t="s">
        <v>12</v>
      </c>
    </row>
    <row r="5008" customFormat="false" ht="15.75" hidden="false" customHeight="false" outlineLevel="0" collapsed="false">
      <c r="A5008" s="3" t="n">
        <v>5007</v>
      </c>
      <c r="B5008" s="4" t="s">
        <v>18709</v>
      </c>
      <c r="C5008" s="4" t="s">
        <v>18710</v>
      </c>
      <c r="D5008" s="4" t="s">
        <v>18711</v>
      </c>
      <c r="E5008" s="4" t="n">
        <v>9892492175</v>
      </c>
      <c r="F5008" s="4" t="s">
        <v>10</v>
      </c>
      <c r="G5008" s="4" t="s">
        <v>12</v>
      </c>
    </row>
    <row r="5009" customFormat="false" ht="15.75" hidden="false" customHeight="false" outlineLevel="0" collapsed="false">
      <c r="A5009" s="3" t="n">
        <v>5008</v>
      </c>
      <c r="B5009" s="4" t="s">
        <v>18712</v>
      </c>
      <c r="C5009" s="4" t="s">
        <v>18713</v>
      </c>
      <c r="D5009" s="4" t="s">
        <v>18714</v>
      </c>
      <c r="E5009" s="4" t="s">
        <v>18715</v>
      </c>
      <c r="F5009" s="4" t="s">
        <v>10</v>
      </c>
      <c r="G5009" s="4" t="s">
        <v>12</v>
      </c>
    </row>
    <row r="5010" customFormat="false" ht="15.75" hidden="false" customHeight="false" outlineLevel="0" collapsed="false">
      <c r="A5010" s="3" t="n">
        <v>5009</v>
      </c>
      <c r="B5010" s="4" t="s">
        <v>18716</v>
      </c>
      <c r="C5010" s="4" t="s">
        <v>18717</v>
      </c>
      <c r="D5010" s="4" t="s">
        <v>18718</v>
      </c>
      <c r="E5010" s="4" t="n">
        <v>8237786403</v>
      </c>
      <c r="F5010" s="4" t="s">
        <v>10</v>
      </c>
      <c r="G5010" s="4" t="s">
        <v>12</v>
      </c>
    </row>
    <row r="5011" customFormat="false" ht="15.75" hidden="false" customHeight="false" outlineLevel="0" collapsed="false">
      <c r="A5011" s="3" t="n">
        <v>5010</v>
      </c>
      <c r="B5011" s="4" t="s">
        <v>18719</v>
      </c>
      <c r="C5011" s="4" t="s">
        <v>18720</v>
      </c>
      <c r="D5011" s="4" t="s">
        <v>18721</v>
      </c>
      <c r="E5011" s="4" t="s">
        <v>17489</v>
      </c>
      <c r="F5011" s="4" t="s">
        <v>10</v>
      </c>
      <c r="G5011" s="4" t="s">
        <v>12</v>
      </c>
    </row>
    <row r="5012" customFormat="false" ht="15.75" hidden="false" customHeight="false" outlineLevel="0" collapsed="false">
      <c r="A5012" s="3" t="n">
        <v>5011</v>
      </c>
      <c r="B5012" s="4" t="s">
        <v>18722</v>
      </c>
      <c r="C5012" s="4" t="s">
        <v>6853</v>
      </c>
      <c r="D5012" s="4" t="s">
        <v>18723</v>
      </c>
      <c r="E5012" s="4" t="s">
        <v>18724</v>
      </c>
      <c r="F5012" s="4" t="s">
        <v>10</v>
      </c>
      <c r="G5012" s="4" t="s">
        <v>12</v>
      </c>
    </row>
    <row r="5013" customFormat="false" ht="15.75" hidden="false" customHeight="false" outlineLevel="0" collapsed="false">
      <c r="A5013" s="3" t="n">
        <v>5012</v>
      </c>
      <c r="B5013" s="4" t="s">
        <v>18725</v>
      </c>
      <c r="C5013" s="4" t="s">
        <v>6853</v>
      </c>
      <c r="D5013" s="4" t="s">
        <v>18726</v>
      </c>
      <c r="E5013" s="4" t="s">
        <v>10</v>
      </c>
      <c r="F5013" s="4" t="s">
        <v>10</v>
      </c>
      <c r="G5013" s="4" t="s">
        <v>12</v>
      </c>
    </row>
    <row r="5014" customFormat="false" ht="15.75" hidden="false" customHeight="false" outlineLevel="0" collapsed="false">
      <c r="A5014" s="3" t="n">
        <v>5013</v>
      </c>
      <c r="B5014" s="4" t="s">
        <v>18727</v>
      </c>
      <c r="C5014" s="4" t="s">
        <v>18728</v>
      </c>
      <c r="D5014" s="4" t="s">
        <v>18729</v>
      </c>
      <c r="E5014" s="4" t="n">
        <v>7598322377</v>
      </c>
      <c r="F5014" s="4" t="s">
        <v>10</v>
      </c>
      <c r="G5014" s="4" t="s">
        <v>12</v>
      </c>
    </row>
    <row r="5015" customFormat="false" ht="15.75" hidden="false" customHeight="false" outlineLevel="0" collapsed="false">
      <c r="A5015" s="3" t="n">
        <v>5014</v>
      </c>
      <c r="B5015" s="4" t="s">
        <v>18730</v>
      </c>
      <c r="C5015" s="4" t="s">
        <v>6853</v>
      </c>
      <c r="D5015" s="4" t="s">
        <v>18731</v>
      </c>
      <c r="E5015" s="4" t="s">
        <v>18732</v>
      </c>
      <c r="F5015" s="4" t="s">
        <v>10</v>
      </c>
      <c r="G5015" s="4" t="s">
        <v>12</v>
      </c>
    </row>
    <row r="5016" customFormat="false" ht="15.75" hidden="false" customHeight="false" outlineLevel="0" collapsed="false">
      <c r="A5016" s="3" t="n">
        <v>5015</v>
      </c>
      <c r="B5016" s="4" t="s">
        <v>18733</v>
      </c>
      <c r="C5016" s="4" t="s">
        <v>17489</v>
      </c>
      <c r="D5016" s="4" t="s">
        <v>18734</v>
      </c>
      <c r="E5016" s="4" t="s">
        <v>17489</v>
      </c>
      <c r="F5016" s="4" t="s">
        <v>10</v>
      </c>
      <c r="G5016" s="4" t="s">
        <v>12</v>
      </c>
    </row>
    <row r="5017" customFormat="false" ht="15.75" hidden="false" customHeight="false" outlineLevel="0" collapsed="false">
      <c r="A5017" s="3" t="n">
        <v>5016</v>
      </c>
      <c r="B5017" s="4" t="s">
        <v>18735</v>
      </c>
      <c r="C5017" s="4" t="s">
        <v>17489</v>
      </c>
      <c r="D5017" s="4" t="s">
        <v>18736</v>
      </c>
      <c r="E5017" s="4" t="s">
        <v>17489</v>
      </c>
      <c r="F5017" s="4" t="s">
        <v>10</v>
      </c>
      <c r="G5017" s="4" t="s">
        <v>12</v>
      </c>
    </row>
    <row r="5018" customFormat="false" ht="15.75" hidden="false" customHeight="false" outlineLevel="0" collapsed="false">
      <c r="A5018" s="3" t="n">
        <v>5017</v>
      </c>
      <c r="B5018" s="4" t="s">
        <v>18737</v>
      </c>
      <c r="C5018" s="4" t="s">
        <v>18738</v>
      </c>
      <c r="D5018" s="4" t="s">
        <v>18739</v>
      </c>
      <c r="E5018" s="4" t="n">
        <v>9810186291</v>
      </c>
      <c r="F5018" s="4" t="s">
        <v>10</v>
      </c>
      <c r="G5018" s="4" t="s">
        <v>12</v>
      </c>
    </row>
    <row r="5019" customFormat="false" ht="15.75" hidden="false" customHeight="false" outlineLevel="0" collapsed="false">
      <c r="A5019" s="3" t="n">
        <v>5018</v>
      </c>
      <c r="B5019" s="4" t="s">
        <v>18740</v>
      </c>
      <c r="C5019" s="4" t="s">
        <v>18741</v>
      </c>
      <c r="D5019" s="4" t="s">
        <v>18742</v>
      </c>
      <c r="E5019" s="4" t="s">
        <v>18743</v>
      </c>
      <c r="F5019" s="4" t="s">
        <v>10</v>
      </c>
      <c r="G5019" s="4" t="s">
        <v>12</v>
      </c>
    </row>
    <row r="5020" customFormat="false" ht="15.75" hidden="false" customHeight="false" outlineLevel="0" collapsed="false">
      <c r="A5020" s="3" t="n">
        <v>5019</v>
      </c>
      <c r="B5020" s="4" t="s">
        <v>18744</v>
      </c>
      <c r="C5020" s="4" t="s">
        <v>18745</v>
      </c>
      <c r="D5020" s="4" t="s">
        <v>18746</v>
      </c>
      <c r="E5020" s="4" t="s">
        <v>18747</v>
      </c>
      <c r="F5020" s="4" t="s">
        <v>10</v>
      </c>
      <c r="G5020" s="4" t="s">
        <v>12</v>
      </c>
    </row>
    <row r="5021" customFormat="false" ht="15.75" hidden="false" customHeight="false" outlineLevel="0" collapsed="false">
      <c r="A5021" s="3" t="n">
        <v>5020</v>
      </c>
      <c r="B5021" s="4" t="s">
        <v>18748</v>
      </c>
      <c r="C5021" s="4" t="s">
        <v>18749</v>
      </c>
      <c r="D5021" s="4" t="s">
        <v>18750</v>
      </c>
      <c r="E5021" s="4" t="s">
        <v>18751</v>
      </c>
      <c r="F5021" s="4" t="s">
        <v>10</v>
      </c>
      <c r="G5021" s="4" t="s">
        <v>12</v>
      </c>
    </row>
    <row r="5022" customFormat="false" ht="15.75" hidden="false" customHeight="false" outlineLevel="0" collapsed="false">
      <c r="A5022" s="3" t="n">
        <v>5021</v>
      </c>
      <c r="B5022" s="4" t="s">
        <v>18752</v>
      </c>
      <c r="C5022" s="4" t="s">
        <v>18753</v>
      </c>
      <c r="D5022" s="4" t="s">
        <v>18754</v>
      </c>
      <c r="E5022" s="4" t="n">
        <v>9833530557</v>
      </c>
      <c r="F5022" s="4" t="s">
        <v>10</v>
      </c>
      <c r="G5022" s="4" t="s">
        <v>12</v>
      </c>
    </row>
    <row r="5023" customFormat="false" ht="15.75" hidden="false" customHeight="false" outlineLevel="0" collapsed="false">
      <c r="A5023" s="3" t="n">
        <v>5022</v>
      </c>
      <c r="B5023" s="4" t="s">
        <v>18755</v>
      </c>
      <c r="C5023" s="4" t="s">
        <v>18756</v>
      </c>
      <c r="D5023" s="4" t="s">
        <v>18757</v>
      </c>
      <c r="E5023" s="4" t="s">
        <v>18758</v>
      </c>
      <c r="F5023" s="4" t="s">
        <v>10</v>
      </c>
      <c r="G5023" s="4" t="s">
        <v>12</v>
      </c>
    </row>
    <row r="5024" customFormat="false" ht="15.75" hidden="false" customHeight="false" outlineLevel="0" collapsed="false">
      <c r="A5024" s="3" t="n">
        <v>5023</v>
      </c>
      <c r="B5024" s="4" t="s">
        <v>18759</v>
      </c>
      <c r="C5024" s="4" t="s">
        <v>6853</v>
      </c>
      <c r="D5024" s="4" t="s">
        <v>18760</v>
      </c>
      <c r="E5024" s="4" t="s">
        <v>10</v>
      </c>
      <c r="F5024" s="4" t="s">
        <v>10</v>
      </c>
      <c r="G5024" s="4" t="s">
        <v>12</v>
      </c>
    </row>
    <row r="5025" customFormat="false" ht="15.75" hidden="false" customHeight="false" outlineLevel="0" collapsed="false">
      <c r="A5025" s="3" t="n">
        <v>5024</v>
      </c>
      <c r="B5025" s="4" t="s">
        <v>18761</v>
      </c>
      <c r="C5025" s="4" t="s">
        <v>18762</v>
      </c>
      <c r="D5025" s="4" t="s">
        <v>18763</v>
      </c>
      <c r="E5025" s="4" t="s">
        <v>18764</v>
      </c>
      <c r="F5025" s="4" t="s">
        <v>10</v>
      </c>
      <c r="G5025" s="4" t="s">
        <v>12</v>
      </c>
    </row>
    <row r="5026" customFormat="false" ht="15.75" hidden="false" customHeight="false" outlineLevel="0" collapsed="false">
      <c r="A5026" s="3" t="n">
        <v>5025</v>
      </c>
      <c r="B5026" s="4" t="s">
        <v>18765</v>
      </c>
      <c r="C5026" s="4" t="s">
        <v>18766</v>
      </c>
      <c r="D5026" s="4" t="s">
        <v>18767</v>
      </c>
      <c r="E5026" s="4" t="s">
        <v>18768</v>
      </c>
      <c r="F5026" s="4" t="s">
        <v>10</v>
      </c>
      <c r="G5026" s="4" t="s">
        <v>12</v>
      </c>
    </row>
    <row r="5027" customFormat="false" ht="15.75" hidden="false" customHeight="false" outlineLevel="0" collapsed="false">
      <c r="A5027" s="3" t="n">
        <v>5026</v>
      </c>
      <c r="B5027" s="4" t="s">
        <v>18769</v>
      </c>
      <c r="C5027" s="4" t="s">
        <v>18770</v>
      </c>
      <c r="D5027" s="4" t="s">
        <v>18771</v>
      </c>
      <c r="E5027" s="4" t="s">
        <v>18772</v>
      </c>
      <c r="F5027" s="4" t="s">
        <v>10</v>
      </c>
      <c r="G5027" s="4" t="s">
        <v>12</v>
      </c>
    </row>
    <row r="5028" customFormat="false" ht="15.75" hidden="false" customHeight="false" outlineLevel="0" collapsed="false">
      <c r="A5028" s="3" t="n">
        <v>5027</v>
      </c>
      <c r="B5028" s="4" t="s">
        <v>18773</v>
      </c>
      <c r="C5028" s="4" t="s">
        <v>18774</v>
      </c>
      <c r="D5028" s="4" t="s">
        <v>18775</v>
      </c>
      <c r="E5028" s="4" t="s">
        <v>18776</v>
      </c>
      <c r="F5028" s="4" t="s">
        <v>10</v>
      </c>
      <c r="G5028" s="4" t="s">
        <v>12</v>
      </c>
    </row>
    <row r="5029" customFormat="false" ht="15.75" hidden="false" customHeight="false" outlineLevel="0" collapsed="false">
      <c r="A5029" s="3" t="n">
        <v>5028</v>
      </c>
      <c r="B5029" s="4" t="s">
        <v>18777</v>
      </c>
      <c r="C5029" s="4" t="s">
        <v>3175</v>
      </c>
      <c r="D5029" s="4" t="s">
        <v>18778</v>
      </c>
      <c r="E5029" s="4" t="s">
        <v>18779</v>
      </c>
      <c r="F5029" s="4" t="s">
        <v>10</v>
      </c>
      <c r="G5029" s="4" t="s">
        <v>12</v>
      </c>
    </row>
    <row r="5030" customFormat="false" ht="15.75" hidden="false" customHeight="false" outlineLevel="0" collapsed="false">
      <c r="A5030" s="3" t="n">
        <v>5029</v>
      </c>
      <c r="B5030" s="4" t="s">
        <v>18780</v>
      </c>
      <c r="C5030" s="4" t="s">
        <v>18781</v>
      </c>
      <c r="D5030" s="4" t="s">
        <v>18782</v>
      </c>
      <c r="E5030" s="4" t="n">
        <v>9334624331</v>
      </c>
      <c r="F5030" s="4" t="s">
        <v>10</v>
      </c>
      <c r="G5030" s="4" t="s">
        <v>12</v>
      </c>
    </row>
    <row r="5031" customFormat="false" ht="15.75" hidden="false" customHeight="false" outlineLevel="0" collapsed="false">
      <c r="A5031" s="3" t="n">
        <v>5030</v>
      </c>
      <c r="B5031" s="4" t="s">
        <v>18783</v>
      </c>
      <c r="C5031" s="4" t="s">
        <v>18784</v>
      </c>
      <c r="D5031" s="4" t="s">
        <v>18785</v>
      </c>
      <c r="E5031" s="4" t="s">
        <v>18786</v>
      </c>
      <c r="F5031" s="4" t="s">
        <v>10</v>
      </c>
      <c r="G5031" s="4" t="s">
        <v>12</v>
      </c>
    </row>
    <row r="5032" customFormat="false" ht="15.75" hidden="false" customHeight="false" outlineLevel="0" collapsed="false">
      <c r="A5032" s="3" t="n">
        <v>5031</v>
      </c>
      <c r="B5032" s="4" t="s">
        <v>18787</v>
      </c>
      <c r="C5032" s="4" t="s">
        <v>18788</v>
      </c>
      <c r="D5032" s="4" t="s">
        <v>18789</v>
      </c>
      <c r="E5032" s="4" t="s">
        <v>17489</v>
      </c>
      <c r="F5032" s="4" t="s">
        <v>10</v>
      </c>
      <c r="G5032" s="4" t="s">
        <v>12</v>
      </c>
    </row>
    <row r="5033" customFormat="false" ht="15.75" hidden="false" customHeight="false" outlineLevel="0" collapsed="false">
      <c r="A5033" s="3" t="n">
        <v>5032</v>
      </c>
      <c r="B5033" s="4" t="s">
        <v>18790</v>
      </c>
      <c r="C5033" s="4" t="s">
        <v>6853</v>
      </c>
      <c r="D5033" s="4" t="s">
        <v>18791</v>
      </c>
      <c r="E5033" s="4" t="s">
        <v>10</v>
      </c>
      <c r="F5033" s="4" t="s">
        <v>10</v>
      </c>
      <c r="G5033" s="4" t="s">
        <v>12</v>
      </c>
    </row>
    <row r="5034" customFormat="false" ht="15.75" hidden="false" customHeight="false" outlineLevel="0" collapsed="false">
      <c r="A5034" s="3" t="n">
        <v>5033</v>
      </c>
      <c r="B5034" s="4" t="s">
        <v>18792</v>
      </c>
      <c r="C5034" s="4" t="s">
        <v>6853</v>
      </c>
      <c r="D5034" s="4" t="s">
        <v>18793</v>
      </c>
      <c r="E5034" s="4" t="s">
        <v>18794</v>
      </c>
      <c r="F5034" s="4" t="s">
        <v>10</v>
      </c>
      <c r="G5034" s="4" t="s">
        <v>12</v>
      </c>
    </row>
    <row r="5035" customFormat="false" ht="15.75" hidden="false" customHeight="false" outlineLevel="0" collapsed="false">
      <c r="A5035" s="3" t="n">
        <v>5034</v>
      </c>
      <c r="B5035" s="4" t="s">
        <v>18795</v>
      </c>
      <c r="C5035" s="4" t="s">
        <v>18796</v>
      </c>
      <c r="D5035" s="4" t="s">
        <v>18797</v>
      </c>
      <c r="E5035" s="4" t="s">
        <v>18798</v>
      </c>
      <c r="F5035" s="4" t="s">
        <v>10</v>
      </c>
      <c r="G5035" s="4" t="s">
        <v>12</v>
      </c>
    </row>
    <row r="5036" customFormat="false" ht="15.75" hidden="false" customHeight="false" outlineLevel="0" collapsed="false">
      <c r="A5036" s="3" t="n">
        <v>5035</v>
      </c>
      <c r="B5036" s="4" t="s">
        <v>18799</v>
      </c>
      <c r="C5036" s="4" t="s">
        <v>6853</v>
      </c>
      <c r="D5036" s="4" t="s">
        <v>18800</v>
      </c>
      <c r="E5036" s="4" t="s">
        <v>10</v>
      </c>
      <c r="F5036" s="4" t="s">
        <v>10</v>
      </c>
      <c r="G5036" s="4" t="s">
        <v>12</v>
      </c>
    </row>
    <row r="5037" customFormat="false" ht="15.75" hidden="false" customHeight="false" outlineLevel="0" collapsed="false">
      <c r="A5037" s="3" t="n">
        <v>5036</v>
      </c>
      <c r="B5037" s="4" t="s">
        <v>18801</v>
      </c>
      <c r="C5037" s="4" t="s">
        <v>18802</v>
      </c>
      <c r="D5037" s="4" t="s">
        <v>18803</v>
      </c>
      <c r="E5037" s="4" t="s">
        <v>18804</v>
      </c>
      <c r="F5037" s="4" t="s">
        <v>10</v>
      </c>
      <c r="G5037" s="4" t="s">
        <v>12</v>
      </c>
    </row>
    <row r="5038" customFormat="false" ht="15.75" hidden="false" customHeight="false" outlineLevel="0" collapsed="false">
      <c r="A5038" s="3" t="n">
        <v>5037</v>
      </c>
      <c r="B5038" s="4" t="s">
        <v>18805</v>
      </c>
      <c r="C5038" s="4" t="s">
        <v>18806</v>
      </c>
      <c r="D5038" s="4" t="s">
        <v>18807</v>
      </c>
      <c r="E5038" s="4" t="s">
        <v>18808</v>
      </c>
      <c r="F5038" s="4" t="s">
        <v>10</v>
      </c>
      <c r="G5038" s="4" t="s">
        <v>12</v>
      </c>
    </row>
    <row r="5039" customFormat="false" ht="15.75" hidden="false" customHeight="false" outlineLevel="0" collapsed="false">
      <c r="A5039" s="3" t="n">
        <v>5038</v>
      </c>
      <c r="B5039" s="4" t="s">
        <v>18809</v>
      </c>
      <c r="C5039" s="4" t="s">
        <v>18810</v>
      </c>
      <c r="D5039" s="4" t="s">
        <v>18811</v>
      </c>
      <c r="E5039" s="4" t="s">
        <v>10</v>
      </c>
      <c r="F5039" s="4" t="s">
        <v>10</v>
      </c>
      <c r="G5039" s="4" t="s">
        <v>12</v>
      </c>
    </row>
    <row r="5040" customFormat="false" ht="15.75" hidden="false" customHeight="false" outlineLevel="0" collapsed="false">
      <c r="A5040" s="3" t="n">
        <v>5039</v>
      </c>
      <c r="B5040" s="4" t="s">
        <v>18812</v>
      </c>
      <c r="C5040" s="4" t="s">
        <v>18813</v>
      </c>
      <c r="D5040" s="4" t="s">
        <v>18814</v>
      </c>
      <c r="E5040" s="4" t="n">
        <v>9706995669</v>
      </c>
      <c r="F5040" s="4" t="s">
        <v>10</v>
      </c>
      <c r="G5040" s="4" t="s">
        <v>12</v>
      </c>
    </row>
    <row r="5041" customFormat="false" ht="15.75" hidden="false" customHeight="false" outlineLevel="0" collapsed="false">
      <c r="A5041" s="3" t="n">
        <v>5040</v>
      </c>
      <c r="B5041" s="4" t="s">
        <v>18815</v>
      </c>
      <c r="C5041" s="4" t="s">
        <v>18816</v>
      </c>
      <c r="D5041" s="4" t="s">
        <v>18817</v>
      </c>
      <c r="E5041" s="4" t="s">
        <v>10</v>
      </c>
      <c r="F5041" s="4" t="s">
        <v>10</v>
      </c>
      <c r="G5041" s="4" t="s">
        <v>12</v>
      </c>
    </row>
    <row r="5042" customFormat="false" ht="15.75" hidden="false" customHeight="false" outlineLevel="0" collapsed="false">
      <c r="A5042" s="3" t="n">
        <v>5041</v>
      </c>
      <c r="B5042" s="4" t="s">
        <v>18818</v>
      </c>
      <c r="C5042" s="4" t="s">
        <v>18819</v>
      </c>
      <c r="D5042" s="4" t="s">
        <v>18820</v>
      </c>
      <c r="E5042" s="4" t="n">
        <v>9831079119</v>
      </c>
      <c r="F5042" s="4" t="s">
        <v>10</v>
      </c>
      <c r="G5042" s="4" t="s">
        <v>12</v>
      </c>
    </row>
    <row r="5043" customFormat="false" ht="15.75" hidden="false" customHeight="false" outlineLevel="0" collapsed="false">
      <c r="A5043" s="3" t="n">
        <v>5042</v>
      </c>
      <c r="B5043" s="4" t="s">
        <v>18821</v>
      </c>
      <c r="C5043" s="4" t="s">
        <v>17489</v>
      </c>
      <c r="D5043" s="4" t="s">
        <v>18822</v>
      </c>
      <c r="E5043" s="4" t="s">
        <v>17489</v>
      </c>
      <c r="F5043" s="4" t="s">
        <v>10</v>
      </c>
      <c r="G5043" s="4" t="s">
        <v>12</v>
      </c>
    </row>
    <row r="5044" customFormat="false" ht="15.75" hidden="false" customHeight="false" outlineLevel="0" collapsed="false">
      <c r="A5044" s="3" t="n">
        <v>5043</v>
      </c>
      <c r="B5044" s="4" t="s">
        <v>18823</v>
      </c>
      <c r="C5044" s="4" t="s">
        <v>6853</v>
      </c>
      <c r="D5044" s="4" t="s">
        <v>18824</v>
      </c>
      <c r="E5044" s="4" t="n">
        <v>14048063711</v>
      </c>
      <c r="F5044" s="4" t="s">
        <v>10</v>
      </c>
      <c r="G5044" s="4" t="s">
        <v>12</v>
      </c>
    </row>
    <row r="5045" customFormat="false" ht="15.75" hidden="false" customHeight="false" outlineLevel="0" collapsed="false">
      <c r="A5045" s="3" t="n">
        <v>5044</v>
      </c>
      <c r="B5045" s="4" t="s">
        <v>18825</v>
      </c>
      <c r="C5045" s="4" t="s">
        <v>18826</v>
      </c>
      <c r="D5045" s="4" t="s">
        <v>18827</v>
      </c>
      <c r="E5045" s="4" t="s">
        <v>10</v>
      </c>
      <c r="F5045" s="4" t="s">
        <v>10</v>
      </c>
      <c r="G5045" s="4" t="s">
        <v>12</v>
      </c>
    </row>
    <row r="5046" customFormat="false" ht="15.75" hidden="false" customHeight="false" outlineLevel="0" collapsed="false">
      <c r="A5046" s="3" t="n">
        <v>5045</v>
      </c>
      <c r="B5046" s="4" t="s">
        <v>18828</v>
      </c>
      <c r="C5046" s="4" t="s">
        <v>6853</v>
      </c>
      <c r="D5046" s="4" t="s">
        <v>18829</v>
      </c>
      <c r="E5046" s="4" t="s">
        <v>10</v>
      </c>
      <c r="F5046" s="4" t="s">
        <v>10</v>
      </c>
      <c r="G5046" s="4" t="s">
        <v>12</v>
      </c>
    </row>
    <row r="5047" customFormat="false" ht="15.75" hidden="false" customHeight="false" outlineLevel="0" collapsed="false">
      <c r="A5047" s="3" t="n">
        <v>5046</v>
      </c>
      <c r="B5047" s="4" t="s">
        <v>18830</v>
      </c>
      <c r="C5047" s="4" t="s">
        <v>17489</v>
      </c>
      <c r="D5047" s="4" t="s">
        <v>18831</v>
      </c>
      <c r="E5047" s="4" t="s">
        <v>17489</v>
      </c>
      <c r="F5047" s="4" t="s">
        <v>10</v>
      </c>
      <c r="G5047" s="4" t="s">
        <v>12</v>
      </c>
    </row>
    <row r="5048" customFormat="false" ht="15.75" hidden="false" customHeight="false" outlineLevel="0" collapsed="false">
      <c r="A5048" s="3" t="n">
        <v>5047</v>
      </c>
      <c r="B5048" s="4" t="s">
        <v>18832</v>
      </c>
      <c r="C5048" s="4" t="s">
        <v>18833</v>
      </c>
      <c r="D5048" s="4" t="s">
        <v>18834</v>
      </c>
      <c r="E5048" s="4" t="s">
        <v>18835</v>
      </c>
      <c r="F5048" s="4" t="s">
        <v>10</v>
      </c>
      <c r="G5048" s="4" t="s">
        <v>12</v>
      </c>
    </row>
    <row r="5049" customFormat="false" ht="15.75" hidden="false" customHeight="false" outlineLevel="0" collapsed="false">
      <c r="A5049" s="3" t="n">
        <v>5048</v>
      </c>
      <c r="B5049" s="4" t="s">
        <v>18836</v>
      </c>
      <c r="C5049" s="4" t="s">
        <v>18837</v>
      </c>
      <c r="D5049" s="4" t="s">
        <v>18838</v>
      </c>
      <c r="E5049" s="4" t="s">
        <v>18839</v>
      </c>
      <c r="F5049" s="4" t="s">
        <v>10</v>
      </c>
      <c r="G5049" s="4" t="s">
        <v>12</v>
      </c>
    </row>
    <row r="5050" customFormat="false" ht="15.75" hidden="false" customHeight="false" outlineLevel="0" collapsed="false">
      <c r="A5050" s="3" t="n">
        <v>5049</v>
      </c>
      <c r="B5050" s="4" t="s">
        <v>18840</v>
      </c>
      <c r="C5050" s="4" t="s">
        <v>6853</v>
      </c>
      <c r="D5050" s="4" t="s">
        <v>18841</v>
      </c>
      <c r="E5050" s="4" t="s">
        <v>10</v>
      </c>
      <c r="F5050" s="4" t="s">
        <v>10</v>
      </c>
      <c r="G5050" s="4" t="s">
        <v>12</v>
      </c>
    </row>
    <row r="5051" customFormat="false" ht="15.75" hidden="false" customHeight="false" outlineLevel="0" collapsed="false">
      <c r="A5051" s="3" t="n">
        <v>5050</v>
      </c>
      <c r="B5051" s="4" t="s">
        <v>18842</v>
      </c>
      <c r="C5051" s="4" t="s">
        <v>6853</v>
      </c>
      <c r="D5051" s="4" t="s">
        <v>18843</v>
      </c>
      <c r="E5051" s="4" t="s">
        <v>10</v>
      </c>
      <c r="F5051" s="4" t="s">
        <v>10</v>
      </c>
      <c r="G5051" s="4" t="s">
        <v>12</v>
      </c>
    </row>
    <row r="5052" customFormat="false" ht="15.75" hidden="false" customHeight="false" outlineLevel="0" collapsed="false">
      <c r="A5052" s="3" t="n">
        <v>5051</v>
      </c>
      <c r="B5052" s="4" t="s">
        <v>18844</v>
      </c>
      <c r="C5052" s="4" t="s">
        <v>18845</v>
      </c>
      <c r="D5052" s="4" t="s">
        <v>18846</v>
      </c>
      <c r="E5052" s="4" t="s">
        <v>18847</v>
      </c>
      <c r="F5052" s="4" t="s">
        <v>10</v>
      </c>
      <c r="G5052" s="4" t="s">
        <v>12</v>
      </c>
    </row>
    <row r="5053" customFormat="false" ht="15.75" hidden="false" customHeight="false" outlineLevel="0" collapsed="false">
      <c r="A5053" s="3" t="n">
        <v>5052</v>
      </c>
      <c r="B5053" s="4" t="s">
        <v>18848</v>
      </c>
      <c r="C5053" s="4" t="s">
        <v>18849</v>
      </c>
      <c r="D5053" s="4" t="s">
        <v>18850</v>
      </c>
      <c r="E5053" s="4" t="s">
        <v>18850</v>
      </c>
      <c r="F5053" s="4" t="s">
        <v>10</v>
      </c>
      <c r="G5053" s="4" t="s">
        <v>12</v>
      </c>
    </row>
    <row r="5054" customFormat="false" ht="15.75" hidden="false" customHeight="false" outlineLevel="0" collapsed="false">
      <c r="A5054" s="3" t="n">
        <v>5053</v>
      </c>
      <c r="B5054" s="4" t="s">
        <v>18851</v>
      </c>
      <c r="C5054" s="4" t="s">
        <v>6853</v>
      </c>
      <c r="D5054" s="4" t="s">
        <v>18852</v>
      </c>
      <c r="E5054" s="4" t="s">
        <v>10</v>
      </c>
      <c r="F5054" s="4" t="s">
        <v>10</v>
      </c>
      <c r="G5054" s="4" t="s">
        <v>12</v>
      </c>
    </row>
    <row r="5055" customFormat="false" ht="15.75" hidden="false" customHeight="false" outlineLevel="0" collapsed="false">
      <c r="A5055" s="3" t="n">
        <v>5054</v>
      </c>
      <c r="B5055" s="4" t="s">
        <v>18853</v>
      </c>
      <c r="C5055" s="4" t="s">
        <v>6853</v>
      </c>
      <c r="D5055" s="4" t="s">
        <v>18854</v>
      </c>
      <c r="E5055" s="4" t="s">
        <v>10</v>
      </c>
      <c r="F5055" s="4" t="s">
        <v>10</v>
      </c>
      <c r="G5055" s="4" t="s">
        <v>12</v>
      </c>
    </row>
    <row r="5056" customFormat="false" ht="15.75" hidden="false" customHeight="false" outlineLevel="0" collapsed="false">
      <c r="A5056" s="3" t="n">
        <v>5055</v>
      </c>
      <c r="B5056" s="4" t="s">
        <v>18855</v>
      </c>
      <c r="C5056" s="4" t="s">
        <v>109</v>
      </c>
      <c r="D5056" s="4" t="s">
        <v>18856</v>
      </c>
      <c r="E5056" s="4" t="s">
        <v>10</v>
      </c>
      <c r="F5056" s="4" t="s">
        <v>10</v>
      </c>
      <c r="G5056" s="4" t="s">
        <v>12</v>
      </c>
    </row>
    <row r="5057" customFormat="false" ht="15.75" hidden="false" customHeight="false" outlineLevel="0" collapsed="false">
      <c r="A5057" s="3" t="n">
        <v>5056</v>
      </c>
      <c r="B5057" s="4" t="s">
        <v>18857</v>
      </c>
      <c r="C5057" s="4" t="s">
        <v>6853</v>
      </c>
      <c r="D5057" s="4" t="s">
        <v>18858</v>
      </c>
      <c r="E5057" s="4" t="s">
        <v>10</v>
      </c>
      <c r="F5057" s="4" t="s">
        <v>10</v>
      </c>
      <c r="G5057" s="4" t="s">
        <v>12</v>
      </c>
    </row>
    <row r="5058" customFormat="false" ht="15.75" hidden="false" customHeight="false" outlineLevel="0" collapsed="false">
      <c r="A5058" s="3" t="n">
        <v>5057</v>
      </c>
      <c r="B5058" s="4" t="s">
        <v>18859</v>
      </c>
      <c r="C5058" s="4" t="s">
        <v>6853</v>
      </c>
      <c r="D5058" s="4" t="s">
        <v>18860</v>
      </c>
      <c r="E5058" s="4" t="s">
        <v>10</v>
      </c>
      <c r="F5058" s="4" t="s">
        <v>10</v>
      </c>
      <c r="G5058" s="4" t="s">
        <v>12</v>
      </c>
    </row>
    <row r="5059" customFormat="false" ht="15.75" hidden="false" customHeight="false" outlineLevel="0" collapsed="false">
      <c r="A5059" s="3" t="n">
        <v>5058</v>
      </c>
      <c r="B5059" s="4" t="s">
        <v>18861</v>
      </c>
      <c r="C5059" s="4" t="s">
        <v>14</v>
      </c>
      <c r="D5059" s="4" t="s">
        <v>18862</v>
      </c>
      <c r="E5059" s="4" t="s">
        <v>10</v>
      </c>
      <c r="F5059" s="4" t="s">
        <v>10</v>
      </c>
      <c r="G5059" s="4" t="s">
        <v>12</v>
      </c>
    </row>
    <row r="5060" customFormat="false" ht="15.75" hidden="false" customHeight="false" outlineLevel="0" collapsed="false">
      <c r="A5060" s="3" t="n">
        <v>5059</v>
      </c>
      <c r="B5060" s="4" t="s">
        <v>18863</v>
      </c>
      <c r="C5060" s="4" t="s">
        <v>6853</v>
      </c>
      <c r="D5060" s="4" t="s">
        <v>18864</v>
      </c>
      <c r="E5060" s="4" t="s">
        <v>10</v>
      </c>
      <c r="F5060" s="4" t="s">
        <v>10</v>
      </c>
      <c r="G5060" s="4" t="s">
        <v>12</v>
      </c>
    </row>
    <row r="5061" customFormat="false" ht="15.75" hidden="false" customHeight="false" outlineLevel="0" collapsed="false">
      <c r="A5061" s="3" t="n">
        <v>5060</v>
      </c>
      <c r="B5061" s="4" t="s">
        <v>18865</v>
      </c>
      <c r="C5061" s="4" t="s">
        <v>6853</v>
      </c>
      <c r="D5061" s="4" t="s">
        <v>18866</v>
      </c>
      <c r="E5061" s="4" t="s">
        <v>10</v>
      </c>
      <c r="F5061" s="4" t="s">
        <v>10</v>
      </c>
      <c r="G5061" s="4" t="s">
        <v>12</v>
      </c>
    </row>
    <row r="5062" customFormat="false" ht="15.75" hidden="false" customHeight="false" outlineLevel="0" collapsed="false">
      <c r="A5062" s="3" t="n">
        <v>5061</v>
      </c>
      <c r="B5062" s="4" t="s">
        <v>18867</v>
      </c>
      <c r="C5062" s="4" t="s">
        <v>6853</v>
      </c>
      <c r="D5062" s="4" t="s">
        <v>18868</v>
      </c>
      <c r="E5062" s="4" t="s">
        <v>10</v>
      </c>
      <c r="F5062" s="4" t="s">
        <v>10</v>
      </c>
      <c r="G5062" s="4" t="s">
        <v>12</v>
      </c>
    </row>
    <row r="5063" customFormat="false" ht="15.75" hidden="false" customHeight="false" outlineLevel="0" collapsed="false">
      <c r="A5063" s="3" t="n">
        <v>5062</v>
      </c>
      <c r="B5063" s="4" t="s">
        <v>18869</v>
      </c>
      <c r="C5063" s="4" t="s">
        <v>6853</v>
      </c>
      <c r="D5063" s="4" t="s">
        <v>18870</v>
      </c>
      <c r="E5063" s="4" t="s">
        <v>10</v>
      </c>
      <c r="F5063" s="4" t="s">
        <v>10</v>
      </c>
      <c r="G5063" s="4" t="s">
        <v>12</v>
      </c>
    </row>
    <row r="5064" customFormat="false" ht="15.75" hidden="false" customHeight="false" outlineLevel="0" collapsed="false">
      <c r="A5064" s="3" t="n">
        <v>5063</v>
      </c>
      <c r="B5064" s="4" t="s">
        <v>18871</v>
      </c>
      <c r="C5064" s="4" t="s">
        <v>6853</v>
      </c>
      <c r="D5064" s="4" t="s">
        <v>18872</v>
      </c>
      <c r="E5064" s="4" t="s">
        <v>10</v>
      </c>
      <c r="F5064" s="4" t="s">
        <v>10</v>
      </c>
      <c r="G5064" s="4" t="s">
        <v>12</v>
      </c>
    </row>
    <row r="5065" customFormat="false" ht="15.75" hidden="false" customHeight="false" outlineLevel="0" collapsed="false">
      <c r="A5065" s="3" t="n">
        <v>5064</v>
      </c>
      <c r="B5065" s="4" t="s">
        <v>18873</v>
      </c>
      <c r="C5065" s="4" t="s">
        <v>6853</v>
      </c>
      <c r="D5065" s="4" t="s">
        <v>18874</v>
      </c>
      <c r="E5065" s="4" t="s">
        <v>10</v>
      </c>
      <c r="F5065" s="4" t="s">
        <v>10</v>
      </c>
      <c r="G5065" s="4" t="s">
        <v>12</v>
      </c>
    </row>
    <row r="5066" customFormat="false" ht="15.75" hidden="false" customHeight="false" outlineLevel="0" collapsed="false">
      <c r="A5066" s="3" t="n">
        <v>5065</v>
      </c>
      <c r="B5066" s="4" t="s">
        <v>18875</v>
      </c>
      <c r="C5066" s="4" t="s">
        <v>6853</v>
      </c>
      <c r="D5066" s="4" t="s">
        <v>18876</v>
      </c>
      <c r="E5066" s="4" t="s">
        <v>10</v>
      </c>
      <c r="F5066" s="4" t="s">
        <v>10</v>
      </c>
      <c r="G5066" s="4" t="s">
        <v>12</v>
      </c>
    </row>
    <row r="5067" customFormat="false" ht="15.75" hidden="false" customHeight="false" outlineLevel="0" collapsed="false">
      <c r="A5067" s="3" t="n">
        <v>5066</v>
      </c>
      <c r="B5067" s="4" t="s">
        <v>18877</v>
      </c>
      <c r="C5067" s="4" t="s">
        <v>6853</v>
      </c>
      <c r="D5067" s="4" t="s">
        <v>18878</v>
      </c>
      <c r="E5067" s="4" t="s">
        <v>10</v>
      </c>
      <c r="F5067" s="4" t="s">
        <v>10</v>
      </c>
      <c r="G5067" s="4" t="s">
        <v>12</v>
      </c>
    </row>
    <row r="5068" customFormat="false" ht="15.75" hidden="false" customHeight="false" outlineLevel="0" collapsed="false">
      <c r="A5068" s="3" t="n">
        <v>5067</v>
      </c>
      <c r="B5068" s="4" t="s">
        <v>18879</v>
      </c>
      <c r="C5068" s="4" t="s">
        <v>6853</v>
      </c>
      <c r="D5068" s="4" t="s">
        <v>18880</v>
      </c>
      <c r="E5068" s="4" t="s">
        <v>10</v>
      </c>
      <c r="F5068" s="4" t="s">
        <v>10</v>
      </c>
      <c r="G5068" s="4" t="s">
        <v>12</v>
      </c>
    </row>
    <row r="5069" customFormat="false" ht="15.75" hidden="false" customHeight="false" outlineLevel="0" collapsed="false">
      <c r="A5069" s="3" t="n">
        <v>5068</v>
      </c>
      <c r="B5069" s="4" t="s">
        <v>18881</v>
      </c>
      <c r="C5069" s="4" t="s">
        <v>6853</v>
      </c>
      <c r="D5069" s="4" t="s">
        <v>18882</v>
      </c>
      <c r="E5069" s="4" t="s">
        <v>10</v>
      </c>
      <c r="F5069" s="4" t="s">
        <v>10</v>
      </c>
      <c r="G5069" s="4" t="s">
        <v>12</v>
      </c>
    </row>
    <row r="5070" customFormat="false" ht="15.75" hidden="false" customHeight="false" outlineLevel="0" collapsed="false">
      <c r="A5070" s="3" t="n">
        <v>5069</v>
      </c>
      <c r="B5070" s="4" t="s">
        <v>18883</v>
      </c>
      <c r="C5070" s="4" t="s">
        <v>6853</v>
      </c>
      <c r="D5070" s="4" t="s">
        <v>18884</v>
      </c>
      <c r="E5070" s="4" t="s">
        <v>10</v>
      </c>
      <c r="F5070" s="4" t="s">
        <v>10</v>
      </c>
      <c r="G5070" s="4" t="s">
        <v>12</v>
      </c>
    </row>
    <row r="5071" customFormat="false" ht="15.75" hidden="false" customHeight="false" outlineLevel="0" collapsed="false">
      <c r="A5071" s="3" t="n">
        <v>5070</v>
      </c>
      <c r="B5071" s="4" t="s">
        <v>18885</v>
      </c>
      <c r="C5071" s="4" t="s">
        <v>6853</v>
      </c>
      <c r="D5071" s="4" t="s">
        <v>18886</v>
      </c>
      <c r="E5071" s="4" t="s">
        <v>10</v>
      </c>
      <c r="F5071" s="4" t="s">
        <v>10</v>
      </c>
      <c r="G5071" s="4" t="s">
        <v>12</v>
      </c>
    </row>
    <row r="5072" customFormat="false" ht="15.75" hidden="false" customHeight="false" outlineLevel="0" collapsed="false">
      <c r="A5072" s="3" t="n">
        <v>5071</v>
      </c>
      <c r="B5072" s="4" t="s">
        <v>18887</v>
      </c>
      <c r="C5072" s="4" t="s">
        <v>6853</v>
      </c>
      <c r="D5072" s="4" t="s">
        <v>18888</v>
      </c>
      <c r="E5072" s="4" t="s">
        <v>10</v>
      </c>
      <c r="F5072" s="4" t="s">
        <v>10</v>
      </c>
      <c r="G5072" s="4" t="s">
        <v>12</v>
      </c>
    </row>
    <row r="5073" customFormat="false" ht="15.75" hidden="false" customHeight="false" outlineLevel="0" collapsed="false">
      <c r="A5073" s="3" t="n">
        <v>5072</v>
      </c>
      <c r="B5073" s="4" t="s">
        <v>18889</v>
      </c>
      <c r="C5073" s="4" t="s">
        <v>6853</v>
      </c>
      <c r="D5073" s="4" t="s">
        <v>18890</v>
      </c>
      <c r="E5073" s="4" t="s">
        <v>10</v>
      </c>
      <c r="F5073" s="4" t="s">
        <v>10</v>
      </c>
      <c r="G5073" s="4" t="s">
        <v>12</v>
      </c>
    </row>
    <row r="5074" customFormat="false" ht="15.75" hidden="false" customHeight="false" outlineLevel="0" collapsed="false">
      <c r="A5074" s="3" t="n">
        <v>5073</v>
      </c>
      <c r="B5074" s="4" t="s">
        <v>18891</v>
      </c>
      <c r="C5074" s="4" t="s">
        <v>6853</v>
      </c>
      <c r="D5074" s="4" t="s">
        <v>18892</v>
      </c>
      <c r="E5074" s="4" t="s">
        <v>10</v>
      </c>
      <c r="F5074" s="4" t="s">
        <v>10</v>
      </c>
      <c r="G5074" s="4" t="s">
        <v>12</v>
      </c>
    </row>
    <row r="5075" customFormat="false" ht="15.75" hidden="false" customHeight="false" outlineLevel="0" collapsed="false">
      <c r="A5075" s="3" t="n">
        <v>5074</v>
      </c>
      <c r="B5075" s="4" t="s">
        <v>18893</v>
      </c>
      <c r="C5075" s="4" t="s">
        <v>6853</v>
      </c>
      <c r="D5075" s="4" t="s">
        <v>18894</v>
      </c>
      <c r="E5075" s="4" t="s">
        <v>10</v>
      </c>
      <c r="F5075" s="4" t="s">
        <v>10</v>
      </c>
      <c r="G5075" s="4" t="s">
        <v>12</v>
      </c>
    </row>
    <row r="5076" customFormat="false" ht="15.75" hidden="false" customHeight="false" outlineLevel="0" collapsed="false">
      <c r="A5076" s="3" t="n">
        <v>5075</v>
      </c>
      <c r="B5076" s="4" t="s">
        <v>18895</v>
      </c>
      <c r="C5076" s="4" t="s">
        <v>6853</v>
      </c>
      <c r="D5076" s="4" t="s">
        <v>18896</v>
      </c>
      <c r="E5076" s="4" t="s">
        <v>10</v>
      </c>
      <c r="F5076" s="4" t="s">
        <v>10</v>
      </c>
      <c r="G5076" s="4" t="s">
        <v>12</v>
      </c>
    </row>
    <row r="5077" customFormat="false" ht="15.75" hidden="false" customHeight="false" outlineLevel="0" collapsed="false">
      <c r="A5077" s="3" t="n">
        <v>5076</v>
      </c>
      <c r="B5077" s="4" t="s">
        <v>18897</v>
      </c>
      <c r="C5077" s="4" t="s">
        <v>6853</v>
      </c>
      <c r="D5077" s="4" t="s">
        <v>18898</v>
      </c>
      <c r="E5077" s="4" t="s">
        <v>10</v>
      </c>
      <c r="F5077" s="4" t="s">
        <v>10</v>
      </c>
      <c r="G5077" s="4" t="s">
        <v>12</v>
      </c>
    </row>
    <row r="5078" customFormat="false" ht="15.75" hidden="false" customHeight="false" outlineLevel="0" collapsed="false">
      <c r="A5078" s="3" t="n">
        <v>5077</v>
      </c>
      <c r="B5078" s="4" t="s">
        <v>18899</v>
      </c>
      <c r="C5078" s="4" t="s">
        <v>6853</v>
      </c>
      <c r="D5078" s="4" t="s">
        <v>18900</v>
      </c>
      <c r="E5078" s="4" t="s">
        <v>10</v>
      </c>
      <c r="F5078" s="4" t="s">
        <v>10</v>
      </c>
      <c r="G5078" s="4" t="s">
        <v>12</v>
      </c>
    </row>
    <row r="5079" customFormat="false" ht="15.75" hidden="false" customHeight="false" outlineLevel="0" collapsed="false">
      <c r="A5079" s="3" t="n">
        <v>5078</v>
      </c>
      <c r="B5079" s="4" t="s">
        <v>18901</v>
      </c>
      <c r="C5079" s="4" t="s">
        <v>6853</v>
      </c>
      <c r="D5079" s="4" t="s">
        <v>18902</v>
      </c>
      <c r="E5079" s="4" t="s">
        <v>10</v>
      </c>
      <c r="F5079" s="4" t="s">
        <v>10</v>
      </c>
      <c r="G5079" s="4" t="s">
        <v>12</v>
      </c>
    </row>
    <row r="5080" customFormat="false" ht="15.75" hidden="false" customHeight="false" outlineLevel="0" collapsed="false">
      <c r="A5080" s="3" t="n">
        <v>5079</v>
      </c>
      <c r="B5080" s="4" t="s">
        <v>18903</v>
      </c>
      <c r="C5080" s="4" t="s">
        <v>6853</v>
      </c>
      <c r="D5080" s="4" t="s">
        <v>18904</v>
      </c>
      <c r="E5080" s="4" t="s">
        <v>10</v>
      </c>
      <c r="F5080" s="4" t="s">
        <v>10</v>
      </c>
      <c r="G5080" s="4" t="s">
        <v>12</v>
      </c>
    </row>
    <row r="5081" customFormat="false" ht="15.75" hidden="false" customHeight="false" outlineLevel="0" collapsed="false">
      <c r="A5081" s="3" t="n">
        <v>5080</v>
      </c>
      <c r="B5081" s="4" t="s">
        <v>18905</v>
      </c>
      <c r="C5081" s="4" t="s">
        <v>6853</v>
      </c>
      <c r="D5081" s="4" t="s">
        <v>18906</v>
      </c>
      <c r="E5081" s="4" t="s">
        <v>10</v>
      </c>
      <c r="F5081" s="4" t="s">
        <v>10</v>
      </c>
      <c r="G5081" s="4" t="s">
        <v>12</v>
      </c>
    </row>
    <row r="5082" customFormat="false" ht="15.75" hidden="false" customHeight="false" outlineLevel="0" collapsed="false">
      <c r="A5082" s="3" t="n">
        <v>5081</v>
      </c>
      <c r="B5082" s="4" t="s">
        <v>18907</v>
      </c>
      <c r="C5082" s="4" t="s">
        <v>6853</v>
      </c>
      <c r="D5082" s="4" t="s">
        <v>18908</v>
      </c>
      <c r="E5082" s="4" t="s">
        <v>10</v>
      </c>
      <c r="F5082" s="4" t="s">
        <v>10</v>
      </c>
      <c r="G5082" s="4" t="s">
        <v>12</v>
      </c>
    </row>
    <row r="5083" customFormat="false" ht="15.75" hidden="false" customHeight="false" outlineLevel="0" collapsed="false">
      <c r="A5083" s="3" t="n">
        <v>5082</v>
      </c>
      <c r="B5083" s="4" t="s">
        <v>18909</v>
      </c>
      <c r="C5083" s="4" t="s">
        <v>6853</v>
      </c>
      <c r="D5083" s="4" t="s">
        <v>18910</v>
      </c>
      <c r="E5083" s="4" t="s">
        <v>10</v>
      </c>
      <c r="F5083" s="4" t="s">
        <v>10</v>
      </c>
      <c r="G5083" s="4" t="s">
        <v>12</v>
      </c>
    </row>
    <row r="5084" customFormat="false" ht="15.75" hidden="false" customHeight="false" outlineLevel="0" collapsed="false">
      <c r="A5084" s="3" t="n">
        <v>5083</v>
      </c>
      <c r="B5084" s="4" t="s">
        <v>18911</v>
      </c>
      <c r="C5084" s="4" t="s">
        <v>6853</v>
      </c>
      <c r="D5084" s="4" t="s">
        <v>18912</v>
      </c>
      <c r="E5084" s="4" t="s">
        <v>10</v>
      </c>
      <c r="F5084" s="4" t="s">
        <v>10</v>
      </c>
      <c r="G5084" s="4" t="s">
        <v>12</v>
      </c>
    </row>
    <row r="5085" customFormat="false" ht="15.75" hidden="false" customHeight="false" outlineLevel="0" collapsed="false">
      <c r="A5085" s="3" t="n">
        <v>5084</v>
      </c>
      <c r="B5085" s="4" t="s">
        <v>18913</v>
      </c>
      <c r="C5085" s="4" t="s">
        <v>6853</v>
      </c>
      <c r="D5085" s="4" t="s">
        <v>18914</v>
      </c>
      <c r="E5085" s="4" t="s">
        <v>10</v>
      </c>
      <c r="F5085" s="4" t="s">
        <v>10</v>
      </c>
      <c r="G5085" s="4" t="s">
        <v>12</v>
      </c>
    </row>
    <row r="5086" customFormat="false" ht="15.75" hidden="false" customHeight="false" outlineLevel="0" collapsed="false">
      <c r="A5086" s="3" t="n">
        <v>5085</v>
      </c>
      <c r="B5086" s="4" t="s">
        <v>18915</v>
      </c>
      <c r="C5086" s="4" t="s">
        <v>6853</v>
      </c>
      <c r="D5086" s="4" t="s">
        <v>18916</v>
      </c>
      <c r="E5086" s="4" t="s">
        <v>10</v>
      </c>
      <c r="F5086" s="4" t="s">
        <v>10</v>
      </c>
      <c r="G5086" s="4" t="s">
        <v>12</v>
      </c>
    </row>
    <row r="5087" customFormat="false" ht="15.75" hidden="false" customHeight="false" outlineLevel="0" collapsed="false">
      <c r="A5087" s="3" t="n">
        <v>5086</v>
      </c>
      <c r="B5087" s="4" t="s">
        <v>18917</v>
      </c>
      <c r="C5087" s="4" t="s">
        <v>6853</v>
      </c>
      <c r="D5087" s="4" t="s">
        <v>18918</v>
      </c>
      <c r="E5087" s="4" t="s">
        <v>10</v>
      </c>
      <c r="F5087" s="4" t="s">
        <v>10</v>
      </c>
      <c r="G5087" s="4" t="s">
        <v>12</v>
      </c>
    </row>
    <row r="5088" customFormat="false" ht="15.75" hidden="false" customHeight="false" outlineLevel="0" collapsed="false">
      <c r="A5088" s="3" t="n">
        <v>5087</v>
      </c>
      <c r="B5088" s="4" t="s">
        <v>18919</v>
      </c>
      <c r="C5088" s="4" t="s">
        <v>6853</v>
      </c>
      <c r="D5088" s="4" t="s">
        <v>18920</v>
      </c>
      <c r="E5088" s="4" t="s">
        <v>10</v>
      </c>
      <c r="F5088" s="4" t="s">
        <v>10</v>
      </c>
      <c r="G5088" s="4" t="s">
        <v>12</v>
      </c>
    </row>
    <row r="5089" customFormat="false" ht="15.75" hidden="false" customHeight="false" outlineLevel="0" collapsed="false">
      <c r="A5089" s="3" t="n">
        <v>5088</v>
      </c>
      <c r="B5089" s="4" t="s">
        <v>18921</v>
      </c>
      <c r="C5089" s="4" t="s">
        <v>6853</v>
      </c>
      <c r="D5089" s="4" t="s">
        <v>18922</v>
      </c>
      <c r="E5089" s="4" t="s">
        <v>10</v>
      </c>
      <c r="F5089" s="4" t="s">
        <v>10</v>
      </c>
      <c r="G5089" s="4" t="s">
        <v>12</v>
      </c>
    </row>
    <row r="5090" customFormat="false" ht="15.75" hidden="false" customHeight="false" outlineLevel="0" collapsed="false">
      <c r="A5090" s="3" t="n">
        <v>5089</v>
      </c>
      <c r="B5090" s="4" t="s">
        <v>18923</v>
      </c>
      <c r="C5090" s="4" t="s">
        <v>6853</v>
      </c>
      <c r="D5090" s="4" t="s">
        <v>18924</v>
      </c>
      <c r="E5090" s="4" t="s">
        <v>10</v>
      </c>
      <c r="F5090" s="4" t="s">
        <v>10</v>
      </c>
      <c r="G5090" s="4" t="s">
        <v>12</v>
      </c>
    </row>
    <row r="5091" customFormat="false" ht="15.75" hidden="false" customHeight="false" outlineLevel="0" collapsed="false">
      <c r="A5091" s="3" t="n">
        <v>5090</v>
      </c>
      <c r="B5091" s="4" t="s">
        <v>18925</v>
      </c>
      <c r="C5091" s="4" t="s">
        <v>6853</v>
      </c>
      <c r="D5091" s="4" t="s">
        <v>18926</v>
      </c>
      <c r="E5091" s="4" t="s">
        <v>10</v>
      </c>
      <c r="F5091" s="4" t="s">
        <v>10</v>
      </c>
      <c r="G5091" s="4" t="s">
        <v>12</v>
      </c>
    </row>
    <row r="5092" customFormat="false" ht="15.75" hidden="false" customHeight="false" outlineLevel="0" collapsed="false">
      <c r="A5092" s="3" t="n">
        <v>5091</v>
      </c>
      <c r="B5092" s="4" t="s">
        <v>18927</v>
      </c>
      <c r="C5092" s="4" t="s">
        <v>6853</v>
      </c>
      <c r="D5092" s="4" t="s">
        <v>18928</v>
      </c>
      <c r="E5092" s="4" t="s">
        <v>10</v>
      </c>
      <c r="F5092" s="4" t="s">
        <v>10</v>
      </c>
      <c r="G5092" s="4" t="s">
        <v>12</v>
      </c>
    </row>
    <row r="5093" customFormat="false" ht="15.75" hidden="false" customHeight="false" outlineLevel="0" collapsed="false">
      <c r="A5093" s="3" t="n">
        <v>5092</v>
      </c>
      <c r="B5093" s="4" t="s">
        <v>18929</v>
      </c>
      <c r="C5093" s="4" t="s">
        <v>6853</v>
      </c>
      <c r="D5093" s="4" t="s">
        <v>18930</v>
      </c>
      <c r="E5093" s="4" t="s">
        <v>10</v>
      </c>
      <c r="F5093" s="4" t="s">
        <v>10</v>
      </c>
      <c r="G5093" s="4" t="s">
        <v>12</v>
      </c>
    </row>
    <row r="5094" customFormat="false" ht="15.75" hidden="false" customHeight="false" outlineLevel="0" collapsed="false">
      <c r="A5094" s="3" t="n">
        <v>5093</v>
      </c>
      <c r="B5094" s="4" t="s">
        <v>18931</v>
      </c>
      <c r="C5094" s="4" t="s">
        <v>6853</v>
      </c>
      <c r="D5094" s="4" t="s">
        <v>18932</v>
      </c>
      <c r="E5094" s="4" t="s">
        <v>10</v>
      </c>
      <c r="F5094" s="4" t="s">
        <v>10</v>
      </c>
      <c r="G5094" s="4" t="s">
        <v>12</v>
      </c>
    </row>
    <row r="5095" customFormat="false" ht="15.75" hidden="false" customHeight="false" outlineLevel="0" collapsed="false">
      <c r="A5095" s="3" t="n">
        <v>5094</v>
      </c>
      <c r="B5095" s="4" t="s">
        <v>18933</v>
      </c>
      <c r="C5095" s="4" t="s">
        <v>6853</v>
      </c>
      <c r="D5095" s="4" t="s">
        <v>18934</v>
      </c>
      <c r="E5095" s="4" t="s">
        <v>10</v>
      </c>
      <c r="F5095" s="4" t="s">
        <v>10</v>
      </c>
      <c r="G5095" s="4" t="s">
        <v>12</v>
      </c>
    </row>
    <row r="5096" customFormat="false" ht="15.75" hidden="false" customHeight="false" outlineLevel="0" collapsed="false">
      <c r="A5096" s="3" t="n">
        <v>5095</v>
      </c>
      <c r="B5096" s="4" t="s">
        <v>18935</v>
      </c>
      <c r="C5096" s="4" t="s">
        <v>6853</v>
      </c>
      <c r="D5096" s="4" t="s">
        <v>18936</v>
      </c>
      <c r="E5096" s="4" t="s">
        <v>10</v>
      </c>
      <c r="F5096" s="4" t="s">
        <v>10</v>
      </c>
      <c r="G5096" s="4" t="s">
        <v>12</v>
      </c>
    </row>
    <row r="5097" customFormat="false" ht="15.75" hidden="false" customHeight="false" outlineLevel="0" collapsed="false">
      <c r="A5097" s="3" t="n">
        <v>5096</v>
      </c>
      <c r="B5097" s="4" t="s">
        <v>18937</v>
      </c>
      <c r="C5097" s="4" t="s">
        <v>6853</v>
      </c>
      <c r="D5097" s="4" t="s">
        <v>18938</v>
      </c>
      <c r="E5097" s="4" t="s">
        <v>10</v>
      </c>
      <c r="F5097" s="4" t="s">
        <v>10</v>
      </c>
      <c r="G5097" s="4" t="s">
        <v>12</v>
      </c>
    </row>
    <row r="5098" customFormat="false" ht="15.75" hidden="false" customHeight="false" outlineLevel="0" collapsed="false">
      <c r="A5098" s="3" t="n">
        <v>5097</v>
      </c>
      <c r="B5098" s="4" t="s">
        <v>18939</v>
      </c>
      <c r="C5098" s="4" t="s">
        <v>6853</v>
      </c>
      <c r="D5098" s="4" t="s">
        <v>18940</v>
      </c>
      <c r="E5098" s="4" t="s">
        <v>10</v>
      </c>
      <c r="F5098" s="4" t="s">
        <v>10</v>
      </c>
      <c r="G5098" s="4" t="s">
        <v>12</v>
      </c>
    </row>
    <row r="5099" customFormat="false" ht="15.75" hidden="false" customHeight="false" outlineLevel="0" collapsed="false">
      <c r="A5099" s="3" t="n">
        <v>5098</v>
      </c>
      <c r="B5099" s="4" t="s">
        <v>18941</v>
      </c>
      <c r="C5099" s="4" t="s">
        <v>6853</v>
      </c>
      <c r="D5099" s="4" t="s">
        <v>18942</v>
      </c>
      <c r="E5099" s="4" t="s">
        <v>10</v>
      </c>
      <c r="F5099" s="4" t="s">
        <v>10</v>
      </c>
      <c r="G5099" s="4" t="s">
        <v>12</v>
      </c>
    </row>
    <row r="5100" customFormat="false" ht="15.75" hidden="false" customHeight="false" outlineLevel="0" collapsed="false">
      <c r="A5100" s="3" t="n">
        <v>5099</v>
      </c>
      <c r="B5100" s="4" t="s">
        <v>18943</v>
      </c>
      <c r="C5100" s="4" t="s">
        <v>18944</v>
      </c>
      <c r="D5100" s="4" t="s">
        <v>18945</v>
      </c>
      <c r="E5100" s="4" t="s">
        <v>18946</v>
      </c>
      <c r="F5100" s="4" t="s">
        <v>18947</v>
      </c>
      <c r="G5100" s="4" t="s">
        <v>12</v>
      </c>
    </row>
    <row r="5101" customFormat="false" ht="15.75" hidden="false" customHeight="false" outlineLevel="0" collapsed="false">
      <c r="A5101" s="3" t="n">
        <v>5100</v>
      </c>
      <c r="B5101" s="4" t="s">
        <v>18948</v>
      </c>
      <c r="C5101" s="4" t="s">
        <v>18949</v>
      </c>
      <c r="D5101" s="4" t="s">
        <v>18950</v>
      </c>
      <c r="E5101" s="4" t="s">
        <v>18951</v>
      </c>
      <c r="F5101" s="4" t="s">
        <v>18952</v>
      </c>
      <c r="G5101" s="4" t="s">
        <v>12</v>
      </c>
    </row>
    <row r="5102" customFormat="false" ht="15.75" hidden="false" customHeight="false" outlineLevel="0" collapsed="false">
      <c r="A5102" s="3" t="n">
        <v>5101</v>
      </c>
      <c r="B5102" s="4" t="s">
        <v>18953</v>
      </c>
      <c r="C5102" s="4" t="s">
        <v>18954</v>
      </c>
      <c r="D5102" s="11" t="s">
        <v>18955</v>
      </c>
      <c r="E5102" s="4" t="n">
        <v>8889585233</v>
      </c>
      <c r="F5102" s="4" t="s">
        <v>18956</v>
      </c>
      <c r="G5102" s="4" t="s">
        <v>12</v>
      </c>
    </row>
    <row r="5103" customFormat="false" ht="15.75" hidden="false" customHeight="false" outlineLevel="0" collapsed="false">
      <c r="A5103" s="3" t="n">
        <v>5102</v>
      </c>
      <c r="B5103" s="4" t="s">
        <v>18957</v>
      </c>
      <c r="C5103" s="4" t="s">
        <v>18958</v>
      </c>
      <c r="D5103" s="4" t="s">
        <v>18959</v>
      </c>
      <c r="E5103" s="4" t="n">
        <v>9560437169</v>
      </c>
      <c r="F5103" s="4" t="s">
        <v>18960</v>
      </c>
      <c r="G5103" s="4" t="s">
        <v>12</v>
      </c>
    </row>
    <row r="5104" customFormat="false" ht="15.75" hidden="false" customHeight="false" outlineLevel="0" collapsed="false">
      <c r="A5104" s="3" t="n">
        <v>5103</v>
      </c>
      <c r="B5104" s="4" t="s">
        <v>18961</v>
      </c>
      <c r="C5104" s="4" t="s">
        <v>18962</v>
      </c>
      <c r="D5104" s="4" t="s">
        <v>18963</v>
      </c>
      <c r="E5104" s="4" t="s">
        <v>18964</v>
      </c>
      <c r="F5104" s="10" t="s">
        <v>18965</v>
      </c>
      <c r="G5104" s="4" t="s">
        <v>12</v>
      </c>
    </row>
    <row r="5105" customFormat="false" ht="15.75" hidden="false" customHeight="false" outlineLevel="0" collapsed="false">
      <c r="A5105" s="3" t="n">
        <v>5104</v>
      </c>
      <c r="B5105" s="4" t="s">
        <v>18966</v>
      </c>
      <c r="C5105" s="4" t="s">
        <v>18967</v>
      </c>
      <c r="D5105" s="4" t="s">
        <v>18968</v>
      </c>
      <c r="E5105" s="4" t="s">
        <v>18969</v>
      </c>
      <c r="F5105" s="4" t="s">
        <v>10</v>
      </c>
      <c r="G5105" s="4" t="s">
        <v>12</v>
      </c>
    </row>
    <row r="5106" customFormat="false" ht="15.75" hidden="false" customHeight="false" outlineLevel="0" collapsed="false">
      <c r="A5106" s="3" t="n">
        <v>5105</v>
      </c>
      <c r="B5106" s="4" t="s">
        <v>18970</v>
      </c>
      <c r="C5106" s="4" t="s">
        <v>18971</v>
      </c>
      <c r="D5106" s="4" t="s">
        <v>18972</v>
      </c>
      <c r="E5106" s="4" t="n">
        <v>9707534367</v>
      </c>
      <c r="F5106" s="4" t="s">
        <v>18973</v>
      </c>
      <c r="G5106" s="4" t="s">
        <v>12</v>
      </c>
    </row>
    <row r="5107" customFormat="false" ht="15.75" hidden="false" customHeight="false" outlineLevel="0" collapsed="false">
      <c r="A5107" s="3" t="n">
        <v>5106</v>
      </c>
      <c r="B5107" s="4" t="s">
        <v>18974</v>
      </c>
      <c r="C5107" s="4" t="s">
        <v>18975</v>
      </c>
      <c r="D5107" s="4" t="s">
        <v>18976</v>
      </c>
      <c r="E5107" s="4" t="s">
        <v>10</v>
      </c>
      <c r="F5107" s="4" t="s">
        <v>18977</v>
      </c>
      <c r="G5107" s="4" t="s">
        <v>12</v>
      </c>
    </row>
    <row r="5108" customFormat="false" ht="15.75" hidden="false" customHeight="false" outlineLevel="0" collapsed="false">
      <c r="A5108" s="3" t="n">
        <v>5107</v>
      </c>
      <c r="B5108" s="4" t="s">
        <v>18978</v>
      </c>
      <c r="C5108" s="4" t="s">
        <v>18979</v>
      </c>
      <c r="D5108" s="4" t="s">
        <v>18980</v>
      </c>
      <c r="E5108" s="4" t="n">
        <v>4071327484</v>
      </c>
      <c r="F5108" s="4" t="s">
        <v>18981</v>
      </c>
      <c r="G5108" s="4" t="s">
        <v>12</v>
      </c>
    </row>
    <row r="5109" customFormat="false" ht="15.75" hidden="false" customHeight="false" outlineLevel="0" collapsed="false">
      <c r="A5109" s="3" t="n">
        <v>5108</v>
      </c>
      <c r="B5109" s="4" t="s">
        <v>18982</v>
      </c>
      <c r="C5109" s="4" t="s">
        <v>18983</v>
      </c>
      <c r="D5109" s="4" t="s">
        <v>18984</v>
      </c>
      <c r="E5109" s="4" t="s">
        <v>18985</v>
      </c>
      <c r="F5109" s="4" t="s">
        <v>18986</v>
      </c>
      <c r="G5109" s="4" t="s">
        <v>12</v>
      </c>
    </row>
    <row r="5110" customFormat="false" ht="15.75" hidden="false" customHeight="false" outlineLevel="0" collapsed="false">
      <c r="A5110" s="3" t="n">
        <v>5109</v>
      </c>
      <c r="B5110" s="4" t="s">
        <v>18987</v>
      </c>
      <c r="C5110" s="4" t="s">
        <v>18988</v>
      </c>
      <c r="D5110" s="4" t="s">
        <v>18989</v>
      </c>
      <c r="E5110" s="4" t="n">
        <v>9920123393</v>
      </c>
      <c r="F5110" s="4" t="s">
        <v>18990</v>
      </c>
      <c r="G5110" s="4" t="s">
        <v>12</v>
      </c>
    </row>
    <row r="5111" customFormat="false" ht="15.75" hidden="false" customHeight="false" outlineLevel="0" collapsed="false">
      <c r="A5111" s="3" t="n">
        <v>5110</v>
      </c>
      <c r="B5111" s="4" t="s">
        <v>18991</v>
      </c>
      <c r="C5111" s="4" t="s">
        <v>18992</v>
      </c>
      <c r="D5111" s="4" t="s">
        <v>18993</v>
      </c>
      <c r="E5111" s="4" t="s">
        <v>18994</v>
      </c>
      <c r="F5111" s="4" t="s">
        <v>18995</v>
      </c>
      <c r="G5111" s="4" t="s">
        <v>12</v>
      </c>
    </row>
    <row r="5112" customFormat="false" ht="15.75" hidden="false" customHeight="false" outlineLevel="0" collapsed="false">
      <c r="A5112" s="3" t="n">
        <v>5111</v>
      </c>
      <c r="B5112" s="4" t="s">
        <v>18996</v>
      </c>
      <c r="C5112" s="4" t="s">
        <v>18997</v>
      </c>
      <c r="D5112" s="4" t="s">
        <v>18998</v>
      </c>
      <c r="E5112" s="4" t="s">
        <v>18999</v>
      </c>
      <c r="F5112" s="4" t="s">
        <v>19000</v>
      </c>
      <c r="G5112" s="4" t="s">
        <v>12</v>
      </c>
    </row>
    <row r="5113" customFormat="false" ht="15.75" hidden="false" customHeight="false" outlineLevel="0" collapsed="false">
      <c r="A5113" s="3" t="n">
        <v>5112</v>
      </c>
      <c r="B5113" s="4" t="s">
        <v>19001</v>
      </c>
      <c r="C5113" s="4" t="s">
        <v>19002</v>
      </c>
      <c r="D5113" s="4" t="s">
        <v>19003</v>
      </c>
      <c r="E5113" s="4" t="s">
        <v>19004</v>
      </c>
      <c r="F5113" s="4" t="s">
        <v>19005</v>
      </c>
      <c r="G5113" s="4" t="s">
        <v>12</v>
      </c>
    </row>
    <row r="5114" customFormat="false" ht="15.75" hidden="false" customHeight="false" outlineLevel="0" collapsed="false">
      <c r="A5114" s="3" t="n">
        <v>5113</v>
      </c>
      <c r="B5114" s="4" t="s">
        <v>19006</v>
      </c>
      <c r="C5114" s="4" t="s">
        <v>10016</v>
      </c>
      <c r="D5114" s="4" t="s">
        <v>19007</v>
      </c>
      <c r="E5114" s="4" t="n">
        <v>7620787377</v>
      </c>
      <c r="F5114" s="4" t="s">
        <v>19008</v>
      </c>
      <c r="G5114" s="4" t="s">
        <v>12</v>
      </c>
    </row>
    <row r="5115" customFormat="false" ht="15.75" hidden="false" customHeight="false" outlineLevel="0" collapsed="false">
      <c r="A5115" s="3" t="n">
        <v>5114</v>
      </c>
      <c r="B5115" s="4" t="s">
        <v>19009</v>
      </c>
      <c r="C5115" s="4" t="s">
        <v>19010</v>
      </c>
      <c r="D5115" s="4" t="s">
        <v>19011</v>
      </c>
      <c r="E5115" s="4" t="s">
        <v>19012</v>
      </c>
      <c r="F5115" s="4" t="s">
        <v>19013</v>
      </c>
      <c r="G5115" s="4" t="s">
        <v>12</v>
      </c>
    </row>
    <row r="5116" customFormat="false" ht="15.75" hidden="false" customHeight="false" outlineLevel="0" collapsed="false">
      <c r="A5116" s="3" t="n">
        <v>5115</v>
      </c>
      <c r="B5116" s="4" t="s">
        <v>19014</v>
      </c>
      <c r="C5116" s="4" t="s">
        <v>19015</v>
      </c>
      <c r="D5116" s="4" t="s">
        <v>19016</v>
      </c>
      <c r="E5116" s="4" t="n">
        <v>97126997100</v>
      </c>
      <c r="F5116" s="4" t="s">
        <v>19017</v>
      </c>
      <c r="G5116" s="4" t="s">
        <v>12</v>
      </c>
    </row>
    <row r="5117" customFormat="false" ht="15.75" hidden="false" customHeight="false" outlineLevel="0" collapsed="false">
      <c r="A5117" s="3" t="n">
        <v>5116</v>
      </c>
      <c r="B5117" s="4" t="s">
        <v>19018</v>
      </c>
      <c r="C5117" s="4" t="s">
        <v>19019</v>
      </c>
      <c r="D5117" s="4" t="s">
        <v>19020</v>
      </c>
      <c r="E5117" s="4" t="n">
        <v>9875941910</v>
      </c>
      <c r="F5117" s="4" t="s">
        <v>9314</v>
      </c>
      <c r="G5117" s="4" t="s">
        <v>12</v>
      </c>
    </row>
    <row r="5118" customFormat="false" ht="15.75" hidden="false" customHeight="false" outlineLevel="0" collapsed="false">
      <c r="A5118" s="3" t="n">
        <v>5117</v>
      </c>
      <c r="B5118" s="4" t="s">
        <v>19021</v>
      </c>
      <c r="C5118" s="4" t="s">
        <v>19022</v>
      </c>
      <c r="D5118" s="4" t="s">
        <v>19023</v>
      </c>
      <c r="E5118" s="4" t="s">
        <v>19024</v>
      </c>
      <c r="F5118" s="4" t="s">
        <v>19025</v>
      </c>
      <c r="G5118" s="4" t="s">
        <v>12</v>
      </c>
    </row>
    <row r="5119" customFormat="false" ht="15.75" hidden="false" customHeight="false" outlineLevel="0" collapsed="false">
      <c r="A5119" s="3" t="n">
        <v>5118</v>
      </c>
      <c r="B5119" s="4" t="s">
        <v>19026</v>
      </c>
      <c r="C5119" s="4" t="s">
        <v>14009</v>
      </c>
      <c r="D5119" s="4" t="s">
        <v>19027</v>
      </c>
      <c r="E5119" s="4" t="s">
        <v>19028</v>
      </c>
      <c r="F5119" s="4" t="s">
        <v>10</v>
      </c>
      <c r="G5119" s="4" t="s">
        <v>11266</v>
      </c>
    </row>
    <row r="5120" customFormat="false" ht="15.75" hidden="false" customHeight="false" outlineLevel="0" collapsed="false">
      <c r="A5120" s="3" t="n">
        <v>5119</v>
      </c>
      <c r="B5120" s="4" t="s">
        <v>19029</v>
      </c>
      <c r="C5120" s="4" t="s">
        <v>19030</v>
      </c>
      <c r="D5120" s="4" t="s">
        <v>19031</v>
      </c>
      <c r="E5120" s="4" t="s">
        <v>19032</v>
      </c>
      <c r="F5120" s="4" t="s">
        <v>19033</v>
      </c>
      <c r="G5120" s="4" t="s">
        <v>11266</v>
      </c>
    </row>
    <row r="5121" customFormat="false" ht="15.75" hidden="false" customHeight="false" outlineLevel="0" collapsed="false">
      <c r="A5121" s="3" t="n">
        <v>5120</v>
      </c>
      <c r="B5121" s="4" t="s">
        <v>19034</v>
      </c>
      <c r="C5121" s="4" t="s">
        <v>19035</v>
      </c>
      <c r="D5121" s="4" t="s">
        <v>19036</v>
      </c>
      <c r="E5121" s="4" t="n">
        <v>9030765706</v>
      </c>
      <c r="F5121" s="4" t="s">
        <v>19037</v>
      </c>
      <c r="G5121" s="4" t="s">
        <v>11266</v>
      </c>
    </row>
    <row r="5122" customFormat="false" ht="15.75" hidden="false" customHeight="false" outlineLevel="0" collapsed="false">
      <c r="A5122" s="3" t="n">
        <v>5121</v>
      </c>
      <c r="B5122" s="4" t="s">
        <v>19038</v>
      </c>
      <c r="C5122" s="4" t="s">
        <v>19039</v>
      </c>
      <c r="D5122" s="4" t="s">
        <v>19040</v>
      </c>
      <c r="E5122" s="4" t="n">
        <v>8750282147</v>
      </c>
      <c r="F5122" s="4" t="s">
        <v>10</v>
      </c>
      <c r="G5122" s="4" t="s">
        <v>11266</v>
      </c>
    </row>
    <row r="5123" customFormat="false" ht="15.75" hidden="false" customHeight="false" outlineLevel="0" collapsed="false">
      <c r="A5123" s="3" t="n">
        <v>5122</v>
      </c>
      <c r="B5123" s="4" t="s">
        <v>19041</v>
      </c>
      <c r="C5123" s="4" t="s">
        <v>19042</v>
      </c>
      <c r="D5123" s="4" t="s">
        <v>19043</v>
      </c>
      <c r="E5123" s="4" t="s">
        <v>10</v>
      </c>
      <c r="F5123" s="4" t="s">
        <v>10</v>
      </c>
      <c r="G5123" s="4" t="s">
        <v>11266</v>
      </c>
    </row>
    <row r="5124" customFormat="false" ht="15.75" hidden="false" customHeight="false" outlineLevel="0" collapsed="false">
      <c r="A5124" s="3" t="n">
        <v>5123</v>
      </c>
      <c r="B5124" s="4" t="s">
        <v>19044</v>
      </c>
      <c r="C5124" s="4" t="s">
        <v>19045</v>
      </c>
      <c r="D5124" s="4" t="s">
        <v>19046</v>
      </c>
      <c r="E5124" s="4" t="n">
        <v>8884776771</v>
      </c>
      <c r="F5124" s="4" t="s">
        <v>19047</v>
      </c>
      <c r="G5124" s="4" t="s">
        <v>11266</v>
      </c>
    </row>
    <row r="5125" customFormat="false" ht="15.75" hidden="false" customHeight="false" outlineLevel="0" collapsed="false">
      <c r="A5125" s="3" t="n">
        <v>5124</v>
      </c>
      <c r="B5125" s="4" t="s">
        <v>19048</v>
      </c>
      <c r="C5125" s="4" t="s">
        <v>19049</v>
      </c>
      <c r="D5125" s="4" t="s">
        <v>19050</v>
      </c>
      <c r="E5125" s="4" t="s">
        <v>10</v>
      </c>
      <c r="F5125" s="4" t="s">
        <v>19051</v>
      </c>
      <c r="G5125" s="4" t="s">
        <v>11266</v>
      </c>
    </row>
    <row r="5126" customFormat="false" ht="15.75" hidden="false" customHeight="false" outlineLevel="0" collapsed="false">
      <c r="A5126" s="3" t="n">
        <v>5125</v>
      </c>
      <c r="B5126" s="4" t="s">
        <v>19052</v>
      </c>
      <c r="C5126" s="4" t="s">
        <v>13957</v>
      </c>
      <c r="D5126" s="4" t="s">
        <v>19053</v>
      </c>
      <c r="E5126" s="4" t="n">
        <v>9444693693</v>
      </c>
      <c r="F5126" s="4" t="s">
        <v>19054</v>
      </c>
      <c r="G5126" s="4" t="s">
        <v>11266</v>
      </c>
    </row>
    <row r="5127" customFormat="false" ht="15.75" hidden="false" customHeight="false" outlineLevel="0" collapsed="false">
      <c r="A5127" s="3" t="n">
        <v>5126</v>
      </c>
      <c r="B5127" s="4" t="s">
        <v>19055</v>
      </c>
      <c r="C5127" s="4" t="s">
        <v>19056</v>
      </c>
      <c r="D5127" s="4" t="s">
        <v>19057</v>
      </c>
      <c r="E5127" s="4" t="s">
        <v>19058</v>
      </c>
      <c r="F5127" s="4" t="s">
        <v>19059</v>
      </c>
      <c r="G5127" s="4" t="s">
        <v>11266</v>
      </c>
    </row>
    <row r="5128" customFormat="false" ht="15.75" hidden="false" customHeight="false" outlineLevel="0" collapsed="false">
      <c r="A5128" s="3" t="n">
        <v>5127</v>
      </c>
      <c r="B5128" s="4" t="s">
        <v>19060</v>
      </c>
      <c r="C5128" s="4" t="s">
        <v>19061</v>
      </c>
      <c r="D5128" s="4" t="s">
        <v>19062</v>
      </c>
      <c r="E5128" s="8" t="n">
        <v>4407600000000</v>
      </c>
      <c r="F5128" s="4" t="s">
        <v>19063</v>
      </c>
      <c r="G5128" s="4" t="s">
        <v>11266</v>
      </c>
    </row>
    <row r="5129" customFormat="false" ht="15.75" hidden="false" customHeight="false" outlineLevel="0" collapsed="false">
      <c r="A5129" s="3" t="n">
        <v>5128</v>
      </c>
      <c r="B5129" s="4" t="s">
        <v>19064</v>
      </c>
      <c r="C5129" s="4" t="s">
        <v>19065</v>
      </c>
      <c r="D5129" s="4" t="s">
        <v>19066</v>
      </c>
      <c r="E5129" s="4" t="s">
        <v>10</v>
      </c>
      <c r="F5129" s="4" t="s">
        <v>10</v>
      </c>
      <c r="G5129" s="4" t="s">
        <v>11266</v>
      </c>
    </row>
    <row r="5130" customFormat="false" ht="15.75" hidden="false" customHeight="false" outlineLevel="0" collapsed="false">
      <c r="A5130" s="3" t="n">
        <v>5129</v>
      </c>
      <c r="B5130" s="4" t="s">
        <v>19067</v>
      </c>
      <c r="C5130" s="4" t="s">
        <v>19068</v>
      </c>
      <c r="D5130" s="4" t="s">
        <v>19069</v>
      </c>
      <c r="E5130" s="4" t="s">
        <v>19070</v>
      </c>
      <c r="F5130" s="4" t="s">
        <v>19071</v>
      </c>
      <c r="G5130" s="4" t="s">
        <v>11266</v>
      </c>
    </row>
    <row r="5131" customFormat="false" ht="15.75" hidden="false" customHeight="false" outlineLevel="0" collapsed="false">
      <c r="A5131" s="3" t="n">
        <v>5130</v>
      </c>
      <c r="B5131" s="4" t="s">
        <v>19072</v>
      </c>
      <c r="C5131" s="4" t="s">
        <v>19073</v>
      </c>
      <c r="D5131" s="4" t="s">
        <v>19074</v>
      </c>
      <c r="E5131" s="4" t="s">
        <v>10</v>
      </c>
      <c r="F5131" s="4" t="s">
        <v>19075</v>
      </c>
      <c r="G5131" s="4" t="s">
        <v>11266</v>
      </c>
    </row>
    <row r="5132" customFormat="false" ht="15.75" hidden="false" customHeight="false" outlineLevel="0" collapsed="false">
      <c r="A5132" s="3" t="n">
        <v>5131</v>
      </c>
      <c r="B5132" s="4" t="s">
        <v>19076</v>
      </c>
      <c r="C5132" s="4" t="s">
        <v>19077</v>
      </c>
      <c r="D5132" s="4" t="s">
        <v>19078</v>
      </c>
      <c r="E5132" s="4" t="n">
        <v>7383333085</v>
      </c>
      <c r="F5132" s="4" t="s">
        <v>19079</v>
      </c>
      <c r="G5132" s="4" t="s">
        <v>11266</v>
      </c>
    </row>
    <row r="5133" customFormat="false" ht="15.75" hidden="false" customHeight="false" outlineLevel="0" collapsed="false">
      <c r="A5133" s="3" t="n">
        <v>5132</v>
      </c>
      <c r="B5133" s="4" t="s">
        <v>19080</v>
      </c>
      <c r="C5133" s="4" t="s">
        <v>19081</v>
      </c>
      <c r="D5133" s="4" t="s">
        <v>19082</v>
      </c>
      <c r="E5133" s="4" t="n">
        <v>9741256677</v>
      </c>
      <c r="F5133" s="4" t="s">
        <v>19083</v>
      </c>
      <c r="G5133" s="4" t="s">
        <v>11266</v>
      </c>
    </row>
    <row r="5134" customFormat="false" ht="15.75" hidden="false" customHeight="false" outlineLevel="0" collapsed="false">
      <c r="A5134" s="3" t="n">
        <v>5133</v>
      </c>
      <c r="B5134" s="4" t="s">
        <v>19084</v>
      </c>
      <c r="C5134" s="4" t="s">
        <v>19085</v>
      </c>
      <c r="D5134" s="4" t="s">
        <v>19086</v>
      </c>
      <c r="E5134" s="4" t="s">
        <v>10</v>
      </c>
      <c r="F5134" s="4" t="s">
        <v>19087</v>
      </c>
      <c r="G5134" s="4" t="s">
        <v>11266</v>
      </c>
    </row>
    <row r="5135" customFormat="false" ht="15.75" hidden="false" customHeight="false" outlineLevel="0" collapsed="false">
      <c r="A5135" s="3" t="n">
        <v>5134</v>
      </c>
      <c r="B5135" s="4" t="s">
        <v>19088</v>
      </c>
      <c r="C5135" s="4" t="s">
        <v>19089</v>
      </c>
      <c r="D5135" s="4" t="s">
        <v>19090</v>
      </c>
      <c r="E5135" s="4" t="s">
        <v>19091</v>
      </c>
      <c r="F5135" s="4" t="s">
        <v>19092</v>
      </c>
      <c r="G5135" s="4" t="s">
        <v>11266</v>
      </c>
    </row>
    <row r="5136" customFormat="false" ht="15.75" hidden="false" customHeight="false" outlineLevel="0" collapsed="false">
      <c r="A5136" s="3" t="n">
        <v>5135</v>
      </c>
      <c r="B5136" s="4" t="s">
        <v>19093</v>
      </c>
      <c r="C5136" s="4" t="s">
        <v>19094</v>
      </c>
      <c r="D5136" s="4" t="s">
        <v>19095</v>
      </c>
      <c r="E5136" s="4" t="s">
        <v>19096</v>
      </c>
      <c r="F5136" s="4" t="s">
        <v>19097</v>
      </c>
      <c r="G5136" s="4" t="s">
        <v>11266</v>
      </c>
    </row>
    <row r="5137" customFormat="false" ht="15.75" hidden="false" customHeight="false" outlineLevel="0" collapsed="false">
      <c r="A5137" s="3" t="n">
        <v>5136</v>
      </c>
      <c r="B5137" s="4" t="s">
        <v>19098</v>
      </c>
      <c r="C5137" s="4" t="s">
        <v>19099</v>
      </c>
      <c r="D5137" s="4" t="s">
        <v>19100</v>
      </c>
      <c r="E5137" s="4" t="s">
        <v>19101</v>
      </c>
      <c r="F5137" s="4" t="s">
        <v>19102</v>
      </c>
      <c r="G5137" s="4" t="s">
        <v>11266</v>
      </c>
    </row>
    <row r="5138" customFormat="false" ht="15.75" hidden="false" customHeight="false" outlineLevel="0" collapsed="false">
      <c r="A5138" s="3" t="n">
        <v>5137</v>
      </c>
      <c r="B5138" s="4" t="s">
        <v>19093</v>
      </c>
      <c r="C5138" s="4" t="s">
        <v>19094</v>
      </c>
      <c r="D5138" s="4" t="s">
        <v>19095</v>
      </c>
      <c r="E5138" s="4" t="n">
        <v>4066588358</v>
      </c>
      <c r="F5138" s="4" t="s">
        <v>19097</v>
      </c>
      <c r="G5138" s="4" t="s">
        <v>11266</v>
      </c>
    </row>
    <row r="5139" customFormat="false" ht="15.75" hidden="false" customHeight="false" outlineLevel="0" collapsed="false">
      <c r="A5139" s="3" t="n">
        <v>5138</v>
      </c>
      <c r="B5139" s="4" t="s">
        <v>19103</v>
      </c>
      <c r="C5139" s="4" t="s">
        <v>19104</v>
      </c>
      <c r="D5139" s="4" t="s">
        <v>19105</v>
      </c>
      <c r="E5139" s="4" t="s">
        <v>10</v>
      </c>
      <c r="F5139" s="4" t="s">
        <v>10</v>
      </c>
      <c r="G5139" s="4" t="s">
        <v>11266</v>
      </c>
    </row>
    <row r="5140" customFormat="false" ht="15.75" hidden="false" customHeight="false" outlineLevel="0" collapsed="false">
      <c r="A5140" s="3" t="n">
        <v>5139</v>
      </c>
      <c r="B5140" s="4" t="s">
        <v>19106</v>
      </c>
      <c r="C5140" s="4" t="s">
        <v>19107</v>
      </c>
      <c r="D5140" s="4" t="s">
        <v>19108</v>
      </c>
      <c r="E5140" s="4" t="s">
        <v>10</v>
      </c>
      <c r="F5140" s="4" t="s">
        <v>10</v>
      </c>
      <c r="G5140" s="4" t="s">
        <v>11266</v>
      </c>
    </row>
    <row r="5141" customFormat="false" ht="15.75" hidden="false" customHeight="false" outlineLevel="0" collapsed="false">
      <c r="A5141" s="3" t="n">
        <v>5140</v>
      </c>
      <c r="B5141" s="4" t="s">
        <v>19109</v>
      </c>
      <c r="C5141" s="4" t="s">
        <v>19110</v>
      </c>
      <c r="D5141" s="4" t="s">
        <v>19111</v>
      </c>
      <c r="E5141" s="4" t="s">
        <v>19112</v>
      </c>
      <c r="F5141" s="4" t="s">
        <v>19113</v>
      </c>
      <c r="G5141" s="4" t="s">
        <v>11266</v>
      </c>
    </row>
    <row r="5142" customFormat="false" ht="15.75" hidden="false" customHeight="false" outlineLevel="0" collapsed="false">
      <c r="A5142" s="3" t="n">
        <v>5141</v>
      </c>
      <c r="B5142" s="4" t="s">
        <v>19114</v>
      </c>
      <c r="C5142" s="4" t="s">
        <v>19115</v>
      </c>
      <c r="D5142" s="4" t="s">
        <v>19116</v>
      </c>
      <c r="E5142" s="4" t="s">
        <v>19117</v>
      </c>
      <c r="F5142" s="4" t="s">
        <v>19118</v>
      </c>
      <c r="G5142" s="4" t="s">
        <v>11266</v>
      </c>
    </row>
    <row r="5143" customFormat="false" ht="15.75" hidden="false" customHeight="false" outlineLevel="0" collapsed="false">
      <c r="A5143" s="3" t="n">
        <v>5142</v>
      </c>
      <c r="B5143" s="4" t="s">
        <v>19119</v>
      </c>
      <c r="C5143" s="4" t="s">
        <v>19120</v>
      </c>
      <c r="D5143" s="4" t="s">
        <v>19121</v>
      </c>
      <c r="E5143" s="4" t="s">
        <v>10</v>
      </c>
      <c r="F5143" s="4" t="s">
        <v>19122</v>
      </c>
      <c r="G5143" s="4" t="s">
        <v>11266</v>
      </c>
    </row>
    <row r="5144" customFormat="false" ht="15.75" hidden="false" customHeight="false" outlineLevel="0" collapsed="false">
      <c r="A5144" s="3" t="n">
        <v>5143</v>
      </c>
      <c r="B5144" s="4" t="s">
        <v>19123</v>
      </c>
      <c r="C5144" s="4" t="s">
        <v>5597</v>
      </c>
      <c r="D5144" s="4" t="s">
        <v>19124</v>
      </c>
      <c r="E5144" s="4" t="s">
        <v>19125</v>
      </c>
      <c r="F5144" s="4" t="s">
        <v>19126</v>
      </c>
      <c r="G5144" s="4" t="s">
        <v>11266</v>
      </c>
    </row>
    <row r="5145" customFormat="false" ht="15.75" hidden="false" customHeight="false" outlineLevel="0" collapsed="false">
      <c r="A5145" s="3" t="n">
        <v>5144</v>
      </c>
      <c r="B5145" s="4" t="s">
        <v>19127</v>
      </c>
      <c r="C5145" s="4" t="s">
        <v>19128</v>
      </c>
      <c r="D5145" s="4" t="s">
        <v>19129</v>
      </c>
      <c r="E5145" s="4" t="n">
        <v>9702134882</v>
      </c>
      <c r="F5145" s="4" t="s">
        <v>19130</v>
      </c>
      <c r="G5145" s="4" t="s">
        <v>11266</v>
      </c>
    </row>
    <row r="5146" customFormat="false" ht="15.75" hidden="false" customHeight="false" outlineLevel="0" collapsed="false">
      <c r="A5146" s="3" t="n">
        <v>5145</v>
      </c>
      <c r="B5146" s="4" t="s">
        <v>19131</v>
      </c>
      <c r="C5146" s="4" t="s">
        <v>19132</v>
      </c>
      <c r="D5146" s="4" t="s">
        <v>19133</v>
      </c>
      <c r="E5146" s="4" t="n">
        <v>8041663537</v>
      </c>
      <c r="F5146" s="4" t="s">
        <v>10</v>
      </c>
      <c r="G5146" s="4" t="s">
        <v>11266</v>
      </c>
    </row>
    <row r="5147" customFormat="false" ht="15.75" hidden="false" customHeight="false" outlineLevel="0" collapsed="false">
      <c r="A5147" s="3" t="n">
        <v>5146</v>
      </c>
      <c r="B5147" s="4" t="s">
        <v>19134</v>
      </c>
      <c r="C5147" s="4" t="s">
        <v>3419</v>
      </c>
      <c r="D5147" s="4" t="s">
        <v>19135</v>
      </c>
      <c r="E5147" s="4" t="s">
        <v>10</v>
      </c>
      <c r="F5147" s="4" t="s">
        <v>19136</v>
      </c>
      <c r="G5147" s="4" t="s">
        <v>11266</v>
      </c>
    </row>
    <row r="5148" customFormat="false" ht="15.75" hidden="false" customHeight="false" outlineLevel="0" collapsed="false">
      <c r="A5148" s="3" t="n">
        <v>5147</v>
      </c>
      <c r="B5148" s="4" t="s">
        <v>19137</v>
      </c>
      <c r="C5148" s="4" t="s">
        <v>19138</v>
      </c>
      <c r="D5148" s="4" t="s">
        <v>19139</v>
      </c>
      <c r="E5148" s="4" t="s">
        <v>19140</v>
      </c>
      <c r="F5148" s="4" t="s">
        <v>19141</v>
      </c>
      <c r="G5148" s="4" t="s">
        <v>11266</v>
      </c>
    </row>
    <row r="5149" customFormat="false" ht="15.75" hidden="false" customHeight="false" outlineLevel="0" collapsed="false">
      <c r="A5149" s="3" t="n">
        <v>5148</v>
      </c>
      <c r="B5149" s="4" t="s">
        <v>19142</v>
      </c>
      <c r="C5149" s="4" t="s">
        <v>19143</v>
      </c>
      <c r="D5149" s="4" t="s">
        <v>19144</v>
      </c>
      <c r="E5149" s="4" t="n">
        <v>6280691928</v>
      </c>
      <c r="F5149" s="4" t="s">
        <v>19145</v>
      </c>
      <c r="G5149" s="4" t="s">
        <v>11266</v>
      </c>
    </row>
    <row r="5150" customFormat="false" ht="15.75" hidden="false" customHeight="false" outlineLevel="0" collapsed="false">
      <c r="A5150" s="3" t="n">
        <v>5149</v>
      </c>
      <c r="B5150" s="4" t="s">
        <v>19146</v>
      </c>
      <c r="C5150" s="4" t="s">
        <v>19147</v>
      </c>
      <c r="D5150" s="4" t="s">
        <v>19148</v>
      </c>
      <c r="E5150" s="4" t="s">
        <v>19149</v>
      </c>
      <c r="F5150" s="4" t="s">
        <v>19150</v>
      </c>
      <c r="G5150" s="4" t="s">
        <v>11266</v>
      </c>
    </row>
    <row r="5151" customFormat="false" ht="15.75" hidden="false" customHeight="false" outlineLevel="0" collapsed="false">
      <c r="A5151" s="3" t="n">
        <v>5150</v>
      </c>
      <c r="B5151" s="4" t="s">
        <v>19151</v>
      </c>
      <c r="C5151" s="4" t="s">
        <v>19152</v>
      </c>
      <c r="D5151" s="4" t="s">
        <v>19153</v>
      </c>
      <c r="E5151" s="4" t="s">
        <v>10</v>
      </c>
      <c r="F5151" s="4" t="s">
        <v>19154</v>
      </c>
      <c r="G5151" s="4" t="s">
        <v>11266</v>
      </c>
    </row>
    <row r="5152" customFormat="false" ht="15.75" hidden="false" customHeight="false" outlineLevel="0" collapsed="false">
      <c r="A5152" s="3" t="n">
        <v>5151</v>
      </c>
      <c r="B5152" s="4" t="s">
        <v>19155</v>
      </c>
      <c r="C5152" s="4" t="s">
        <v>19156</v>
      </c>
      <c r="D5152" s="4" t="s">
        <v>19157</v>
      </c>
      <c r="E5152" s="4" t="s">
        <v>19158</v>
      </c>
      <c r="F5152" s="4" t="s">
        <v>19159</v>
      </c>
      <c r="G5152" s="4" t="s">
        <v>11266</v>
      </c>
    </row>
    <row r="5153" customFormat="false" ht="15.75" hidden="false" customHeight="false" outlineLevel="0" collapsed="false">
      <c r="A5153" s="3" t="n">
        <v>5152</v>
      </c>
      <c r="B5153" s="4" t="s">
        <v>19160</v>
      </c>
      <c r="C5153" s="4" t="s">
        <v>19161</v>
      </c>
      <c r="D5153" s="4" t="s">
        <v>19162</v>
      </c>
      <c r="E5153" s="4" t="s">
        <v>10</v>
      </c>
      <c r="F5153" s="4" t="s">
        <v>19163</v>
      </c>
      <c r="G5153" s="4" t="s">
        <v>11266</v>
      </c>
    </row>
    <row r="5154" customFormat="false" ht="15.75" hidden="false" customHeight="false" outlineLevel="0" collapsed="false">
      <c r="A5154" s="3" t="n">
        <v>5153</v>
      </c>
      <c r="B5154" s="4" t="s">
        <v>19164</v>
      </c>
      <c r="C5154" s="4" t="s">
        <v>19165</v>
      </c>
      <c r="D5154" s="4" t="s">
        <v>19166</v>
      </c>
      <c r="E5154" s="4" t="s">
        <v>10</v>
      </c>
      <c r="F5154" s="4" t="s">
        <v>10</v>
      </c>
      <c r="G5154" s="4" t="s">
        <v>11266</v>
      </c>
    </row>
    <row r="5155" customFormat="false" ht="15.75" hidden="false" customHeight="false" outlineLevel="0" collapsed="false">
      <c r="A5155" s="3" t="n">
        <v>5154</v>
      </c>
      <c r="B5155" s="4" t="s">
        <v>19167</v>
      </c>
      <c r="C5155" s="4" t="s">
        <v>19168</v>
      </c>
      <c r="D5155" s="4" t="s">
        <v>19169</v>
      </c>
      <c r="E5155" s="4" t="s">
        <v>19170</v>
      </c>
      <c r="F5155" s="4" t="s">
        <v>19171</v>
      </c>
      <c r="G5155" s="4" t="s">
        <v>11266</v>
      </c>
    </row>
    <row r="5156" customFormat="false" ht="15.75" hidden="false" customHeight="false" outlineLevel="0" collapsed="false">
      <c r="A5156" s="3" t="n">
        <v>5155</v>
      </c>
      <c r="B5156" s="4" t="s">
        <v>19172</v>
      </c>
      <c r="C5156" s="4" t="s">
        <v>19173</v>
      </c>
      <c r="D5156" s="4" t="s">
        <v>19174</v>
      </c>
      <c r="E5156" s="4" t="s">
        <v>10</v>
      </c>
      <c r="F5156" s="4" t="s">
        <v>10</v>
      </c>
      <c r="G5156" s="4" t="s">
        <v>11266</v>
      </c>
    </row>
    <row r="5157" customFormat="false" ht="15.75" hidden="false" customHeight="false" outlineLevel="0" collapsed="false">
      <c r="A5157" s="3" t="n">
        <v>5156</v>
      </c>
      <c r="B5157" s="4" t="s">
        <v>19175</v>
      </c>
      <c r="C5157" s="4" t="s">
        <v>19176</v>
      </c>
      <c r="D5157" s="4" t="s">
        <v>19177</v>
      </c>
      <c r="E5157" s="4" t="n">
        <v>9619490316</v>
      </c>
      <c r="F5157" s="4" t="s">
        <v>19178</v>
      </c>
      <c r="G5157" s="4" t="s">
        <v>11266</v>
      </c>
    </row>
    <row r="5158" customFormat="false" ht="15.75" hidden="false" customHeight="false" outlineLevel="0" collapsed="false">
      <c r="A5158" s="3" t="n">
        <v>5157</v>
      </c>
      <c r="B5158" s="4" t="s">
        <v>19179</v>
      </c>
      <c r="C5158" s="4" t="s">
        <v>19180</v>
      </c>
      <c r="D5158" s="4" t="s">
        <v>19181</v>
      </c>
      <c r="E5158" s="4" t="s">
        <v>10</v>
      </c>
      <c r="F5158" s="4" t="s">
        <v>19182</v>
      </c>
      <c r="G5158" s="4" t="s">
        <v>11266</v>
      </c>
    </row>
    <row r="5159" customFormat="false" ht="15.75" hidden="false" customHeight="false" outlineLevel="0" collapsed="false">
      <c r="A5159" s="3" t="n">
        <v>5158</v>
      </c>
      <c r="B5159" s="4" t="s">
        <v>19183</v>
      </c>
      <c r="C5159" s="4" t="s">
        <v>19184</v>
      </c>
      <c r="D5159" s="4" t="s">
        <v>19185</v>
      </c>
      <c r="E5159" s="4" t="s">
        <v>10</v>
      </c>
      <c r="F5159" s="4" t="s">
        <v>10</v>
      </c>
      <c r="G5159" s="4" t="s">
        <v>11266</v>
      </c>
    </row>
    <row r="5160" customFormat="false" ht="15.75" hidden="false" customHeight="false" outlineLevel="0" collapsed="false">
      <c r="A5160" s="3" t="n">
        <v>5159</v>
      </c>
      <c r="B5160" s="4" t="s">
        <v>19186</v>
      </c>
      <c r="C5160" s="4" t="s">
        <v>19187</v>
      </c>
      <c r="D5160" s="4" t="s">
        <v>19188</v>
      </c>
      <c r="E5160" s="4" t="n">
        <v>9167985326</v>
      </c>
      <c r="F5160" s="4" t="s">
        <v>10</v>
      </c>
      <c r="G5160" s="4" t="s">
        <v>11266</v>
      </c>
    </row>
    <row r="5161" customFormat="false" ht="15.75" hidden="false" customHeight="false" outlineLevel="0" collapsed="false">
      <c r="A5161" s="3" t="n">
        <v>5160</v>
      </c>
      <c r="B5161" s="4" t="s">
        <v>19189</v>
      </c>
      <c r="C5161" s="4" t="s">
        <v>6853</v>
      </c>
      <c r="D5161" s="5" t="s">
        <v>19190</v>
      </c>
      <c r="E5161" s="4" t="s">
        <v>19191</v>
      </c>
      <c r="F5161" s="4" t="s">
        <v>10</v>
      </c>
      <c r="G5161" s="4" t="s">
        <v>19192</v>
      </c>
    </row>
    <row r="5162" customFormat="false" ht="15.75" hidden="false" customHeight="false" outlineLevel="0" collapsed="false">
      <c r="A5162" s="3" t="n">
        <v>5161</v>
      </c>
      <c r="B5162" s="4" t="s">
        <v>19193</v>
      </c>
      <c r="C5162" s="4" t="s">
        <v>6853</v>
      </c>
      <c r="D5162" s="5" t="s">
        <v>19194</v>
      </c>
      <c r="E5162" s="4" t="s">
        <v>19195</v>
      </c>
      <c r="F5162" s="4" t="s">
        <v>10</v>
      </c>
      <c r="G5162" s="4" t="s">
        <v>19192</v>
      </c>
    </row>
    <row r="5163" customFormat="false" ht="15.75" hidden="false" customHeight="false" outlineLevel="0" collapsed="false">
      <c r="A5163" s="3" t="n">
        <v>5162</v>
      </c>
      <c r="B5163" s="4" t="s">
        <v>19196</v>
      </c>
      <c r="C5163" s="4" t="s">
        <v>6853</v>
      </c>
      <c r="D5163" s="5" t="s">
        <v>19197</v>
      </c>
      <c r="E5163" s="4" t="s">
        <v>10</v>
      </c>
      <c r="F5163" s="4" t="s">
        <v>10</v>
      </c>
      <c r="G5163" s="4" t="s">
        <v>19192</v>
      </c>
    </row>
    <row r="5164" customFormat="false" ht="15.75" hidden="false" customHeight="false" outlineLevel="0" collapsed="false">
      <c r="A5164" s="3" t="n">
        <v>5163</v>
      </c>
      <c r="B5164" s="4" t="s">
        <v>19198</v>
      </c>
      <c r="C5164" s="4" t="s">
        <v>19199</v>
      </c>
      <c r="D5164" s="11" t="s">
        <v>19200</v>
      </c>
      <c r="E5164" s="4" t="s">
        <v>19201</v>
      </c>
      <c r="F5164" s="4" t="s">
        <v>10</v>
      </c>
      <c r="G5164" s="4" t="s">
        <v>11266</v>
      </c>
    </row>
    <row r="5165" customFormat="false" ht="15.75" hidden="false" customHeight="false" outlineLevel="0" collapsed="false">
      <c r="A5165" s="3" t="n">
        <v>5164</v>
      </c>
      <c r="B5165" s="4" t="s">
        <v>19202</v>
      </c>
      <c r="C5165" s="4" t="s">
        <v>6853</v>
      </c>
      <c r="D5165" s="5" t="s">
        <v>19203</v>
      </c>
      <c r="E5165" s="4" t="s">
        <v>19204</v>
      </c>
      <c r="F5165" s="4" t="s">
        <v>10</v>
      </c>
      <c r="G5165" s="4" t="s">
        <v>19192</v>
      </c>
    </row>
    <row r="5166" customFormat="false" ht="15.75" hidden="false" customHeight="false" outlineLevel="0" collapsed="false">
      <c r="A5166" s="3" t="n">
        <v>5165</v>
      </c>
      <c r="B5166" s="4" t="s">
        <v>19205</v>
      </c>
      <c r="C5166" s="4" t="s">
        <v>6853</v>
      </c>
      <c r="D5166" s="5" t="s">
        <v>19206</v>
      </c>
      <c r="E5166" s="4" t="s">
        <v>10</v>
      </c>
      <c r="F5166" s="4" t="s">
        <v>10</v>
      </c>
      <c r="G5166" s="4" t="s">
        <v>11266</v>
      </c>
    </row>
    <row r="5167" customFormat="false" ht="15.75" hidden="false" customHeight="false" outlineLevel="0" collapsed="false">
      <c r="A5167" s="3" t="n">
        <v>5166</v>
      </c>
      <c r="B5167" s="4" t="s">
        <v>19207</v>
      </c>
      <c r="C5167" s="4" t="s">
        <v>6853</v>
      </c>
      <c r="D5167" s="5" t="s">
        <v>19208</v>
      </c>
      <c r="E5167" s="4" t="s">
        <v>10</v>
      </c>
      <c r="F5167" s="4" t="s">
        <v>10</v>
      </c>
      <c r="G5167" s="7" t="s">
        <v>146</v>
      </c>
    </row>
    <row r="5168" customFormat="false" ht="15.75" hidden="false" customHeight="false" outlineLevel="0" collapsed="false">
      <c r="A5168" s="3" t="n">
        <v>5167</v>
      </c>
      <c r="B5168" s="4" t="s">
        <v>19209</v>
      </c>
      <c r="C5168" s="4" t="s">
        <v>6853</v>
      </c>
      <c r="D5168" s="5" t="s">
        <v>19210</v>
      </c>
      <c r="E5168" s="4" t="s">
        <v>10</v>
      </c>
      <c r="F5168" s="4" t="s">
        <v>10</v>
      </c>
      <c r="G5168" s="4" t="s">
        <v>19192</v>
      </c>
    </row>
    <row r="5169" customFormat="false" ht="15.75" hidden="false" customHeight="false" outlineLevel="0" collapsed="false">
      <c r="A5169" s="3" t="n">
        <v>5168</v>
      </c>
      <c r="B5169" s="4" t="s">
        <v>19211</v>
      </c>
      <c r="C5169" s="4" t="s">
        <v>6853</v>
      </c>
      <c r="D5169" s="5" t="s">
        <v>19212</v>
      </c>
      <c r="E5169" s="4" t="s">
        <v>10</v>
      </c>
      <c r="F5169" s="4" t="s">
        <v>10</v>
      </c>
      <c r="G5169" s="7" t="s">
        <v>146</v>
      </c>
    </row>
    <row r="5170" customFormat="false" ht="15.75" hidden="false" customHeight="false" outlineLevel="0" collapsed="false">
      <c r="A5170" s="3" t="n">
        <v>5169</v>
      </c>
      <c r="B5170" s="4" t="s">
        <v>19213</v>
      </c>
      <c r="C5170" s="4" t="s">
        <v>6853</v>
      </c>
      <c r="D5170" s="5" t="s">
        <v>19214</v>
      </c>
      <c r="E5170" s="4" t="e">
        <f aca="false">+91 9167776690 (m) 22 6611 2793 (o)</f>
        <v>#VALUE!</v>
      </c>
      <c r="F5170" s="4" t="s">
        <v>10</v>
      </c>
      <c r="G5170" s="7" t="s">
        <v>146</v>
      </c>
    </row>
    <row r="5171" customFormat="false" ht="15.75" hidden="false" customHeight="false" outlineLevel="0" collapsed="false">
      <c r="A5171" s="3" t="n">
        <v>5170</v>
      </c>
      <c r="B5171" s="4" t="s">
        <v>19215</v>
      </c>
      <c r="C5171" s="4" t="s">
        <v>19216</v>
      </c>
      <c r="D5171" s="4" t="s">
        <v>19217</v>
      </c>
      <c r="E5171" s="4" t="n">
        <v>8879140403</v>
      </c>
      <c r="F5171" s="4" t="s">
        <v>10</v>
      </c>
      <c r="G5171" s="4" t="s">
        <v>11266</v>
      </c>
    </row>
    <row r="5172" customFormat="false" ht="15.75" hidden="false" customHeight="false" outlineLevel="0" collapsed="false">
      <c r="A5172" s="3" t="n">
        <v>5171</v>
      </c>
      <c r="B5172" s="4" t="s">
        <v>19218</v>
      </c>
      <c r="C5172" s="4" t="s">
        <v>6853</v>
      </c>
      <c r="D5172" s="5" t="s">
        <v>19219</v>
      </c>
      <c r="E5172" s="4" t="s">
        <v>19220</v>
      </c>
      <c r="F5172" s="4" t="s">
        <v>10</v>
      </c>
      <c r="G5172" s="4" t="s">
        <v>19221</v>
      </c>
    </row>
    <row r="5173" customFormat="false" ht="15.75" hidden="false" customHeight="false" outlineLevel="0" collapsed="false">
      <c r="A5173" s="3" t="n">
        <v>5172</v>
      </c>
      <c r="B5173" s="4" t="s">
        <v>19222</v>
      </c>
      <c r="C5173" s="4" t="s">
        <v>6853</v>
      </c>
      <c r="D5173" s="5" t="s">
        <v>19223</v>
      </c>
      <c r="E5173" s="4" t="s">
        <v>10</v>
      </c>
      <c r="F5173" s="4" t="s">
        <v>10</v>
      </c>
      <c r="G5173" s="4" t="s">
        <v>11266</v>
      </c>
    </row>
    <row r="5174" customFormat="false" ht="15.75" hidden="false" customHeight="false" outlineLevel="0" collapsed="false">
      <c r="A5174" s="3" t="n">
        <v>5173</v>
      </c>
      <c r="B5174" s="4" t="s">
        <v>19224</v>
      </c>
      <c r="C5174" s="4" t="s">
        <v>6853</v>
      </c>
      <c r="D5174" s="5" t="s">
        <v>19225</v>
      </c>
      <c r="E5174" s="4" t="s">
        <v>10</v>
      </c>
      <c r="F5174" s="4" t="s">
        <v>10</v>
      </c>
      <c r="G5174" s="7" t="s">
        <v>146</v>
      </c>
    </row>
    <row r="5175" customFormat="false" ht="15.75" hidden="false" customHeight="false" outlineLevel="0" collapsed="false">
      <c r="A5175" s="3" t="n">
        <v>5174</v>
      </c>
      <c r="B5175" s="4" t="s">
        <v>19226</v>
      </c>
      <c r="C5175" s="4" t="s">
        <v>6853</v>
      </c>
      <c r="D5175" s="5" t="s">
        <v>19227</v>
      </c>
      <c r="E5175" s="4" t="s">
        <v>10</v>
      </c>
      <c r="F5175" s="4" t="s">
        <v>10</v>
      </c>
      <c r="G5175" s="7" t="s">
        <v>146</v>
      </c>
    </row>
    <row r="5176" customFormat="false" ht="15.75" hidden="false" customHeight="false" outlineLevel="0" collapsed="false">
      <c r="A5176" s="3" t="n">
        <v>5175</v>
      </c>
      <c r="B5176" s="4" t="s">
        <v>19228</v>
      </c>
      <c r="C5176" s="4" t="s">
        <v>6853</v>
      </c>
      <c r="D5176" s="6" t="s">
        <v>19229</v>
      </c>
      <c r="E5176" s="4" t="s">
        <v>10</v>
      </c>
      <c r="F5176" s="4" t="s">
        <v>10</v>
      </c>
      <c r="G5176" s="4" t="s">
        <v>19192</v>
      </c>
    </row>
    <row r="5177" customFormat="false" ht="15.75" hidden="false" customHeight="false" outlineLevel="0" collapsed="false">
      <c r="A5177" s="3" t="n">
        <v>5176</v>
      </c>
      <c r="B5177" s="4" t="s">
        <v>19230</v>
      </c>
      <c r="C5177" s="4" t="s">
        <v>6853</v>
      </c>
      <c r="D5177" s="5" t="s">
        <v>19231</v>
      </c>
      <c r="E5177" s="4" t="s">
        <v>19232</v>
      </c>
      <c r="F5177" s="4" t="s">
        <v>10</v>
      </c>
      <c r="G5177" s="4" t="s">
        <v>19192</v>
      </c>
    </row>
    <row r="5178" customFormat="false" ht="15.75" hidden="false" customHeight="false" outlineLevel="0" collapsed="false">
      <c r="A5178" s="3" t="n">
        <v>5177</v>
      </c>
      <c r="B5178" s="4" t="s">
        <v>19233</v>
      </c>
      <c r="C5178" s="4" t="s">
        <v>6853</v>
      </c>
      <c r="D5178" s="5" t="s">
        <v>19234</v>
      </c>
      <c r="E5178" s="4" t="s">
        <v>10</v>
      </c>
      <c r="F5178" s="4" t="s">
        <v>10</v>
      </c>
      <c r="G5178" s="4" t="s">
        <v>11266</v>
      </c>
    </row>
    <row r="5179" customFormat="false" ht="15.75" hidden="false" customHeight="false" outlineLevel="0" collapsed="false">
      <c r="A5179" s="3" t="n">
        <v>5178</v>
      </c>
      <c r="B5179" s="4" t="s">
        <v>19235</v>
      </c>
      <c r="C5179" s="4" t="s">
        <v>6853</v>
      </c>
      <c r="D5179" s="5" t="s">
        <v>19236</v>
      </c>
      <c r="E5179" s="4" t="s">
        <v>10</v>
      </c>
      <c r="F5179" s="4" t="s">
        <v>10</v>
      </c>
      <c r="G5179" s="4" t="s">
        <v>19237</v>
      </c>
    </row>
    <row r="5180" customFormat="false" ht="15.75" hidden="false" customHeight="false" outlineLevel="0" collapsed="false">
      <c r="A5180" s="3" t="n">
        <v>5179</v>
      </c>
      <c r="B5180" s="4" t="s">
        <v>19238</v>
      </c>
      <c r="C5180" s="4" t="s">
        <v>19239</v>
      </c>
      <c r="D5180" s="4" t="s">
        <v>19240</v>
      </c>
      <c r="E5180" s="4" t="n">
        <v>9769153356</v>
      </c>
      <c r="F5180" s="4" t="s">
        <v>19241</v>
      </c>
      <c r="G5180" s="4" t="s">
        <v>11266</v>
      </c>
    </row>
    <row r="5181" customFormat="false" ht="15.75" hidden="false" customHeight="false" outlineLevel="0" collapsed="false">
      <c r="A5181" s="3" t="n">
        <v>5180</v>
      </c>
      <c r="B5181" s="4" t="s">
        <v>19242</v>
      </c>
      <c r="C5181" s="4" t="s">
        <v>6853</v>
      </c>
      <c r="D5181" s="5" t="s">
        <v>19243</v>
      </c>
      <c r="E5181" s="4" t="s">
        <v>19244</v>
      </c>
      <c r="F5181" s="4" t="s">
        <v>10</v>
      </c>
      <c r="G5181" s="4" t="s">
        <v>19192</v>
      </c>
    </row>
    <row r="5182" customFormat="false" ht="15.75" hidden="false" customHeight="false" outlineLevel="0" collapsed="false">
      <c r="A5182" s="3" t="n">
        <v>5181</v>
      </c>
      <c r="B5182" s="4" t="s">
        <v>19245</v>
      </c>
      <c r="C5182" s="4" t="s">
        <v>6853</v>
      </c>
      <c r="D5182" s="4" t="s">
        <v>19246</v>
      </c>
      <c r="E5182" s="4" t="s">
        <v>19247</v>
      </c>
      <c r="F5182" s="4" t="s">
        <v>10</v>
      </c>
      <c r="G5182" s="4" t="s">
        <v>19192</v>
      </c>
    </row>
    <row r="5183" customFormat="false" ht="15.75" hidden="false" customHeight="false" outlineLevel="0" collapsed="false">
      <c r="A5183" s="3" t="n">
        <v>5182</v>
      </c>
      <c r="B5183" s="4" t="s">
        <v>19248</v>
      </c>
      <c r="C5183" s="4" t="s">
        <v>6853</v>
      </c>
      <c r="D5183" s="5" t="s">
        <v>19249</v>
      </c>
      <c r="E5183" s="4" t="s">
        <v>19250</v>
      </c>
      <c r="F5183" s="4" t="s">
        <v>10</v>
      </c>
      <c r="G5183" s="7" t="s">
        <v>146</v>
      </c>
    </row>
    <row r="5184" customFormat="false" ht="15.75" hidden="false" customHeight="false" outlineLevel="0" collapsed="false">
      <c r="A5184" s="3" t="n">
        <v>5183</v>
      </c>
      <c r="B5184" s="4" t="s">
        <v>19251</v>
      </c>
      <c r="C5184" s="4" t="s">
        <v>6853</v>
      </c>
      <c r="D5184" s="5" t="s">
        <v>19252</v>
      </c>
      <c r="E5184" s="4" t="s">
        <v>10</v>
      </c>
      <c r="F5184" s="4" t="s">
        <v>10</v>
      </c>
      <c r="G5184" s="4" t="s">
        <v>19192</v>
      </c>
    </row>
    <row r="5185" customFormat="false" ht="15.75" hidden="false" customHeight="false" outlineLevel="0" collapsed="false">
      <c r="A5185" s="3" t="n">
        <v>5184</v>
      </c>
      <c r="B5185" s="4" t="s">
        <v>19253</v>
      </c>
      <c r="C5185" s="4" t="s">
        <v>6853</v>
      </c>
      <c r="D5185" s="5" t="s">
        <v>19254</v>
      </c>
      <c r="E5185" s="4" t="s">
        <v>10</v>
      </c>
      <c r="F5185" s="4" t="s">
        <v>10</v>
      </c>
      <c r="G5185" s="4" t="s">
        <v>19192</v>
      </c>
    </row>
    <row r="5186" customFormat="false" ht="15.75" hidden="false" customHeight="false" outlineLevel="0" collapsed="false">
      <c r="A5186" s="3" t="n">
        <v>5185</v>
      </c>
      <c r="B5186" s="4" t="s">
        <v>19255</v>
      </c>
      <c r="C5186" s="4" t="s">
        <v>6853</v>
      </c>
      <c r="D5186" s="5" t="s">
        <v>19256</v>
      </c>
      <c r="E5186" s="4" t="s">
        <v>10</v>
      </c>
      <c r="F5186" s="4" t="s">
        <v>10</v>
      </c>
      <c r="G5186" s="7" t="s">
        <v>146</v>
      </c>
    </row>
    <row r="5187" customFormat="false" ht="15.75" hidden="false" customHeight="false" outlineLevel="0" collapsed="false">
      <c r="A5187" s="3" t="n">
        <v>5186</v>
      </c>
      <c r="B5187" s="4" t="s">
        <v>19257</v>
      </c>
      <c r="C5187" s="4" t="s">
        <v>6853</v>
      </c>
      <c r="D5187" s="5" t="s">
        <v>19258</v>
      </c>
      <c r="E5187" s="4" t="s">
        <v>10</v>
      </c>
      <c r="F5187" s="4" t="s">
        <v>10</v>
      </c>
      <c r="G5187" s="7" t="s">
        <v>146</v>
      </c>
    </row>
    <row r="5188" customFormat="false" ht="15.75" hidden="false" customHeight="false" outlineLevel="0" collapsed="false">
      <c r="A5188" s="3" t="n">
        <v>5187</v>
      </c>
      <c r="B5188" s="4" t="s">
        <v>19259</v>
      </c>
      <c r="C5188" s="4" t="s">
        <v>6853</v>
      </c>
      <c r="D5188" s="4" t="s">
        <v>19260</v>
      </c>
      <c r="E5188" s="4" t="s">
        <v>10</v>
      </c>
      <c r="F5188" s="4" t="s">
        <v>10</v>
      </c>
      <c r="G5188" s="7" t="s">
        <v>146</v>
      </c>
    </row>
    <row r="5189" customFormat="false" ht="15.75" hidden="false" customHeight="false" outlineLevel="0" collapsed="false">
      <c r="A5189" s="3" t="n">
        <v>5188</v>
      </c>
      <c r="B5189" s="4" t="s">
        <v>19261</v>
      </c>
      <c r="C5189" s="4" t="s">
        <v>6853</v>
      </c>
      <c r="D5189" s="5" t="s">
        <v>19262</v>
      </c>
      <c r="E5189" s="4" t="s">
        <v>10</v>
      </c>
      <c r="F5189" s="4" t="s">
        <v>10</v>
      </c>
      <c r="G5189" s="7" t="s">
        <v>146</v>
      </c>
    </row>
    <row r="5190" customFormat="false" ht="15.75" hidden="false" customHeight="false" outlineLevel="0" collapsed="false">
      <c r="A5190" s="3" t="n">
        <v>5189</v>
      </c>
      <c r="B5190" s="4" t="s">
        <v>19263</v>
      </c>
      <c r="C5190" s="4" t="s">
        <v>6853</v>
      </c>
      <c r="D5190" s="5" t="s">
        <v>19264</v>
      </c>
      <c r="E5190" s="4" t="s">
        <v>10</v>
      </c>
      <c r="F5190" s="4" t="s">
        <v>10</v>
      </c>
      <c r="G5190" s="7" t="s">
        <v>146</v>
      </c>
    </row>
    <row r="5191" customFormat="false" ht="15.75" hidden="false" customHeight="false" outlineLevel="0" collapsed="false">
      <c r="A5191" s="3" t="n">
        <v>5190</v>
      </c>
      <c r="B5191" s="4" t="s">
        <v>19265</v>
      </c>
      <c r="C5191" s="4" t="s">
        <v>6853</v>
      </c>
      <c r="D5191" s="5" t="s">
        <v>19266</v>
      </c>
      <c r="E5191" s="4" t="s">
        <v>10</v>
      </c>
      <c r="F5191" s="4" t="s">
        <v>10</v>
      </c>
      <c r="G5191" s="7" t="s">
        <v>146</v>
      </c>
    </row>
    <row r="5192" customFormat="false" ht="15.75" hidden="false" customHeight="false" outlineLevel="0" collapsed="false">
      <c r="A5192" s="3" t="n">
        <v>5191</v>
      </c>
      <c r="B5192" s="4" t="s">
        <v>19267</v>
      </c>
      <c r="C5192" s="4" t="s">
        <v>6853</v>
      </c>
      <c r="D5192" s="5" t="s">
        <v>19268</v>
      </c>
      <c r="E5192" s="4" t="s">
        <v>10</v>
      </c>
      <c r="F5192" s="4" t="s">
        <v>10</v>
      </c>
      <c r="G5192" s="7" t="s">
        <v>146</v>
      </c>
    </row>
    <row r="5193" customFormat="false" ht="15.75" hidden="false" customHeight="false" outlineLevel="0" collapsed="false">
      <c r="A5193" s="3" t="n">
        <v>5192</v>
      </c>
      <c r="B5193" s="4" t="s">
        <v>19269</v>
      </c>
      <c r="C5193" s="4" t="s">
        <v>6853</v>
      </c>
      <c r="D5193" s="4" t="s">
        <v>19270</v>
      </c>
      <c r="E5193" s="4" t="s">
        <v>10</v>
      </c>
      <c r="F5193" s="4" t="s">
        <v>10</v>
      </c>
      <c r="G5193" s="7" t="s">
        <v>146</v>
      </c>
    </row>
    <row r="5194" customFormat="false" ht="15.75" hidden="false" customHeight="false" outlineLevel="0" collapsed="false">
      <c r="A5194" s="3" t="n">
        <v>5193</v>
      </c>
      <c r="B5194" s="4" t="s">
        <v>19271</v>
      </c>
      <c r="C5194" s="4" t="s">
        <v>6853</v>
      </c>
      <c r="D5194" s="6" t="s">
        <v>19272</v>
      </c>
      <c r="E5194" s="4" t="s">
        <v>10</v>
      </c>
      <c r="F5194" s="4" t="s">
        <v>10</v>
      </c>
      <c r="G5194" s="7" t="s">
        <v>146</v>
      </c>
    </row>
    <row r="5195" customFormat="false" ht="15.75" hidden="false" customHeight="false" outlineLevel="0" collapsed="false">
      <c r="A5195" s="3" t="n">
        <v>5194</v>
      </c>
      <c r="B5195" s="4" t="s">
        <v>19273</v>
      </c>
      <c r="C5195" s="4" t="s">
        <v>6853</v>
      </c>
      <c r="D5195" s="5" t="s">
        <v>19274</v>
      </c>
      <c r="E5195" s="4" t="s">
        <v>10</v>
      </c>
      <c r="F5195" s="4" t="s">
        <v>10</v>
      </c>
      <c r="G5195" s="7" t="s">
        <v>146</v>
      </c>
    </row>
    <row r="5196" customFormat="false" ht="15.75" hidden="false" customHeight="false" outlineLevel="0" collapsed="false">
      <c r="A5196" s="3" t="n">
        <v>5195</v>
      </c>
      <c r="B5196" s="4" t="s">
        <v>19275</v>
      </c>
      <c r="C5196" s="4" t="s">
        <v>6853</v>
      </c>
      <c r="D5196" s="6" t="s">
        <v>19276</v>
      </c>
      <c r="E5196" s="4" t="s">
        <v>10</v>
      </c>
      <c r="F5196" s="4" t="s">
        <v>10</v>
      </c>
      <c r="G5196" s="7" t="s">
        <v>146</v>
      </c>
    </row>
    <row r="5197" customFormat="false" ht="15.75" hidden="false" customHeight="false" outlineLevel="0" collapsed="false">
      <c r="A5197" s="3" t="n">
        <v>5196</v>
      </c>
      <c r="B5197" s="4" t="s">
        <v>19277</v>
      </c>
      <c r="C5197" s="4" t="s">
        <v>6853</v>
      </c>
      <c r="D5197" s="4" t="s">
        <v>19278</v>
      </c>
      <c r="E5197" s="4" t="s">
        <v>10</v>
      </c>
      <c r="F5197" s="4" t="s">
        <v>10</v>
      </c>
      <c r="G5197" s="7" t="s">
        <v>146</v>
      </c>
    </row>
    <row r="5198" customFormat="false" ht="15.75" hidden="false" customHeight="false" outlineLevel="0" collapsed="false">
      <c r="A5198" s="3" t="n">
        <v>5197</v>
      </c>
      <c r="B5198" s="4" t="s">
        <v>19279</v>
      </c>
      <c r="C5198" s="4" t="s">
        <v>6853</v>
      </c>
      <c r="D5198" s="5" t="s">
        <v>19280</v>
      </c>
      <c r="E5198" s="4" t="s">
        <v>10</v>
      </c>
      <c r="F5198" s="4" t="s">
        <v>10</v>
      </c>
      <c r="G5198" s="7" t="s">
        <v>146</v>
      </c>
    </row>
    <row r="5199" customFormat="false" ht="15.75" hidden="false" customHeight="false" outlineLevel="0" collapsed="false">
      <c r="A5199" s="3" t="n">
        <v>5198</v>
      </c>
      <c r="B5199" s="4" t="s">
        <v>19281</v>
      </c>
      <c r="C5199" s="4" t="s">
        <v>6853</v>
      </c>
      <c r="D5199" s="5" t="s">
        <v>19282</v>
      </c>
      <c r="E5199" s="4" t="s">
        <v>10</v>
      </c>
      <c r="F5199" s="4" t="s">
        <v>10</v>
      </c>
      <c r="G5199" s="7" t="s">
        <v>146</v>
      </c>
    </row>
    <row r="5200" customFormat="false" ht="15.75" hidden="false" customHeight="false" outlineLevel="0" collapsed="false">
      <c r="A5200" s="3" t="n">
        <v>5199</v>
      </c>
      <c r="B5200" s="5" t="s">
        <v>19283</v>
      </c>
      <c r="C5200" s="4" t="s">
        <v>6853</v>
      </c>
      <c r="D5200" s="5" t="s">
        <v>19284</v>
      </c>
      <c r="E5200" s="4" t="n">
        <v>9654909318</v>
      </c>
      <c r="F5200" s="4" t="s">
        <v>10</v>
      </c>
      <c r="G5200" s="7" t="s">
        <v>146</v>
      </c>
    </row>
    <row r="5201" customFormat="false" ht="15.75" hidden="false" customHeight="false" outlineLevel="0" collapsed="false">
      <c r="A5201" s="3" t="n">
        <v>5200</v>
      </c>
      <c r="B5201" s="4" t="s">
        <v>19285</v>
      </c>
      <c r="C5201" s="4" t="s">
        <v>6853</v>
      </c>
      <c r="D5201" s="5" t="s">
        <v>19286</v>
      </c>
      <c r="E5201" s="4" t="s">
        <v>10</v>
      </c>
      <c r="F5201" s="4" t="s">
        <v>10</v>
      </c>
      <c r="G5201" s="7" t="s">
        <v>146</v>
      </c>
    </row>
    <row r="5202" customFormat="false" ht="15.75" hidden="false" customHeight="false" outlineLevel="0" collapsed="false">
      <c r="A5202" s="3" t="n">
        <v>5201</v>
      </c>
      <c r="B5202" s="4" t="s">
        <v>19287</v>
      </c>
      <c r="C5202" s="4" t="s">
        <v>6853</v>
      </c>
      <c r="D5202" s="5" t="s">
        <v>19288</v>
      </c>
      <c r="E5202" s="4" t="s">
        <v>10</v>
      </c>
      <c r="F5202" s="4" t="s">
        <v>10</v>
      </c>
      <c r="G5202" s="7" t="s">
        <v>146</v>
      </c>
    </row>
    <row r="5203" customFormat="false" ht="15.75" hidden="false" customHeight="false" outlineLevel="0" collapsed="false">
      <c r="A5203" s="3" t="n">
        <v>5202</v>
      </c>
      <c r="B5203" s="4" t="s">
        <v>19289</v>
      </c>
      <c r="C5203" s="4" t="s">
        <v>6853</v>
      </c>
      <c r="D5203" s="6" t="s">
        <v>19290</v>
      </c>
      <c r="E5203" s="4" t="s">
        <v>10</v>
      </c>
      <c r="F5203" s="4" t="s">
        <v>10</v>
      </c>
      <c r="G5203" s="7" t="s">
        <v>146</v>
      </c>
    </row>
    <row r="5204" customFormat="false" ht="15.75" hidden="false" customHeight="false" outlineLevel="0" collapsed="false">
      <c r="A5204" s="3" t="n">
        <v>5203</v>
      </c>
      <c r="B5204" s="4" t="s">
        <v>19291</v>
      </c>
      <c r="C5204" s="4" t="s">
        <v>6853</v>
      </c>
      <c r="D5204" s="5" t="s">
        <v>19292</v>
      </c>
      <c r="E5204" s="4" t="s">
        <v>10</v>
      </c>
      <c r="F5204" s="4" t="s">
        <v>10</v>
      </c>
      <c r="G5204" s="7" t="s">
        <v>146</v>
      </c>
    </row>
    <row r="5205" customFormat="false" ht="15.75" hidden="false" customHeight="false" outlineLevel="0" collapsed="false">
      <c r="A5205" s="3" t="n">
        <v>5204</v>
      </c>
      <c r="B5205" s="4" t="s">
        <v>19293</v>
      </c>
      <c r="C5205" s="4" t="s">
        <v>6853</v>
      </c>
      <c r="D5205" s="6" t="s">
        <v>19294</v>
      </c>
      <c r="E5205" s="4" t="s">
        <v>10</v>
      </c>
      <c r="F5205" s="4" t="s">
        <v>10</v>
      </c>
      <c r="G5205" s="7" t="s">
        <v>146</v>
      </c>
    </row>
    <row r="5206" customFormat="false" ht="15.75" hidden="false" customHeight="false" outlineLevel="0" collapsed="false">
      <c r="A5206" s="3" t="n">
        <v>5205</v>
      </c>
      <c r="B5206" s="4" t="s">
        <v>19295</v>
      </c>
      <c r="C5206" s="4" t="s">
        <v>6853</v>
      </c>
      <c r="D5206" s="5" t="s">
        <v>19296</v>
      </c>
      <c r="E5206" s="4" t="s">
        <v>10</v>
      </c>
      <c r="F5206" s="4" t="s">
        <v>10</v>
      </c>
      <c r="G5206" s="7" t="s">
        <v>146</v>
      </c>
    </row>
    <row r="5207" customFormat="false" ht="15.75" hidden="false" customHeight="false" outlineLevel="0" collapsed="false">
      <c r="A5207" s="3" t="n">
        <v>5206</v>
      </c>
      <c r="B5207" s="4" t="s">
        <v>19297</v>
      </c>
      <c r="C5207" s="4" t="s">
        <v>6853</v>
      </c>
      <c r="D5207" s="5" t="s">
        <v>19298</v>
      </c>
      <c r="E5207" s="4" t="s">
        <v>10</v>
      </c>
      <c r="F5207" s="4" t="s">
        <v>10</v>
      </c>
      <c r="G5207" s="7" t="s">
        <v>146</v>
      </c>
    </row>
    <row r="5208" customFormat="false" ht="15.75" hidden="false" customHeight="false" outlineLevel="0" collapsed="false">
      <c r="A5208" s="3" t="n">
        <v>5207</v>
      </c>
      <c r="B5208" s="4" t="s">
        <v>19299</v>
      </c>
      <c r="C5208" s="4" t="s">
        <v>6853</v>
      </c>
      <c r="D5208" s="6" t="s">
        <v>19300</v>
      </c>
      <c r="E5208" s="4" t="s">
        <v>10</v>
      </c>
      <c r="F5208" s="4" t="s">
        <v>10</v>
      </c>
      <c r="G5208" s="7" t="s">
        <v>146</v>
      </c>
    </row>
    <row r="5209" customFormat="false" ht="15.75" hidden="false" customHeight="false" outlineLevel="0" collapsed="false">
      <c r="A5209" s="3" t="n">
        <v>5208</v>
      </c>
      <c r="B5209" s="4" t="s">
        <v>19301</v>
      </c>
      <c r="C5209" s="4" t="s">
        <v>6853</v>
      </c>
      <c r="D5209" s="6" t="s">
        <v>19302</v>
      </c>
      <c r="E5209" s="4" t="s">
        <v>10</v>
      </c>
      <c r="F5209" s="4" t="s">
        <v>10</v>
      </c>
      <c r="G5209" s="7" t="s">
        <v>146</v>
      </c>
    </row>
    <row r="5210" customFormat="false" ht="15.75" hidden="false" customHeight="false" outlineLevel="0" collapsed="false">
      <c r="A5210" s="3" t="n">
        <v>5209</v>
      </c>
      <c r="B5210" s="4" t="s">
        <v>19303</v>
      </c>
      <c r="C5210" s="4" t="s">
        <v>6853</v>
      </c>
      <c r="D5210" s="5" t="s">
        <v>19304</v>
      </c>
      <c r="E5210" s="4" t="s">
        <v>10</v>
      </c>
      <c r="F5210" s="4" t="s">
        <v>10</v>
      </c>
      <c r="G5210" s="7" t="s">
        <v>146</v>
      </c>
    </row>
    <row r="5211" customFormat="false" ht="15.75" hidden="false" customHeight="false" outlineLevel="0" collapsed="false">
      <c r="A5211" s="3" t="n">
        <v>5210</v>
      </c>
      <c r="B5211" s="4" t="s">
        <v>19305</v>
      </c>
      <c r="C5211" s="4" t="s">
        <v>6853</v>
      </c>
      <c r="D5211" s="5" t="s">
        <v>19306</v>
      </c>
      <c r="E5211" s="4" t="s">
        <v>10</v>
      </c>
      <c r="F5211" s="4" t="s">
        <v>10</v>
      </c>
      <c r="G5211" s="7" t="s">
        <v>146</v>
      </c>
    </row>
    <row r="5212" customFormat="false" ht="15.75" hidden="false" customHeight="false" outlineLevel="0" collapsed="false">
      <c r="A5212" s="3" t="n">
        <v>5211</v>
      </c>
      <c r="B5212" s="4" t="s">
        <v>19307</v>
      </c>
      <c r="C5212" s="4" t="s">
        <v>6853</v>
      </c>
      <c r="D5212" s="5" t="s">
        <v>19308</v>
      </c>
      <c r="E5212" s="4" t="s">
        <v>10</v>
      </c>
      <c r="F5212" s="4" t="s">
        <v>10</v>
      </c>
      <c r="G5212" s="7" t="s">
        <v>146</v>
      </c>
    </row>
    <row r="5213" customFormat="false" ht="15.75" hidden="false" customHeight="false" outlineLevel="0" collapsed="false">
      <c r="A5213" s="3" t="n">
        <v>5212</v>
      </c>
      <c r="B5213" s="4" t="s">
        <v>19309</v>
      </c>
      <c r="C5213" s="4" t="s">
        <v>6853</v>
      </c>
      <c r="D5213" s="5" t="s">
        <v>19310</v>
      </c>
      <c r="E5213" s="4" t="s">
        <v>10</v>
      </c>
      <c r="F5213" s="4" t="s">
        <v>10</v>
      </c>
      <c r="G5213" s="7" t="s">
        <v>146</v>
      </c>
    </row>
    <row r="5214" customFormat="false" ht="15.75" hidden="false" customHeight="false" outlineLevel="0" collapsed="false">
      <c r="A5214" s="3" t="n">
        <v>5213</v>
      </c>
      <c r="B5214" s="4" t="s">
        <v>19311</v>
      </c>
      <c r="C5214" s="4" t="s">
        <v>6853</v>
      </c>
      <c r="D5214" s="4" t="s">
        <v>19312</v>
      </c>
      <c r="E5214" s="4" t="s">
        <v>10</v>
      </c>
      <c r="F5214" s="4" t="s">
        <v>10</v>
      </c>
      <c r="G5214" s="7" t="s">
        <v>146</v>
      </c>
    </row>
    <row r="5215" customFormat="false" ht="15.75" hidden="false" customHeight="false" outlineLevel="0" collapsed="false">
      <c r="A5215" s="3" t="n">
        <v>5214</v>
      </c>
      <c r="B5215" s="4" t="s">
        <v>19313</v>
      </c>
      <c r="C5215" s="4" t="s">
        <v>6853</v>
      </c>
      <c r="D5215" s="5" t="s">
        <v>19314</v>
      </c>
      <c r="E5215" s="4" t="s">
        <v>10</v>
      </c>
      <c r="F5215" s="4" t="s">
        <v>10</v>
      </c>
      <c r="G5215" s="7" t="s">
        <v>146</v>
      </c>
    </row>
    <row r="5216" customFormat="false" ht="15.75" hidden="false" customHeight="false" outlineLevel="0" collapsed="false">
      <c r="A5216" s="3" t="n">
        <v>5215</v>
      </c>
      <c r="B5216" s="4" t="s">
        <v>19315</v>
      </c>
      <c r="C5216" s="4" t="s">
        <v>6853</v>
      </c>
      <c r="D5216" s="5" t="s">
        <v>19316</v>
      </c>
      <c r="E5216" s="4" t="s">
        <v>10</v>
      </c>
      <c r="F5216" s="4" t="s">
        <v>10</v>
      </c>
      <c r="G5216" s="7" t="s">
        <v>146</v>
      </c>
    </row>
    <row r="5217" customFormat="false" ht="15.75" hidden="false" customHeight="false" outlineLevel="0" collapsed="false">
      <c r="A5217" s="3" t="n">
        <v>5216</v>
      </c>
      <c r="B5217" s="4" t="s">
        <v>19317</v>
      </c>
      <c r="C5217" s="4" t="s">
        <v>6853</v>
      </c>
      <c r="D5217" s="4" t="s">
        <v>19318</v>
      </c>
      <c r="E5217" s="4" t="s">
        <v>10</v>
      </c>
      <c r="F5217" s="4" t="s">
        <v>10</v>
      </c>
      <c r="G5217" s="7" t="s">
        <v>146</v>
      </c>
    </row>
    <row r="5218" customFormat="false" ht="15.75" hidden="false" customHeight="false" outlineLevel="0" collapsed="false">
      <c r="A5218" s="3" t="n">
        <v>5217</v>
      </c>
      <c r="B5218" s="4" t="s">
        <v>19319</v>
      </c>
      <c r="C5218" s="4" t="s">
        <v>6853</v>
      </c>
      <c r="D5218" s="5" t="s">
        <v>19320</v>
      </c>
      <c r="E5218" s="4" t="s">
        <v>10</v>
      </c>
      <c r="F5218" s="4" t="s">
        <v>10</v>
      </c>
      <c r="G5218" s="7" t="s">
        <v>146</v>
      </c>
    </row>
    <row r="5219" customFormat="false" ht="15.75" hidden="false" customHeight="false" outlineLevel="0" collapsed="false">
      <c r="A5219" s="3" t="n">
        <v>5218</v>
      </c>
      <c r="B5219" s="4" t="s">
        <v>19321</v>
      </c>
      <c r="C5219" s="4" t="s">
        <v>6853</v>
      </c>
      <c r="D5219" s="6" t="s">
        <v>19322</v>
      </c>
      <c r="E5219" s="4" t="s">
        <v>10</v>
      </c>
      <c r="F5219" s="4" t="s">
        <v>10</v>
      </c>
      <c r="G5219" s="7" t="s">
        <v>146</v>
      </c>
    </row>
    <row r="5220" customFormat="false" ht="15.75" hidden="false" customHeight="false" outlineLevel="0" collapsed="false">
      <c r="A5220" s="3" t="n">
        <v>5219</v>
      </c>
      <c r="B5220" s="4" t="s">
        <v>19323</v>
      </c>
      <c r="C5220" s="4" t="s">
        <v>6853</v>
      </c>
      <c r="D5220" s="4" t="s">
        <v>19324</v>
      </c>
      <c r="E5220" s="4" t="s">
        <v>10</v>
      </c>
      <c r="F5220" s="4" t="s">
        <v>10</v>
      </c>
      <c r="G5220" s="7" t="s">
        <v>146</v>
      </c>
    </row>
    <row r="5221" customFormat="false" ht="15.75" hidden="false" customHeight="false" outlineLevel="0" collapsed="false">
      <c r="A5221" s="3" t="n">
        <v>5220</v>
      </c>
      <c r="B5221" s="4" t="s">
        <v>19325</v>
      </c>
      <c r="C5221" s="4" t="s">
        <v>6853</v>
      </c>
      <c r="D5221" s="4" t="s">
        <v>19326</v>
      </c>
      <c r="E5221" s="4" t="s">
        <v>10</v>
      </c>
      <c r="F5221" s="4" t="s">
        <v>10</v>
      </c>
      <c r="G5221" s="7" t="s">
        <v>146</v>
      </c>
    </row>
    <row r="5222" customFormat="false" ht="15.75" hidden="false" customHeight="false" outlineLevel="0" collapsed="false">
      <c r="A5222" s="3" t="n">
        <v>5221</v>
      </c>
      <c r="B5222" s="4" t="s">
        <v>19327</v>
      </c>
      <c r="C5222" s="4" t="s">
        <v>6853</v>
      </c>
      <c r="D5222" s="5" t="s">
        <v>19328</v>
      </c>
      <c r="E5222" s="4" t="s">
        <v>10</v>
      </c>
      <c r="F5222" s="4" t="s">
        <v>10</v>
      </c>
      <c r="G5222" s="7" t="s">
        <v>146</v>
      </c>
    </row>
    <row r="5223" customFormat="false" ht="15.75" hidden="false" customHeight="false" outlineLevel="0" collapsed="false">
      <c r="A5223" s="3" t="n">
        <v>5222</v>
      </c>
      <c r="B5223" s="4" t="s">
        <v>19329</v>
      </c>
      <c r="C5223" s="4" t="s">
        <v>6853</v>
      </c>
      <c r="D5223" s="6" t="s">
        <v>19330</v>
      </c>
      <c r="E5223" s="4" t="s">
        <v>10</v>
      </c>
      <c r="F5223" s="4" t="s">
        <v>10</v>
      </c>
      <c r="G5223" s="7" t="s">
        <v>146</v>
      </c>
    </row>
    <row r="5224" customFormat="false" ht="15.75" hidden="false" customHeight="false" outlineLevel="0" collapsed="false">
      <c r="A5224" s="3" t="n">
        <v>5223</v>
      </c>
      <c r="B5224" s="4" t="s">
        <v>19331</v>
      </c>
      <c r="C5224" s="4" t="s">
        <v>6853</v>
      </c>
      <c r="D5224" s="5" t="s">
        <v>19332</v>
      </c>
      <c r="E5224" s="4" t="s">
        <v>10</v>
      </c>
      <c r="F5224" s="4" t="s">
        <v>10</v>
      </c>
      <c r="G5224" s="7" t="s">
        <v>146</v>
      </c>
    </row>
    <row r="5225" customFormat="false" ht="15.75" hidden="false" customHeight="false" outlineLevel="0" collapsed="false">
      <c r="A5225" s="3" t="n">
        <v>5224</v>
      </c>
      <c r="B5225" s="4" t="s">
        <v>19333</v>
      </c>
      <c r="C5225" s="4" t="s">
        <v>6853</v>
      </c>
      <c r="D5225" s="4" t="s">
        <v>19334</v>
      </c>
      <c r="E5225" s="4" t="s">
        <v>10</v>
      </c>
      <c r="F5225" s="4" t="s">
        <v>10</v>
      </c>
      <c r="G5225" s="7" t="s">
        <v>146</v>
      </c>
    </row>
    <row r="5226" customFormat="false" ht="15.75" hidden="false" customHeight="false" outlineLevel="0" collapsed="false">
      <c r="A5226" s="3" t="n">
        <v>5225</v>
      </c>
      <c r="B5226" s="4" t="s">
        <v>19335</v>
      </c>
      <c r="C5226" s="4" t="s">
        <v>6853</v>
      </c>
      <c r="D5226" s="4" t="s">
        <v>19336</v>
      </c>
      <c r="E5226" s="4" t="s">
        <v>10</v>
      </c>
      <c r="F5226" s="4" t="s">
        <v>10</v>
      </c>
      <c r="G5226" s="7" t="s">
        <v>146</v>
      </c>
    </row>
    <row r="5227" customFormat="false" ht="15.75" hidden="false" customHeight="false" outlineLevel="0" collapsed="false">
      <c r="A5227" s="3" t="n">
        <v>5226</v>
      </c>
      <c r="B5227" s="4" t="s">
        <v>19337</v>
      </c>
      <c r="C5227" s="4" t="s">
        <v>6853</v>
      </c>
      <c r="D5227" s="5" t="s">
        <v>19338</v>
      </c>
      <c r="E5227" s="4" t="s">
        <v>10</v>
      </c>
      <c r="F5227" s="4" t="s">
        <v>10</v>
      </c>
      <c r="G5227" s="7" t="s">
        <v>146</v>
      </c>
    </row>
    <row r="5228" customFormat="false" ht="15.75" hidden="false" customHeight="false" outlineLevel="0" collapsed="false">
      <c r="A5228" s="3" t="n">
        <v>5227</v>
      </c>
      <c r="B5228" s="4" t="s">
        <v>19339</v>
      </c>
      <c r="C5228" s="4" t="s">
        <v>6853</v>
      </c>
      <c r="D5228" s="5" t="s">
        <v>19340</v>
      </c>
      <c r="E5228" s="4" t="s">
        <v>10</v>
      </c>
      <c r="F5228" s="4" t="s">
        <v>10</v>
      </c>
      <c r="G5228" s="7" t="s">
        <v>146</v>
      </c>
    </row>
    <row r="5229" customFormat="false" ht="15.75" hidden="false" customHeight="false" outlineLevel="0" collapsed="false">
      <c r="A5229" s="3" t="n">
        <v>5228</v>
      </c>
      <c r="B5229" s="4" t="s">
        <v>19341</v>
      </c>
      <c r="C5229" s="4" t="s">
        <v>6853</v>
      </c>
      <c r="D5229" s="5" t="s">
        <v>19342</v>
      </c>
      <c r="E5229" s="4" t="s">
        <v>10</v>
      </c>
      <c r="F5229" s="4" t="s">
        <v>10</v>
      </c>
      <c r="G5229" s="7" t="s">
        <v>146</v>
      </c>
    </row>
    <row r="5230" customFormat="false" ht="15.75" hidden="false" customHeight="false" outlineLevel="0" collapsed="false">
      <c r="A5230" s="3" t="n">
        <v>5229</v>
      </c>
      <c r="B5230" s="4" t="s">
        <v>19343</v>
      </c>
      <c r="C5230" s="4" t="s">
        <v>6853</v>
      </c>
      <c r="D5230" s="4" t="s">
        <v>19344</v>
      </c>
      <c r="E5230" s="4" t="s">
        <v>10</v>
      </c>
      <c r="F5230" s="4" t="s">
        <v>10</v>
      </c>
      <c r="G5230" s="7" t="s">
        <v>146</v>
      </c>
    </row>
    <row r="5231" customFormat="false" ht="15.75" hidden="false" customHeight="false" outlineLevel="0" collapsed="false">
      <c r="A5231" s="3" t="n">
        <v>5230</v>
      </c>
      <c r="B5231" s="4" t="s">
        <v>19345</v>
      </c>
      <c r="C5231" s="4" t="s">
        <v>6853</v>
      </c>
      <c r="D5231" s="5" t="s">
        <v>19346</v>
      </c>
      <c r="E5231" s="4" t="s">
        <v>10</v>
      </c>
      <c r="F5231" s="4" t="s">
        <v>10</v>
      </c>
      <c r="G5231" s="7" t="s">
        <v>146</v>
      </c>
    </row>
    <row r="5232" customFormat="false" ht="15.75" hidden="false" customHeight="false" outlineLevel="0" collapsed="false">
      <c r="A5232" s="3" t="n">
        <v>5231</v>
      </c>
      <c r="B5232" s="4" t="s">
        <v>19347</v>
      </c>
      <c r="C5232" s="4" t="s">
        <v>6853</v>
      </c>
      <c r="D5232" s="4" t="s">
        <v>19348</v>
      </c>
      <c r="E5232" s="4" t="s">
        <v>10</v>
      </c>
      <c r="F5232" s="4" t="s">
        <v>10</v>
      </c>
      <c r="G5232" s="7" t="s">
        <v>146</v>
      </c>
    </row>
    <row r="5233" customFormat="false" ht="15.75" hidden="false" customHeight="false" outlineLevel="0" collapsed="false">
      <c r="A5233" s="3" t="n">
        <v>5232</v>
      </c>
      <c r="B5233" s="4" t="s">
        <v>19349</v>
      </c>
      <c r="C5233" s="4" t="s">
        <v>6853</v>
      </c>
      <c r="D5233" s="6" t="s">
        <v>19350</v>
      </c>
      <c r="E5233" s="4" t="s">
        <v>10</v>
      </c>
      <c r="F5233" s="4" t="s">
        <v>10</v>
      </c>
      <c r="G5233" s="7" t="s">
        <v>146</v>
      </c>
    </row>
    <row r="5234" customFormat="false" ht="15.75" hidden="false" customHeight="false" outlineLevel="0" collapsed="false">
      <c r="A5234" s="3" t="n">
        <v>5233</v>
      </c>
      <c r="B5234" s="4" t="s">
        <v>19351</v>
      </c>
      <c r="C5234" s="4" t="s">
        <v>6853</v>
      </c>
      <c r="D5234" s="5" t="s">
        <v>19352</v>
      </c>
      <c r="E5234" s="4" t="s">
        <v>10</v>
      </c>
      <c r="F5234" s="4" t="s">
        <v>10</v>
      </c>
      <c r="G5234" s="7" t="s">
        <v>146</v>
      </c>
    </row>
    <row r="5235" customFormat="false" ht="15.75" hidden="false" customHeight="false" outlineLevel="0" collapsed="false">
      <c r="A5235" s="3" t="n">
        <v>5234</v>
      </c>
      <c r="B5235" s="4" t="s">
        <v>19353</v>
      </c>
      <c r="C5235" s="4" t="s">
        <v>6853</v>
      </c>
      <c r="D5235" s="4" t="s">
        <v>19354</v>
      </c>
      <c r="E5235" s="4" t="s">
        <v>10</v>
      </c>
      <c r="F5235" s="4" t="s">
        <v>10</v>
      </c>
      <c r="G5235" s="7" t="s">
        <v>146</v>
      </c>
    </row>
    <row r="5236" customFormat="false" ht="15.75" hidden="false" customHeight="false" outlineLevel="0" collapsed="false">
      <c r="A5236" s="3" t="n">
        <v>5235</v>
      </c>
      <c r="B5236" s="4" t="s">
        <v>19355</v>
      </c>
      <c r="C5236" s="4" t="s">
        <v>6853</v>
      </c>
      <c r="D5236" s="6" t="s">
        <v>19356</v>
      </c>
      <c r="E5236" s="4" t="s">
        <v>10</v>
      </c>
      <c r="F5236" s="4" t="s">
        <v>10</v>
      </c>
      <c r="G5236" s="7" t="s">
        <v>146</v>
      </c>
    </row>
    <row r="5237" customFormat="false" ht="15.75" hidden="false" customHeight="false" outlineLevel="0" collapsed="false">
      <c r="A5237" s="3" t="n">
        <v>5236</v>
      </c>
      <c r="B5237" s="4" t="s">
        <v>19357</v>
      </c>
      <c r="C5237" s="4" t="s">
        <v>6853</v>
      </c>
      <c r="D5237" s="4" t="s">
        <v>19358</v>
      </c>
      <c r="E5237" s="4" t="s">
        <v>10</v>
      </c>
      <c r="F5237" s="4" t="s">
        <v>10</v>
      </c>
      <c r="G5237" s="7" t="s">
        <v>146</v>
      </c>
    </row>
    <row r="5238" customFormat="false" ht="15.75" hidden="false" customHeight="false" outlineLevel="0" collapsed="false">
      <c r="A5238" s="3" t="n">
        <v>5237</v>
      </c>
      <c r="B5238" s="4" t="s">
        <v>19359</v>
      </c>
      <c r="C5238" s="4" t="s">
        <v>6853</v>
      </c>
      <c r="D5238" s="15" t="s">
        <v>19360</v>
      </c>
      <c r="E5238" s="4" t="s">
        <v>10</v>
      </c>
      <c r="F5238" s="4" t="s">
        <v>10</v>
      </c>
      <c r="G5238" s="7" t="s">
        <v>146</v>
      </c>
    </row>
    <row r="5239" customFormat="false" ht="15.75" hidden="false" customHeight="false" outlineLevel="0" collapsed="false">
      <c r="A5239" s="3" t="n">
        <v>5238</v>
      </c>
      <c r="B5239" s="4" t="s">
        <v>19361</v>
      </c>
      <c r="C5239" s="4" t="s">
        <v>6853</v>
      </c>
      <c r="D5239" s="4" t="s">
        <v>19362</v>
      </c>
      <c r="E5239" s="4" t="s">
        <v>10</v>
      </c>
      <c r="F5239" s="4" t="s">
        <v>10</v>
      </c>
      <c r="G5239" s="7" t="s">
        <v>146</v>
      </c>
    </row>
    <row r="5240" customFormat="false" ht="15.75" hidden="false" customHeight="false" outlineLevel="0" collapsed="false">
      <c r="A5240" s="3" t="n">
        <v>5239</v>
      </c>
      <c r="B5240" s="4" t="s">
        <v>19363</v>
      </c>
      <c r="C5240" s="4" t="s">
        <v>6853</v>
      </c>
      <c r="D5240" s="4" t="s">
        <v>19364</v>
      </c>
      <c r="E5240" s="4" t="s">
        <v>10</v>
      </c>
      <c r="F5240" s="4" t="s">
        <v>10</v>
      </c>
      <c r="G5240" s="7" t="s">
        <v>146</v>
      </c>
    </row>
    <row r="5241" customFormat="false" ht="15.75" hidden="false" customHeight="false" outlineLevel="0" collapsed="false">
      <c r="A5241" s="3" t="n">
        <v>5240</v>
      </c>
      <c r="B5241" s="4" t="s">
        <v>19365</v>
      </c>
      <c r="C5241" s="4" t="s">
        <v>6853</v>
      </c>
      <c r="D5241" s="5" t="s">
        <v>19366</v>
      </c>
      <c r="E5241" s="4" t="s">
        <v>10</v>
      </c>
      <c r="F5241" s="4" t="s">
        <v>10</v>
      </c>
      <c r="G5241" s="7" t="s">
        <v>146</v>
      </c>
    </row>
    <row r="5242" customFormat="false" ht="15.75" hidden="false" customHeight="false" outlineLevel="0" collapsed="false">
      <c r="A5242" s="3" t="n">
        <v>5241</v>
      </c>
      <c r="B5242" s="4" t="s">
        <v>19367</v>
      </c>
      <c r="C5242" s="4" t="s">
        <v>6853</v>
      </c>
      <c r="D5242" s="4" t="s">
        <v>19368</v>
      </c>
      <c r="E5242" s="4" t="s">
        <v>10</v>
      </c>
      <c r="F5242" s="4" t="s">
        <v>10</v>
      </c>
      <c r="G5242" s="7" t="s">
        <v>146</v>
      </c>
    </row>
    <row r="5243" customFormat="false" ht="15.75" hidden="false" customHeight="false" outlineLevel="0" collapsed="false">
      <c r="A5243" s="3" t="n">
        <v>5242</v>
      </c>
      <c r="B5243" s="4" t="s">
        <v>19369</v>
      </c>
      <c r="C5243" s="4" t="s">
        <v>6853</v>
      </c>
      <c r="D5243" s="5" t="s">
        <v>19370</v>
      </c>
      <c r="E5243" s="4" t="s">
        <v>10</v>
      </c>
      <c r="F5243" s="4" t="s">
        <v>10</v>
      </c>
      <c r="G5243" s="7" t="s">
        <v>146</v>
      </c>
    </row>
    <row r="5244" customFormat="false" ht="15.75" hidden="false" customHeight="false" outlineLevel="0" collapsed="false">
      <c r="A5244" s="3" t="n">
        <v>5243</v>
      </c>
      <c r="B5244" s="4" t="s">
        <v>19371</v>
      </c>
      <c r="C5244" s="4" t="s">
        <v>6853</v>
      </c>
      <c r="D5244" s="5" t="s">
        <v>19372</v>
      </c>
      <c r="E5244" s="4" t="s">
        <v>10</v>
      </c>
      <c r="F5244" s="4" t="s">
        <v>10</v>
      </c>
      <c r="G5244" s="7" t="s">
        <v>146</v>
      </c>
    </row>
    <row r="5245" customFormat="false" ht="15.75" hidden="false" customHeight="false" outlineLevel="0" collapsed="false">
      <c r="A5245" s="3" t="n">
        <v>5244</v>
      </c>
      <c r="B5245" s="4" t="s">
        <v>19373</v>
      </c>
      <c r="C5245" s="4" t="s">
        <v>6853</v>
      </c>
      <c r="D5245" s="4" t="s">
        <v>19374</v>
      </c>
      <c r="E5245" s="4" t="s">
        <v>10</v>
      </c>
      <c r="F5245" s="4" t="s">
        <v>10</v>
      </c>
      <c r="G5245" s="7" t="s">
        <v>146</v>
      </c>
    </row>
    <row r="5246" customFormat="false" ht="15.75" hidden="false" customHeight="false" outlineLevel="0" collapsed="false">
      <c r="A5246" s="3" t="n">
        <v>5245</v>
      </c>
      <c r="B5246" s="4" t="s">
        <v>19375</v>
      </c>
      <c r="C5246" s="4" t="s">
        <v>19376</v>
      </c>
      <c r="D5246" s="4" t="s">
        <v>19377</v>
      </c>
      <c r="E5246" s="4" t="s">
        <v>10</v>
      </c>
      <c r="F5246" s="4" t="s">
        <v>10</v>
      </c>
      <c r="G5246" s="4" t="s">
        <v>12</v>
      </c>
    </row>
    <row r="5247" customFormat="false" ht="15.75" hidden="false" customHeight="false" outlineLevel="0" collapsed="false">
      <c r="A5247" s="3" t="n">
        <v>5246</v>
      </c>
      <c r="B5247" s="4" t="s">
        <v>19378</v>
      </c>
      <c r="C5247" s="4" t="s">
        <v>19379</v>
      </c>
      <c r="D5247" s="4" t="s">
        <v>19380</v>
      </c>
      <c r="E5247" s="4" t="s">
        <v>10</v>
      </c>
      <c r="F5247" s="4" t="s">
        <v>10</v>
      </c>
      <c r="G5247" s="4" t="s">
        <v>12</v>
      </c>
    </row>
    <row r="5248" customFormat="false" ht="15.75" hidden="false" customHeight="false" outlineLevel="0" collapsed="false">
      <c r="A5248" s="3" t="n">
        <v>5247</v>
      </c>
      <c r="B5248" s="4" t="s">
        <v>19381</v>
      </c>
      <c r="C5248" s="4" t="s">
        <v>6853</v>
      </c>
      <c r="D5248" s="5" t="s">
        <v>19382</v>
      </c>
      <c r="E5248" s="4" t="s">
        <v>10</v>
      </c>
      <c r="F5248" s="4" t="s">
        <v>10</v>
      </c>
      <c r="G5248" s="7" t="s">
        <v>146</v>
      </c>
    </row>
    <row r="5249" customFormat="false" ht="15.75" hidden="false" customHeight="false" outlineLevel="0" collapsed="false">
      <c r="A5249" s="3" t="n">
        <v>5248</v>
      </c>
      <c r="B5249" s="4" t="s">
        <v>19383</v>
      </c>
      <c r="C5249" s="4" t="s">
        <v>6853</v>
      </c>
      <c r="D5249" s="5" t="s">
        <v>10</v>
      </c>
      <c r="E5249" s="4" t="s">
        <v>19384</v>
      </c>
      <c r="F5249" s="4" t="s">
        <v>10</v>
      </c>
      <c r="G5249" s="7" t="s">
        <v>146</v>
      </c>
    </row>
    <row r="5250" customFormat="false" ht="15.75" hidden="false" customHeight="false" outlineLevel="0" collapsed="false">
      <c r="A5250" s="3" t="n">
        <v>5249</v>
      </c>
      <c r="B5250" s="4" t="s">
        <v>19385</v>
      </c>
      <c r="C5250" s="4" t="s">
        <v>6853</v>
      </c>
      <c r="D5250" s="5" t="s">
        <v>19386</v>
      </c>
      <c r="E5250" s="4" t="s">
        <v>10</v>
      </c>
      <c r="F5250" s="4" t="s">
        <v>10</v>
      </c>
      <c r="G5250" s="7" t="s">
        <v>146</v>
      </c>
    </row>
    <row r="5251" customFormat="false" ht="15.75" hidden="false" customHeight="false" outlineLevel="0" collapsed="false">
      <c r="A5251" s="3" t="n">
        <v>5250</v>
      </c>
      <c r="B5251" s="4" t="s">
        <v>19387</v>
      </c>
      <c r="C5251" s="4" t="s">
        <v>19388</v>
      </c>
      <c r="D5251" s="4" t="s">
        <v>19389</v>
      </c>
      <c r="E5251" s="4" t="n">
        <v>9082780711</v>
      </c>
      <c r="F5251" s="4" t="s">
        <v>19390</v>
      </c>
      <c r="G5251" s="4" t="s">
        <v>12</v>
      </c>
    </row>
    <row r="5252" customFormat="false" ht="15.75" hidden="false" customHeight="false" outlineLevel="0" collapsed="false">
      <c r="A5252" s="3" t="n">
        <v>5251</v>
      </c>
      <c r="B5252" s="4" t="s">
        <v>19391</v>
      </c>
      <c r="C5252" s="4" t="s">
        <v>6853</v>
      </c>
      <c r="D5252" s="5" t="s">
        <v>19392</v>
      </c>
      <c r="E5252" s="4" t="s">
        <v>10</v>
      </c>
      <c r="F5252" s="4" t="s">
        <v>10</v>
      </c>
      <c r="G5252" s="7" t="s">
        <v>146</v>
      </c>
    </row>
    <row r="5253" customFormat="false" ht="15.75" hidden="false" customHeight="false" outlineLevel="0" collapsed="false">
      <c r="A5253" s="3" t="n">
        <v>5252</v>
      </c>
      <c r="B5253" s="4" t="s">
        <v>19393</v>
      </c>
      <c r="C5253" s="4" t="s">
        <v>6853</v>
      </c>
      <c r="D5253" s="5" t="s">
        <v>19394</v>
      </c>
      <c r="E5253" s="4" t="s">
        <v>10</v>
      </c>
      <c r="F5253" s="4" t="s">
        <v>10</v>
      </c>
      <c r="G5253" s="4" t="s">
        <v>19192</v>
      </c>
    </row>
    <row r="5254" customFormat="false" ht="15.75" hidden="false" customHeight="false" outlineLevel="0" collapsed="false">
      <c r="A5254" s="3" t="n">
        <v>5253</v>
      </c>
      <c r="B5254" s="4" t="s">
        <v>19395</v>
      </c>
      <c r="C5254" s="4" t="s">
        <v>6853</v>
      </c>
      <c r="D5254" s="5" t="s">
        <v>19396</v>
      </c>
      <c r="E5254" s="4" t="s">
        <v>10</v>
      </c>
      <c r="F5254" s="4" t="s">
        <v>10</v>
      </c>
      <c r="G5254" s="7" t="s">
        <v>146</v>
      </c>
    </row>
    <row r="5255" customFormat="false" ht="15.75" hidden="false" customHeight="false" outlineLevel="0" collapsed="false">
      <c r="A5255" s="3" t="n">
        <v>5254</v>
      </c>
      <c r="B5255" s="4" t="s">
        <v>19397</v>
      </c>
      <c r="C5255" s="4" t="s">
        <v>6853</v>
      </c>
      <c r="D5255" s="4" t="s">
        <v>19398</v>
      </c>
      <c r="E5255" s="4" t="s">
        <v>10</v>
      </c>
      <c r="F5255" s="4" t="s">
        <v>10</v>
      </c>
      <c r="G5255" s="7" t="s">
        <v>146</v>
      </c>
    </row>
    <row r="5256" customFormat="false" ht="15.75" hidden="false" customHeight="false" outlineLevel="0" collapsed="false">
      <c r="A5256" s="3" t="n">
        <v>5255</v>
      </c>
      <c r="B5256" s="4" t="s">
        <v>19399</v>
      </c>
      <c r="C5256" s="4" t="s">
        <v>6853</v>
      </c>
      <c r="D5256" s="5" t="s">
        <v>19400</v>
      </c>
      <c r="E5256" s="4" t="s">
        <v>10</v>
      </c>
      <c r="F5256" s="4" t="s">
        <v>10</v>
      </c>
      <c r="G5256" s="7" t="s">
        <v>146</v>
      </c>
    </row>
    <row r="5257" customFormat="false" ht="15.75" hidden="false" customHeight="false" outlineLevel="0" collapsed="false">
      <c r="A5257" s="3" t="n">
        <v>5256</v>
      </c>
      <c r="B5257" s="4" t="s">
        <v>19401</v>
      </c>
      <c r="C5257" s="4" t="s">
        <v>6853</v>
      </c>
      <c r="D5257" s="5" t="s">
        <v>19402</v>
      </c>
      <c r="E5257" s="4" t="s">
        <v>10</v>
      </c>
      <c r="F5257" s="4" t="s">
        <v>10</v>
      </c>
      <c r="G5257" s="7" t="s">
        <v>146</v>
      </c>
    </row>
    <row r="5258" customFormat="false" ht="15.75" hidden="false" customHeight="false" outlineLevel="0" collapsed="false">
      <c r="A5258" s="3" t="n">
        <v>5257</v>
      </c>
      <c r="B5258" s="4" t="s">
        <v>19403</v>
      </c>
      <c r="C5258" s="4" t="s">
        <v>6853</v>
      </c>
      <c r="D5258" s="5" t="s">
        <v>19404</v>
      </c>
      <c r="E5258" s="4" t="s">
        <v>10</v>
      </c>
      <c r="F5258" s="4" t="s">
        <v>10</v>
      </c>
      <c r="G5258" s="7" t="s">
        <v>146</v>
      </c>
    </row>
    <row r="5259" customFormat="false" ht="15.75" hidden="false" customHeight="false" outlineLevel="0" collapsed="false">
      <c r="A5259" s="3" t="n">
        <v>5258</v>
      </c>
      <c r="B5259" s="4" t="s">
        <v>19405</v>
      </c>
      <c r="C5259" s="4" t="s">
        <v>6853</v>
      </c>
      <c r="D5259" s="5" t="s">
        <v>19406</v>
      </c>
      <c r="E5259" s="4" t="s">
        <v>10</v>
      </c>
      <c r="F5259" s="4" t="s">
        <v>10</v>
      </c>
      <c r="G5259" s="7" t="s">
        <v>146</v>
      </c>
    </row>
    <row r="5260" customFormat="false" ht="15.75" hidden="false" customHeight="false" outlineLevel="0" collapsed="false">
      <c r="A5260" s="3" t="n">
        <v>5259</v>
      </c>
      <c r="B5260" s="4" t="s">
        <v>19407</v>
      </c>
      <c r="C5260" s="4" t="s">
        <v>6853</v>
      </c>
      <c r="D5260" s="5" t="s">
        <v>19408</v>
      </c>
      <c r="E5260" s="4" t="s">
        <v>10</v>
      </c>
      <c r="F5260" s="4" t="s">
        <v>10</v>
      </c>
      <c r="G5260" s="7" t="s">
        <v>146</v>
      </c>
    </row>
    <row r="5261" customFormat="false" ht="15.75" hidden="false" customHeight="false" outlineLevel="0" collapsed="false">
      <c r="A5261" s="3" t="n">
        <v>5260</v>
      </c>
      <c r="B5261" s="4" t="s">
        <v>19409</v>
      </c>
      <c r="C5261" s="4" t="s">
        <v>6853</v>
      </c>
      <c r="D5261" s="4" t="s">
        <v>19410</v>
      </c>
      <c r="E5261" s="4" t="s">
        <v>10</v>
      </c>
      <c r="F5261" s="4" t="s">
        <v>10</v>
      </c>
      <c r="G5261" s="7" t="s">
        <v>146</v>
      </c>
    </row>
    <row r="5262" customFormat="false" ht="15.75" hidden="false" customHeight="false" outlineLevel="0" collapsed="false">
      <c r="A5262" s="3" t="n">
        <v>5261</v>
      </c>
      <c r="B5262" s="4" t="s">
        <v>19411</v>
      </c>
      <c r="C5262" s="4" t="s">
        <v>6853</v>
      </c>
      <c r="D5262" s="5" t="s">
        <v>19412</v>
      </c>
      <c r="E5262" s="4" t="s">
        <v>10</v>
      </c>
      <c r="F5262" s="4" t="s">
        <v>10</v>
      </c>
      <c r="G5262" s="7" t="s">
        <v>146</v>
      </c>
    </row>
    <row r="5263" customFormat="false" ht="15.75" hidden="false" customHeight="false" outlineLevel="0" collapsed="false">
      <c r="A5263" s="3" t="n">
        <v>5262</v>
      </c>
      <c r="B5263" s="4" t="s">
        <v>19413</v>
      </c>
      <c r="C5263" s="4" t="s">
        <v>6853</v>
      </c>
      <c r="D5263" s="5" t="s">
        <v>19414</v>
      </c>
      <c r="E5263" s="4" t="s">
        <v>10</v>
      </c>
      <c r="F5263" s="4" t="s">
        <v>10</v>
      </c>
      <c r="G5263" s="7" t="s">
        <v>146</v>
      </c>
    </row>
    <row r="5264" customFormat="false" ht="15.75" hidden="false" customHeight="false" outlineLevel="0" collapsed="false">
      <c r="A5264" s="3" t="n">
        <v>5263</v>
      </c>
      <c r="B5264" s="4" t="s">
        <v>19415</v>
      </c>
      <c r="C5264" s="4" t="s">
        <v>6853</v>
      </c>
      <c r="D5264" s="5" t="s">
        <v>19416</v>
      </c>
      <c r="E5264" s="4" t="n">
        <v>8143140327</v>
      </c>
      <c r="F5264" s="4" t="s">
        <v>10</v>
      </c>
      <c r="G5264" s="7" t="s">
        <v>146</v>
      </c>
    </row>
    <row r="5265" customFormat="false" ht="15.75" hidden="false" customHeight="false" outlineLevel="0" collapsed="false">
      <c r="A5265" s="3" t="n">
        <v>5264</v>
      </c>
      <c r="B5265" s="4" t="s">
        <v>19417</v>
      </c>
      <c r="C5265" s="4" t="s">
        <v>6853</v>
      </c>
      <c r="D5265" s="6" t="s">
        <v>19418</v>
      </c>
      <c r="E5265" s="4" t="s">
        <v>10</v>
      </c>
      <c r="F5265" s="4" t="s">
        <v>10</v>
      </c>
      <c r="G5265" s="4" t="s">
        <v>19419</v>
      </c>
    </row>
    <row r="5266" customFormat="false" ht="15.75" hidden="false" customHeight="false" outlineLevel="0" collapsed="false">
      <c r="A5266" s="3" t="n">
        <v>5265</v>
      </c>
      <c r="B5266" s="4" t="s">
        <v>19420</v>
      </c>
      <c r="C5266" s="4" t="s">
        <v>6853</v>
      </c>
      <c r="D5266" s="4" t="s">
        <v>19421</v>
      </c>
      <c r="E5266" s="4" t="s">
        <v>10</v>
      </c>
      <c r="F5266" s="4" t="s">
        <v>10</v>
      </c>
      <c r="G5266" s="7" t="s">
        <v>146</v>
      </c>
    </row>
    <row r="5267" customFormat="false" ht="15.75" hidden="false" customHeight="false" outlineLevel="0" collapsed="false">
      <c r="A5267" s="3" t="n">
        <v>5266</v>
      </c>
      <c r="B5267" s="4" t="s">
        <v>19422</v>
      </c>
      <c r="C5267" s="4" t="s">
        <v>6853</v>
      </c>
      <c r="D5267" s="5" t="s">
        <v>19423</v>
      </c>
      <c r="E5267" s="4" t="s">
        <v>10</v>
      </c>
      <c r="F5267" s="4" t="s">
        <v>10</v>
      </c>
      <c r="G5267" s="7" t="s">
        <v>146</v>
      </c>
    </row>
    <row r="5268" customFormat="false" ht="15.75" hidden="false" customHeight="false" outlineLevel="0" collapsed="false">
      <c r="A5268" s="3" t="n">
        <v>5267</v>
      </c>
      <c r="B5268" s="4" t="s">
        <v>19424</v>
      </c>
      <c r="C5268" s="4" t="s">
        <v>6853</v>
      </c>
      <c r="D5268" s="5" t="s">
        <v>19425</v>
      </c>
      <c r="E5268" s="4" t="s">
        <v>10</v>
      </c>
      <c r="F5268" s="4" t="s">
        <v>10</v>
      </c>
      <c r="G5268" s="7" t="s">
        <v>146</v>
      </c>
    </row>
    <row r="5269" customFormat="false" ht="15.75" hidden="false" customHeight="false" outlineLevel="0" collapsed="false">
      <c r="A5269" s="3" t="n">
        <v>5268</v>
      </c>
      <c r="B5269" s="4" t="s">
        <v>19426</v>
      </c>
      <c r="C5269" s="7" t="s">
        <v>14</v>
      </c>
      <c r="D5269" s="4" t="s">
        <v>19427</v>
      </c>
      <c r="E5269" s="4" t="n">
        <v>9818732093</v>
      </c>
      <c r="F5269" s="4" t="s">
        <v>10</v>
      </c>
      <c r="G5269" s="4" t="s">
        <v>12</v>
      </c>
    </row>
    <row r="5270" customFormat="false" ht="15.75" hidden="false" customHeight="false" outlineLevel="0" collapsed="false">
      <c r="A5270" s="3" t="n">
        <v>5269</v>
      </c>
      <c r="B5270" s="4" t="s">
        <v>19428</v>
      </c>
      <c r="C5270" s="4" t="s">
        <v>14</v>
      </c>
      <c r="D5270" s="4" t="s">
        <v>19429</v>
      </c>
      <c r="E5270" s="4" t="s">
        <v>10</v>
      </c>
      <c r="F5270" s="4" t="s">
        <v>10</v>
      </c>
      <c r="G5270" s="4" t="s">
        <v>12</v>
      </c>
    </row>
    <row r="5271" customFormat="false" ht="15.75" hidden="false" customHeight="false" outlineLevel="0" collapsed="false">
      <c r="A5271" s="3" t="n">
        <v>5270</v>
      </c>
      <c r="B5271" s="4" t="s">
        <v>19430</v>
      </c>
      <c r="C5271" s="4" t="s">
        <v>6853</v>
      </c>
      <c r="D5271" s="6" t="s">
        <v>19431</v>
      </c>
      <c r="E5271" s="4" t="s">
        <v>10</v>
      </c>
      <c r="F5271" s="4" t="s">
        <v>10</v>
      </c>
      <c r="G5271" s="7" t="s">
        <v>146</v>
      </c>
    </row>
    <row r="5272" customFormat="false" ht="15.75" hidden="false" customHeight="false" outlineLevel="0" collapsed="false">
      <c r="A5272" s="3" t="n">
        <v>5271</v>
      </c>
      <c r="B5272" s="4" t="s">
        <v>19432</v>
      </c>
      <c r="C5272" s="4" t="s">
        <v>6853</v>
      </c>
      <c r="D5272" s="6" t="s">
        <v>19433</v>
      </c>
      <c r="E5272" s="4" t="s">
        <v>10</v>
      </c>
      <c r="F5272" s="4" t="s">
        <v>10</v>
      </c>
      <c r="G5272" s="7" t="s">
        <v>146</v>
      </c>
    </row>
    <row r="5273" customFormat="false" ht="15.75" hidden="false" customHeight="false" outlineLevel="0" collapsed="false">
      <c r="A5273" s="3" t="n">
        <v>5272</v>
      </c>
      <c r="B5273" s="4" t="s">
        <v>19434</v>
      </c>
      <c r="C5273" s="4" t="s">
        <v>6853</v>
      </c>
      <c r="D5273" s="6" t="s">
        <v>19435</v>
      </c>
      <c r="E5273" s="4" t="s">
        <v>10</v>
      </c>
      <c r="F5273" s="4" t="s">
        <v>10</v>
      </c>
      <c r="G5273" s="7" t="s">
        <v>146</v>
      </c>
    </row>
    <row r="5274" customFormat="false" ht="15.75" hidden="false" customHeight="false" outlineLevel="0" collapsed="false">
      <c r="A5274" s="3" t="n">
        <v>5273</v>
      </c>
      <c r="B5274" s="4" t="s">
        <v>19436</v>
      </c>
      <c r="C5274" s="4" t="s">
        <v>6853</v>
      </c>
      <c r="D5274" s="5" t="s">
        <v>19437</v>
      </c>
      <c r="E5274" s="4" t="s">
        <v>10</v>
      </c>
      <c r="F5274" s="4" t="s">
        <v>10</v>
      </c>
      <c r="G5274" s="7" t="s">
        <v>146</v>
      </c>
    </row>
    <row r="5275" customFormat="false" ht="15.75" hidden="false" customHeight="false" outlineLevel="0" collapsed="false">
      <c r="A5275" s="3" t="n">
        <v>5274</v>
      </c>
      <c r="B5275" s="4" t="s">
        <v>19438</v>
      </c>
      <c r="C5275" s="4" t="s">
        <v>6853</v>
      </c>
      <c r="D5275" s="5" t="s">
        <v>19439</v>
      </c>
      <c r="E5275" s="4" t="s">
        <v>10</v>
      </c>
      <c r="F5275" s="4" t="s">
        <v>10</v>
      </c>
      <c r="G5275" s="7" t="s">
        <v>146</v>
      </c>
    </row>
    <row r="5276" customFormat="false" ht="15.75" hidden="false" customHeight="false" outlineLevel="0" collapsed="false">
      <c r="A5276" s="3" t="n">
        <v>5275</v>
      </c>
      <c r="B5276" s="4" t="s">
        <v>19440</v>
      </c>
      <c r="C5276" s="4" t="s">
        <v>6853</v>
      </c>
      <c r="D5276" s="5" t="s">
        <v>19441</v>
      </c>
      <c r="E5276" s="4" t="s">
        <v>10</v>
      </c>
      <c r="F5276" s="4" t="s">
        <v>10</v>
      </c>
      <c r="G5276" s="7" t="s">
        <v>146</v>
      </c>
    </row>
    <row r="5277" customFormat="false" ht="15.75" hidden="false" customHeight="false" outlineLevel="0" collapsed="false">
      <c r="A5277" s="3" t="n">
        <v>5276</v>
      </c>
      <c r="B5277" s="4" t="s">
        <v>19442</v>
      </c>
      <c r="C5277" s="4" t="s">
        <v>6853</v>
      </c>
      <c r="D5277" s="5" t="s">
        <v>19443</v>
      </c>
      <c r="E5277" s="4" t="s">
        <v>10</v>
      </c>
      <c r="F5277" s="4" t="s">
        <v>10</v>
      </c>
      <c r="G5277" s="7" t="s">
        <v>146</v>
      </c>
    </row>
    <row r="5278" customFormat="false" ht="15.75" hidden="false" customHeight="false" outlineLevel="0" collapsed="false">
      <c r="A5278" s="3" t="n">
        <v>5277</v>
      </c>
      <c r="B5278" s="4" t="s">
        <v>19444</v>
      </c>
      <c r="C5278" s="4" t="s">
        <v>6853</v>
      </c>
      <c r="D5278" s="5" t="s">
        <v>19445</v>
      </c>
      <c r="E5278" s="4" t="s">
        <v>10</v>
      </c>
      <c r="F5278" s="4" t="s">
        <v>10</v>
      </c>
      <c r="G5278" s="7" t="s">
        <v>146</v>
      </c>
    </row>
    <row r="5279" customFormat="false" ht="15.75" hidden="false" customHeight="false" outlineLevel="0" collapsed="false">
      <c r="A5279" s="3" t="n">
        <v>5278</v>
      </c>
      <c r="B5279" s="4" t="s">
        <v>19446</v>
      </c>
      <c r="C5279" s="4" t="s">
        <v>6853</v>
      </c>
      <c r="D5279" s="5" t="s">
        <v>19447</v>
      </c>
      <c r="E5279" s="4" t="s">
        <v>10</v>
      </c>
      <c r="F5279" s="4" t="s">
        <v>10</v>
      </c>
      <c r="G5279" s="7" t="s">
        <v>146</v>
      </c>
    </row>
    <row r="5280" customFormat="false" ht="15.75" hidden="false" customHeight="false" outlineLevel="0" collapsed="false">
      <c r="A5280" s="3" t="n">
        <v>5279</v>
      </c>
      <c r="B5280" s="4" t="s">
        <v>19448</v>
      </c>
      <c r="C5280" s="4" t="s">
        <v>6853</v>
      </c>
      <c r="D5280" s="5" t="s">
        <v>19449</v>
      </c>
      <c r="E5280" s="4" t="s">
        <v>10</v>
      </c>
      <c r="F5280" s="4" t="s">
        <v>10</v>
      </c>
      <c r="G5280" s="7" t="s">
        <v>146</v>
      </c>
    </row>
    <row r="5281" customFormat="false" ht="15.75" hidden="false" customHeight="false" outlineLevel="0" collapsed="false">
      <c r="A5281" s="3" t="n">
        <v>5280</v>
      </c>
      <c r="B5281" s="4" t="s">
        <v>19450</v>
      </c>
      <c r="C5281" s="4" t="s">
        <v>6853</v>
      </c>
      <c r="D5281" s="5" t="s">
        <v>19451</v>
      </c>
      <c r="E5281" s="4" t="s">
        <v>10</v>
      </c>
      <c r="F5281" s="4" t="s">
        <v>10</v>
      </c>
      <c r="G5281" s="7" t="s">
        <v>146</v>
      </c>
    </row>
    <row r="5282" customFormat="false" ht="15.75" hidden="false" customHeight="false" outlineLevel="0" collapsed="false">
      <c r="A5282" s="3" t="n">
        <v>5281</v>
      </c>
      <c r="B5282" s="4" t="s">
        <v>19452</v>
      </c>
      <c r="C5282" s="4" t="s">
        <v>6853</v>
      </c>
      <c r="D5282" s="5" t="s">
        <v>19453</v>
      </c>
      <c r="E5282" s="4" t="s">
        <v>10</v>
      </c>
      <c r="F5282" s="4" t="s">
        <v>10</v>
      </c>
      <c r="G5282" s="7" t="s">
        <v>146</v>
      </c>
    </row>
    <row r="5283" customFormat="false" ht="15.75" hidden="false" customHeight="false" outlineLevel="0" collapsed="false">
      <c r="A5283" s="3" t="n">
        <v>5282</v>
      </c>
      <c r="B5283" s="4" t="s">
        <v>19454</v>
      </c>
      <c r="C5283" s="4" t="s">
        <v>6853</v>
      </c>
      <c r="D5283" s="5" t="s">
        <v>19455</v>
      </c>
      <c r="E5283" s="4" t="s">
        <v>10</v>
      </c>
      <c r="F5283" s="4" t="s">
        <v>10</v>
      </c>
      <c r="G5283" s="7" t="s">
        <v>146</v>
      </c>
    </row>
    <row r="5284" customFormat="false" ht="15.75" hidden="false" customHeight="false" outlineLevel="0" collapsed="false">
      <c r="A5284" s="3" t="n">
        <v>5283</v>
      </c>
      <c r="B5284" s="4" t="s">
        <v>19456</v>
      </c>
      <c r="C5284" s="4" t="s">
        <v>6853</v>
      </c>
      <c r="D5284" s="5" t="s">
        <v>19457</v>
      </c>
      <c r="E5284" s="4" t="s">
        <v>10</v>
      </c>
      <c r="F5284" s="4" t="s">
        <v>10</v>
      </c>
      <c r="G5284" s="7" t="s">
        <v>146</v>
      </c>
    </row>
    <row r="5285" customFormat="false" ht="15.75" hidden="false" customHeight="false" outlineLevel="0" collapsed="false">
      <c r="A5285" s="3" t="n">
        <v>5284</v>
      </c>
      <c r="B5285" s="4" t="s">
        <v>19458</v>
      </c>
      <c r="C5285" s="4" t="s">
        <v>6853</v>
      </c>
      <c r="D5285" s="5" t="s">
        <v>19459</v>
      </c>
      <c r="E5285" s="4" t="s">
        <v>10</v>
      </c>
      <c r="F5285" s="4" t="s">
        <v>10</v>
      </c>
      <c r="G5285" s="7" t="s">
        <v>146</v>
      </c>
    </row>
    <row r="5286" customFormat="false" ht="15.75" hidden="false" customHeight="false" outlineLevel="0" collapsed="false">
      <c r="A5286" s="3" t="n">
        <v>5285</v>
      </c>
      <c r="B5286" s="4" t="s">
        <v>19460</v>
      </c>
      <c r="C5286" s="4" t="s">
        <v>6853</v>
      </c>
      <c r="D5286" s="6" t="s">
        <v>19461</v>
      </c>
      <c r="E5286" s="4" t="s">
        <v>10</v>
      </c>
      <c r="F5286" s="4" t="s">
        <v>10</v>
      </c>
      <c r="G5286" s="7" t="s">
        <v>146</v>
      </c>
    </row>
    <row r="5287" customFormat="false" ht="15.75" hidden="false" customHeight="false" outlineLevel="0" collapsed="false">
      <c r="A5287" s="3" t="n">
        <v>5286</v>
      </c>
      <c r="B5287" s="4" t="s">
        <v>19462</v>
      </c>
      <c r="C5287" s="4" t="s">
        <v>6853</v>
      </c>
      <c r="D5287" s="6" t="s">
        <v>19463</v>
      </c>
      <c r="E5287" s="4" t="s">
        <v>10</v>
      </c>
      <c r="F5287" s="4" t="s">
        <v>10</v>
      </c>
      <c r="G5287" s="7" t="s">
        <v>146</v>
      </c>
    </row>
    <row r="5288" customFormat="false" ht="15.75" hidden="false" customHeight="false" outlineLevel="0" collapsed="false">
      <c r="A5288" s="3" t="n">
        <v>5287</v>
      </c>
      <c r="B5288" s="4" t="s">
        <v>19464</v>
      </c>
      <c r="C5288" s="4" t="s">
        <v>6853</v>
      </c>
      <c r="D5288" s="5" t="s">
        <v>19465</v>
      </c>
      <c r="E5288" s="4" t="s">
        <v>10</v>
      </c>
      <c r="F5288" s="4" t="s">
        <v>10</v>
      </c>
      <c r="G5288" s="7" t="s">
        <v>146</v>
      </c>
    </row>
    <row r="5289" customFormat="false" ht="15.75" hidden="false" customHeight="false" outlineLevel="0" collapsed="false">
      <c r="A5289" s="3" t="n">
        <v>5288</v>
      </c>
      <c r="B5289" s="4" t="s">
        <v>19466</v>
      </c>
      <c r="C5289" s="4" t="s">
        <v>6853</v>
      </c>
      <c r="D5289" s="5" t="s">
        <v>19467</v>
      </c>
      <c r="E5289" s="4" t="s">
        <v>10</v>
      </c>
      <c r="F5289" s="4" t="s">
        <v>10</v>
      </c>
      <c r="G5289" s="7" t="s">
        <v>146</v>
      </c>
    </row>
    <row r="5290" customFormat="false" ht="15.75" hidden="false" customHeight="false" outlineLevel="0" collapsed="false">
      <c r="A5290" s="3" t="n">
        <v>5289</v>
      </c>
      <c r="B5290" s="4" t="s">
        <v>19468</v>
      </c>
      <c r="C5290" s="4" t="s">
        <v>6853</v>
      </c>
      <c r="D5290" s="5" t="s">
        <v>19469</v>
      </c>
      <c r="E5290" s="4" t="s">
        <v>10</v>
      </c>
      <c r="F5290" s="4" t="s">
        <v>10</v>
      </c>
      <c r="G5290" s="7" t="s">
        <v>146</v>
      </c>
    </row>
    <row r="5291" customFormat="false" ht="15.75" hidden="false" customHeight="false" outlineLevel="0" collapsed="false">
      <c r="A5291" s="3" t="n">
        <v>5290</v>
      </c>
      <c r="B5291" s="4" t="s">
        <v>19470</v>
      </c>
      <c r="C5291" s="4" t="s">
        <v>19471</v>
      </c>
      <c r="D5291" s="4" t="s">
        <v>19472</v>
      </c>
      <c r="E5291" s="4" t="s">
        <v>19473</v>
      </c>
      <c r="F5291" s="4" t="s">
        <v>19474</v>
      </c>
      <c r="G5291" s="4" t="s">
        <v>12</v>
      </c>
    </row>
    <row r="5292" customFormat="false" ht="15.75" hidden="false" customHeight="false" outlineLevel="0" collapsed="false">
      <c r="A5292" s="3" t="n">
        <v>5291</v>
      </c>
      <c r="B5292" s="4" t="s">
        <v>19475</v>
      </c>
      <c r="C5292" s="4" t="s">
        <v>19476</v>
      </c>
      <c r="D5292" s="4" t="s">
        <v>19477</v>
      </c>
      <c r="E5292" s="4" t="s">
        <v>19478</v>
      </c>
      <c r="F5292" s="4" t="s">
        <v>19479</v>
      </c>
      <c r="G5292" s="4" t="s">
        <v>12</v>
      </c>
    </row>
    <row r="5293" customFormat="false" ht="15.75" hidden="false" customHeight="false" outlineLevel="0" collapsed="false">
      <c r="A5293" s="3" t="n">
        <v>5292</v>
      </c>
      <c r="B5293" s="4" t="s">
        <v>19480</v>
      </c>
      <c r="C5293" s="4" t="s">
        <v>19481</v>
      </c>
      <c r="D5293" s="4" t="s">
        <v>19482</v>
      </c>
      <c r="E5293" s="4" t="s">
        <v>19483</v>
      </c>
      <c r="F5293" s="4" t="s">
        <v>19484</v>
      </c>
      <c r="G5293" s="4" t="s">
        <v>12</v>
      </c>
    </row>
    <row r="5294" customFormat="false" ht="15.75" hidden="false" customHeight="false" outlineLevel="0" collapsed="false">
      <c r="A5294" s="3" t="n">
        <v>5293</v>
      </c>
      <c r="B5294" s="4" t="s">
        <v>19485</v>
      </c>
      <c r="C5294" s="4" t="s">
        <v>19486</v>
      </c>
      <c r="D5294" s="4" t="s">
        <v>19487</v>
      </c>
      <c r="E5294" s="4" t="n">
        <v>7299012342</v>
      </c>
      <c r="F5294" s="4" t="s">
        <v>10</v>
      </c>
      <c r="G5294" s="4" t="s">
        <v>12</v>
      </c>
    </row>
    <row r="5295" customFormat="false" ht="15.75" hidden="false" customHeight="false" outlineLevel="0" collapsed="false">
      <c r="A5295" s="3" t="n">
        <v>5294</v>
      </c>
      <c r="B5295" s="4" t="s">
        <v>19488</v>
      </c>
      <c r="C5295" s="4" t="s">
        <v>19489</v>
      </c>
      <c r="D5295" s="7" t="s">
        <v>19490</v>
      </c>
      <c r="E5295" s="4" t="n">
        <v>9163300991</v>
      </c>
      <c r="F5295" s="4" t="s">
        <v>19491</v>
      </c>
      <c r="G5295" s="4" t="s">
        <v>12</v>
      </c>
    </row>
    <row r="5296" customFormat="false" ht="15.75" hidden="false" customHeight="false" outlineLevel="0" collapsed="false">
      <c r="A5296" s="3" t="n">
        <v>5295</v>
      </c>
      <c r="B5296" s="4" t="s">
        <v>19492</v>
      </c>
      <c r="C5296" s="4" t="s">
        <v>19493</v>
      </c>
      <c r="D5296" s="4" t="s">
        <v>19494</v>
      </c>
      <c r="E5296" s="4" t="s">
        <v>10</v>
      </c>
      <c r="F5296" s="4" t="s">
        <v>19495</v>
      </c>
      <c r="G5296" s="4" t="s">
        <v>12</v>
      </c>
    </row>
    <row r="5297" customFormat="false" ht="15.75" hidden="false" customHeight="false" outlineLevel="0" collapsed="false">
      <c r="A5297" s="3" t="n">
        <v>5296</v>
      </c>
      <c r="B5297" s="4" t="s">
        <v>19496</v>
      </c>
      <c r="C5297" s="7" t="s">
        <v>19497</v>
      </c>
      <c r="D5297" s="7" t="s">
        <v>19498</v>
      </c>
      <c r="E5297" s="7" t="s">
        <v>19499</v>
      </c>
      <c r="F5297" s="7" t="s">
        <v>10</v>
      </c>
      <c r="G5297" s="4" t="s">
        <v>12</v>
      </c>
    </row>
    <row r="5298" customFormat="false" ht="15.75" hidden="false" customHeight="false" outlineLevel="0" collapsed="false">
      <c r="A5298" s="3" t="n">
        <v>5297</v>
      </c>
      <c r="B5298" s="4" t="s">
        <v>19500</v>
      </c>
      <c r="C5298" s="7" t="s">
        <v>19501</v>
      </c>
      <c r="D5298" s="4" t="s">
        <v>19502</v>
      </c>
      <c r="E5298" s="4" t="s">
        <v>10</v>
      </c>
      <c r="F5298" s="7" t="s">
        <v>10</v>
      </c>
      <c r="G5298" s="7" t="s">
        <v>12</v>
      </c>
    </row>
    <row r="5299" customFormat="false" ht="15.75" hidden="false" customHeight="false" outlineLevel="0" collapsed="false">
      <c r="A5299" s="3" t="n">
        <v>5298</v>
      </c>
      <c r="B5299" s="4" t="s">
        <v>19503</v>
      </c>
      <c r="C5299" s="7" t="s">
        <v>19504</v>
      </c>
      <c r="D5299" s="4" t="s">
        <v>19505</v>
      </c>
      <c r="E5299" s="4" t="s">
        <v>10</v>
      </c>
      <c r="F5299" s="7" t="s">
        <v>10</v>
      </c>
      <c r="G5299" s="7" t="s">
        <v>12</v>
      </c>
    </row>
    <row r="5300" customFormat="false" ht="15.75" hidden="false" customHeight="false" outlineLevel="0" collapsed="false">
      <c r="A5300" s="3" t="n">
        <v>5299</v>
      </c>
      <c r="B5300" s="4" t="s">
        <v>19506</v>
      </c>
      <c r="C5300" s="7" t="s">
        <v>19507</v>
      </c>
      <c r="D5300" s="7" t="s">
        <v>19508</v>
      </c>
      <c r="E5300" s="7" t="n">
        <v>9871590969</v>
      </c>
      <c r="F5300" s="7" t="s">
        <v>10</v>
      </c>
      <c r="G5300" s="7" t="s">
        <v>12</v>
      </c>
    </row>
    <row r="5301" customFormat="false" ht="15.75" hidden="false" customHeight="false" outlineLevel="0" collapsed="false">
      <c r="A5301" s="3" t="n">
        <v>5300</v>
      </c>
      <c r="B5301" s="4" t="s">
        <v>19509</v>
      </c>
      <c r="C5301" s="7" t="s">
        <v>14</v>
      </c>
      <c r="D5301" s="4" t="s">
        <v>19510</v>
      </c>
      <c r="E5301" s="7" t="s">
        <v>10</v>
      </c>
      <c r="F5301" s="4" t="s">
        <v>10</v>
      </c>
      <c r="G5301" s="7" t="s">
        <v>12</v>
      </c>
    </row>
    <row r="5302" customFormat="false" ht="15.75" hidden="false" customHeight="false" outlineLevel="0" collapsed="false">
      <c r="A5302" s="3" t="n">
        <v>5301</v>
      </c>
      <c r="B5302" s="4" t="s">
        <v>19511</v>
      </c>
      <c r="C5302" s="7" t="s">
        <v>3175</v>
      </c>
      <c r="D5302" s="7" t="s">
        <v>19512</v>
      </c>
      <c r="E5302" s="4" t="s">
        <v>10</v>
      </c>
      <c r="F5302" s="7" t="s">
        <v>19513</v>
      </c>
      <c r="G5302" s="7" t="s">
        <v>12</v>
      </c>
    </row>
    <row r="5303" customFormat="false" ht="15.75" hidden="false" customHeight="false" outlineLevel="0" collapsed="false">
      <c r="A5303" s="3" t="n">
        <v>5302</v>
      </c>
      <c r="B5303" s="4" t="s">
        <v>19514</v>
      </c>
      <c r="C5303" s="7" t="s">
        <v>16453</v>
      </c>
      <c r="D5303" s="4" t="s">
        <v>19515</v>
      </c>
      <c r="E5303" s="7" t="s">
        <v>10</v>
      </c>
      <c r="F5303" s="7" t="s">
        <v>10</v>
      </c>
      <c r="G5303" s="7" t="s">
        <v>12</v>
      </c>
    </row>
    <row r="5304" customFormat="false" ht="15.75" hidden="false" customHeight="false" outlineLevel="0" collapsed="false">
      <c r="A5304" s="3" t="n">
        <v>5303</v>
      </c>
      <c r="B5304" s="4" t="s">
        <v>19516</v>
      </c>
      <c r="C5304" s="7" t="s">
        <v>19517</v>
      </c>
      <c r="D5304" s="4" t="s">
        <v>19518</v>
      </c>
      <c r="E5304" s="7" t="s">
        <v>10</v>
      </c>
      <c r="F5304" s="7" t="s">
        <v>10</v>
      </c>
      <c r="G5304" s="7" t="s">
        <v>12</v>
      </c>
    </row>
    <row r="5305" customFormat="false" ht="15.75" hidden="false" customHeight="false" outlineLevel="0" collapsed="false">
      <c r="A5305" s="3" t="n">
        <v>5304</v>
      </c>
      <c r="B5305" s="4" t="s">
        <v>19519</v>
      </c>
      <c r="C5305" s="17" t="s">
        <v>19520</v>
      </c>
      <c r="D5305" s="12" t="s">
        <v>19521</v>
      </c>
      <c r="E5305" s="18" t="n">
        <v>9926353699</v>
      </c>
      <c r="F5305" s="7" t="s">
        <v>19522</v>
      </c>
      <c r="G5305" s="7" t="s">
        <v>12</v>
      </c>
    </row>
    <row r="5306" customFormat="false" ht="15.75" hidden="false" customHeight="false" outlineLevel="0" collapsed="false">
      <c r="A5306" s="3" t="n">
        <v>5305</v>
      </c>
      <c r="B5306" s="4" t="s">
        <v>19523</v>
      </c>
      <c r="C5306" s="7" t="s">
        <v>19524</v>
      </c>
      <c r="D5306" s="7" t="s">
        <v>19525</v>
      </c>
      <c r="E5306" s="7" t="s">
        <v>10</v>
      </c>
      <c r="F5306" s="7" t="s">
        <v>10</v>
      </c>
      <c r="G5306" s="7" t="s">
        <v>12</v>
      </c>
    </row>
    <row r="5307" customFormat="false" ht="15.75" hidden="false" customHeight="false" outlineLevel="0" collapsed="false">
      <c r="A5307" s="3" t="n">
        <v>5306</v>
      </c>
      <c r="B5307" s="4" t="s">
        <v>19526</v>
      </c>
      <c r="C5307" s="7" t="s">
        <v>19527</v>
      </c>
      <c r="D5307" s="7" t="s">
        <v>19528</v>
      </c>
      <c r="E5307" s="7" t="s">
        <v>10</v>
      </c>
      <c r="F5307" s="4" t="s">
        <v>10</v>
      </c>
      <c r="G5307" s="7" t="s">
        <v>12</v>
      </c>
    </row>
    <row r="5308" customFormat="false" ht="15.75" hidden="false" customHeight="false" outlineLevel="0" collapsed="false">
      <c r="A5308" s="3" t="n">
        <v>5307</v>
      </c>
      <c r="B5308" s="4" t="s">
        <v>19529</v>
      </c>
      <c r="C5308" s="4" t="s">
        <v>19530</v>
      </c>
      <c r="D5308" s="12" t="s">
        <v>19531</v>
      </c>
      <c r="E5308" s="4" t="n">
        <v>7011125564</v>
      </c>
      <c r="F5308" s="4" t="s">
        <v>10</v>
      </c>
      <c r="G5308" s="7" t="s">
        <v>12</v>
      </c>
    </row>
    <row r="5309" customFormat="false" ht="15.75" hidden="false" customHeight="false" outlineLevel="0" collapsed="false">
      <c r="A5309" s="3" t="n">
        <v>5308</v>
      </c>
      <c r="B5309" s="4" t="s">
        <v>19532</v>
      </c>
      <c r="C5309" s="7" t="s">
        <v>19533</v>
      </c>
      <c r="D5309" s="7" t="s">
        <v>19534</v>
      </c>
      <c r="E5309" s="7" t="s">
        <v>10</v>
      </c>
      <c r="F5309" s="4" t="s">
        <v>10</v>
      </c>
      <c r="G5309" s="7" t="s">
        <v>12</v>
      </c>
    </row>
    <row r="5310" customFormat="false" ht="15.75" hidden="false" customHeight="false" outlineLevel="0" collapsed="false">
      <c r="A5310" s="3" t="n">
        <v>5309</v>
      </c>
      <c r="B5310" s="4" t="s">
        <v>19535</v>
      </c>
      <c r="C5310" s="7" t="s">
        <v>19536</v>
      </c>
      <c r="D5310" s="7" t="s">
        <v>19537</v>
      </c>
      <c r="E5310" s="7" t="s">
        <v>10</v>
      </c>
      <c r="F5310" s="4" t="s">
        <v>10</v>
      </c>
      <c r="G5310" s="7" t="s">
        <v>12</v>
      </c>
    </row>
    <row r="5311" customFormat="false" ht="15.75" hidden="false" customHeight="false" outlineLevel="0" collapsed="false">
      <c r="A5311" s="3" t="n">
        <v>5310</v>
      </c>
      <c r="B5311" s="4" t="s">
        <v>19538</v>
      </c>
      <c r="C5311" s="4" t="s">
        <v>17205</v>
      </c>
      <c r="D5311" s="4" t="s">
        <v>19539</v>
      </c>
      <c r="E5311" s="4" t="s">
        <v>10</v>
      </c>
      <c r="F5311" s="4" t="s">
        <v>19540</v>
      </c>
      <c r="G5311" s="4" t="s">
        <v>12</v>
      </c>
    </row>
    <row r="5312" customFormat="false" ht="15.75" hidden="false" customHeight="false" outlineLevel="0" collapsed="false">
      <c r="A5312" s="3" t="n">
        <v>5311</v>
      </c>
      <c r="B5312" s="4" t="s">
        <v>19541</v>
      </c>
      <c r="C5312" s="7" t="s">
        <v>19542</v>
      </c>
      <c r="D5312" s="7" t="s">
        <v>19543</v>
      </c>
      <c r="E5312" s="7" t="s">
        <v>19544</v>
      </c>
      <c r="F5312" s="7" t="s">
        <v>19545</v>
      </c>
      <c r="G5312" s="7" t="s">
        <v>12</v>
      </c>
    </row>
    <row r="5313" customFormat="false" ht="15.75" hidden="false" customHeight="false" outlineLevel="0" collapsed="false">
      <c r="A5313" s="3" t="n">
        <v>5312</v>
      </c>
      <c r="B5313" s="4" t="s">
        <v>19546</v>
      </c>
      <c r="C5313" s="7" t="s">
        <v>19547</v>
      </c>
      <c r="D5313" s="7" t="s">
        <v>19548</v>
      </c>
      <c r="E5313" s="7" t="n">
        <v>1204933330</v>
      </c>
      <c r="F5313" s="7" t="s">
        <v>19549</v>
      </c>
      <c r="G5313" s="7" t="s">
        <v>12</v>
      </c>
    </row>
    <row r="5314" customFormat="false" ht="15.75" hidden="false" customHeight="false" outlineLevel="0" collapsed="false">
      <c r="A5314" s="3" t="n">
        <v>5313</v>
      </c>
      <c r="B5314" s="4" t="s">
        <v>19550</v>
      </c>
      <c r="C5314" s="7" t="s">
        <v>19551</v>
      </c>
      <c r="D5314" s="4" t="s">
        <v>19552</v>
      </c>
      <c r="E5314" s="7" t="s">
        <v>10</v>
      </c>
      <c r="F5314" s="7" t="s">
        <v>10</v>
      </c>
      <c r="G5314" s="7" t="s">
        <v>12</v>
      </c>
    </row>
    <row r="5315" customFormat="false" ht="15.75" hidden="false" customHeight="false" outlineLevel="0" collapsed="false">
      <c r="A5315" s="3" t="n">
        <v>5314</v>
      </c>
      <c r="B5315" s="4" t="s">
        <v>19553</v>
      </c>
      <c r="C5315" s="7" t="s">
        <v>19554</v>
      </c>
      <c r="D5315" s="7" t="s">
        <v>19555</v>
      </c>
      <c r="E5315" s="4" t="s">
        <v>10</v>
      </c>
      <c r="F5315" s="4" t="s">
        <v>10</v>
      </c>
      <c r="G5315" s="7" t="s">
        <v>12</v>
      </c>
    </row>
    <row r="5316" customFormat="false" ht="15.75" hidden="false" customHeight="false" outlineLevel="0" collapsed="false">
      <c r="A5316" s="3" t="n">
        <v>5315</v>
      </c>
      <c r="B5316" s="4" t="s">
        <v>19556</v>
      </c>
      <c r="C5316" s="4" t="s">
        <v>19557</v>
      </c>
      <c r="D5316" s="4" t="s">
        <v>19558</v>
      </c>
      <c r="E5316" s="7" t="s">
        <v>19559</v>
      </c>
      <c r="F5316" s="7" t="s">
        <v>10</v>
      </c>
      <c r="G5316" s="7" t="s">
        <v>19560</v>
      </c>
    </row>
    <row r="5317" customFormat="false" ht="15.75" hidden="false" customHeight="false" outlineLevel="0" collapsed="false">
      <c r="A5317" s="3" t="n">
        <v>5316</v>
      </c>
      <c r="B5317" s="4" t="s">
        <v>19561</v>
      </c>
      <c r="C5317" s="7" t="s">
        <v>19562</v>
      </c>
      <c r="D5317" s="7" t="s">
        <v>19563</v>
      </c>
      <c r="E5317" s="7" t="s">
        <v>19564</v>
      </c>
      <c r="F5317" s="7" t="s">
        <v>19565</v>
      </c>
      <c r="G5317" s="7" t="s">
        <v>12</v>
      </c>
    </row>
    <row r="5318" customFormat="false" ht="15.75" hidden="false" customHeight="false" outlineLevel="0" collapsed="false">
      <c r="A5318" s="3" t="n">
        <v>5317</v>
      </c>
      <c r="B5318" s="4" t="s">
        <v>19566</v>
      </c>
      <c r="C5318" s="7" t="s">
        <v>19567</v>
      </c>
      <c r="D5318" s="7" t="s">
        <v>19568</v>
      </c>
      <c r="E5318" s="7" t="s">
        <v>10</v>
      </c>
      <c r="F5318" s="7" t="s">
        <v>10</v>
      </c>
      <c r="G5318" s="7" t="s">
        <v>12</v>
      </c>
    </row>
    <row r="5319" customFormat="false" ht="15.75" hidden="false" customHeight="false" outlineLevel="0" collapsed="false">
      <c r="A5319" s="3" t="n">
        <v>5318</v>
      </c>
      <c r="B5319" s="4" t="s">
        <v>19569</v>
      </c>
      <c r="C5319" s="7" t="s">
        <v>19570</v>
      </c>
      <c r="D5319" s="7" t="s">
        <v>19571</v>
      </c>
      <c r="E5319" s="7" t="n">
        <v>6295507969</v>
      </c>
      <c r="F5319" s="7" t="s">
        <v>19572</v>
      </c>
      <c r="G5319" s="7" t="s">
        <v>12</v>
      </c>
    </row>
    <row r="5320" customFormat="false" ht="15.75" hidden="false" customHeight="false" outlineLevel="0" collapsed="false">
      <c r="A5320" s="3" t="n">
        <v>5319</v>
      </c>
      <c r="B5320" s="4" t="s">
        <v>19573</v>
      </c>
      <c r="C5320" s="7" t="s">
        <v>19574</v>
      </c>
      <c r="D5320" s="7" t="s">
        <v>19575</v>
      </c>
      <c r="E5320" s="7" t="s">
        <v>10</v>
      </c>
      <c r="F5320" s="7" t="s">
        <v>10</v>
      </c>
      <c r="G5320" s="7" t="s">
        <v>12</v>
      </c>
    </row>
    <row r="5321" customFormat="false" ht="15.75" hidden="false" customHeight="false" outlineLevel="0" collapsed="false">
      <c r="A5321" s="3" t="n">
        <v>5320</v>
      </c>
      <c r="B5321" s="4" t="s">
        <v>19576</v>
      </c>
      <c r="C5321" s="4" t="s">
        <v>19577</v>
      </c>
      <c r="D5321" s="4" t="s">
        <v>19578</v>
      </c>
      <c r="E5321" s="7" t="s">
        <v>10</v>
      </c>
      <c r="F5321" s="7" t="s">
        <v>10</v>
      </c>
      <c r="G5321" s="7" t="s">
        <v>12</v>
      </c>
    </row>
    <row r="5322" customFormat="false" ht="15.75" hidden="false" customHeight="false" outlineLevel="0" collapsed="false">
      <c r="A5322" s="3" t="n">
        <v>5321</v>
      </c>
      <c r="B5322" s="4" t="s">
        <v>19579</v>
      </c>
      <c r="C5322" s="4" t="s">
        <v>19580</v>
      </c>
      <c r="D5322" s="4" t="s">
        <v>19581</v>
      </c>
      <c r="E5322" s="7" t="s">
        <v>10</v>
      </c>
      <c r="F5322" s="7" t="s">
        <v>10</v>
      </c>
      <c r="G5322" s="7" t="s">
        <v>12</v>
      </c>
    </row>
    <row r="5323" customFormat="false" ht="15.75" hidden="false" customHeight="false" outlineLevel="0" collapsed="false">
      <c r="A5323" s="3" t="n">
        <v>5322</v>
      </c>
      <c r="B5323" s="4" t="s">
        <v>19582</v>
      </c>
      <c r="C5323" s="7" t="s">
        <v>19583</v>
      </c>
      <c r="D5323" s="7" t="s">
        <v>19584</v>
      </c>
      <c r="E5323" s="7" t="n">
        <v>9515114403</v>
      </c>
      <c r="F5323" s="7" t="s">
        <v>19585</v>
      </c>
      <c r="G5323" s="7" t="s">
        <v>12</v>
      </c>
    </row>
    <row r="5324" customFormat="false" ht="15.75" hidden="false" customHeight="false" outlineLevel="0" collapsed="false">
      <c r="A5324" s="3" t="n">
        <v>5323</v>
      </c>
      <c r="B5324" s="4" t="s">
        <v>19586</v>
      </c>
      <c r="C5324" s="4" t="s">
        <v>19587</v>
      </c>
      <c r="D5324" s="4" t="s">
        <v>19588</v>
      </c>
      <c r="E5324" s="4" t="s">
        <v>19589</v>
      </c>
      <c r="F5324" s="4" t="s">
        <v>10</v>
      </c>
      <c r="G5324" s="4" t="s">
        <v>12</v>
      </c>
    </row>
    <row r="5325" customFormat="false" ht="15.75" hidden="false" customHeight="false" outlineLevel="0" collapsed="false">
      <c r="A5325" s="3" t="n">
        <v>5324</v>
      </c>
      <c r="B5325" s="4" t="s">
        <v>19590</v>
      </c>
      <c r="C5325" s="4" t="s">
        <v>6853</v>
      </c>
      <c r="D5325" s="4" t="s">
        <v>19591</v>
      </c>
      <c r="E5325" s="4" t="s">
        <v>19592</v>
      </c>
      <c r="F5325" s="4" t="s">
        <v>10</v>
      </c>
      <c r="G5325" s="4" t="s">
        <v>12</v>
      </c>
    </row>
    <row r="5326" customFormat="false" ht="15.75" hidden="false" customHeight="false" outlineLevel="0" collapsed="false">
      <c r="A5326" s="3" t="n">
        <v>5325</v>
      </c>
      <c r="B5326" s="4" t="s">
        <v>19593</v>
      </c>
      <c r="C5326" s="4" t="s">
        <v>19594</v>
      </c>
      <c r="D5326" s="4" t="s">
        <v>19595</v>
      </c>
      <c r="E5326" s="4" t="s">
        <v>19596</v>
      </c>
      <c r="F5326" s="4" t="s">
        <v>10</v>
      </c>
      <c r="G5326" s="4" t="s">
        <v>12</v>
      </c>
    </row>
    <row r="5327" customFormat="false" ht="15.75" hidden="false" customHeight="false" outlineLevel="0" collapsed="false">
      <c r="A5327" s="3" t="n">
        <v>5326</v>
      </c>
      <c r="B5327" s="4" t="s">
        <v>19597</v>
      </c>
      <c r="C5327" s="4" t="s">
        <v>6853</v>
      </c>
      <c r="D5327" s="4" t="s">
        <v>19598</v>
      </c>
      <c r="E5327" s="4" t="s">
        <v>10</v>
      </c>
      <c r="F5327" s="4" t="s">
        <v>10</v>
      </c>
      <c r="G5327" s="4" t="s">
        <v>12</v>
      </c>
    </row>
    <row r="5328" customFormat="false" ht="15.75" hidden="false" customHeight="false" outlineLevel="0" collapsed="false">
      <c r="A5328" s="3" t="n">
        <v>5327</v>
      </c>
      <c r="B5328" s="4" t="s">
        <v>19599</v>
      </c>
      <c r="C5328" s="4" t="s">
        <v>6853</v>
      </c>
      <c r="D5328" s="4" t="s">
        <v>19600</v>
      </c>
      <c r="E5328" s="4" t="s">
        <v>19601</v>
      </c>
      <c r="F5328" s="4" t="s">
        <v>10</v>
      </c>
      <c r="G5328" s="4" t="s">
        <v>12</v>
      </c>
    </row>
    <row r="5329" customFormat="false" ht="15.75" hidden="false" customHeight="false" outlineLevel="0" collapsed="false">
      <c r="A5329" s="3" t="n">
        <v>5328</v>
      </c>
      <c r="B5329" s="4" t="s">
        <v>19602</v>
      </c>
      <c r="C5329" s="4" t="s">
        <v>19603</v>
      </c>
      <c r="D5329" s="4" t="s">
        <v>19604</v>
      </c>
      <c r="E5329" s="4" t="s">
        <v>19605</v>
      </c>
      <c r="F5329" s="4" t="s">
        <v>10</v>
      </c>
      <c r="G5329" s="4" t="s">
        <v>12</v>
      </c>
    </row>
    <row r="5330" customFormat="false" ht="15.75" hidden="false" customHeight="false" outlineLevel="0" collapsed="false">
      <c r="A5330" s="3" t="n">
        <v>5329</v>
      </c>
      <c r="B5330" s="4" t="s">
        <v>19606</v>
      </c>
      <c r="C5330" s="4" t="s">
        <v>17489</v>
      </c>
      <c r="D5330" s="4" t="s">
        <v>19607</v>
      </c>
      <c r="E5330" s="4" t="s">
        <v>17489</v>
      </c>
      <c r="F5330" s="4" t="s">
        <v>10</v>
      </c>
      <c r="G5330" s="4" t="s">
        <v>12</v>
      </c>
    </row>
    <row r="5331" customFormat="false" ht="15.75" hidden="false" customHeight="false" outlineLevel="0" collapsed="false">
      <c r="A5331" s="3" t="n">
        <v>5330</v>
      </c>
      <c r="B5331" s="4" t="s">
        <v>19608</v>
      </c>
      <c r="C5331" s="4" t="s">
        <v>6853</v>
      </c>
      <c r="D5331" s="4" t="s">
        <v>19609</v>
      </c>
      <c r="E5331" s="4" t="s">
        <v>10</v>
      </c>
      <c r="F5331" s="4" t="s">
        <v>10</v>
      </c>
      <c r="G5331" s="4" t="s">
        <v>12</v>
      </c>
    </row>
    <row r="5332" customFormat="false" ht="15.75" hidden="false" customHeight="false" outlineLevel="0" collapsed="false">
      <c r="A5332" s="3" t="n">
        <v>5331</v>
      </c>
      <c r="B5332" s="4" t="s">
        <v>19610</v>
      </c>
      <c r="C5332" s="4" t="s">
        <v>6853</v>
      </c>
      <c r="D5332" s="4" t="s">
        <v>19611</v>
      </c>
      <c r="E5332" s="4" t="s">
        <v>19612</v>
      </c>
      <c r="F5332" s="4" t="s">
        <v>10</v>
      </c>
      <c r="G5332" s="4" t="s">
        <v>12</v>
      </c>
    </row>
    <row r="5333" customFormat="false" ht="15.75" hidden="false" customHeight="false" outlineLevel="0" collapsed="false">
      <c r="A5333" s="3" t="n">
        <v>5332</v>
      </c>
      <c r="B5333" s="4" t="s">
        <v>19613</v>
      </c>
      <c r="C5333" s="4" t="s">
        <v>17765</v>
      </c>
      <c r="D5333" s="4" t="s">
        <v>19614</v>
      </c>
      <c r="E5333" s="4" t="s">
        <v>17765</v>
      </c>
      <c r="F5333" s="4" t="s">
        <v>10</v>
      </c>
      <c r="G5333" s="4" t="s">
        <v>12</v>
      </c>
    </row>
    <row r="5334" customFormat="false" ht="15.75" hidden="false" customHeight="false" outlineLevel="0" collapsed="false">
      <c r="A5334" s="3" t="n">
        <v>5333</v>
      </c>
      <c r="B5334" s="4" t="s">
        <v>19615</v>
      </c>
      <c r="C5334" s="4" t="s">
        <v>19616</v>
      </c>
      <c r="D5334" s="4" t="s">
        <v>19617</v>
      </c>
      <c r="E5334" s="4" t="s">
        <v>19618</v>
      </c>
      <c r="F5334" s="4" t="s">
        <v>10</v>
      </c>
      <c r="G5334" s="4" t="s">
        <v>12</v>
      </c>
    </row>
    <row r="5335" customFormat="false" ht="15.75" hidden="false" customHeight="false" outlineLevel="0" collapsed="false">
      <c r="A5335" s="3" t="n">
        <v>5334</v>
      </c>
      <c r="B5335" s="4" t="s">
        <v>19619</v>
      </c>
      <c r="C5335" s="4" t="s">
        <v>19620</v>
      </c>
      <c r="D5335" s="4" t="s">
        <v>19621</v>
      </c>
      <c r="E5335" s="4" t="s">
        <v>17489</v>
      </c>
      <c r="F5335" s="4" t="s">
        <v>10</v>
      </c>
      <c r="G5335" s="4" t="s">
        <v>12</v>
      </c>
    </row>
    <row r="5336" customFormat="false" ht="15.75" hidden="false" customHeight="false" outlineLevel="0" collapsed="false">
      <c r="A5336" s="3" t="n">
        <v>5335</v>
      </c>
      <c r="B5336" s="4" t="s">
        <v>19622</v>
      </c>
      <c r="C5336" s="4" t="s">
        <v>19623</v>
      </c>
      <c r="D5336" s="4" t="s">
        <v>19624</v>
      </c>
      <c r="E5336" s="4" t="s">
        <v>19625</v>
      </c>
      <c r="F5336" s="4" t="s">
        <v>10</v>
      </c>
      <c r="G5336" s="4" t="s">
        <v>12</v>
      </c>
    </row>
    <row r="5337" customFormat="false" ht="15.75" hidden="false" customHeight="false" outlineLevel="0" collapsed="false">
      <c r="A5337" s="3" t="n">
        <v>5336</v>
      </c>
      <c r="B5337" s="4" t="s">
        <v>19626</v>
      </c>
      <c r="C5337" s="4" t="s">
        <v>6853</v>
      </c>
      <c r="D5337" s="4" t="s">
        <v>19627</v>
      </c>
      <c r="E5337" s="4" t="s">
        <v>10</v>
      </c>
      <c r="F5337" s="4" t="s">
        <v>10</v>
      </c>
      <c r="G5337" s="4" t="s">
        <v>12</v>
      </c>
    </row>
    <row r="5338" customFormat="false" ht="15.75" hidden="false" customHeight="false" outlineLevel="0" collapsed="false">
      <c r="A5338" s="3" t="n">
        <v>5337</v>
      </c>
      <c r="B5338" s="4" t="s">
        <v>19628</v>
      </c>
      <c r="C5338" s="4" t="s">
        <v>6853</v>
      </c>
      <c r="D5338" s="4" t="s">
        <v>19629</v>
      </c>
      <c r="E5338" s="4" t="s">
        <v>19630</v>
      </c>
      <c r="F5338" s="4" t="s">
        <v>10</v>
      </c>
      <c r="G5338" s="4" t="s">
        <v>12</v>
      </c>
    </row>
    <row r="5339" customFormat="false" ht="15.75" hidden="false" customHeight="false" outlineLevel="0" collapsed="false">
      <c r="A5339" s="3" t="n">
        <v>5338</v>
      </c>
      <c r="B5339" s="4" t="s">
        <v>19631</v>
      </c>
      <c r="C5339" s="4" t="s">
        <v>19632</v>
      </c>
      <c r="D5339" s="4" t="s">
        <v>19633</v>
      </c>
      <c r="E5339" s="4" t="s">
        <v>19634</v>
      </c>
      <c r="F5339" s="4" t="s">
        <v>10</v>
      </c>
      <c r="G5339" s="4" t="s">
        <v>12</v>
      </c>
    </row>
    <row r="5340" customFormat="false" ht="15.75" hidden="false" customHeight="false" outlineLevel="0" collapsed="false">
      <c r="A5340" s="3" t="n">
        <v>5339</v>
      </c>
      <c r="B5340" s="4" t="s">
        <v>19635</v>
      </c>
      <c r="C5340" s="4" t="s">
        <v>19636</v>
      </c>
      <c r="D5340" s="4" t="s">
        <v>19637</v>
      </c>
      <c r="E5340" s="4" t="s">
        <v>17489</v>
      </c>
      <c r="F5340" s="4" t="s">
        <v>10</v>
      </c>
      <c r="G5340" s="4" t="s">
        <v>12</v>
      </c>
    </row>
    <row r="5341" customFormat="false" ht="15.75" hidden="false" customHeight="false" outlineLevel="0" collapsed="false">
      <c r="A5341" s="3" t="n">
        <v>5340</v>
      </c>
      <c r="B5341" s="4" t="s">
        <v>19638</v>
      </c>
      <c r="C5341" s="4" t="s">
        <v>19639</v>
      </c>
      <c r="D5341" s="4" t="s">
        <v>19640</v>
      </c>
      <c r="E5341" s="4" t="n">
        <v>9818134037</v>
      </c>
      <c r="F5341" s="4" t="s">
        <v>10</v>
      </c>
      <c r="G5341" s="4" t="s">
        <v>12</v>
      </c>
    </row>
    <row r="5342" customFormat="false" ht="15.75" hidden="false" customHeight="false" outlineLevel="0" collapsed="false">
      <c r="A5342" s="3" t="n">
        <v>5341</v>
      </c>
      <c r="B5342" s="4" t="s">
        <v>19641</v>
      </c>
      <c r="C5342" s="4" t="s">
        <v>19642</v>
      </c>
      <c r="D5342" s="4" t="s">
        <v>19643</v>
      </c>
      <c r="E5342" s="4" t="s">
        <v>19643</v>
      </c>
      <c r="F5342" s="4" t="s">
        <v>10</v>
      </c>
      <c r="G5342" s="4" t="s">
        <v>12</v>
      </c>
    </row>
    <row r="5343" customFormat="false" ht="15.75" hidden="false" customHeight="false" outlineLevel="0" collapsed="false">
      <c r="A5343" s="3" t="n">
        <v>5342</v>
      </c>
      <c r="B5343" s="4" t="s">
        <v>19644</v>
      </c>
      <c r="C5343" s="4" t="s">
        <v>19645</v>
      </c>
      <c r="D5343" s="4" t="s">
        <v>19646</v>
      </c>
      <c r="E5343" s="4" t="s">
        <v>19647</v>
      </c>
      <c r="F5343" s="4" t="s">
        <v>10</v>
      </c>
      <c r="G5343" s="4" t="s">
        <v>12</v>
      </c>
    </row>
    <row r="5344" customFormat="false" ht="15.75" hidden="false" customHeight="false" outlineLevel="0" collapsed="false">
      <c r="A5344" s="3" t="n">
        <v>5343</v>
      </c>
      <c r="B5344" s="4" t="s">
        <v>19648</v>
      </c>
      <c r="C5344" s="4" t="s">
        <v>19649</v>
      </c>
      <c r="D5344" s="4" t="s">
        <v>19650</v>
      </c>
      <c r="E5344" s="4" t="s">
        <v>19651</v>
      </c>
      <c r="F5344" s="4" t="s">
        <v>10</v>
      </c>
      <c r="G5344" s="4" t="s">
        <v>12</v>
      </c>
    </row>
    <row r="5345" customFormat="false" ht="15.75" hidden="false" customHeight="false" outlineLevel="0" collapsed="false">
      <c r="A5345" s="3" t="n">
        <v>5344</v>
      </c>
      <c r="B5345" s="4" t="s">
        <v>19652</v>
      </c>
      <c r="C5345" s="4" t="s">
        <v>19653</v>
      </c>
      <c r="D5345" s="4" t="s">
        <v>19654</v>
      </c>
      <c r="E5345" s="4" t="s">
        <v>19655</v>
      </c>
      <c r="F5345" s="4" t="s">
        <v>10</v>
      </c>
      <c r="G5345" s="4" t="s">
        <v>12</v>
      </c>
    </row>
    <row r="5346" customFormat="false" ht="15.75" hidden="false" customHeight="false" outlineLevel="0" collapsed="false">
      <c r="A5346" s="3" t="n">
        <v>5345</v>
      </c>
      <c r="B5346" s="4" t="s">
        <v>19656</v>
      </c>
      <c r="C5346" s="4" t="s">
        <v>19657</v>
      </c>
      <c r="D5346" s="4" t="s">
        <v>19658</v>
      </c>
      <c r="E5346" s="4" t="s">
        <v>19657</v>
      </c>
      <c r="F5346" s="4" t="s">
        <v>10</v>
      </c>
      <c r="G5346" s="4" t="s">
        <v>12</v>
      </c>
    </row>
    <row r="5347" customFormat="false" ht="15.75" hidden="false" customHeight="false" outlineLevel="0" collapsed="false">
      <c r="A5347" s="3" t="n">
        <v>5346</v>
      </c>
      <c r="B5347" s="4" t="s">
        <v>19659</v>
      </c>
      <c r="C5347" s="4" t="s">
        <v>19660</v>
      </c>
      <c r="D5347" s="4" t="s">
        <v>19661</v>
      </c>
      <c r="E5347" s="4" t="s">
        <v>17489</v>
      </c>
      <c r="F5347" s="4" t="s">
        <v>10</v>
      </c>
      <c r="G5347" s="4" t="s">
        <v>12</v>
      </c>
    </row>
    <row r="5348" customFormat="false" ht="15.75" hidden="false" customHeight="false" outlineLevel="0" collapsed="false">
      <c r="A5348" s="3" t="n">
        <v>5347</v>
      </c>
      <c r="B5348" s="4" t="s">
        <v>19662</v>
      </c>
      <c r="C5348" s="4" t="s">
        <v>19663</v>
      </c>
      <c r="D5348" s="4" t="s">
        <v>19664</v>
      </c>
      <c r="E5348" s="4" t="s">
        <v>19665</v>
      </c>
      <c r="F5348" s="4" t="s">
        <v>10</v>
      </c>
      <c r="G5348" s="4" t="s">
        <v>12</v>
      </c>
    </row>
    <row r="5349" customFormat="false" ht="15.75" hidden="false" customHeight="false" outlineLevel="0" collapsed="false">
      <c r="A5349" s="3" t="n">
        <v>5348</v>
      </c>
      <c r="B5349" s="4" t="s">
        <v>19666</v>
      </c>
      <c r="C5349" s="4" t="s">
        <v>374</v>
      </c>
      <c r="D5349" s="4" t="s">
        <v>19667</v>
      </c>
      <c r="E5349" s="4" t="s">
        <v>19668</v>
      </c>
      <c r="F5349" s="4" t="s">
        <v>10</v>
      </c>
      <c r="G5349" s="4" t="s">
        <v>12</v>
      </c>
    </row>
    <row r="5350" customFormat="false" ht="15.75" hidden="false" customHeight="false" outlineLevel="0" collapsed="false">
      <c r="A5350" s="3" t="n">
        <v>5349</v>
      </c>
      <c r="B5350" s="4" t="s">
        <v>19669</v>
      </c>
      <c r="C5350" s="4" t="s">
        <v>6853</v>
      </c>
      <c r="D5350" s="4" t="s">
        <v>19670</v>
      </c>
      <c r="E5350" s="4" t="s">
        <v>10</v>
      </c>
      <c r="F5350" s="4" t="s">
        <v>10</v>
      </c>
      <c r="G5350" s="4" t="s">
        <v>12</v>
      </c>
    </row>
    <row r="5351" customFormat="false" ht="15.75" hidden="false" customHeight="false" outlineLevel="0" collapsed="false">
      <c r="A5351" s="3" t="n">
        <v>5350</v>
      </c>
      <c r="B5351" s="4" t="s">
        <v>19671</v>
      </c>
      <c r="C5351" s="4" t="s">
        <v>6853</v>
      </c>
      <c r="D5351" s="4" t="s">
        <v>19672</v>
      </c>
      <c r="E5351" s="4" t="s">
        <v>10</v>
      </c>
      <c r="F5351" s="4" t="s">
        <v>10</v>
      </c>
      <c r="G5351" s="4" t="s">
        <v>12</v>
      </c>
    </row>
    <row r="5352" customFormat="false" ht="15.75" hidden="false" customHeight="false" outlineLevel="0" collapsed="false">
      <c r="A5352" s="3" t="n">
        <v>5351</v>
      </c>
      <c r="B5352" s="4" t="s">
        <v>19673</v>
      </c>
      <c r="C5352" s="4" t="s">
        <v>19674</v>
      </c>
      <c r="D5352" s="4" t="s">
        <v>19675</v>
      </c>
      <c r="E5352" s="4" t="s">
        <v>17489</v>
      </c>
      <c r="F5352" s="4" t="s">
        <v>10</v>
      </c>
      <c r="G5352" s="4" t="s">
        <v>12</v>
      </c>
    </row>
    <row r="5353" customFormat="false" ht="15.75" hidden="false" customHeight="false" outlineLevel="0" collapsed="false">
      <c r="A5353" s="3" t="n">
        <v>5352</v>
      </c>
      <c r="B5353" s="4" t="s">
        <v>19676</v>
      </c>
      <c r="C5353" s="4" t="s">
        <v>19677</v>
      </c>
      <c r="D5353" s="4" t="s">
        <v>19678</v>
      </c>
      <c r="E5353" s="4" t="n">
        <v>9820890044</v>
      </c>
      <c r="F5353" s="4" t="s">
        <v>10</v>
      </c>
      <c r="G5353" s="4" t="s">
        <v>12</v>
      </c>
    </row>
    <row r="5354" customFormat="false" ht="15.75" hidden="false" customHeight="false" outlineLevel="0" collapsed="false">
      <c r="A5354" s="3" t="n">
        <v>5353</v>
      </c>
      <c r="B5354" s="4" t="s">
        <v>19679</v>
      </c>
      <c r="C5354" s="4" t="s">
        <v>8053</v>
      </c>
      <c r="D5354" s="4" t="s">
        <v>19680</v>
      </c>
      <c r="E5354" s="4" t="s">
        <v>17489</v>
      </c>
      <c r="F5354" s="4" t="s">
        <v>10</v>
      </c>
      <c r="G5354" s="4" t="s">
        <v>12</v>
      </c>
    </row>
    <row r="5355" customFormat="false" ht="15.75" hidden="false" customHeight="false" outlineLevel="0" collapsed="false">
      <c r="A5355" s="3" t="n">
        <v>5354</v>
      </c>
      <c r="B5355" s="4" t="s">
        <v>19681</v>
      </c>
      <c r="C5355" s="4" t="s">
        <v>8420</v>
      </c>
      <c r="D5355" s="4" t="s">
        <v>19682</v>
      </c>
      <c r="E5355" s="4" t="s">
        <v>19683</v>
      </c>
      <c r="F5355" s="4" t="s">
        <v>10</v>
      </c>
      <c r="G5355" s="4" t="s">
        <v>12</v>
      </c>
    </row>
    <row r="5356" customFormat="false" ht="15.75" hidden="false" customHeight="false" outlineLevel="0" collapsed="false">
      <c r="A5356" s="3" t="n">
        <v>5355</v>
      </c>
      <c r="B5356" s="4" t="s">
        <v>19684</v>
      </c>
      <c r="C5356" s="4" t="s">
        <v>19685</v>
      </c>
      <c r="D5356" s="4" t="s">
        <v>19686</v>
      </c>
      <c r="E5356" s="4" t="s">
        <v>17489</v>
      </c>
      <c r="F5356" s="4" t="s">
        <v>10</v>
      </c>
      <c r="G5356" s="4" t="s">
        <v>12</v>
      </c>
    </row>
    <row r="5357" customFormat="false" ht="15.75" hidden="false" customHeight="false" outlineLevel="0" collapsed="false">
      <c r="A5357" s="3" t="n">
        <v>5356</v>
      </c>
      <c r="B5357" s="4" t="s">
        <v>19687</v>
      </c>
      <c r="C5357" s="4" t="s">
        <v>19688</v>
      </c>
      <c r="D5357" s="4" t="s">
        <v>19689</v>
      </c>
      <c r="E5357" s="4" t="s">
        <v>10</v>
      </c>
      <c r="F5357" s="4" t="s">
        <v>10</v>
      </c>
      <c r="G5357" s="4" t="s">
        <v>12</v>
      </c>
    </row>
    <row r="5358" customFormat="false" ht="15.75" hidden="false" customHeight="false" outlineLevel="0" collapsed="false">
      <c r="A5358" s="3" t="n">
        <v>5357</v>
      </c>
      <c r="B5358" s="4" t="s">
        <v>19690</v>
      </c>
      <c r="C5358" s="4" t="s">
        <v>6853</v>
      </c>
      <c r="D5358" s="4" t="s">
        <v>19691</v>
      </c>
      <c r="E5358" s="4" t="s">
        <v>10</v>
      </c>
      <c r="F5358" s="4" t="s">
        <v>10</v>
      </c>
      <c r="G5358" s="4" t="s">
        <v>12</v>
      </c>
    </row>
    <row r="5359" customFormat="false" ht="15.75" hidden="false" customHeight="false" outlineLevel="0" collapsed="false">
      <c r="A5359" s="3" t="n">
        <v>5358</v>
      </c>
      <c r="B5359" s="4" t="s">
        <v>19692</v>
      </c>
      <c r="C5359" s="4" t="s">
        <v>19693</v>
      </c>
      <c r="D5359" s="4" t="s">
        <v>19694</v>
      </c>
      <c r="E5359" s="4" t="n">
        <v>8446476000</v>
      </c>
      <c r="F5359" s="4" t="s">
        <v>10</v>
      </c>
      <c r="G5359" s="4" t="s">
        <v>12</v>
      </c>
    </row>
    <row r="5360" customFormat="false" ht="15.75" hidden="false" customHeight="false" outlineLevel="0" collapsed="false">
      <c r="A5360" s="3" t="n">
        <v>5359</v>
      </c>
      <c r="B5360" s="4" t="s">
        <v>19695</v>
      </c>
      <c r="C5360" s="4" t="s">
        <v>19696</v>
      </c>
      <c r="D5360" s="4" t="s">
        <v>19697</v>
      </c>
      <c r="E5360" s="4" t="n">
        <v>9789782508</v>
      </c>
      <c r="F5360" s="4" t="s">
        <v>10</v>
      </c>
      <c r="G5360" s="4" t="s">
        <v>12</v>
      </c>
    </row>
    <row r="5361" customFormat="false" ht="15.75" hidden="false" customHeight="false" outlineLevel="0" collapsed="false">
      <c r="A5361" s="3" t="n">
        <v>5360</v>
      </c>
      <c r="B5361" s="4" t="s">
        <v>19698</v>
      </c>
      <c r="C5361" s="4" t="s">
        <v>19699</v>
      </c>
      <c r="D5361" s="4" t="s">
        <v>19700</v>
      </c>
      <c r="E5361" s="4" t="s">
        <v>19701</v>
      </c>
      <c r="F5361" s="4" t="s">
        <v>10</v>
      </c>
      <c r="G5361" s="4" t="s">
        <v>12</v>
      </c>
    </row>
    <row r="5362" customFormat="false" ht="15.75" hidden="false" customHeight="false" outlineLevel="0" collapsed="false">
      <c r="A5362" s="3" t="n">
        <v>5361</v>
      </c>
      <c r="B5362" s="4" t="s">
        <v>19702</v>
      </c>
      <c r="C5362" s="4" t="s">
        <v>6853</v>
      </c>
      <c r="D5362" s="4" t="s">
        <v>19703</v>
      </c>
      <c r="E5362" s="4" t="s">
        <v>10</v>
      </c>
      <c r="F5362" s="4" t="s">
        <v>10</v>
      </c>
      <c r="G5362" s="4" t="s">
        <v>12</v>
      </c>
    </row>
    <row r="5363" customFormat="false" ht="15.75" hidden="false" customHeight="false" outlineLevel="0" collapsed="false">
      <c r="A5363" s="3" t="n">
        <v>5362</v>
      </c>
      <c r="B5363" s="4" t="s">
        <v>19704</v>
      </c>
      <c r="C5363" s="4" t="s">
        <v>19705</v>
      </c>
      <c r="D5363" s="4" t="s">
        <v>19706</v>
      </c>
      <c r="E5363" s="4" t="s">
        <v>19707</v>
      </c>
      <c r="F5363" s="4" t="s">
        <v>10</v>
      </c>
      <c r="G5363" s="4" t="s">
        <v>12</v>
      </c>
    </row>
    <row r="5364" customFormat="false" ht="15.75" hidden="false" customHeight="false" outlineLevel="0" collapsed="false">
      <c r="A5364" s="3" t="n">
        <v>5363</v>
      </c>
      <c r="B5364" s="4" t="s">
        <v>19708</v>
      </c>
      <c r="C5364" s="4" t="s">
        <v>19709</v>
      </c>
      <c r="D5364" s="4" t="s">
        <v>19710</v>
      </c>
      <c r="E5364" s="4" t="s">
        <v>19711</v>
      </c>
      <c r="F5364" s="4" t="s">
        <v>10</v>
      </c>
      <c r="G5364" s="4" t="s">
        <v>12</v>
      </c>
    </row>
    <row r="5365" customFormat="false" ht="15.75" hidden="false" customHeight="false" outlineLevel="0" collapsed="false">
      <c r="A5365" s="3" t="n">
        <v>5364</v>
      </c>
      <c r="B5365" s="4" t="s">
        <v>19712</v>
      </c>
      <c r="C5365" s="4" t="s">
        <v>19713</v>
      </c>
      <c r="D5365" s="4" t="s">
        <v>19714</v>
      </c>
      <c r="E5365" s="4" t="s">
        <v>19715</v>
      </c>
      <c r="F5365" s="4" t="s">
        <v>10</v>
      </c>
      <c r="G5365" s="4" t="s">
        <v>12</v>
      </c>
    </row>
    <row r="5366" customFormat="false" ht="15.75" hidden="false" customHeight="false" outlineLevel="0" collapsed="false">
      <c r="A5366" s="3" t="n">
        <v>5365</v>
      </c>
      <c r="B5366" s="4" t="s">
        <v>19716</v>
      </c>
      <c r="C5366" s="4" t="s">
        <v>19713</v>
      </c>
      <c r="D5366" s="4" t="s">
        <v>19717</v>
      </c>
      <c r="E5366" s="4" t="s">
        <v>19715</v>
      </c>
      <c r="F5366" s="4" t="s">
        <v>10</v>
      </c>
      <c r="G5366" s="4" t="s">
        <v>12</v>
      </c>
    </row>
    <row r="5367" customFormat="false" ht="15.75" hidden="false" customHeight="false" outlineLevel="0" collapsed="false">
      <c r="A5367" s="3" t="n">
        <v>5366</v>
      </c>
      <c r="B5367" s="4" t="s">
        <v>19718</v>
      </c>
      <c r="C5367" s="4" t="s">
        <v>19719</v>
      </c>
      <c r="D5367" s="4" t="s">
        <v>19720</v>
      </c>
      <c r="E5367" s="4" t="s">
        <v>17489</v>
      </c>
      <c r="F5367" s="4" t="s">
        <v>10</v>
      </c>
      <c r="G5367" s="4" t="s">
        <v>12</v>
      </c>
    </row>
    <row r="5368" customFormat="false" ht="15.75" hidden="false" customHeight="false" outlineLevel="0" collapsed="false">
      <c r="A5368" s="3" t="n">
        <v>5367</v>
      </c>
      <c r="B5368" s="4" t="s">
        <v>19721</v>
      </c>
      <c r="C5368" s="4" t="s">
        <v>19722</v>
      </c>
      <c r="D5368" s="4" t="s">
        <v>19723</v>
      </c>
      <c r="E5368" s="4" t="s">
        <v>19724</v>
      </c>
      <c r="F5368" s="4" t="s">
        <v>10</v>
      </c>
      <c r="G5368" s="4" t="s">
        <v>12</v>
      </c>
    </row>
    <row r="5369" customFormat="false" ht="15.75" hidden="false" customHeight="false" outlineLevel="0" collapsed="false">
      <c r="A5369" s="3" t="n">
        <v>5368</v>
      </c>
      <c r="B5369" s="4" t="s">
        <v>19725</v>
      </c>
      <c r="C5369" s="4" t="s">
        <v>19726</v>
      </c>
      <c r="D5369" s="4" t="s">
        <v>19727</v>
      </c>
      <c r="E5369" s="4" t="s">
        <v>10</v>
      </c>
      <c r="F5369" s="4" t="s">
        <v>10</v>
      </c>
      <c r="G5369" s="4" t="s">
        <v>12</v>
      </c>
    </row>
    <row r="5370" customFormat="false" ht="15.75" hidden="false" customHeight="false" outlineLevel="0" collapsed="false">
      <c r="A5370" s="3" t="n">
        <v>5369</v>
      </c>
      <c r="B5370" s="4" t="s">
        <v>19728</v>
      </c>
      <c r="C5370" s="4" t="s">
        <v>6853</v>
      </c>
      <c r="D5370" s="4" t="s">
        <v>19729</v>
      </c>
      <c r="E5370" s="4" t="s">
        <v>10</v>
      </c>
      <c r="F5370" s="4" t="s">
        <v>10</v>
      </c>
      <c r="G5370" s="4" t="s">
        <v>12</v>
      </c>
    </row>
    <row r="5371" customFormat="false" ht="15.75" hidden="false" customHeight="false" outlineLevel="0" collapsed="false">
      <c r="A5371" s="3" t="n">
        <v>5370</v>
      </c>
      <c r="B5371" s="4" t="s">
        <v>19730</v>
      </c>
      <c r="C5371" s="4" t="s">
        <v>19731</v>
      </c>
      <c r="D5371" s="4" t="s">
        <v>19732</v>
      </c>
      <c r="E5371" s="4" t="s">
        <v>19733</v>
      </c>
      <c r="F5371" s="4" t="s">
        <v>10</v>
      </c>
      <c r="G5371" s="4" t="s">
        <v>12</v>
      </c>
    </row>
    <row r="5372" customFormat="false" ht="15.75" hidden="false" customHeight="false" outlineLevel="0" collapsed="false">
      <c r="A5372" s="3" t="n">
        <v>5371</v>
      </c>
      <c r="B5372" s="4" t="s">
        <v>19734</v>
      </c>
      <c r="C5372" s="4" t="s">
        <v>6853</v>
      </c>
      <c r="D5372" s="4" t="s">
        <v>19735</v>
      </c>
      <c r="E5372" s="4" t="s">
        <v>10</v>
      </c>
      <c r="F5372" s="4" t="s">
        <v>10</v>
      </c>
      <c r="G5372" s="4" t="s">
        <v>12</v>
      </c>
    </row>
    <row r="5373" customFormat="false" ht="15.75" hidden="false" customHeight="false" outlineLevel="0" collapsed="false">
      <c r="A5373" s="3" t="n">
        <v>5372</v>
      </c>
      <c r="B5373" s="4" t="s">
        <v>19736</v>
      </c>
      <c r="C5373" s="4" t="s">
        <v>19737</v>
      </c>
      <c r="D5373" s="4" t="s">
        <v>19738</v>
      </c>
      <c r="E5373" s="4" t="s">
        <v>19739</v>
      </c>
      <c r="F5373" s="4" t="s">
        <v>10</v>
      </c>
      <c r="G5373" s="4" t="s">
        <v>12</v>
      </c>
    </row>
    <row r="5374" customFormat="false" ht="15.75" hidden="false" customHeight="false" outlineLevel="0" collapsed="false">
      <c r="A5374" s="3" t="n">
        <v>5373</v>
      </c>
      <c r="B5374" s="4" t="s">
        <v>19740</v>
      </c>
      <c r="C5374" s="4" t="s">
        <v>19741</v>
      </c>
      <c r="D5374" s="4" t="s">
        <v>19742</v>
      </c>
      <c r="E5374" s="4" t="s">
        <v>19743</v>
      </c>
      <c r="F5374" s="4" t="s">
        <v>10</v>
      </c>
      <c r="G5374" s="4" t="s">
        <v>12</v>
      </c>
    </row>
    <row r="5375" customFormat="false" ht="15.75" hidden="false" customHeight="false" outlineLevel="0" collapsed="false">
      <c r="A5375" s="3" t="n">
        <v>5374</v>
      </c>
      <c r="B5375" s="4" t="s">
        <v>19744</v>
      </c>
      <c r="C5375" s="4" t="s">
        <v>19745</v>
      </c>
      <c r="D5375" s="4" t="s">
        <v>19746</v>
      </c>
      <c r="E5375" s="4" t="s">
        <v>19747</v>
      </c>
      <c r="F5375" s="4" t="s">
        <v>10</v>
      </c>
      <c r="G5375" s="4" t="s">
        <v>12</v>
      </c>
    </row>
    <row r="5376" customFormat="false" ht="15.75" hidden="false" customHeight="false" outlineLevel="0" collapsed="false">
      <c r="A5376" s="3" t="n">
        <v>5375</v>
      </c>
      <c r="B5376" s="4" t="s">
        <v>19748</v>
      </c>
      <c r="C5376" s="4" t="s">
        <v>19749</v>
      </c>
      <c r="D5376" s="4" t="s">
        <v>19750</v>
      </c>
      <c r="E5376" s="4" t="n">
        <v>9773578468</v>
      </c>
      <c r="F5376" s="4" t="s">
        <v>10</v>
      </c>
      <c r="G5376" s="4" t="s">
        <v>12</v>
      </c>
    </row>
    <row r="5377" customFormat="false" ht="15.75" hidden="false" customHeight="false" outlineLevel="0" collapsed="false">
      <c r="A5377" s="3" t="n">
        <v>5376</v>
      </c>
      <c r="B5377" s="4" t="s">
        <v>19751</v>
      </c>
      <c r="C5377" s="4" t="s">
        <v>6853</v>
      </c>
      <c r="D5377" s="4" t="s">
        <v>19752</v>
      </c>
      <c r="E5377" s="4" t="s">
        <v>10</v>
      </c>
      <c r="F5377" s="4" t="s">
        <v>10</v>
      </c>
      <c r="G5377" s="4" t="s">
        <v>12</v>
      </c>
    </row>
    <row r="5378" customFormat="false" ht="15.75" hidden="false" customHeight="false" outlineLevel="0" collapsed="false">
      <c r="A5378" s="3" t="n">
        <v>5377</v>
      </c>
      <c r="B5378" s="4" t="s">
        <v>19753</v>
      </c>
      <c r="C5378" s="4" t="s">
        <v>19754</v>
      </c>
      <c r="D5378" s="4" t="s">
        <v>19755</v>
      </c>
      <c r="E5378" s="4" t="s">
        <v>19755</v>
      </c>
      <c r="F5378" s="4" t="s">
        <v>10</v>
      </c>
      <c r="G5378" s="4" t="s">
        <v>12</v>
      </c>
    </row>
    <row r="5379" customFormat="false" ht="15.75" hidden="false" customHeight="false" outlineLevel="0" collapsed="false">
      <c r="A5379" s="3" t="n">
        <v>5378</v>
      </c>
      <c r="B5379" s="4" t="s">
        <v>19756</v>
      </c>
      <c r="C5379" s="4" t="s">
        <v>19757</v>
      </c>
      <c r="D5379" s="4" t="s">
        <v>19758</v>
      </c>
      <c r="E5379" s="4" t="s">
        <v>10</v>
      </c>
      <c r="F5379" s="4" t="s">
        <v>10</v>
      </c>
      <c r="G5379" s="4" t="s">
        <v>12</v>
      </c>
    </row>
    <row r="5380" customFormat="false" ht="15.75" hidden="false" customHeight="false" outlineLevel="0" collapsed="false">
      <c r="A5380" s="3" t="n">
        <v>5379</v>
      </c>
      <c r="B5380" s="4" t="s">
        <v>19759</v>
      </c>
      <c r="C5380" s="4" t="s">
        <v>19760</v>
      </c>
      <c r="D5380" s="4" t="s">
        <v>19760</v>
      </c>
      <c r="E5380" s="4" t="s">
        <v>19760</v>
      </c>
      <c r="F5380" s="4" t="s">
        <v>10</v>
      </c>
      <c r="G5380" s="4" t="s">
        <v>12</v>
      </c>
    </row>
    <row r="5381" customFormat="false" ht="15.75" hidden="false" customHeight="false" outlineLevel="0" collapsed="false">
      <c r="A5381" s="3" t="n">
        <v>5380</v>
      </c>
      <c r="B5381" s="4" t="s">
        <v>19761</v>
      </c>
      <c r="C5381" s="4" t="s">
        <v>6853</v>
      </c>
      <c r="D5381" s="4" t="s">
        <v>19762</v>
      </c>
      <c r="E5381" s="4" t="s">
        <v>10</v>
      </c>
      <c r="F5381" s="4" t="s">
        <v>10</v>
      </c>
      <c r="G5381" s="4" t="s">
        <v>12</v>
      </c>
    </row>
    <row r="5382" customFormat="false" ht="15.75" hidden="false" customHeight="false" outlineLevel="0" collapsed="false">
      <c r="A5382" s="3" t="n">
        <v>5381</v>
      </c>
      <c r="B5382" s="4" t="s">
        <v>19763</v>
      </c>
      <c r="C5382" s="4" t="s">
        <v>19764</v>
      </c>
      <c r="D5382" s="4" t="s">
        <v>19765</v>
      </c>
      <c r="E5382" s="4" t="s">
        <v>17489</v>
      </c>
      <c r="F5382" s="4" t="s">
        <v>10</v>
      </c>
      <c r="G5382" s="4" t="s">
        <v>12</v>
      </c>
    </row>
    <row r="5383" customFormat="false" ht="15.75" hidden="false" customHeight="false" outlineLevel="0" collapsed="false">
      <c r="A5383" s="3" t="n">
        <v>5382</v>
      </c>
      <c r="B5383" s="4" t="s">
        <v>19766</v>
      </c>
      <c r="C5383" s="4" t="s">
        <v>19767</v>
      </c>
      <c r="D5383" s="4" t="s">
        <v>19768</v>
      </c>
      <c r="E5383" s="4" t="s">
        <v>19769</v>
      </c>
      <c r="F5383" s="4" t="s">
        <v>10</v>
      </c>
      <c r="G5383" s="4" t="s">
        <v>12</v>
      </c>
    </row>
    <row r="5384" customFormat="false" ht="15.75" hidden="false" customHeight="false" outlineLevel="0" collapsed="false">
      <c r="A5384" s="3" t="n">
        <v>5383</v>
      </c>
      <c r="B5384" s="4" t="s">
        <v>19770</v>
      </c>
      <c r="C5384" s="4" t="s">
        <v>19771</v>
      </c>
      <c r="D5384" s="4" t="s">
        <v>19772</v>
      </c>
      <c r="E5384" s="4" t="n">
        <v>9820099385</v>
      </c>
      <c r="F5384" s="4" t="s">
        <v>10</v>
      </c>
      <c r="G5384" s="4" t="s">
        <v>12</v>
      </c>
    </row>
    <row r="5385" customFormat="false" ht="15.75" hidden="false" customHeight="false" outlineLevel="0" collapsed="false">
      <c r="A5385" s="3" t="n">
        <v>5384</v>
      </c>
      <c r="B5385" s="4" t="s">
        <v>19773</v>
      </c>
      <c r="C5385" s="4" t="s">
        <v>19774</v>
      </c>
      <c r="D5385" s="4" t="s">
        <v>19775</v>
      </c>
      <c r="E5385" s="4" t="s">
        <v>19776</v>
      </c>
      <c r="F5385" s="4" t="s">
        <v>10</v>
      </c>
      <c r="G5385" s="4" t="s">
        <v>12</v>
      </c>
    </row>
    <row r="5386" customFormat="false" ht="15.75" hidden="false" customHeight="false" outlineLevel="0" collapsed="false">
      <c r="A5386" s="3" t="n">
        <v>5385</v>
      </c>
      <c r="B5386" s="4" t="s">
        <v>19777</v>
      </c>
      <c r="C5386" s="4" t="s">
        <v>19778</v>
      </c>
      <c r="D5386" s="4" t="s">
        <v>19779</v>
      </c>
      <c r="E5386" s="4" t="n">
        <v>9910298893</v>
      </c>
      <c r="F5386" s="4" t="s">
        <v>10</v>
      </c>
      <c r="G5386" s="4" t="s">
        <v>12</v>
      </c>
    </row>
    <row r="5387" customFormat="false" ht="15.75" hidden="false" customHeight="false" outlineLevel="0" collapsed="false">
      <c r="A5387" s="3" t="n">
        <v>5386</v>
      </c>
      <c r="B5387" s="4" t="s">
        <v>19780</v>
      </c>
      <c r="C5387" s="4" t="s">
        <v>19781</v>
      </c>
      <c r="D5387" s="4" t="s">
        <v>19782</v>
      </c>
      <c r="E5387" s="4" t="s">
        <v>19783</v>
      </c>
      <c r="F5387" s="4" t="s">
        <v>10</v>
      </c>
      <c r="G5387" s="4" t="s">
        <v>12</v>
      </c>
    </row>
    <row r="5388" customFormat="false" ht="15.75" hidden="false" customHeight="false" outlineLevel="0" collapsed="false">
      <c r="A5388" s="3" t="n">
        <v>5387</v>
      </c>
      <c r="B5388" s="4" t="s">
        <v>19784</v>
      </c>
      <c r="C5388" s="4" t="s">
        <v>6853</v>
      </c>
      <c r="D5388" s="4" t="s">
        <v>19785</v>
      </c>
      <c r="E5388" s="4" t="s">
        <v>10</v>
      </c>
      <c r="F5388" s="4" t="s">
        <v>10</v>
      </c>
      <c r="G5388" s="4" t="s">
        <v>12</v>
      </c>
    </row>
    <row r="5389" customFormat="false" ht="15.75" hidden="false" customHeight="false" outlineLevel="0" collapsed="false">
      <c r="A5389" s="3" t="n">
        <v>5388</v>
      </c>
      <c r="B5389" s="4" t="s">
        <v>19786</v>
      </c>
      <c r="C5389" s="4" t="s">
        <v>6853</v>
      </c>
      <c r="D5389" s="4" t="s">
        <v>19787</v>
      </c>
      <c r="E5389" s="4" t="s">
        <v>10</v>
      </c>
      <c r="F5389" s="4" t="s">
        <v>10</v>
      </c>
      <c r="G5389" s="4" t="s">
        <v>12</v>
      </c>
    </row>
    <row r="5390" customFormat="false" ht="15.75" hidden="false" customHeight="false" outlineLevel="0" collapsed="false">
      <c r="A5390" s="3" t="n">
        <v>5389</v>
      </c>
      <c r="B5390" s="4" t="s">
        <v>19788</v>
      </c>
      <c r="C5390" s="4" t="s">
        <v>6853</v>
      </c>
      <c r="D5390" s="4" t="s">
        <v>19789</v>
      </c>
      <c r="E5390" s="4" t="s">
        <v>10</v>
      </c>
      <c r="F5390" s="4" t="s">
        <v>10</v>
      </c>
      <c r="G5390" s="4" t="s">
        <v>12</v>
      </c>
    </row>
    <row r="5391" customFormat="false" ht="15.75" hidden="false" customHeight="false" outlineLevel="0" collapsed="false">
      <c r="A5391" s="3" t="n">
        <v>5390</v>
      </c>
      <c r="B5391" s="4" t="s">
        <v>19790</v>
      </c>
      <c r="C5391" s="4" t="s">
        <v>19791</v>
      </c>
      <c r="D5391" s="4" t="s">
        <v>19792</v>
      </c>
      <c r="E5391" s="4" t="s">
        <v>17489</v>
      </c>
      <c r="F5391" s="4" t="s">
        <v>10</v>
      </c>
      <c r="G5391" s="4" t="s">
        <v>12</v>
      </c>
    </row>
    <row r="5392" customFormat="false" ht="15.75" hidden="false" customHeight="false" outlineLevel="0" collapsed="false">
      <c r="A5392" s="3" t="n">
        <v>5391</v>
      </c>
      <c r="B5392" s="4" t="s">
        <v>19793</v>
      </c>
      <c r="C5392" s="4" t="s">
        <v>19794</v>
      </c>
      <c r="D5392" s="4" t="s">
        <v>19795</v>
      </c>
      <c r="E5392" s="4" t="s">
        <v>19794</v>
      </c>
      <c r="F5392" s="4" t="s">
        <v>10</v>
      </c>
      <c r="G5392" s="4" t="s">
        <v>12</v>
      </c>
    </row>
    <row r="5393" customFormat="false" ht="15.75" hidden="false" customHeight="false" outlineLevel="0" collapsed="false">
      <c r="A5393" s="3" t="n">
        <v>5392</v>
      </c>
      <c r="B5393" s="4" t="s">
        <v>19796</v>
      </c>
      <c r="C5393" s="4" t="s">
        <v>19797</v>
      </c>
      <c r="D5393" s="4" t="s">
        <v>19798</v>
      </c>
      <c r="E5393" s="4" t="s">
        <v>19799</v>
      </c>
      <c r="F5393" s="4" t="s">
        <v>10</v>
      </c>
      <c r="G5393" s="4" t="s">
        <v>12</v>
      </c>
    </row>
    <row r="5394" customFormat="false" ht="15.75" hidden="false" customHeight="false" outlineLevel="0" collapsed="false">
      <c r="A5394" s="3" t="n">
        <v>5393</v>
      </c>
      <c r="B5394" s="4" t="s">
        <v>19800</v>
      </c>
      <c r="C5394" s="4" t="s">
        <v>19801</v>
      </c>
      <c r="D5394" s="4" t="s">
        <v>19802</v>
      </c>
      <c r="E5394" s="4" t="s">
        <v>10</v>
      </c>
      <c r="F5394" s="4" t="s">
        <v>10</v>
      </c>
      <c r="G5394" s="4" t="s">
        <v>12</v>
      </c>
    </row>
    <row r="5395" customFormat="false" ht="15.75" hidden="false" customHeight="false" outlineLevel="0" collapsed="false">
      <c r="A5395" s="3" t="n">
        <v>5394</v>
      </c>
      <c r="B5395" s="4" t="s">
        <v>19803</v>
      </c>
      <c r="C5395" s="4" t="s">
        <v>19804</v>
      </c>
      <c r="D5395" s="4" t="s">
        <v>19805</v>
      </c>
      <c r="E5395" s="4" t="s">
        <v>19806</v>
      </c>
      <c r="F5395" s="4" t="s">
        <v>10</v>
      </c>
      <c r="G5395" s="4" t="s">
        <v>12</v>
      </c>
    </row>
    <row r="5396" customFormat="false" ht="15.75" hidden="false" customHeight="false" outlineLevel="0" collapsed="false">
      <c r="A5396" s="3" t="n">
        <v>5395</v>
      </c>
      <c r="B5396" s="4" t="s">
        <v>19807</v>
      </c>
      <c r="C5396" s="4" t="s">
        <v>6853</v>
      </c>
      <c r="D5396" s="4" t="s">
        <v>19808</v>
      </c>
      <c r="E5396" s="4" t="s">
        <v>10</v>
      </c>
      <c r="F5396" s="4" t="s">
        <v>10</v>
      </c>
      <c r="G5396" s="4" t="s">
        <v>12</v>
      </c>
    </row>
    <row r="5397" customFormat="false" ht="15.75" hidden="false" customHeight="false" outlineLevel="0" collapsed="false">
      <c r="A5397" s="3" t="n">
        <v>5396</v>
      </c>
      <c r="B5397" s="4" t="s">
        <v>19809</v>
      </c>
      <c r="C5397" s="4" t="s">
        <v>6853</v>
      </c>
      <c r="D5397" s="4" t="s">
        <v>19810</v>
      </c>
      <c r="E5397" s="4" t="s">
        <v>10</v>
      </c>
      <c r="F5397" s="4" t="s">
        <v>10</v>
      </c>
      <c r="G5397" s="4" t="s">
        <v>12</v>
      </c>
    </row>
    <row r="5398" customFormat="false" ht="15.75" hidden="false" customHeight="false" outlineLevel="0" collapsed="false">
      <c r="A5398" s="3" t="n">
        <v>5397</v>
      </c>
      <c r="B5398" s="4" t="s">
        <v>19811</v>
      </c>
      <c r="C5398" s="4" t="s">
        <v>19812</v>
      </c>
      <c r="D5398" s="4" t="s">
        <v>19813</v>
      </c>
      <c r="E5398" s="4" t="s">
        <v>19814</v>
      </c>
      <c r="F5398" s="4" t="s">
        <v>10</v>
      </c>
      <c r="G5398" s="4" t="s">
        <v>12</v>
      </c>
    </row>
    <row r="5399" customFormat="false" ht="15.75" hidden="false" customHeight="false" outlineLevel="0" collapsed="false">
      <c r="A5399" s="3" t="n">
        <v>5398</v>
      </c>
      <c r="B5399" s="4" t="s">
        <v>19815</v>
      </c>
      <c r="C5399" s="4" t="s">
        <v>6853</v>
      </c>
      <c r="D5399" s="4" t="s">
        <v>19816</v>
      </c>
      <c r="E5399" s="4" t="s">
        <v>10</v>
      </c>
      <c r="F5399" s="4" t="s">
        <v>10</v>
      </c>
      <c r="G5399" s="4" t="s">
        <v>12</v>
      </c>
    </row>
    <row r="5400" customFormat="false" ht="15.75" hidden="false" customHeight="false" outlineLevel="0" collapsed="false">
      <c r="A5400" s="3" t="n">
        <v>5399</v>
      </c>
      <c r="B5400" s="4" t="s">
        <v>19817</v>
      </c>
      <c r="C5400" s="4" t="s">
        <v>19818</v>
      </c>
      <c r="D5400" s="4" t="s">
        <v>19819</v>
      </c>
      <c r="E5400" s="4" t="n">
        <v>9870348881</v>
      </c>
      <c r="F5400" s="4" t="s">
        <v>10</v>
      </c>
      <c r="G5400" s="4" t="s">
        <v>12</v>
      </c>
    </row>
    <row r="5401" customFormat="false" ht="15.75" hidden="false" customHeight="false" outlineLevel="0" collapsed="false">
      <c r="A5401" s="3" t="n">
        <v>5400</v>
      </c>
      <c r="B5401" s="4" t="s">
        <v>19820</v>
      </c>
      <c r="C5401" s="4" t="s">
        <v>19821</v>
      </c>
      <c r="D5401" s="4" t="s">
        <v>19822</v>
      </c>
      <c r="E5401" s="4" t="n">
        <v>9899096245</v>
      </c>
      <c r="F5401" s="4" t="s">
        <v>10</v>
      </c>
      <c r="G5401" s="4" t="s">
        <v>12</v>
      </c>
    </row>
    <row r="5402" customFormat="false" ht="15.75" hidden="false" customHeight="false" outlineLevel="0" collapsed="false">
      <c r="A5402" s="3" t="n">
        <v>5401</v>
      </c>
      <c r="B5402" s="4" t="s">
        <v>19823</v>
      </c>
      <c r="C5402" s="4" t="s">
        <v>19824</v>
      </c>
      <c r="D5402" s="4" t="s">
        <v>19825</v>
      </c>
      <c r="E5402" s="4" t="s">
        <v>19826</v>
      </c>
      <c r="F5402" s="4" t="s">
        <v>10</v>
      </c>
      <c r="G5402" s="4" t="s">
        <v>12</v>
      </c>
    </row>
    <row r="5403" customFormat="false" ht="15.75" hidden="false" customHeight="false" outlineLevel="0" collapsed="false">
      <c r="A5403" s="3" t="n">
        <v>5402</v>
      </c>
      <c r="B5403" s="4" t="s">
        <v>19827</v>
      </c>
      <c r="C5403" s="4" t="s">
        <v>6853</v>
      </c>
      <c r="D5403" s="4" t="s">
        <v>19828</v>
      </c>
      <c r="E5403" s="4" t="s">
        <v>19829</v>
      </c>
      <c r="F5403" s="4" t="s">
        <v>10</v>
      </c>
      <c r="G5403" s="4" t="s">
        <v>12</v>
      </c>
    </row>
    <row r="5404" customFormat="false" ht="15.75" hidden="false" customHeight="false" outlineLevel="0" collapsed="false">
      <c r="A5404" s="3" t="n">
        <v>5403</v>
      </c>
      <c r="B5404" s="4" t="s">
        <v>19830</v>
      </c>
      <c r="C5404" s="4" t="s">
        <v>19831</v>
      </c>
      <c r="D5404" s="4" t="s">
        <v>19832</v>
      </c>
      <c r="E5404" s="4" t="s">
        <v>19833</v>
      </c>
      <c r="F5404" s="4" t="s">
        <v>10</v>
      </c>
      <c r="G5404" s="4" t="s">
        <v>12</v>
      </c>
    </row>
    <row r="5405" customFormat="false" ht="15.75" hidden="false" customHeight="false" outlineLevel="0" collapsed="false">
      <c r="A5405" s="3" t="n">
        <v>5404</v>
      </c>
      <c r="B5405" s="4" t="s">
        <v>19834</v>
      </c>
      <c r="C5405" s="4" t="s">
        <v>6853</v>
      </c>
      <c r="D5405" s="4" t="s">
        <v>19835</v>
      </c>
      <c r="E5405" s="4" t="s">
        <v>10</v>
      </c>
      <c r="F5405" s="4" t="s">
        <v>10</v>
      </c>
      <c r="G5405" s="4" t="s">
        <v>12</v>
      </c>
    </row>
    <row r="5406" customFormat="false" ht="15.75" hidden="false" customHeight="false" outlineLevel="0" collapsed="false">
      <c r="A5406" s="3" t="n">
        <v>5405</v>
      </c>
      <c r="B5406" s="4" t="s">
        <v>19836</v>
      </c>
      <c r="C5406" s="4" t="s">
        <v>19837</v>
      </c>
      <c r="D5406" s="4" t="s">
        <v>19838</v>
      </c>
      <c r="E5406" s="4" t="s">
        <v>19837</v>
      </c>
      <c r="F5406" s="4" t="s">
        <v>10</v>
      </c>
      <c r="G5406" s="4" t="s">
        <v>12</v>
      </c>
    </row>
    <row r="5407" customFormat="false" ht="15.75" hidden="false" customHeight="false" outlineLevel="0" collapsed="false">
      <c r="A5407" s="3" t="n">
        <v>5406</v>
      </c>
      <c r="B5407" s="4" t="s">
        <v>19839</v>
      </c>
      <c r="C5407" s="4" t="s">
        <v>19840</v>
      </c>
      <c r="D5407" s="4" t="s">
        <v>19841</v>
      </c>
      <c r="E5407" s="4" t="s">
        <v>10</v>
      </c>
      <c r="F5407" s="4" t="s">
        <v>10</v>
      </c>
      <c r="G5407" s="4" t="s">
        <v>12</v>
      </c>
    </row>
    <row r="5408" customFormat="false" ht="15.75" hidden="false" customHeight="false" outlineLevel="0" collapsed="false">
      <c r="A5408" s="3" t="n">
        <v>5407</v>
      </c>
      <c r="B5408" s="4" t="s">
        <v>19842</v>
      </c>
      <c r="C5408" s="4" t="s">
        <v>19843</v>
      </c>
      <c r="D5408" s="4" t="s">
        <v>19844</v>
      </c>
      <c r="E5408" s="4" t="s">
        <v>19845</v>
      </c>
      <c r="F5408" s="4" t="s">
        <v>19846</v>
      </c>
      <c r="G5408" s="4" t="s">
        <v>12</v>
      </c>
    </row>
    <row r="5409" customFormat="false" ht="15.75" hidden="false" customHeight="false" outlineLevel="0" collapsed="false">
      <c r="A5409" s="3" t="n">
        <v>5408</v>
      </c>
      <c r="B5409" s="4" t="s">
        <v>19847</v>
      </c>
      <c r="C5409" s="4" t="s">
        <v>19848</v>
      </c>
      <c r="D5409" s="4" t="s">
        <v>19849</v>
      </c>
      <c r="E5409" s="4" t="s">
        <v>19850</v>
      </c>
      <c r="F5409" s="4" t="s">
        <v>10</v>
      </c>
      <c r="G5409" s="4" t="s">
        <v>12</v>
      </c>
    </row>
    <row r="5410" customFormat="false" ht="15.75" hidden="false" customHeight="false" outlineLevel="0" collapsed="false">
      <c r="A5410" s="3" t="n">
        <v>5409</v>
      </c>
      <c r="B5410" s="4" t="s">
        <v>19851</v>
      </c>
      <c r="C5410" s="4" t="s">
        <v>19852</v>
      </c>
      <c r="D5410" s="4" t="s">
        <v>19853</v>
      </c>
      <c r="E5410" s="4" t="n">
        <v>9765410287</v>
      </c>
      <c r="F5410" s="4" t="s">
        <v>10</v>
      </c>
      <c r="G5410" s="4" t="s">
        <v>12</v>
      </c>
    </row>
    <row r="5411" customFormat="false" ht="15.75" hidden="false" customHeight="false" outlineLevel="0" collapsed="false">
      <c r="A5411" s="3" t="n">
        <v>5410</v>
      </c>
      <c r="B5411" s="4" t="s">
        <v>19854</v>
      </c>
      <c r="C5411" s="4" t="s">
        <v>6853</v>
      </c>
      <c r="D5411" s="4" t="s">
        <v>19855</v>
      </c>
      <c r="E5411" s="4" t="s">
        <v>10</v>
      </c>
      <c r="F5411" s="4" t="s">
        <v>10</v>
      </c>
      <c r="G5411" s="4" t="s">
        <v>12</v>
      </c>
    </row>
    <row r="5412" customFormat="false" ht="15.75" hidden="false" customHeight="false" outlineLevel="0" collapsed="false">
      <c r="A5412" s="3" t="n">
        <v>5411</v>
      </c>
      <c r="B5412" s="4" t="s">
        <v>19856</v>
      </c>
      <c r="C5412" s="4" t="s">
        <v>6853</v>
      </c>
      <c r="D5412" s="4" t="s">
        <v>19857</v>
      </c>
      <c r="E5412" s="4" t="s">
        <v>10</v>
      </c>
      <c r="F5412" s="4" t="s">
        <v>10</v>
      </c>
      <c r="G5412" s="4" t="s">
        <v>12</v>
      </c>
    </row>
    <row r="5413" customFormat="false" ht="15.75" hidden="false" customHeight="false" outlineLevel="0" collapsed="false">
      <c r="A5413" s="3" t="n">
        <v>5412</v>
      </c>
      <c r="B5413" s="4" t="s">
        <v>19858</v>
      </c>
      <c r="C5413" s="4" t="s">
        <v>19859</v>
      </c>
      <c r="D5413" s="4" t="s">
        <v>19860</v>
      </c>
      <c r="E5413" s="4" t="s">
        <v>17489</v>
      </c>
      <c r="F5413" s="4" t="s">
        <v>10</v>
      </c>
      <c r="G5413" s="4" t="s">
        <v>12</v>
      </c>
    </row>
    <row r="5414" customFormat="false" ht="15.75" hidden="false" customHeight="false" outlineLevel="0" collapsed="false">
      <c r="A5414" s="3" t="n">
        <v>5413</v>
      </c>
      <c r="B5414" s="4" t="s">
        <v>19861</v>
      </c>
      <c r="C5414" s="4" t="s">
        <v>19862</v>
      </c>
      <c r="D5414" s="4" t="s">
        <v>19863</v>
      </c>
      <c r="E5414" s="4" t="s">
        <v>10</v>
      </c>
      <c r="F5414" s="4" t="s">
        <v>10</v>
      </c>
      <c r="G5414" s="4" t="s">
        <v>12</v>
      </c>
    </row>
    <row r="5415" customFormat="false" ht="15.75" hidden="false" customHeight="false" outlineLevel="0" collapsed="false">
      <c r="A5415" s="3" t="n">
        <v>5414</v>
      </c>
      <c r="B5415" s="4" t="s">
        <v>19864</v>
      </c>
      <c r="C5415" s="4" t="s">
        <v>6853</v>
      </c>
      <c r="D5415" s="4" t="s">
        <v>19865</v>
      </c>
      <c r="E5415" s="4" t="s">
        <v>10</v>
      </c>
      <c r="F5415" s="4" t="s">
        <v>10</v>
      </c>
      <c r="G5415" s="4" t="s">
        <v>12</v>
      </c>
    </row>
    <row r="5416" customFormat="false" ht="15.75" hidden="false" customHeight="false" outlineLevel="0" collapsed="false">
      <c r="A5416" s="3" t="n">
        <v>5415</v>
      </c>
      <c r="B5416" s="4" t="s">
        <v>19866</v>
      </c>
      <c r="C5416" s="4" t="s">
        <v>6853</v>
      </c>
      <c r="D5416" s="4" t="s">
        <v>19867</v>
      </c>
      <c r="E5416" s="4" t="s">
        <v>10</v>
      </c>
      <c r="F5416" s="4" t="s">
        <v>10</v>
      </c>
      <c r="G5416" s="4" t="s">
        <v>12</v>
      </c>
    </row>
    <row r="5417" customFormat="false" ht="15.75" hidden="false" customHeight="false" outlineLevel="0" collapsed="false">
      <c r="A5417" s="3" t="n">
        <v>5416</v>
      </c>
      <c r="B5417" s="4" t="s">
        <v>19868</v>
      </c>
      <c r="C5417" s="4" t="s">
        <v>6853</v>
      </c>
      <c r="D5417" s="4" t="s">
        <v>19869</v>
      </c>
      <c r="E5417" s="4" t="s">
        <v>10</v>
      </c>
      <c r="F5417" s="4" t="s">
        <v>10</v>
      </c>
      <c r="G5417" s="4" t="s">
        <v>12</v>
      </c>
    </row>
    <row r="5418" customFormat="false" ht="15.75" hidden="false" customHeight="false" outlineLevel="0" collapsed="false">
      <c r="A5418" s="3" t="n">
        <v>5417</v>
      </c>
      <c r="B5418" s="4" t="s">
        <v>19870</v>
      </c>
      <c r="C5418" s="4" t="s">
        <v>6853</v>
      </c>
      <c r="D5418" s="4" t="s">
        <v>19871</v>
      </c>
      <c r="E5418" s="4" t="s">
        <v>10</v>
      </c>
      <c r="F5418" s="4" t="s">
        <v>10</v>
      </c>
      <c r="G5418" s="4" t="s">
        <v>12</v>
      </c>
    </row>
    <row r="5419" customFormat="false" ht="15.75" hidden="false" customHeight="false" outlineLevel="0" collapsed="false">
      <c r="A5419" s="3" t="n">
        <v>5418</v>
      </c>
      <c r="B5419" s="4" t="s">
        <v>19872</v>
      </c>
      <c r="C5419" s="4" t="s">
        <v>19873</v>
      </c>
      <c r="D5419" s="4" t="s">
        <v>19874</v>
      </c>
      <c r="E5419" s="4" t="s">
        <v>17489</v>
      </c>
      <c r="F5419" s="4" t="s">
        <v>10</v>
      </c>
      <c r="G5419" s="4" t="s">
        <v>12</v>
      </c>
    </row>
    <row r="5420" customFormat="false" ht="15.75" hidden="false" customHeight="false" outlineLevel="0" collapsed="false">
      <c r="A5420" s="3" t="n">
        <v>5419</v>
      </c>
      <c r="B5420" s="4" t="s">
        <v>19875</v>
      </c>
      <c r="C5420" s="4" t="s">
        <v>19876</v>
      </c>
      <c r="D5420" s="4" t="s">
        <v>19877</v>
      </c>
      <c r="E5420" s="4" t="n">
        <v>9820351623</v>
      </c>
      <c r="F5420" s="4" t="s">
        <v>10</v>
      </c>
      <c r="G5420" s="4" t="s">
        <v>12</v>
      </c>
    </row>
    <row r="5421" customFormat="false" ht="15.75" hidden="false" customHeight="false" outlineLevel="0" collapsed="false">
      <c r="A5421" s="3" t="n">
        <v>5420</v>
      </c>
      <c r="B5421" s="4" t="s">
        <v>19878</v>
      </c>
      <c r="C5421" s="4" t="s">
        <v>6853</v>
      </c>
      <c r="D5421" s="4" t="s">
        <v>19879</v>
      </c>
      <c r="E5421" s="4" t="s">
        <v>19880</v>
      </c>
      <c r="F5421" s="4" t="s">
        <v>10</v>
      </c>
      <c r="G5421" s="4" t="s">
        <v>12</v>
      </c>
    </row>
    <row r="5422" customFormat="false" ht="15.75" hidden="false" customHeight="false" outlineLevel="0" collapsed="false">
      <c r="A5422" s="3" t="n">
        <v>5421</v>
      </c>
      <c r="B5422" s="4" t="s">
        <v>19881</v>
      </c>
      <c r="C5422" s="4" t="s">
        <v>6853</v>
      </c>
      <c r="D5422" s="4" t="s">
        <v>19882</v>
      </c>
      <c r="E5422" s="4" t="s">
        <v>19883</v>
      </c>
      <c r="F5422" s="4" t="s">
        <v>10</v>
      </c>
      <c r="G5422" s="4" t="s">
        <v>12</v>
      </c>
    </row>
    <row r="5423" customFormat="false" ht="15.75" hidden="false" customHeight="false" outlineLevel="0" collapsed="false">
      <c r="A5423" s="3" t="n">
        <v>5422</v>
      </c>
      <c r="B5423" s="4" t="s">
        <v>19884</v>
      </c>
      <c r="C5423" s="4" t="s">
        <v>6853</v>
      </c>
      <c r="D5423" s="4" t="s">
        <v>19885</v>
      </c>
      <c r="E5423" s="4" t="s">
        <v>10</v>
      </c>
      <c r="F5423" s="4" t="s">
        <v>10</v>
      </c>
      <c r="G5423" s="4" t="s">
        <v>12</v>
      </c>
    </row>
    <row r="5424" customFormat="false" ht="15.75" hidden="false" customHeight="false" outlineLevel="0" collapsed="false">
      <c r="A5424" s="3" t="n">
        <v>5423</v>
      </c>
      <c r="B5424" s="4" t="s">
        <v>19886</v>
      </c>
      <c r="C5424" s="4" t="s">
        <v>19887</v>
      </c>
      <c r="D5424" s="4" t="s">
        <v>19888</v>
      </c>
      <c r="E5424" s="4" t="s">
        <v>17489</v>
      </c>
      <c r="F5424" s="4" t="s">
        <v>10</v>
      </c>
      <c r="G5424" s="4" t="s">
        <v>12</v>
      </c>
    </row>
    <row r="5425" customFormat="false" ht="15.75" hidden="false" customHeight="false" outlineLevel="0" collapsed="false">
      <c r="A5425" s="3" t="n">
        <v>5424</v>
      </c>
      <c r="B5425" s="4" t="s">
        <v>19889</v>
      </c>
      <c r="C5425" s="4" t="s">
        <v>15385</v>
      </c>
      <c r="D5425" s="4" t="s">
        <v>19890</v>
      </c>
      <c r="E5425" s="4" t="s">
        <v>19891</v>
      </c>
      <c r="F5425" s="4" t="s">
        <v>10</v>
      </c>
      <c r="G5425" s="4" t="s">
        <v>12</v>
      </c>
    </row>
    <row r="5426" customFormat="false" ht="15.75" hidden="false" customHeight="false" outlineLevel="0" collapsed="false">
      <c r="A5426" s="3" t="n">
        <v>5425</v>
      </c>
      <c r="B5426" s="4" t="s">
        <v>19892</v>
      </c>
      <c r="C5426" s="4" t="s">
        <v>19893</v>
      </c>
      <c r="D5426" s="4" t="s">
        <v>19894</v>
      </c>
      <c r="E5426" s="4" t="s">
        <v>19895</v>
      </c>
      <c r="F5426" s="4" t="s">
        <v>10</v>
      </c>
      <c r="G5426" s="4" t="s">
        <v>12</v>
      </c>
    </row>
    <row r="5427" customFormat="false" ht="15.75" hidden="false" customHeight="false" outlineLevel="0" collapsed="false">
      <c r="A5427" s="3" t="n">
        <v>5426</v>
      </c>
      <c r="B5427" s="4" t="s">
        <v>19896</v>
      </c>
      <c r="C5427" s="4" t="s">
        <v>19897</v>
      </c>
      <c r="D5427" s="4" t="s">
        <v>19898</v>
      </c>
      <c r="E5427" s="4" t="s">
        <v>19899</v>
      </c>
      <c r="F5427" s="4" t="s">
        <v>10</v>
      </c>
      <c r="G5427" s="4" t="s">
        <v>12</v>
      </c>
    </row>
    <row r="5428" customFormat="false" ht="15.75" hidden="false" customHeight="false" outlineLevel="0" collapsed="false">
      <c r="A5428" s="3" t="n">
        <v>5427</v>
      </c>
      <c r="B5428" s="4" t="s">
        <v>19900</v>
      </c>
      <c r="C5428" s="4" t="s">
        <v>6853</v>
      </c>
      <c r="D5428" s="4" t="s">
        <v>19901</v>
      </c>
      <c r="E5428" s="4" t="s">
        <v>10</v>
      </c>
      <c r="F5428" s="4" t="s">
        <v>10</v>
      </c>
      <c r="G5428" s="4" t="s">
        <v>12</v>
      </c>
    </row>
    <row r="5429" customFormat="false" ht="15.75" hidden="false" customHeight="false" outlineLevel="0" collapsed="false">
      <c r="A5429" s="3" t="n">
        <v>5428</v>
      </c>
      <c r="B5429" s="4" t="s">
        <v>19902</v>
      </c>
      <c r="C5429" s="4" t="s">
        <v>6853</v>
      </c>
      <c r="D5429" s="4" t="s">
        <v>19903</v>
      </c>
      <c r="E5429" s="4" t="s">
        <v>10</v>
      </c>
      <c r="F5429" s="4" t="s">
        <v>10</v>
      </c>
      <c r="G5429" s="4" t="s">
        <v>12</v>
      </c>
    </row>
    <row r="5430" customFormat="false" ht="15.75" hidden="false" customHeight="false" outlineLevel="0" collapsed="false">
      <c r="A5430" s="3" t="n">
        <v>5429</v>
      </c>
      <c r="B5430" s="4" t="s">
        <v>19904</v>
      </c>
      <c r="C5430" s="4" t="s">
        <v>18002</v>
      </c>
      <c r="D5430" s="4" t="s">
        <v>19905</v>
      </c>
      <c r="E5430" s="4" t="s">
        <v>19906</v>
      </c>
      <c r="F5430" s="4" t="s">
        <v>10</v>
      </c>
      <c r="G5430" s="4" t="s">
        <v>12</v>
      </c>
    </row>
    <row r="5431" customFormat="false" ht="15.75" hidden="false" customHeight="false" outlineLevel="0" collapsed="false">
      <c r="A5431" s="3" t="n">
        <v>5430</v>
      </c>
      <c r="B5431" s="4" t="s">
        <v>19907</v>
      </c>
      <c r="C5431" s="4" t="s">
        <v>6853</v>
      </c>
      <c r="D5431" s="4" t="s">
        <v>19908</v>
      </c>
      <c r="E5431" s="4" t="s">
        <v>10</v>
      </c>
      <c r="F5431" s="4" t="s">
        <v>10</v>
      </c>
      <c r="G5431" s="4" t="s">
        <v>12</v>
      </c>
    </row>
    <row r="5432" customFormat="false" ht="15.75" hidden="false" customHeight="false" outlineLevel="0" collapsed="false">
      <c r="A5432" s="3" t="n">
        <v>5431</v>
      </c>
      <c r="B5432" s="4" t="s">
        <v>19909</v>
      </c>
      <c r="C5432" s="4" t="s">
        <v>6853</v>
      </c>
      <c r="D5432" s="4" t="s">
        <v>19910</v>
      </c>
      <c r="E5432" s="4" t="s">
        <v>19911</v>
      </c>
      <c r="F5432" s="4" t="s">
        <v>10</v>
      </c>
      <c r="G5432" s="4" t="s">
        <v>12</v>
      </c>
    </row>
    <row r="5433" customFormat="false" ht="15.75" hidden="false" customHeight="false" outlineLevel="0" collapsed="false">
      <c r="A5433" s="3" t="n">
        <v>5432</v>
      </c>
      <c r="B5433" s="4" t="s">
        <v>19912</v>
      </c>
      <c r="C5433" s="4" t="s">
        <v>19913</v>
      </c>
      <c r="D5433" s="4" t="s">
        <v>19914</v>
      </c>
      <c r="E5433" s="4" t="s">
        <v>19915</v>
      </c>
      <c r="F5433" s="4" t="s">
        <v>10</v>
      </c>
      <c r="G5433" s="4" t="s">
        <v>12</v>
      </c>
    </row>
    <row r="5434" customFormat="false" ht="15.75" hidden="false" customHeight="false" outlineLevel="0" collapsed="false">
      <c r="A5434" s="3" t="n">
        <v>5433</v>
      </c>
      <c r="B5434" s="4" t="s">
        <v>19916</v>
      </c>
      <c r="C5434" s="7" t="s">
        <v>19917</v>
      </c>
      <c r="D5434" s="4" t="s">
        <v>19918</v>
      </c>
      <c r="E5434" s="4" t="s">
        <v>10</v>
      </c>
      <c r="F5434" s="4" t="s">
        <v>10</v>
      </c>
      <c r="G5434" s="4" t="s">
        <v>12</v>
      </c>
    </row>
    <row r="5435" customFormat="false" ht="15.75" hidden="false" customHeight="false" outlineLevel="0" collapsed="false">
      <c r="A5435" s="3" t="n">
        <v>5434</v>
      </c>
      <c r="B5435" s="4" t="s">
        <v>19919</v>
      </c>
      <c r="C5435" s="4" t="s">
        <v>19920</v>
      </c>
      <c r="D5435" s="4" t="s">
        <v>19921</v>
      </c>
      <c r="E5435" s="4" t="s">
        <v>17489</v>
      </c>
      <c r="F5435" s="4" t="s">
        <v>10</v>
      </c>
      <c r="G5435" s="4" t="s">
        <v>12</v>
      </c>
    </row>
    <row r="5436" customFormat="false" ht="15.75" hidden="false" customHeight="false" outlineLevel="0" collapsed="false">
      <c r="A5436" s="3" t="n">
        <v>5435</v>
      </c>
      <c r="B5436" s="4" t="s">
        <v>19922</v>
      </c>
      <c r="C5436" s="4" t="s">
        <v>19923</v>
      </c>
      <c r="D5436" s="4" t="s">
        <v>19924</v>
      </c>
      <c r="E5436" s="4" t="s">
        <v>19924</v>
      </c>
      <c r="F5436" s="4" t="s">
        <v>10</v>
      </c>
      <c r="G5436" s="4" t="s">
        <v>12</v>
      </c>
    </row>
    <row r="5437" customFormat="false" ht="15.75" hidden="false" customHeight="false" outlineLevel="0" collapsed="false">
      <c r="A5437" s="3" t="n">
        <v>5436</v>
      </c>
      <c r="B5437" s="4" t="s">
        <v>19925</v>
      </c>
      <c r="C5437" s="4" t="s">
        <v>19926</v>
      </c>
      <c r="D5437" s="4" t="s">
        <v>19927</v>
      </c>
      <c r="E5437" s="4" t="s">
        <v>10</v>
      </c>
      <c r="F5437" s="4" t="s">
        <v>10</v>
      </c>
      <c r="G5437" s="4" t="s">
        <v>12</v>
      </c>
    </row>
    <row r="5438" customFormat="false" ht="15.75" hidden="false" customHeight="false" outlineLevel="0" collapsed="false">
      <c r="A5438" s="3" t="n">
        <v>5437</v>
      </c>
      <c r="B5438" s="4" t="s">
        <v>19928</v>
      </c>
      <c r="C5438" s="4" t="s">
        <v>19929</v>
      </c>
      <c r="D5438" s="4" t="s">
        <v>19930</v>
      </c>
      <c r="E5438" s="4" t="s">
        <v>19931</v>
      </c>
      <c r="F5438" s="4" t="s">
        <v>10</v>
      </c>
      <c r="G5438" s="4" t="s">
        <v>12</v>
      </c>
    </row>
    <row r="5439" customFormat="false" ht="15.75" hidden="false" customHeight="false" outlineLevel="0" collapsed="false">
      <c r="A5439" s="3" t="n">
        <v>5438</v>
      </c>
      <c r="B5439" s="4" t="s">
        <v>19932</v>
      </c>
      <c r="C5439" s="4" t="s">
        <v>19933</v>
      </c>
      <c r="D5439" s="4" t="s">
        <v>19934</v>
      </c>
      <c r="E5439" s="4" t="s">
        <v>19935</v>
      </c>
      <c r="F5439" s="4" t="s">
        <v>19936</v>
      </c>
      <c r="G5439" s="4" t="s">
        <v>12</v>
      </c>
    </row>
    <row r="5440" customFormat="false" ht="15.75" hidden="false" customHeight="false" outlineLevel="0" collapsed="false">
      <c r="A5440" s="3" t="n">
        <v>5439</v>
      </c>
      <c r="B5440" s="4" t="s">
        <v>19937</v>
      </c>
      <c r="C5440" s="4" t="s">
        <v>19938</v>
      </c>
      <c r="D5440" s="4" t="s">
        <v>19939</v>
      </c>
      <c r="E5440" s="4" t="s">
        <v>17489</v>
      </c>
      <c r="F5440" s="4" t="s">
        <v>10</v>
      </c>
      <c r="G5440" s="4" t="s">
        <v>12</v>
      </c>
    </row>
    <row r="5441" customFormat="false" ht="15.75" hidden="false" customHeight="false" outlineLevel="0" collapsed="false">
      <c r="A5441" s="3" t="n">
        <v>5440</v>
      </c>
      <c r="B5441" s="4" t="s">
        <v>19940</v>
      </c>
      <c r="C5441" s="4" t="s">
        <v>19941</v>
      </c>
      <c r="D5441" s="4" t="s">
        <v>19942</v>
      </c>
      <c r="E5441" s="4" t="s">
        <v>19943</v>
      </c>
      <c r="F5441" s="4" t="s">
        <v>10</v>
      </c>
      <c r="G5441" s="4" t="s">
        <v>12</v>
      </c>
    </row>
    <row r="5442" customFormat="false" ht="15.75" hidden="false" customHeight="false" outlineLevel="0" collapsed="false">
      <c r="A5442" s="3" t="n">
        <v>5441</v>
      </c>
      <c r="B5442" s="4" t="s">
        <v>19944</v>
      </c>
      <c r="C5442" s="4" t="s">
        <v>19945</v>
      </c>
      <c r="D5442" s="4" t="s">
        <v>19946</v>
      </c>
      <c r="E5442" s="4" t="s">
        <v>19947</v>
      </c>
      <c r="F5442" s="4" t="s">
        <v>10</v>
      </c>
      <c r="G5442" s="4" t="s">
        <v>12</v>
      </c>
    </row>
    <row r="5443" customFormat="false" ht="15.75" hidden="false" customHeight="false" outlineLevel="0" collapsed="false">
      <c r="A5443" s="3" t="n">
        <v>5442</v>
      </c>
      <c r="B5443" s="4" t="s">
        <v>19948</v>
      </c>
      <c r="C5443" s="4" t="s">
        <v>19949</v>
      </c>
      <c r="D5443" s="4" t="s">
        <v>19950</v>
      </c>
      <c r="E5443" s="4" t="n">
        <v>9886263883</v>
      </c>
      <c r="F5443" s="4" t="s">
        <v>10</v>
      </c>
      <c r="G5443" s="4" t="s">
        <v>12</v>
      </c>
    </row>
    <row r="5444" customFormat="false" ht="15.75" hidden="false" customHeight="false" outlineLevel="0" collapsed="false">
      <c r="A5444" s="3" t="n">
        <v>5443</v>
      </c>
      <c r="B5444" s="4" t="s">
        <v>19951</v>
      </c>
      <c r="C5444" s="4" t="s">
        <v>19952</v>
      </c>
      <c r="D5444" s="4" t="s">
        <v>19953</v>
      </c>
      <c r="E5444" s="4" t="n">
        <v>9323263006</v>
      </c>
      <c r="F5444" s="4" t="s">
        <v>10</v>
      </c>
      <c r="G5444" s="4" t="s">
        <v>12</v>
      </c>
    </row>
    <row r="5445" customFormat="false" ht="15.75" hidden="false" customHeight="false" outlineLevel="0" collapsed="false">
      <c r="A5445" s="3" t="n">
        <v>5444</v>
      </c>
      <c r="B5445" s="4" t="s">
        <v>19954</v>
      </c>
      <c r="C5445" s="4" t="s">
        <v>6853</v>
      </c>
      <c r="D5445" s="4" t="s">
        <v>19955</v>
      </c>
      <c r="E5445" s="4" t="s">
        <v>10</v>
      </c>
      <c r="F5445" s="4" t="s">
        <v>10</v>
      </c>
      <c r="G5445" s="4" t="s">
        <v>12</v>
      </c>
    </row>
    <row r="5446" customFormat="false" ht="15.75" hidden="false" customHeight="false" outlineLevel="0" collapsed="false">
      <c r="A5446" s="3" t="n">
        <v>5445</v>
      </c>
      <c r="B5446" s="4" t="s">
        <v>19956</v>
      </c>
      <c r="C5446" s="4" t="s">
        <v>19957</v>
      </c>
      <c r="D5446" s="4" t="s">
        <v>19958</v>
      </c>
      <c r="E5446" s="4" t="n">
        <v>9821948521</v>
      </c>
      <c r="F5446" s="4" t="s">
        <v>19959</v>
      </c>
      <c r="G5446" s="4" t="s">
        <v>12</v>
      </c>
    </row>
    <row r="5447" customFormat="false" ht="15.75" hidden="false" customHeight="false" outlineLevel="0" collapsed="false">
      <c r="A5447" s="3" t="n">
        <v>5446</v>
      </c>
      <c r="B5447" s="4" t="s">
        <v>19960</v>
      </c>
      <c r="C5447" s="4" t="s">
        <v>19961</v>
      </c>
      <c r="D5447" s="4" t="s">
        <v>19962</v>
      </c>
      <c r="E5447" s="4" t="s">
        <v>19963</v>
      </c>
      <c r="F5447" s="4" t="s">
        <v>10</v>
      </c>
      <c r="G5447" s="4" t="s">
        <v>12</v>
      </c>
    </row>
    <row r="5448" customFormat="false" ht="15.75" hidden="false" customHeight="false" outlineLevel="0" collapsed="false">
      <c r="A5448" s="3" t="n">
        <v>5447</v>
      </c>
      <c r="B5448" s="4" t="s">
        <v>19964</v>
      </c>
      <c r="C5448" s="4" t="s">
        <v>6853</v>
      </c>
      <c r="D5448" s="4" t="s">
        <v>19965</v>
      </c>
      <c r="E5448" s="4" t="s">
        <v>19966</v>
      </c>
      <c r="F5448" s="4" t="s">
        <v>10</v>
      </c>
      <c r="G5448" s="4" t="s">
        <v>12</v>
      </c>
    </row>
    <row r="5449" customFormat="false" ht="15.75" hidden="false" customHeight="false" outlineLevel="0" collapsed="false">
      <c r="A5449" s="3" t="n">
        <v>5448</v>
      </c>
      <c r="B5449" s="4" t="s">
        <v>19967</v>
      </c>
      <c r="C5449" s="4" t="s">
        <v>19968</v>
      </c>
      <c r="D5449" s="4" t="s">
        <v>19969</v>
      </c>
      <c r="E5449" s="8" t="n">
        <v>9104470000000</v>
      </c>
      <c r="F5449" s="4" t="s">
        <v>19970</v>
      </c>
      <c r="G5449" s="4" t="s">
        <v>12</v>
      </c>
    </row>
    <row r="5450" customFormat="false" ht="15.75" hidden="false" customHeight="false" outlineLevel="0" collapsed="false">
      <c r="A5450" s="3" t="n">
        <v>5449</v>
      </c>
      <c r="B5450" s="4" t="s">
        <v>19971</v>
      </c>
      <c r="C5450" s="4" t="s">
        <v>6853</v>
      </c>
      <c r="D5450" s="4" t="s">
        <v>19972</v>
      </c>
      <c r="E5450" s="4" t="s">
        <v>19973</v>
      </c>
      <c r="F5450" s="4" t="s">
        <v>10</v>
      </c>
      <c r="G5450" s="4" t="s">
        <v>12</v>
      </c>
    </row>
    <row r="5451" customFormat="false" ht="15.75" hidden="false" customHeight="false" outlineLevel="0" collapsed="false">
      <c r="A5451" s="3" t="n">
        <v>5450</v>
      </c>
      <c r="B5451" s="4" t="s">
        <v>19974</v>
      </c>
      <c r="C5451" s="4" t="s">
        <v>19975</v>
      </c>
      <c r="D5451" s="4" t="s">
        <v>19976</v>
      </c>
      <c r="E5451" s="4" t="s">
        <v>10</v>
      </c>
      <c r="F5451" s="4" t="s">
        <v>10</v>
      </c>
      <c r="G5451" s="4" t="s">
        <v>12</v>
      </c>
    </row>
    <row r="5452" customFormat="false" ht="15.75" hidden="false" customHeight="false" outlineLevel="0" collapsed="false">
      <c r="A5452" s="3" t="n">
        <v>5451</v>
      </c>
      <c r="B5452" s="4" t="s">
        <v>19977</v>
      </c>
      <c r="C5452" s="4" t="s">
        <v>19978</v>
      </c>
      <c r="D5452" s="4" t="s">
        <v>19979</v>
      </c>
      <c r="E5452" s="4" t="n">
        <v>9867045670</v>
      </c>
      <c r="F5452" s="4" t="s">
        <v>10</v>
      </c>
      <c r="G5452" s="4" t="s">
        <v>12</v>
      </c>
    </row>
    <row r="5453" customFormat="false" ht="15.75" hidden="false" customHeight="false" outlineLevel="0" collapsed="false">
      <c r="A5453" s="3" t="n">
        <v>5452</v>
      </c>
      <c r="B5453" s="4" t="s">
        <v>19980</v>
      </c>
      <c r="C5453" s="4" t="s">
        <v>19981</v>
      </c>
      <c r="D5453" s="4" t="s">
        <v>19982</v>
      </c>
      <c r="E5453" s="4" t="s">
        <v>19983</v>
      </c>
      <c r="F5453" s="4" t="s">
        <v>10</v>
      </c>
      <c r="G5453" s="4" t="s">
        <v>12</v>
      </c>
    </row>
    <row r="5454" customFormat="false" ht="15.75" hidden="false" customHeight="false" outlineLevel="0" collapsed="false">
      <c r="A5454" s="3" t="n">
        <v>5453</v>
      </c>
      <c r="B5454" s="4" t="s">
        <v>19984</v>
      </c>
      <c r="C5454" s="4" t="s">
        <v>19985</v>
      </c>
      <c r="D5454" s="4" t="s">
        <v>19986</v>
      </c>
      <c r="E5454" s="4" t="s">
        <v>17489</v>
      </c>
      <c r="F5454" s="4" t="s">
        <v>10</v>
      </c>
      <c r="G5454" s="4" t="s">
        <v>12</v>
      </c>
    </row>
    <row r="5455" customFormat="false" ht="15.75" hidden="false" customHeight="false" outlineLevel="0" collapsed="false">
      <c r="A5455" s="3" t="n">
        <v>5454</v>
      </c>
      <c r="B5455" s="4" t="s">
        <v>19987</v>
      </c>
      <c r="C5455" s="4" t="s">
        <v>19988</v>
      </c>
      <c r="D5455" s="4" t="s">
        <v>19989</v>
      </c>
      <c r="E5455" s="4" t="n">
        <v>9810172458</v>
      </c>
      <c r="F5455" s="4" t="s">
        <v>10</v>
      </c>
      <c r="G5455" s="4" t="s">
        <v>12</v>
      </c>
    </row>
    <row r="5456" customFormat="false" ht="15.75" hidden="false" customHeight="false" outlineLevel="0" collapsed="false">
      <c r="A5456" s="3" t="n">
        <v>5455</v>
      </c>
      <c r="B5456" s="4" t="s">
        <v>19990</v>
      </c>
      <c r="C5456" s="4" t="s">
        <v>19991</v>
      </c>
      <c r="D5456" s="4" t="s">
        <v>19992</v>
      </c>
      <c r="E5456" s="4" t="s">
        <v>19993</v>
      </c>
      <c r="F5456" s="4" t="s">
        <v>10</v>
      </c>
      <c r="G5456" s="4" t="s">
        <v>12</v>
      </c>
    </row>
    <row r="5457" customFormat="false" ht="15.75" hidden="false" customHeight="false" outlineLevel="0" collapsed="false">
      <c r="A5457" s="3" t="n">
        <v>5456</v>
      </c>
      <c r="B5457" s="4" t="s">
        <v>19994</v>
      </c>
      <c r="C5457" s="4" t="s">
        <v>19995</v>
      </c>
      <c r="D5457" s="4" t="s">
        <v>19996</v>
      </c>
      <c r="E5457" s="4" t="s">
        <v>19997</v>
      </c>
      <c r="F5457" s="4" t="s">
        <v>10</v>
      </c>
      <c r="G5457" s="4" t="s">
        <v>12</v>
      </c>
    </row>
    <row r="5458" customFormat="false" ht="15.75" hidden="false" customHeight="false" outlineLevel="0" collapsed="false">
      <c r="A5458" s="3" t="n">
        <v>5457</v>
      </c>
      <c r="B5458" s="4" t="s">
        <v>19998</v>
      </c>
      <c r="C5458" s="4" t="s">
        <v>19999</v>
      </c>
      <c r="D5458" s="4" t="s">
        <v>20000</v>
      </c>
      <c r="E5458" s="4" t="n">
        <v>8802757876</v>
      </c>
      <c r="F5458" s="4" t="s">
        <v>10</v>
      </c>
      <c r="G5458" s="4" t="s">
        <v>12</v>
      </c>
    </row>
    <row r="5459" customFormat="false" ht="15.75" hidden="false" customHeight="false" outlineLevel="0" collapsed="false">
      <c r="A5459" s="3" t="n">
        <v>5458</v>
      </c>
      <c r="B5459" s="4" t="s">
        <v>20001</v>
      </c>
      <c r="C5459" s="4" t="s">
        <v>20002</v>
      </c>
      <c r="D5459" s="4" t="s">
        <v>20003</v>
      </c>
      <c r="E5459" s="4" t="s">
        <v>20002</v>
      </c>
      <c r="F5459" s="4" t="s">
        <v>10</v>
      </c>
      <c r="G5459" s="4" t="s">
        <v>12</v>
      </c>
    </row>
    <row r="5460" customFormat="false" ht="15.75" hidden="false" customHeight="false" outlineLevel="0" collapsed="false">
      <c r="A5460" s="3" t="n">
        <v>5459</v>
      </c>
      <c r="B5460" s="4" t="s">
        <v>20004</v>
      </c>
      <c r="C5460" s="4" t="s">
        <v>6853</v>
      </c>
      <c r="D5460" s="4" t="s">
        <v>20005</v>
      </c>
      <c r="E5460" s="4" t="s">
        <v>20006</v>
      </c>
      <c r="F5460" s="4" t="s">
        <v>10</v>
      </c>
      <c r="G5460" s="4" t="s">
        <v>12</v>
      </c>
    </row>
    <row r="5461" customFormat="false" ht="15.75" hidden="false" customHeight="false" outlineLevel="0" collapsed="false">
      <c r="A5461" s="3" t="n">
        <v>5460</v>
      </c>
      <c r="B5461" s="4" t="s">
        <v>20007</v>
      </c>
      <c r="C5461" s="4" t="s">
        <v>6853</v>
      </c>
      <c r="D5461" s="4" t="s">
        <v>20008</v>
      </c>
      <c r="E5461" s="4" t="s">
        <v>10</v>
      </c>
      <c r="F5461" s="4" t="s">
        <v>10</v>
      </c>
      <c r="G5461" s="4" t="s">
        <v>12</v>
      </c>
    </row>
    <row r="5462" customFormat="false" ht="15.75" hidden="false" customHeight="false" outlineLevel="0" collapsed="false">
      <c r="A5462" s="3" t="n">
        <v>5461</v>
      </c>
      <c r="B5462" s="4" t="s">
        <v>20009</v>
      </c>
      <c r="C5462" s="4" t="s">
        <v>6853</v>
      </c>
      <c r="D5462" s="4" t="s">
        <v>20010</v>
      </c>
      <c r="E5462" s="4" t="s">
        <v>10</v>
      </c>
      <c r="F5462" s="4" t="s">
        <v>10</v>
      </c>
      <c r="G5462" s="4" t="s">
        <v>12</v>
      </c>
    </row>
    <row r="5463" customFormat="false" ht="15.75" hidden="false" customHeight="false" outlineLevel="0" collapsed="false">
      <c r="A5463" s="3" t="n">
        <v>5462</v>
      </c>
      <c r="B5463" s="4" t="s">
        <v>20011</v>
      </c>
      <c r="C5463" s="4" t="s">
        <v>20012</v>
      </c>
      <c r="D5463" s="4" t="s">
        <v>20013</v>
      </c>
      <c r="E5463" s="4" t="s">
        <v>20014</v>
      </c>
      <c r="F5463" s="4" t="s">
        <v>10</v>
      </c>
      <c r="G5463" s="4" t="s">
        <v>12</v>
      </c>
    </row>
    <row r="5464" customFormat="false" ht="15.75" hidden="false" customHeight="false" outlineLevel="0" collapsed="false">
      <c r="A5464" s="3" t="n">
        <v>5463</v>
      </c>
      <c r="B5464" s="4" t="s">
        <v>20015</v>
      </c>
      <c r="C5464" s="4" t="s">
        <v>20016</v>
      </c>
      <c r="D5464" s="4" t="s">
        <v>20017</v>
      </c>
      <c r="E5464" s="4" t="s">
        <v>17489</v>
      </c>
      <c r="F5464" s="4" t="s">
        <v>10</v>
      </c>
      <c r="G5464" s="4" t="s">
        <v>12</v>
      </c>
    </row>
    <row r="5465" customFormat="false" ht="15.75" hidden="false" customHeight="false" outlineLevel="0" collapsed="false">
      <c r="A5465" s="3" t="n">
        <v>5464</v>
      </c>
      <c r="B5465" s="4" t="s">
        <v>20018</v>
      </c>
      <c r="C5465" s="4" t="s">
        <v>1686</v>
      </c>
      <c r="D5465" s="4" t="s">
        <v>20019</v>
      </c>
      <c r="E5465" s="4" t="s">
        <v>10</v>
      </c>
      <c r="F5465" s="4" t="s">
        <v>10</v>
      </c>
      <c r="G5465" s="4" t="s">
        <v>12</v>
      </c>
    </row>
    <row r="5466" customFormat="false" ht="15.75" hidden="false" customHeight="false" outlineLevel="0" collapsed="false">
      <c r="A5466" s="3" t="n">
        <v>5465</v>
      </c>
      <c r="B5466" s="4" t="s">
        <v>20020</v>
      </c>
      <c r="C5466" s="4" t="s">
        <v>20021</v>
      </c>
      <c r="D5466" s="4" t="s">
        <v>20022</v>
      </c>
      <c r="E5466" s="4" t="n">
        <v>9821477772</v>
      </c>
      <c r="F5466" s="4" t="s">
        <v>10</v>
      </c>
      <c r="G5466" s="4" t="s">
        <v>12</v>
      </c>
    </row>
    <row r="5467" customFormat="false" ht="15.75" hidden="false" customHeight="false" outlineLevel="0" collapsed="false">
      <c r="A5467" s="3" t="n">
        <v>5466</v>
      </c>
      <c r="B5467" s="4" t="s">
        <v>20023</v>
      </c>
      <c r="C5467" s="4" t="s">
        <v>20024</v>
      </c>
      <c r="D5467" s="4" t="s">
        <v>20025</v>
      </c>
      <c r="E5467" s="4" t="s">
        <v>17489</v>
      </c>
      <c r="F5467" s="4" t="s">
        <v>10</v>
      </c>
      <c r="G5467" s="4" t="s">
        <v>12</v>
      </c>
    </row>
    <row r="5468" customFormat="false" ht="15.75" hidden="false" customHeight="false" outlineLevel="0" collapsed="false">
      <c r="A5468" s="3" t="n">
        <v>5467</v>
      </c>
      <c r="B5468" s="4" t="s">
        <v>20026</v>
      </c>
      <c r="C5468" s="4" t="s">
        <v>20027</v>
      </c>
      <c r="D5468" s="4" t="s">
        <v>20028</v>
      </c>
      <c r="E5468" s="4" t="s">
        <v>10</v>
      </c>
      <c r="F5468" s="4" t="s">
        <v>10</v>
      </c>
      <c r="G5468" s="4" t="s">
        <v>12</v>
      </c>
    </row>
    <row r="5469" customFormat="false" ht="15.75" hidden="false" customHeight="false" outlineLevel="0" collapsed="false">
      <c r="A5469" s="3" t="n">
        <v>5468</v>
      </c>
      <c r="B5469" s="4" t="s">
        <v>20029</v>
      </c>
      <c r="C5469" s="4" t="s">
        <v>6853</v>
      </c>
      <c r="D5469" s="4" t="s">
        <v>20030</v>
      </c>
      <c r="E5469" s="4" t="s">
        <v>20031</v>
      </c>
      <c r="F5469" s="4" t="s">
        <v>10</v>
      </c>
      <c r="G5469" s="4" t="s">
        <v>12</v>
      </c>
    </row>
    <row r="5470" customFormat="false" ht="15.75" hidden="false" customHeight="false" outlineLevel="0" collapsed="false">
      <c r="A5470" s="3" t="n">
        <v>5469</v>
      </c>
      <c r="B5470" s="4" t="s">
        <v>20032</v>
      </c>
      <c r="C5470" s="4" t="s">
        <v>20033</v>
      </c>
      <c r="D5470" s="4" t="s">
        <v>20034</v>
      </c>
      <c r="E5470" s="4" t="s">
        <v>20035</v>
      </c>
      <c r="F5470" s="4" t="s">
        <v>10</v>
      </c>
      <c r="G5470" s="4" t="s">
        <v>12</v>
      </c>
    </row>
    <row r="5471" customFormat="false" ht="15.75" hidden="false" customHeight="false" outlineLevel="0" collapsed="false">
      <c r="A5471" s="3" t="n">
        <v>5470</v>
      </c>
      <c r="B5471" s="4" t="s">
        <v>20036</v>
      </c>
      <c r="C5471" s="4" t="s">
        <v>20037</v>
      </c>
      <c r="D5471" s="4" t="s">
        <v>20038</v>
      </c>
      <c r="E5471" s="4" t="s">
        <v>20039</v>
      </c>
      <c r="F5471" s="4" t="s">
        <v>10</v>
      </c>
      <c r="G5471" s="4" t="s">
        <v>12</v>
      </c>
    </row>
    <row r="5472" customFormat="false" ht="15.75" hidden="false" customHeight="false" outlineLevel="0" collapsed="false">
      <c r="A5472" s="3" t="n">
        <v>5471</v>
      </c>
      <c r="B5472" s="4" t="s">
        <v>20040</v>
      </c>
      <c r="C5472" s="4" t="s">
        <v>6853</v>
      </c>
      <c r="D5472" s="4" t="s">
        <v>20041</v>
      </c>
      <c r="E5472" s="4" t="s">
        <v>10</v>
      </c>
      <c r="F5472" s="4" t="s">
        <v>10</v>
      </c>
      <c r="G5472" s="4" t="s">
        <v>12</v>
      </c>
    </row>
    <row r="5473" customFormat="false" ht="15.75" hidden="false" customHeight="false" outlineLevel="0" collapsed="false">
      <c r="A5473" s="3" t="n">
        <v>5472</v>
      </c>
      <c r="B5473" s="4" t="s">
        <v>20042</v>
      </c>
      <c r="C5473" s="4" t="s">
        <v>6853</v>
      </c>
      <c r="D5473" s="4" t="s">
        <v>20043</v>
      </c>
      <c r="E5473" s="4" t="s">
        <v>10</v>
      </c>
      <c r="F5473" s="4" t="s">
        <v>10</v>
      </c>
      <c r="G5473" s="4" t="s">
        <v>12</v>
      </c>
    </row>
    <row r="5474" customFormat="false" ht="15.75" hidden="false" customHeight="false" outlineLevel="0" collapsed="false">
      <c r="A5474" s="3" t="n">
        <v>5473</v>
      </c>
      <c r="B5474" s="4" t="s">
        <v>20044</v>
      </c>
      <c r="C5474" s="4" t="s">
        <v>6853</v>
      </c>
      <c r="D5474" s="4" t="s">
        <v>20045</v>
      </c>
      <c r="E5474" s="4" t="s">
        <v>20046</v>
      </c>
      <c r="F5474" s="4" t="s">
        <v>10</v>
      </c>
      <c r="G5474" s="4" t="s">
        <v>12</v>
      </c>
    </row>
    <row r="5475" customFormat="false" ht="15.75" hidden="false" customHeight="false" outlineLevel="0" collapsed="false">
      <c r="A5475" s="3" t="n">
        <v>5474</v>
      </c>
      <c r="B5475" s="4" t="s">
        <v>20047</v>
      </c>
      <c r="C5475" s="4" t="s">
        <v>6853</v>
      </c>
      <c r="D5475" s="4" t="s">
        <v>20048</v>
      </c>
      <c r="E5475" s="4" t="s">
        <v>20049</v>
      </c>
      <c r="F5475" s="4" t="s">
        <v>10</v>
      </c>
      <c r="G5475" s="4" t="s">
        <v>12</v>
      </c>
    </row>
    <row r="5476" customFormat="false" ht="15.75" hidden="false" customHeight="false" outlineLevel="0" collapsed="false">
      <c r="A5476" s="3" t="n">
        <v>5475</v>
      </c>
      <c r="B5476" s="4" t="s">
        <v>20050</v>
      </c>
      <c r="C5476" s="4" t="s">
        <v>783</v>
      </c>
      <c r="D5476" s="4" t="s">
        <v>20051</v>
      </c>
      <c r="E5476" s="4" t="s">
        <v>20052</v>
      </c>
      <c r="F5476" s="4" t="s">
        <v>10</v>
      </c>
      <c r="G5476" s="4" t="s">
        <v>12</v>
      </c>
    </row>
    <row r="5477" customFormat="false" ht="15.75" hidden="false" customHeight="false" outlineLevel="0" collapsed="false">
      <c r="A5477" s="3" t="n">
        <v>5476</v>
      </c>
      <c r="B5477" s="4" t="s">
        <v>20053</v>
      </c>
      <c r="C5477" s="4" t="s">
        <v>20054</v>
      </c>
      <c r="D5477" s="4" t="s">
        <v>20055</v>
      </c>
      <c r="E5477" s="4" t="s">
        <v>20052</v>
      </c>
      <c r="F5477" s="4" t="s">
        <v>10</v>
      </c>
      <c r="G5477" s="4" t="s">
        <v>12</v>
      </c>
    </row>
    <row r="5478" customFormat="false" ht="15.75" hidden="false" customHeight="false" outlineLevel="0" collapsed="false">
      <c r="A5478" s="3" t="n">
        <v>5477</v>
      </c>
      <c r="B5478" s="4" t="s">
        <v>20056</v>
      </c>
      <c r="C5478" s="4" t="s">
        <v>20057</v>
      </c>
      <c r="D5478" s="4" t="s">
        <v>20058</v>
      </c>
      <c r="E5478" s="4" t="s">
        <v>10</v>
      </c>
      <c r="F5478" s="4" t="s">
        <v>10</v>
      </c>
      <c r="G5478" s="4" t="s">
        <v>12</v>
      </c>
    </row>
    <row r="5479" customFormat="false" ht="15.75" hidden="false" customHeight="false" outlineLevel="0" collapsed="false">
      <c r="A5479" s="3" t="n">
        <v>5478</v>
      </c>
      <c r="B5479" s="4" t="s">
        <v>20059</v>
      </c>
      <c r="C5479" s="4" t="s">
        <v>20060</v>
      </c>
      <c r="D5479" s="4" t="s">
        <v>20061</v>
      </c>
      <c r="E5479" s="4" t="n">
        <v>1141930000</v>
      </c>
      <c r="F5479" s="4" t="s">
        <v>10</v>
      </c>
      <c r="G5479" s="4" t="s">
        <v>12</v>
      </c>
    </row>
    <row r="5480" customFormat="false" ht="15.75" hidden="false" customHeight="false" outlineLevel="0" collapsed="false">
      <c r="A5480" s="3" t="n">
        <v>5479</v>
      </c>
      <c r="B5480" s="4" t="s">
        <v>20062</v>
      </c>
      <c r="C5480" s="4" t="s">
        <v>20063</v>
      </c>
      <c r="D5480" s="4" t="s">
        <v>20064</v>
      </c>
      <c r="E5480" s="4" t="n">
        <v>9920366601</v>
      </c>
      <c r="F5480" s="4" t="s">
        <v>10</v>
      </c>
      <c r="G5480" s="4" t="s">
        <v>12</v>
      </c>
    </row>
    <row r="5481" customFormat="false" ht="15.75" hidden="false" customHeight="false" outlineLevel="0" collapsed="false">
      <c r="A5481" s="3" t="n">
        <v>5480</v>
      </c>
      <c r="B5481" s="4" t="s">
        <v>20065</v>
      </c>
      <c r="C5481" s="4" t="s">
        <v>6853</v>
      </c>
      <c r="D5481" s="4" t="s">
        <v>20066</v>
      </c>
      <c r="E5481" s="4" t="s">
        <v>10</v>
      </c>
      <c r="F5481" s="4" t="s">
        <v>10</v>
      </c>
      <c r="G5481" s="4" t="s">
        <v>12</v>
      </c>
    </row>
    <row r="5482" customFormat="false" ht="15.75" hidden="false" customHeight="false" outlineLevel="0" collapsed="false">
      <c r="A5482" s="3" t="n">
        <v>5481</v>
      </c>
      <c r="B5482" s="4" t="s">
        <v>20067</v>
      </c>
      <c r="C5482" s="4" t="s">
        <v>20068</v>
      </c>
      <c r="D5482" s="4" t="s">
        <v>20069</v>
      </c>
      <c r="E5482" s="4" t="s">
        <v>20070</v>
      </c>
      <c r="F5482" s="4" t="s">
        <v>10</v>
      </c>
      <c r="G5482" s="4" t="s">
        <v>12</v>
      </c>
    </row>
    <row r="5483" customFormat="false" ht="15.75" hidden="false" customHeight="false" outlineLevel="0" collapsed="false">
      <c r="A5483" s="3" t="n">
        <v>5482</v>
      </c>
      <c r="B5483" s="4" t="s">
        <v>20071</v>
      </c>
      <c r="C5483" s="4" t="s">
        <v>20072</v>
      </c>
      <c r="D5483" s="4" t="s">
        <v>20073</v>
      </c>
      <c r="E5483" s="4" t="s">
        <v>20074</v>
      </c>
      <c r="F5483" s="4" t="s">
        <v>10</v>
      </c>
      <c r="G5483" s="4" t="s">
        <v>12</v>
      </c>
    </row>
    <row r="5484" customFormat="false" ht="15.75" hidden="false" customHeight="false" outlineLevel="0" collapsed="false">
      <c r="A5484" s="3" t="n">
        <v>5483</v>
      </c>
      <c r="B5484" s="4" t="s">
        <v>20075</v>
      </c>
      <c r="C5484" s="4" t="s">
        <v>20076</v>
      </c>
      <c r="D5484" s="4" t="s">
        <v>20077</v>
      </c>
      <c r="E5484" s="4" t="s">
        <v>17489</v>
      </c>
      <c r="F5484" s="4" t="s">
        <v>10</v>
      </c>
      <c r="G5484" s="4" t="s">
        <v>12</v>
      </c>
    </row>
    <row r="5485" customFormat="false" ht="15.75" hidden="false" customHeight="false" outlineLevel="0" collapsed="false">
      <c r="A5485" s="3" t="n">
        <v>5484</v>
      </c>
      <c r="B5485" s="4" t="s">
        <v>20078</v>
      </c>
      <c r="C5485" s="4" t="s">
        <v>6853</v>
      </c>
      <c r="D5485" s="4" t="s">
        <v>20079</v>
      </c>
      <c r="E5485" s="4" t="s">
        <v>10</v>
      </c>
      <c r="F5485" s="4" t="s">
        <v>10</v>
      </c>
      <c r="G5485" s="4" t="s">
        <v>12</v>
      </c>
    </row>
    <row r="5486" customFormat="false" ht="15.75" hidden="false" customHeight="false" outlineLevel="0" collapsed="false">
      <c r="A5486" s="3" t="n">
        <v>5485</v>
      </c>
      <c r="B5486" s="4" t="s">
        <v>20080</v>
      </c>
      <c r="C5486" s="4" t="s">
        <v>20081</v>
      </c>
      <c r="D5486" s="4" t="s">
        <v>20082</v>
      </c>
      <c r="E5486" s="4" t="s">
        <v>17489</v>
      </c>
      <c r="F5486" s="4" t="s">
        <v>10</v>
      </c>
      <c r="G5486" s="4" t="s">
        <v>12</v>
      </c>
    </row>
    <row r="5487" customFormat="false" ht="15.75" hidden="false" customHeight="false" outlineLevel="0" collapsed="false">
      <c r="A5487" s="3" t="n">
        <v>5486</v>
      </c>
      <c r="B5487" s="4" t="s">
        <v>20083</v>
      </c>
      <c r="C5487" s="4" t="s">
        <v>20084</v>
      </c>
      <c r="D5487" s="4" t="s">
        <v>20085</v>
      </c>
      <c r="E5487" s="4" t="s">
        <v>10</v>
      </c>
      <c r="F5487" s="4" t="s">
        <v>10</v>
      </c>
      <c r="G5487" s="4" t="s">
        <v>12</v>
      </c>
    </row>
    <row r="5488" customFormat="false" ht="15.75" hidden="false" customHeight="false" outlineLevel="0" collapsed="false">
      <c r="A5488" s="3" t="n">
        <v>5487</v>
      </c>
      <c r="B5488" s="4" t="s">
        <v>20086</v>
      </c>
      <c r="C5488" s="4" t="s">
        <v>20087</v>
      </c>
      <c r="D5488" s="4" t="s">
        <v>20088</v>
      </c>
      <c r="E5488" s="4" t="s">
        <v>10</v>
      </c>
      <c r="F5488" s="4" t="s">
        <v>10</v>
      </c>
      <c r="G5488" s="4" t="s">
        <v>12</v>
      </c>
    </row>
    <row r="5489" customFormat="false" ht="15.75" hidden="false" customHeight="false" outlineLevel="0" collapsed="false">
      <c r="A5489" s="3" t="n">
        <v>5488</v>
      </c>
      <c r="B5489" s="4" t="s">
        <v>20089</v>
      </c>
      <c r="C5489" s="4" t="s">
        <v>20090</v>
      </c>
      <c r="D5489" s="4" t="s">
        <v>20091</v>
      </c>
      <c r="E5489" s="4" t="n">
        <v>9971031366</v>
      </c>
      <c r="F5489" s="4" t="s">
        <v>10</v>
      </c>
      <c r="G5489" s="4" t="s">
        <v>12</v>
      </c>
    </row>
    <row r="5490" customFormat="false" ht="15.75" hidden="false" customHeight="false" outlineLevel="0" collapsed="false">
      <c r="A5490" s="3" t="n">
        <v>5489</v>
      </c>
      <c r="B5490" s="4" t="s">
        <v>20092</v>
      </c>
      <c r="C5490" s="4" t="s">
        <v>20093</v>
      </c>
      <c r="D5490" s="4" t="s">
        <v>20094</v>
      </c>
      <c r="E5490" s="4" t="s">
        <v>17489</v>
      </c>
      <c r="F5490" s="4" t="s">
        <v>10</v>
      </c>
      <c r="G5490" s="4" t="s">
        <v>12</v>
      </c>
    </row>
    <row r="5491" customFormat="false" ht="15.75" hidden="false" customHeight="false" outlineLevel="0" collapsed="false">
      <c r="A5491" s="3" t="n">
        <v>5490</v>
      </c>
      <c r="B5491" s="4" t="s">
        <v>20095</v>
      </c>
      <c r="C5491" s="4" t="s">
        <v>20096</v>
      </c>
      <c r="D5491" s="4" t="s">
        <v>20097</v>
      </c>
      <c r="E5491" s="4" t="s">
        <v>20098</v>
      </c>
      <c r="F5491" s="4" t="s">
        <v>10</v>
      </c>
      <c r="G5491" s="4" t="s">
        <v>12</v>
      </c>
    </row>
    <row r="5492" customFormat="false" ht="15.75" hidden="false" customHeight="false" outlineLevel="0" collapsed="false">
      <c r="A5492" s="3" t="n">
        <v>5491</v>
      </c>
      <c r="B5492" s="4" t="s">
        <v>20099</v>
      </c>
      <c r="C5492" s="4" t="s">
        <v>20100</v>
      </c>
      <c r="D5492" s="4" t="s">
        <v>20101</v>
      </c>
      <c r="E5492" s="4" t="s">
        <v>17489</v>
      </c>
      <c r="F5492" s="4" t="s">
        <v>10</v>
      </c>
      <c r="G5492" s="4" t="s">
        <v>12</v>
      </c>
    </row>
    <row r="5493" customFormat="false" ht="15.75" hidden="false" customHeight="false" outlineLevel="0" collapsed="false">
      <c r="A5493" s="3" t="n">
        <v>5492</v>
      </c>
      <c r="B5493" s="4" t="s">
        <v>20102</v>
      </c>
      <c r="C5493" s="4" t="s">
        <v>20103</v>
      </c>
      <c r="D5493" s="4" t="s">
        <v>20104</v>
      </c>
      <c r="E5493" s="4" t="s">
        <v>20103</v>
      </c>
      <c r="F5493" s="4" t="s">
        <v>10</v>
      </c>
      <c r="G5493" s="4" t="s">
        <v>12</v>
      </c>
    </row>
    <row r="5494" customFormat="false" ht="15.75" hidden="false" customHeight="false" outlineLevel="0" collapsed="false">
      <c r="A5494" s="3" t="n">
        <v>5493</v>
      </c>
      <c r="B5494" s="4" t="s">
        <v>20105</v>
      </c>
      <c r="C5494" s="4" t="s">
        <v>6853</v>
      </c>
      <c r="D5494" s="4" t="s">
        <v>20106</v>
      </c>
      <c r="E5494" s="4" t="s">
        <v>10</v>
      </c>
      <c r="F5494" s="4" t="s">
        <v>10</v>
      </c>
      <c r="G5494" s="4" t="s">
        <v>12</v>
      </c>
    </row>
    <row r="5495" customFormat="false" ht="15.75" hidden="false" customHeight="false" outlineLevel="0" collapsed="false">
      <c r="A5495" s="3" t="n">
        <v>5494</v>
      </c>
      <c r="B5495" s="4" t="s">
        <v>20107</v>
      </c>
      <c r="C5495" s="4" t="s">
        <v>6853</v>
      </c>
      <c r="D5495" s="4" t="s">
        <v>20108</v>
      </c>
      <c r="E5495" s="4" t="s">
        <v>20109</v>
      </c>
      <c r="F5495" s="4" t="s">
        <v>10</v>
      </c>
      <c r="G5495" s="4" t="s">
        <v>12</v>
      </c>
    </row>
    <row r="5496" customFormat="false" ht="15.75" hidden="false" customHeight="false" outlineLevel="0" collapsed="false">
      <c r="A5496" s="3" t="n">
        <v>5495</v>
      </c>
      <c r="B5496" s="4" t="s">
        <v>20110</v>
      </c>
      <c r="C5496" s="4" t="s">
        <v>6853</v>
      </c>
      <c r="D5496" s="4" t="s">
        <v>20111</v>
      </c>
      <c r="E5496" s="4" t="s">
        <v>10</v>
      </c>
      <c r="F5496" s="4" t="s">
        <v>10</v>
      </c>
      <c r="G5496" s="4" t="s">
        <v>12</v>
      </c>
    </row>
    <row r="5497" customFormat="false" ht="15.75" hidden="false" customHeight="false" outlineLevel="0" collapsed="false">
      <c r="A5497" s="3" t="n">
        <v>5496</v>
      </c>
      <c r="B5497" s="4" t="s">
        <v>20112</v>
      </c>
      <c r="C5497" s="4" t="s">
        <v>6853</v>
      </c>
      <c r="D5497" s="4" t="s">
        <v>20113</v>
      </c>
      <c r="E5497" s="4" t="s">
        <v>10</v>
      </c>
      <c r="F5497" s="4" t="s">
        <v>10</v>
      </c>
      <c r="G5497" s="4" t="s">
        <v>12</v>
      </c>
    </row>
    <row r="5498" customFormat="false" ht="15.75" hidden="false" customHeight="false" outlineLevel="0" collapsed="false">
      <c r="A5498" s="3" t="n">
        <v>5497</v>
      </c>
      <c r="B5498" s="4" t="s">
        <v>20114</v>
      </c>
      <c r="C5498" s="4" t="s">
        <v>19085</v>
      </c>
      <c r="D5498" s="4" t="s">
        <v>20115</v>
      </c>
      <c r="E5498" s="4" t="n">
        <v>8130322744</v>
      </c>
      <c r="F5498" s="4" t="s">
        <v>10</v>
      </c>
      <c r="G5498" s="4" t="s">
        <v>12</v>
      </c>
    </row>
    <row r="5499" customFormat="false" ht="15.75" hidden="false" customHeight="false" outlineLevel="0" collapsed="false">
      <c r="A5499" s="3" t="n">
        <v>5498</v>
      </c>
      <c r="B5499" s="4" t="s">
        <v>20116</v>
      </c>
      <c r="C5499" s="4" t="s">
        <v>20117</v>
      </c>
      <c r="D5499" s="4" t="s">
        <v>20118</v>
      </c>
      <c r="E5499" s="4" t="n">
        <v>9739226320</v>
      </c>
      <c r="F5499" s="4" t="s">
        <v>20119</v>
      </c>
      <c r="G5499" s="4" t="s">
        <v>12</v>
      </c>
    </row>
    <row r="5500" customFormat="false" ht="15.75" hidden="false" customHeight="false" outlineLevel="0" collapsed="false">
      <c r="A5500" s="3" t="n">
        <v>5499</v>
      </c>
      <c r="B5500" s="4" t="s">
        <v>20120</v>
      </c>
      <c r="C5500" s="4" t="s">
        <v>20121</v>
      </c>
      <c r="D5500" s="4" t="s">
        <v>20122</v>
      </c>
      <c r="E5500" s="4" t="s">
        <v>17489</v>
      </c>
      <c r="F5500" s="4" t="s">
        <v>10</v>
      </c>
      <c r="G5500" s="4" t="s">
        <v>12</v>
      </c>
    </row>
    <row r="5501" customFormat="false" ht="15.75" hidden="false" customHeight="false" outlineLevel="0" collapsed="false">
      <c r="A5501" s="3" t="n">
        <v>5500</v>
      </c>
      <c r="B5501" s="4" t="s">
        <v>20123</v>
      </c>
      <c r="C5501" s="4" t="s">
        <v>20124</v>
      </c>
      <c r="D5501" s="4" t="s">
        <v>20125</v>
      </c>
      <c r="E5501" s="4" t="s">
        <v>20126</v>
      </c>
      <c r="F5501" s="4" t="s">
        <v>10</v>
      </c>
      <c r="G5501" s="4" t="s">
        <v>12</v>
      </c>
    </row>
    <row r="5502" customFormat="false" ht="15.75" hidden="false" customHeight="false" outlineLevel="0" collapsed="false">
      <c r="A5502" s="3" t="n">
        <v>5501</v>
      </c>
      <c r="B5502" s="4" t="s">
        <v>20127</v>
      </c>
      <c r="C5502" s="4" t="s">
        <v>20128</v>
      </c>
      <c r="D5502" s="4" t="s">
        <v>20129</v>
      </c>
      <c r="E5502" s="4" t="s">
        <v>20130</v>
      </c>
      <c r="F5502" s="4" t="s">
        <v>10</v>
      </c>
      <c r="G5502" s="4" t="s">
        <v>12</v>
      </c>
    </row>
    <row r="5503" customFormat="false" ht="15.75" hidden="false" customHeight="false" outlineLevel="0" collapsed="false">
      <c r="A5503" s="3" t="n">
        <v>5502</v>
      </c>
      <c r="B5503" s="4" t="s">
        <v>20131</v>
      </c>
      <c r="C5503" s="4" t="s">
        <v>6853</v>
      </c>
      <c r="D5503" s="4" t="s">
        <v>20132</v>
      </c>
      <c r="E5503" s="4" t="s">
        <v>10</v>
      </c>
      <c r="F5503" s="4" t="s">
        <v>10</v>
      </c>
      <c r="G5503" s="4" t="s">
        <v>12</v>
      </c>
    </row>
    <row r="5504" customFormat="false" ht="15.75" hidden="false" customHeight="false" outlineLevel="0" collapsed="false">
      <c r="A5504" s="3" t="n">
        <v>5503</v>
      </c>
      <c r="B5504" s="4" t="s">
        <v>20133</v>
      </c>
      <c r="C5504" s="4" t="s">
        <v>20134</v>
      </c>
      <c r="D5504" s="4" t="s">
        <v>20135</v>
      </c>
      <c r="E5504" s="4" t="s">
        <v>17489</v>
      </c>
      <c r="F5504" s="4" t="s">
        <v>10</v>
      </c>
      <c r="G5504" s="4" t="s">
        <v>12</v>
      </c>
    </row>
    <row r="5505" customFormat="false" ht="15.75" hidden="false" customHeight="false" outlineLevel="0" collapsed="false">
      <c r="A5505" s="3" t="n">
        <v>5504</v>
      </c>
      <c r="B5505" s="4" t="s">
        <v>20136</v>
      </c>
      <c r="C5505" s="4" t="s">
        <v>20137</v>
      </c>
      <c r="D5505" s="4" t="s">
        <v>20138</v>
      </c>
      <c r="E5505" s="4" t="s">
        <v>10</v>
      </c>
      <c r="F5505" s="4" t="s">
        <v>10</v>
      </c>
      <c r="G5505" s="4" t="s">
        <v>12</v>
      </c>
    </row>
    <row r="5506" customFormat="false" ht="15.75" hidden="false" customHeight="false" outlineLevel="0" collapsed="false">
      <c r="A5506" s="3" t="n">
        <v>5505</v>
      </c>
      <c r="B5506" s="4" t="s">
        <v>20139</v>
      </c>
      <c r="C5506" s="4" t="s">
        <v>20140</v>
      </c>
      <c r="D5506" s="4" t="s">
        <v>20141</v>
      </c>
      <c r="E5506" s="4" t="s">
        <v>20142</v>
      </c>
      <c r="F5506" s="4" t="s">
        <v>10</v>
      </c>
      <c r="G5506" s="4" t="s">
        <v>12</v>
      </c>
    </row>
    <row r="5507" customFormat="false" ht="15.75" hidden="false" customHeight="false" outlineLevel="0" collapsed="false">
      <c r="A5507" s="3" t="n">
        <v>5506</v>
      </c>
      <c r="B5507" s="4" t="s">
        <v>20143</v>
      </c>
      <c r="C5507" s="4" t="s">
        <v>8585</v>
      </c>
      <c r="D5507" s="4" t="s">
        <v>20144</v>
      </c>
      <c r="E5507" s="4" t="s">
        <v>20145</v>
      </c>
      <c r="F5507" s="4" t="s">
        <v>10</v>
      </c>
      <c r="G5507" s="4" t="s">
        <v>12</v>
      </c>
    </row>
    <row r="5508" customFormat="false" ht="15.75" hidden="false" customHeight="false" outlineLevel="0" collapsed="false">
      <c r="A5508" s="3" t="n">
        <v>5507</v>
      </c>
      <c r="B5508" s="4" t="s">
        <v>20146</v>
      </c>
      <c r="C5508" s="4" t="s">
        <v>20147</v>
      </c>
      <c r="D5508" s="4" t="s">
        <v>20148</v>
      </c>
      <c r="E5508" s="4" t="s">
        <v>20149</v>
      </c>
      <c r="F5508" s="4" t="s">
        <v>10</v>
      </c>
      <c r="G5508" s="4" t="s">
        <v>12</v>
      </c>
    </row>
    <row r="5509" customFormat="false" ht="15.75" hidden="false" customHeight="false" outlineLevel="0" collapsed="false">
      <c r="A5509" s="3" t="n">
        <v>5508</v>
      </c>
      <c r="B5509" s="4" t="s">
        <v>20150</v>
      </c>
      <c r="C5509" s="4" t="s">
        <v>20151</v>
      </c>
      <c r="D5509" s="4" t="s">
        <v>20152</v>
      </c>
      <c r="E5509" s="4" t="s">
        <v>20153</v>
      </c>
      <c r="F5509" s="4" t="s">
        <v>20154</v>
      </c>
      <c r="G5509" s="4" t="s">
        <v>12</v>
      </c>
    </row>
    <row r="5510" customFormat="false" ht="15.75" hidden="false" customHeight="false" outlineLevel="0" collapsed="false">
      <c r="A5510" s="3" t="n">
        <v>5509</v>
      </c>
      <c r="B5510" s="4" t="s">
        <v>20155</v>
      </c>
      <c r="C5510" s="4" t="s">
        <v>7907</v>
      </c>
      <c r="D5510" s="4" t="s">
        <v>20156</v>
      </c>
      <c r="E5510" s="4" t="s">
        <v>10</v>
      </c>
      <c r="F5510" s="4" t="s">
        <v>10</v>
      </c>
      <c r="G5510" s="4" t="s">
        <v>12</v>
      </c>
    </row>
    <row r="5511" customFormat="false" ht="15.75" hidden="false" customHeight="false" outlineLevel="0" collapsed="false">
      <c r="A5511" s="3" t="n">
        <v>5510</v>
      </c>
      <c r="B5511" s="4" t="s">
        <v>20157</v>
      </c>
      <c r="C5511" s="4" t="s">
        <v>20158</v>
      </c>
      <c r="D5511" s="4" t="s">
        <v>20159</v>
      </c>
      <c r="E5511" s="4" t="s">
        <v>20160</v>
      </c>
      <c r="F5511" s="4" t="s">
        <v>10</v>
      </c>
      <c r="G5511" s="4" t="s">
        <v>12</v>
      </c>
    </row>
    <row r="5512" customFormat="false" ht="15.75" hidden="false" customHeight="false" outlineLevel="0" collapsed="false">
      <c r="A5512" s="3" t="n">
        <v>5511</v>
      </c>
      <c r="B5512" s="4" t="s">
        <v>20161</v>
      </c>
      <c r="C5512" s="4" t="s">
        <v>6853</v>
      </c>
      <c r="D5512" s="4" t="s">
        <v>20162</v>
      </c>
      <c r="E5512" s="4" t="s">
        <v>10</v>
      </c>
      <c r="F5512" s="4" t="s">
        <v>10</v>
      </c>
      <c r="G5512" s="4" t="s">
        <v>12</v>
      </c>
    </row>
    <row r="5513" customFormat="false" ht="15.75" hidden="false" customHeight="false" outlineLevel="0" collapsed="false">
      <c r="A5513" s="3" t="n">
        <v>5512</v>
      </c>
      <c r="B5513" s="4" t="s">
        <v>20163</v>
      </c>
      <c r="C5513" s="4" t="s">
        <v>6853</v>
      </c>
      <c r="D5513" s="4" t="s">
        <v>20164</v>
      </c>
      <c r="E5513" s="4" t="s">
        <v>20165</v>
      </c>
      <c r="F5513" s="4" t="s">
        <v>10</v>
      </c>
      <c r="G5513" s="4" t="s">
        <v>12</v>
      </c>
    </row>
    <row r="5514" customFormat="false" ht="15.75" hidden="false" customHeight="false" outlineLevel="0" collapsed="false">
      <c r="A5514" s="3" t="n">
        <v>5513</v>
      </c>
      <c r="B5514" s="4" t="s">
        <v>20166</v>
      </c>
      <c r="C5514" s="4" t="s">
        <v>20167</v>
      </c>
      <c r="D5514" s="4" t="s">
        <v>20168</v>
      </c>
      <c r="E5514" s="4" t="s">
        <v>20167</v>
      </c>
      <c r="F5514" s="4" t="s">
        <v>10</v>
      </c>
      <c r="G5514" s="4" t="s">
        <v>12</v>
      </c>
    </row>
    <row r="5515" customFormat="false" ht="15.75" hidden="false" customHeight="false" outlineLevel="0" collapsed="false">
      <c r="A5515" s="3" t="n">
        <v>5514</v>
      </c>
      <c r="B5515" s="4" t="s">
        <v>20169</v>
      </c>
      <c r="C5515" s="4" t="s">
        <v>6853</v>
      </c>
      <c r="D5515" s="4" t="s">
        <v>20170</v>
      </c>
      <c r="E5515" s="4" t="s">
        <v>10</v>
      </c>
      <c r="F5515" s="4" t="s">
        <v>10</v>
      </c>
      <c r="G5515" s="4" t="s">
        <v>12</v>
      </c>
    </row>
    <row r="5516" customFormat="false" ht="15.75" hidden="false" customHeight="false" outlineLevel="0" collapsed="false">
      <c r="A5516" s="3" t="n">
        <v>5515</v>
      </c>
      <c r="B5516" s="4" t="s">
        <v>20171</v>
      </c>
      <c r="C5516" s="4" t="s">
        <v>20172</v>
      </c>
      <c r="D5516" s="4" t="s">
        <v>20173</v>
      </c>
      <c r="E5516" s="4" t="s">
        <v>20172</v>
      </c>
      <c r="F5516" s="4" t="s">
        <v>10</v>
      </c>
      <c r="G5516" s="4" t="s">
        <v>12</v>
      </c>
    </row>
    <row r="5517" customFormat="false" ht="15.75" hidden="false" customHeight="false" outlineLevel="0" collapsed="false">
      <c r="A5517" s="3" t="n">
        <v>5516</v>
      </c>
      <c r="B5517" s="4" t="s">
        <v>20174</v>
      </c>
      <c r="C5517" s="4" t="s">
        <v>6853</v>
      </c>
      <c r="D5517" s="10" t="s">
        <v>20175</v>
      </c>
      <c r="E5517" s="4" t="s">
        <v>20176</v>
      </c>
      <c r="F5517" s="4" t="s">
        <v>10</v>
      </c>
      <c r="G5517" s="4" t="s">
        <v>12</v>
      </c>
    </row>
    <row r="5518" customFormat="false" ht="15.75" hidden="false" customHeight="false" outlineLevel="0" collapsed="false">
      <c r="A5518" s="3" t="n">
        <v>5517</v>
      </c>
      <c r="B5518" s="4" t="s">
        <v>20177</v>
      </c>
      <c r="C5518" s="4" t="s">
        <v>20178</v>
      </c>
      <c r="D5518" s="4" t="s">
        <v>20179</v>
      </c>
      <c r="E5518" s="4" t="s">
        <v>17489</v>
      </c>
      <c r="F5518" s="4" t="s">
        <v>10</v>
      </c>
      <c r="G5518" s="4" t="s">
        <v>12</v>
      </c>
    </row>
    <row r="5519" customFormat="false" ht="15.75" hidden="false" customHeight="false" outlineLevel="0" collapsed="false">
      <c r="A5519" s="3" t="n">
        <v>5518</v>
      </c>
      <c r="B5519" s="4" t="s">
        <v>20180</v>
      </c>
      <c r="C5519" s="4" t="s">
        <v>20181</v>
      </c>
      <c r="D5519" s="4" t="s">
        <v>20182</v>
      </c>
      <c r="E5519" s="4" t="s">
        <v>20183</v>
      </c>
      <c r="F5519" s="4" t="s">
        <v>10</v>
      </c>
      <c r="G5519" s="4" t="s">
        <v>12</v>
      </c>
    </row>
    <row r="5520" customFormat="false" ht="15.75" hidden="false" customHeight="false" outlineLevel="0" collapsed="false">
      <c r="A5520" s="3" t="n">
        <v>5519</v>
      </c>
      <c r="B5520" s="4" t="s">
        <v>20184</v>
      </c>
      <c r="C5520" s="4" t="s">
        <v>20185</v>
      </c>
      <c r="D5520" s="4" t="s">
        <v>20186</v>
      </c>
      <c r="E5520" s="4" t="s">
        <v>17489</v>
      </c>
      <c r="F5520" s="4" t="s">
        <v>10</v>
      </c>
      <c r="G5520" s="4" t="s">
        <v>12</v>
      </c>
    </row>
    <row r="5521" customFormat="false" ht="15.75" hidden="false" customHeight="false" outlineLevel="0" collapsed="false">
      <c r="A5521" s="3" t="n">
        <v>5520</v>
      </c>
      <c r="B5521" s="4" t="s">
        <v>20187</v>
      </c>
      <c r="C5521" s="4" t="s">
        <v>6853</v>
      </c>
      <c r="D5521" s="4" t="s">
        <v>20188</v>
      </c>
      <c r="E5521" s="4" t="s">
        <v>10</v>
      </c>
      <c r="F5521" s="4" t="s">
        <v>10</v>
      </c>
      <c r="G5521" s="4" t="s">
        <v>12</v>
      </c>
    </row>
    <row r="5522" customFormat="false" ht="15.75" hidden="false" customHeight="false" outlineLevel="0" collapsed="false">
      <c r="A5522" s="3" t="n">
        <v>5521</v>
      </c>
      <c r="B5522" s="4" t="s">
        <v>20189</v>
      </c>
      <c r="C5522" s="4" t="s">
        <v>20190</v>
      </c>
      <c r="D5522" s="4" t="s">
        <v>20191</v>
      </c>
      <c r="E5522" s="10" t="s">
        <v>20192</v>
      </c>
      <c r="F5522" s="4" t="s">
        <v>10</v>
      </c>
      <c r="G5522" s="4" t="s">
        <v>12</v>
      </c>
    </row>
    <row r="5523" customFormat="false" ht="15.75" hidden="false" customHeight="false" outlineLevel="0" collapsed="false">
      <c r="A5523" s="3" t="n">
        <v>5522</v>
      </c>
      <c r="B5523" s="4" t="s">
        <v>20193</v>
      </c>
      <c r="C5523" s="4" t="s">
        <v>20194</v>
      </c>
      <c r="D5523" s="4" t="s">
        <v>20195</v>
      </c>
      <c r="E5523" s="4" t="s">
        <v>20196</v>
      </c>
      <c r="F5523" s="4" t="s">
        <v>10</v>
      </c>
      <c r="G5523" s="4" t="s">
        <v>12</v>
      </c>
    </row>
    <row r="5524" customFormat="false" ht="15.75" hidden="false" customHeight="false" outlineLevel="0" collapsed="false">
      <c r="A5524" s="3" t="n">
        <v>5523</v>
      </c>
      <c r="B5524" s="4" t="s">
        <v>20197</v>
      </c>
      <c r="C5524" s="4" t="s">
        <v>20198</v>
      </c>
      <c r="D5524" s="4" t="s">
        <v>20199</v>
      </c>
      <c r="E5524" s="4" t="s">
        <v>20200</v>
      </c>
      <c r="F5524" s="4" t="s">
        <v>10</v>
      </c>
      <c r="G5524" s="4" t="s">
        <v>12</v>
      </c>
    </row>
    <row r="5525" customFormat="false" ht="15.75" hidden="false" customHeight="false" outlineLevel="0" collapsed="false">
      <c r="A5525" s="3" t="n">
        <v>5524</v>
      </c>
      <c r="B5525" s="4" t="s">
        <v>20201</v>
      </c>
      <c r="C5525" s="4" t="s">
        <v>20202</v>
      </c>
      <c r="D5525" s="4" t="s">
        <v>20203</v>
      </c>
      <c r="E5525" s="4" t="s">
        <v>20204</v>
      </c>
      <c r="F5525" s="4" t="s">
        <v>20205</v>
      </c>
      <c r="G5525" s="4" t="s">
        <v>12</v>
      </c>
    </row>
    <row r="5526" customFormat="false" ht="15.75" hidden="false" customHeight="false" outlineLevel="0" collapsed="false">
      <c r="A5526" s="3" t="n">
        <v>5525</v>
      </c>
      <c r="B5526" s="4" t="s">
        <v>20206</v>
      </c>
      <c r="C5526" s="4" t="s">
        <v>20207</v>
      </c>
      <c r="D5526" s="4" t="s">
        <v>20208</v>
      </c>
      <c r="E5526" s="4" t="s">
        <v>20209</v>
      </c>
      <c r="F5526" s="4" t="s">
        <v>10</v>
      </c>
      <c r="G5526" s="4" t="s">
        <v>12</v>
      </c>
    </row>
    <row r="5527" customFormat="false" ht="15.75" hidden="false" customHeight="false" outlineLevel="0" collapsed="false">
      <c r="A5527" s="3" t="n">
        <v>5526</v>
      </c>
      <c r="B5527" s="4" t="s">
        <v>20210</v>
      </c>
      <c r="C5527" s="4" t="s">
        <v>20211</v>
      </c>
      <c r="D5527" s="4" t="s">
        <v>20212</v>
      </c>
      <c r="E5527" s="4" t="n">
        <v>97142022609</v>
      </c>
      <c r="F5527" s="4" t="s">
        <v>10</v>
      </c>
      <c r="G5527" s="4" t="s">
        <v>12</v>
      </c>
    </row>
    <row r="5528" customFormat="false" ht="15.75" hidden="false" customHeight="false" outlineLevel="0" collapsed="false">
      <c r="A5528" s="3" t="n">
        <v>5527</v>
      </c>
      <c r="B5528" s="4" t="s">
        <v>20213</v>
      </c>
      <c r="C5528" s="4" t="s">
        <v>6853</v>
      </c>
      <c r="D5528" s="4" t="s">
        <v>20214</v>
      </c>
      <c r="E5528" s="4" t="s">
        <v>20215</v>
      </c>
      <c r="F5528" s="4" t="s">
        <v>10</v>
      </c>
      <c r="G5528" s="4" t="s">
        <v>12</v>
      </c>
    </row>
    <row r="5529" customFormat="false" ht="15.75" hidden="false" customHeight="false" outlineLevel="0" collapsed="false">
      <c r="A5529" s="3" t="n">
        <v>5528</v>
      </c>
      <c r="B5529" s="4" t="s">
        <v>20216</v>
      </c>
      <c r="C5529" s="4" t="s">
        <v>6853</v>
      </c>
      <c r="D5529" s="4" t="s">
        <v>20217</v>
      </c>
      <c r="E5529" s="4" t="s">
        <v>10</v>
      </c>
      <c r="F5529" s="4" t="s">
        <v>10</v>
      </c>
      <c r="G5529" s="4" t="s">
        <v>12</v>
      </c>
    </row>
    <row r="5530" customFormat="false" ht="15.75" hidden="false" customHeight="false" outlineLevel="0" collapsed="false">
      <c r="A5530" s="3" t="n">
        <v>5529</v>
      </c>
      <c r="B5530" s="4" t="s">
        <v>20218</v>
      </c>
      <c r="C5530" s="4" t="s">
        <v>6853</v>
      </c>
      <c r="D5530" s="4" t="s">
        <v>20219</v>
      </c>
      <c r="E5530" s="4" t="s">
        <v>10</v>
      </c>
      <c r="F5530" s="4" t="s">
        <v>10</v>
      </c>
      <c r="G5530" s="4" t="s">
        <v>12</v>
      </c>
    </row>
    <row r="5531" customFormat="false" ht="15.75" hidden="false" customHeight="false" outlineLevel="0" collapsed="false">
      <c r="A5531" s="3" t="n">
        <v>5530</v>
      </c>
      <c r="B5531" s="4" t="s">
        <v>20220</v>
      </c>
      <c r="C5531" s="4" t="s">
        <v>6853</v>
      </c>
      <c r="D5531" s="4" t="s">
        <v>20221</v>
      </c>
      <c r="E5531" s="4" t="s">
        <v>20222</v>
      </c>
      <c r="F5531" s="4" t="s">
        <v>10</v>
      </c>
      <c r="G5531" s="4" t="s">
        <v>12</v>
      </c>
    </row>
    <row r="5532" customFormat="false" ht="15.75" hidden="false" customHeight="false" outlineLevel="0" collapsed="false">
      <c r="A5532" s="3" t="n">
        <v>5531</v>
      </c>
      <c r="B5532" s="4" t="s">
        <v>20223</v>
      </c>
      <c r="C5532" s="4" t="s">
        <v>6853</v>
      </c>
      <c r="D5532" s="4" t="s">
        <v>20224</v>
      </c>
      <c r="E5532" s="4" t="s">
        <v>10</v>
      </c>
      <c r="F5532" s="4" t="s">
        <v>10</v>
      </c>
      <c r="G5532" s="4" t="s">
        <v>12</v>
      </c>
    </row>
    <row r="5533" customFormat="false" ht="15.75" hidden="false" customHeight="false" outlineLevel="0" collapsed="false">
      <c r="A5533" s="3" t="n">
        <v>5532</v>
      </c>
      <c r="B5533" s="4" t="s">
        <v>20225</v>
      </c>
      <c r="C5533" s="4" t="s">
        <v>1424</v>
      </c>
      <c r="D5533" s="4" t="s">
        <v>20226</v>
      </c>
      <c r="E5533" s="4" t="s">
        <v>20226</v>
      </c>
      <c r="F5533" s="4" t="s">
        <v>10</v>
      </c>
      <c r="G5533" s="4" t="s">
        <v>12</v>
      </c>
    </row>
    <row r="5534" customFormat="false" ht="15.75" hidden="false" customHeight="false" outlineLevel="0" collapsed="false">
      <c r="A5534" s="3" t="n">
        <v>5533</v>
      </c>
      <c r="B5534" s="4" t="s">
        <v>20227</v>
      </c>
      <c r="C5534" s="4" t="s">
        <v>6853</v>
      </c>
      <c r="D5534" s="4" t="s">
        <v>20228</v>
      </c>
      <c r="E5534" s="4" t="s">
        <v>10</v>
      </c>
      <c r="F5534" s="4" t="s">
        <v>10</v>
      </c>
      <c r="G5534" s="4" t="s">
        <v>12</v>
      </c>
    </row>
    <row r="5535" customFormat="false" ht="15.75" hidden="false" customHeight="false" outlineLevel="0" collapsed="false">
      <c r="A5535" s="3" t="n">
        <v>5534</v>
      </c>
      <c r="B5535" s="4" t="s">
        <v>20229</v>
      </c>
      <c r="C5535" s="4" t="s">
        <v>20230</v>
      </c>
      <c r="D5535" s="4" t="s">
        <v>20231</v>
      </c>
      <c r="E5535" s="4" t="s">
        <v>10</v>
      </c>
      <c r="F5535" s="4" t="s">
        <v>10</v>
      </c>
      <c r="G5535" s="4" t="s">
        <v>12</v>
      </c>
    </row>
    <row r="5536" customFormat="false" ht="15.75" hidden="false" customHeight="false" outlineLevel="0" collapsed="false">
      <c r="A5536" s="3" t="n">
        <v>5535</v>
      </c>
      <c r="B5536" s="4" t="s">
        <v>20232</v>
      </c>
      <c r="C5536" s="4" t="s">
        <v>20233</v>
      </c>
      <c r="D5536" s="4" t="s">
        <v>20234</v>
      </c>
      <c r="E5536" s="4" t="s">
        <v>10</v>
      </c>
      <c r="F5536" s="4" t="s">
        <v>10</v>
      </c>
      <c r="G5536" s="4" t="s">
        <v>12</v>
      </c>
    </row>
    <row r="5537" customFormat="false" ht="15.75" hidden="false" customHeight="false" outlineLevel="0" collapsed="false">
      <c r="A5537" s="3" t="n">
        <v>5536</v>
      </c>
      <c r="B5537" s="4" t="s">
        <v>20235</v>
      </c>
      <c r="C5537" s="4" t="s">
        <v>13148</v>
      </c>
      <c r="D5537" s="4" t="s">
        <v>20236</v>
      </c>
      <c r="E5537" s="4" t="n">
        <v>9305833485</v>
      </c>
      <c r="F5537" s="4" t="s">
        <v>10</v>
      </c>
      <c r="G5537" s="4" t="s">
        <v>12</v>
      </c>
    </row>
    <row r="5538" customFormat="false" ht="15.75" hidden="false" customHeight="false" outlineLevel="0" collapsed="false">
      <c r="A5538" s="3" t="n">
        <v>5537</v>
      </c>
      <c r="B5538" s="4" t="s">
        <v>20237</v>
      </c>
      <c r="C5538" s="4" t="s">
        <v>20238</v>
      </c>
      <c r="D5538" s="4" t="s">
        <v>20239</v>
      </c>
      <c r="E5538" s="4" t="s">
        <v>17489</v>
      </c>
      <c r="F5538" s="4" t="s">
        <v>10</v>
      </c>
      <c r="G5538" s="4" t="s">
        <v>12</v>
      </c>
    </row>
    <row r="5539" customFormat="false" ht="15.75" hidden="false" customHeight="false" outlineLevel="0" collapsed="false">
      <c r="A5539" s="3" t="n">
        <v>5538</v>
      </c>
      <c r="B5539" s="4" t="s">
        <v>20240</v>
      </c>
      <c r="C5539" s="4" t="s">
        <v>17489</v>
      </c>
      <c r="D5539" s="4" t="s">
        <v>20241</v>
      </c>
      <c r="E5539" s="4" t="s">
        <v>17489</v>
      </c>
      <c r="F5539" s="4" t="s">
        <v>10</v>
      </c>
      <c r="G5539" s="4" t="s">
        <v>12</v>
      </c>
    </row>
    <row r="5540" customFormat="false" ht="15.75" hidden="false" customHeight="false" outlineLevel="0" collapsed="false">
      <c r="A5540" s="3" t="n">
        <v>5539</v>
      </c>
      <c r="B5540" s="4" t="s">
        <v>20242</v>
      </c>
      <c r="C5540" s="4" t="s">
        <v>6853</v>
      </c>
      <c r="D5540" s="4" t="s">
        <v>20243</v>
      </c>
      <c r="E5540" s="4" t="s">
        <v>20244</v>
      </c>
      <c r="F5540" s="4" t="s">
        <v>10</v>
      </c>
      <c r="G5540" s="4" t="s">
        <v>12</v>
      </c>
    </row>
    <row r="5541" customFormat="false" ht="15.75" hidden="false" customHeight="false" outlineLevel="0" collapsed="false">
      <c r="A5541" s="3" t="n">
        <v>5540</v>
      </c>
      <c r="B5541" s="4" t="s">
        <v>20245</v>
      </c>
      <c r="C5541" s="4" t="s">
        <v>6853</v>
      </c>
      <c r="D5541" s="4" t="s">
        <v>20246</v>
      </c>
      <c r="E5541" s="4" t="s">
        <v>20247</v>
      </c>
      <c r="F5541" s="4" t="s">
        <v>10</v>
      </c>
      <c r="G5541" s="4" t="s">
        <v>12</v>
      </c>
    </row>
    <row r="5542" customFormat="false" ht="15.75" hidden="false" customHeight="false" outlineLevel="0" collapsed="false">
      <c r="A5542" s="3" t="n">
        <v>5541</v>
      </c>
      <c r="B5542" s="4" t="s">
        <v>20248</v>
      </c>
      <c r="C5542" s="4" t="s">
        <v>2964</v>
      </c>
      <c r="D5542" s="4" t="s">
        <v>20249</v>
      </c>
      <c r="E5542" s="4" t="s">
        <v>20250</v>
      </c>
      <c r="F5542" s="4" t="s">
        <v>10</v>
      </c>
      <c r="G5542" s="4" t="s">
        <v>12</v>
      </c>
    </row>
    <row r="5543" customFormat="false" ht="15.75" hidden="false" customHeight="false" outlineLevel="0" collapsed="false">
      <c r="A5543" s="3" t="n">
        <v>5542</v>
      </c>
      <c r="B5543" s="4" t="s">
        <v>20251</v>
      </c>
      <c r="C5543" s="4" t="s">
        <v>20252</v>
      </c>
      <c r="D5543" s="4" t="s">
        <v>20253</v>
      </c>
      <c r="E5543" s="4" t="s">
        <v>20254</v>
      </c>
      <c r="F5543" s="4" t="s">
        <v>10</v>
      </c>
      <c r="G5543" s="4" t="s">
        <v>12</v>
      </c>
    </row>
    <row r="5544" customFormat="false" ht="15.75" hidden="false" customHeight="false" outlineLevel="0" collapsed="false">
      <c r="A5544" s="3" t="n">
        <v>5543</v>
      </c>
      <c r="B5544" s="4" t="s">
        <v>20255</v>
      </c>
      <c r="C5544" s="4" t="s">
        <v>2964</v>
      </c>
      <c r="D5544" s="4" t="s">
        <v>20256</v>
      </c>
      <c r="E5544" s="4" t="s">
        <v>10</v>
      </c>
      <c r="F5544" s="4" t="s">
        <v>10</v>
      </c>
      <c r="G5544" s="4" t="s">
        <v>12</v>
      </c>
    </row>
    <row r="5545" customFormat="false" ht="15.75" hidden="false" customHeight="false" outlineLevel="0" collapsed="false">
      <c r="A5545" s="3" t="n">
        <v>5544</v>
      </c>
      <c r="B5545" s="4" t="s">
        <v>20257</v>
      </c>
      <c r="C5545" s="4" t="s">
        <v>6853</v>
      </c>
      <c r="D5545" s="4" t="s">
        <v>20258</v>
      </c>
      <c r="E5545" s="4" t="s">
        <v>20259</v>
      </c>
      <c r="F5545" s="4" t="s">
        <v>10</v>
      </c>
      <c r="G5545" s="4" t="s">
        <v>12</v>
      </c>
    </row>
    <row r="5546" customFormat="false" ht="15.75" hidden="false" customHeight="false" outlineLevel="0" collapsed="false">
      <c r="A5546" s="3" t="n">
        <v>5545</v>
      </c>
      <c r="B5546" s="4" t="s">
        <v>20260</v>
      </c>
      <c r="C5546" s="4" t="s">
        <v>20261</v>
      </c>
      <c r="D5546" s="4" t="s">
        <v>20262</v>
      </c>
      <c r="E5546" s="4" t="s">
        <v>20263</v>
      </c>
      <c r="F5546" s="4" t="s">
        <v>10</v>
      </c>
      <c r="G5546" s="4" t="s">
        <v>12</v>
      </c>
    </row>
    <row r="5547" customFormat="false" ht="15.75" hidden="false" customHeight="false" outlineLevel="0" collapsed="false">
      <c r="A5547" s="3" t="n">
        <v>5546</v>
      </c>
      <c r="B5547" s="4" t="s">
        <v>20264</v>
      </c>
      <c r="C5547" s="4" t="s">
        <v>20265</v>
      </c>
      <c r="D5547" s="4" t="s">
        <v>20266</v>
      </c>
      <c r="E5547" s="4" t="s">
        <v>20267</v>
      </c>
      <c r="F5547" s="4" t="s">
        <v>10</v>
      </c>
      <c r="G5547" s="4" t="s">
        <v>12</v>
      </c>
    </row>
    <row r="5548" customFormat="false" ht="15.75" hidden="false" customHeight="false" outlineLevel="0" collapsed="false">
      <c r="A5548" s="3" t="n">
        <v>5547</v>
      </c>
      <c r="B5548" s="4" t="s">
        <v>20268</v>
      </c>
      <c r="C5548" s="4" t="s">
        <v>20269</v>
      </c>
      <c r="D5548" s="4" t="s">
        <v>20270</v>
      </c>
      <c r="E5548" s="4" t="s">
        <v>20271</v>
      </c>
      <c r="F5548" s="4" t="s">
        <v>10</v>
      </c>
      <c r="G5548" s="4" t="s">
        <v>12</v>
      </c>
    </row>
    <row r="5549" customFormat="false" ht="15.75" hidden="false" customHeight="false" outlineLevel="0" collapsed="false">
      <c r="A5549" s="3" t="n">
        <v>5548</v>
      </c>
      <c r="B5549" s="4" t="s">
        <v>20272</v>
      </c>
      <c r="C5549" s="4" t="s">
        <v>20273</v>
      </c>
      <c r="D5549" s="4" t="s">
        <v>20274</v>
      </c>
      <c r="E5549" s="4" t="s">
        <v>20275</v>
      </c>
      <c r="F5549" s="4" t="s">
        <v>10</v>
      </c>
      <c r="G5549" s="4" t="s">
        <v>12</v>
      </c>
    </row>
    <row r="5550" customFormat="false" ht="15.75" hidden="false" customHeight="false" outlineLevel="0" collapsed="false">
      <c r="A5550" s="3" t="n">
        <v>5549</v>
      </c>
      <c r="B5550" s="4" t="s">
        <v>20276</v>
      </c>
      <c r="C5550" s="4" t="s">
        <v>20277</v>
      </c>
      <c r="D5550" s="4" t="s">
        <v>20278</v>
      </c>
      <c r="E5550" s="4" t="s">
        <v>20279</v>
      </c>
      <c r="F5550" s="4" t="s">
        <v>10</v>
      </c>
      <c r="G5550" s="4" t="s">
        <v>12</v>
      </c>
    </row>
    <row r="5551" customFormat="false" ht="15.75" hidden="false" customHeight="false" outlineLevel="0" collapsed="false">
      <c r="A5551" s="3" t="n">
        <v>5550</v>
      </c>
      <c r="B5551" s="4" t="s">
        <v>20280</v>
      </c>
      <c r="C5551" s="4" t="s">
        <v>20281</v>
      </c>
      <c r="D5551" s="4" t="s">
        <v>20282</v>
      </c>
      <c r="E5551" s="4" t="s">
        <v>10</v>
      </c>
      <c r="F5551" s="4" t="s">
        <v>10</v>
      </c>
      <c r="G5551" s="4" t="s">
        <v>12</v>
      </c>
    </row>
    <row r="5552" customFormat="false" ht="15.75" hidden="false" customHeight="false" outlineLevel="0" collapsed="false">
      <c r="A5552" s="3" t="n">
        <v>5551</v>
      </c>
      <c r="B5552" s="4" t="s">
        <v>20283</v>
      </c>
      <c r="C5552" s="4" t="s">
        <v>10455</v>
      </c>
      <c r="D5552" s="4" t="s">
        <v>20284</v>
      </c>
      <c r="E5552" s="4" t="n">
        <v>9930950379</v>
      </c>
      <c r="F5552" s="4" t="s">
        <v>10</v>
      </c>
      <c r="G5552" s="4" t="s">
        <v>12</v>
      </c>
    </row>
    <row r="5553" customFormat="false" ht="15.75" hidden="false" customHeight="false" outlineLevel="0" collapsed="false">
      <c r="A5553" s="3" t="n">
        <v>5552</v>
      </c>
      <c r="B5553" s="4" t="s">
        <v>20285</v>
      </c>
      <c r="C5553" s="4" t="s">
        <v>6853</v>
      </c>
      <c r="D5553" s="4" t="s">
        <v>20286</v>
      </c>
      <c r="E5553" s="4" t="s">
        <v>20287</v>
      </c>
      <c r="F5553" s="4" t="s">
        <v>10</v>
      </c>
      <c r="G5553" s="4" t="s">
        <v>12</v>
      </c>
    </row>
    <row r="5554" customFormat="false" ht="15.75" hidden="false" customHeight="false" outlineLevel="0" collapsed="false">
      <c r="A5554" s="3" t="n">
        <v>5553</v>
      </c>
      <c r="B5554" s="4" t="s">
        <v>20288</v>
      </c>
      <c r="C5554" s="4" t="s">
        <v>20289</v>
      </c>
      <c r="D5554" s="4" t="s">
        <v>20290</v>
      </c>
      <c r="E5554" s="4" t="s">
        <v>20291</v>
      </c>
      <c r="F5554" s="4" t="s">
        <v>10</v>
      </c>
      <c r="G5554" s="4" t="s">
        <v>12</v>
      </c>
    </row>
    <row r="5555" customFormat="false" ht="15.75" hidden="false" customHeight="false" outlineLevel="0" collapsed="false">
      <c r="A5555" s="3" t="n">
        <v>5554</v>
      </c>
      <c r="B5555" s="4" t="s">
        <v>20292</v>
      </c>
      <c r="C5555" s="4" t="s">
        <v>6853</v>
      </c>
      <c r="D5555" s="4" t="s">
        <v>20293</v>
      </c>
      <c r="E5555" s="4" t="s">
        <v>10</v>
      </c>
      <c r="F5555" s="4" t="s">
        <v>10</v>
      </c>
      <c r="G5555" s="4" t="s">
        <v>12</v>
      </c>
    </row>
    <row r="5556" customFormat="false" ht="15.75" hidden="false" customHeight="false" outlineLevel="0" collapsed="false">
      <c r="A5556" s="3" t="n">
        <v>5555</v>
      </c>
      <c r="B5556" s="4" t="s">
        <v>20294</v>
      </c>
      <c r="C5556" s="4" t="s">
        <v>20295</v>
      </c>
      <c r="D5556" s="4" t="s">
        <v>20296</v>
      </c>
      <c r="E5556" s="4" t="n">
        <v>9108459305</v>
      </c>
      <c r="F5556" s="4" t="s">
        <v>10</v>
      </c>
      <c r="G5556" s="4" t="s">
        <v>12</v>
      </c>
    </row>
    <row r="5557" customFormat="false" ht="15.75" hidden="false" customHeight="false" outlineLevel="0" collapsed="false">
      <c r="A5557" s="3" t="n">
        <v>5556</v>
      </c>
      <c r="B5557" s="4" t="s">
        <v>20297</v>
      </c>
      <c r="C5557" s="4" t="s">
        <v>20298</v>
      </c>
      <c r="D5557" s="4" t="s">
        <v>20299</v>
      </c>
      <c r="E5557" s="4" t="s">
        <v>10</v>
      </c>
      <c r="F5557" s="4" t="s">
        <v>10</v>
      </c>
      <c r="G5557" s="4" t="s">
        <v>12</v>
      </c>
    </row>
    <row r="5558" customFormat="false" ht="15.75" hidden="false" customHeight="false" outlineLevel="0" collapsed="false">
      <c r="A5558" s="3" t="n">
        <v>5557</v>
      </c>
      <c r="B5558" s="4" t="s">
        <v>20300</v>
      </c>
      <c r="C5558" s="4" t="s">
        <v>20301</v>
      </c>
      <c r="D5558" s="4" t="s">
        <v>20302</v>
      </c>
      <c r="E5558" s="4" t="s">
        <v>17489</v>
      </c>
      <c r="F5558" s="4" t="s">
        <v>10</v>
      </c>
      <c r="G5558" s="4" t="s">
        <v>12</v>
      </c>
    </row>
    <row r="5559" customFormat="false" ht="15.75" hidden="false" customHeight="false" outlineLevel="0" collapsed="false">
      <c r="A5559" s="3" t="n">
        <v>5558</v>
      </c>
      <c r="B5559" s="4" t="s">
        <v>20303</v>
      </c>
      <c r="C5559" s="4" t="s">
        <v>17988</v>
      </c>
      <c r="D5559" s="4" t="s">
        <v>20304</v>
      </c>
      <c r="E5559" s="4" t="s">
        <v>20305</v>
      </c>
      <c r="F5559" s="4" t="s">
        <v>10</v>
      </c>
      <c r="G5559" s="4" t="s">
        <v>12</v>
      </c>
    </row>
    <row r="5560" customFormat="false" ht="15.75" hidden="false" customHeight="false" outlineLevel="0" collapsed="false">
      <c r="A5560" s="3" t="n">
        <v>5559</v>
      </c>
      <c r="B5560" s="4" t="s">
        <v>20306</v>
      </c>
      <c r="C5560" s="4" t="s">
        <v>20307</v>
      </c>
      <c r="D5560" s="4" t="s">
        <v>20308</v>
      </c>
      <c r="E5560" s="4" t="s">
        <v>17489</v>
      </c>
      <c r="F5560" s="4" t="s">
        <v>10</v>
      </c>
      <c r="G5560" s="4" t="s">
        <v>12</v>
      </c>
    </row>
    <row r="5561" customFormat="false" ht="15.75" hidden="false" customHeight="false" outlineLevel="0" collapsed="false">
      <c r="A5561" s="3" t="n">
        <v>5560</v>
      </c>
      <c r="B5561" s="4" t="s">
        <v>20309</v>
      </c>
      <c r="C5561" s="4" t="s">
        <v>11355</v>
      </c>
      <c r="D5561" s="4" t="s">
        <v>20310</v>
      </c>
      <c r="E5561" s="4" t="s">
        <v>20311</v>
      </c>
      <c r="F5561" s="4" t="s">
        <v>10</v>
      </c>
      <c r="G5561" s="4" t="s">
        <v>12</v>
      </c>
    </row>
    <row r="5562" customFormat="false" ht="15.75" hidden="false" customHeight="false" outlineLevel="0" collapsed="false">
      <c r="A5562" s="3" t="n">
        <v>5561</v>
      </c>
      <c r="B5562" s="4" t="s">
        <v>20312</v>
      </c>
      <c r="C5562" s="4" t="s">
        <v>20313</v>
      </c>
      <c r="D5562" s="4" t="s">
        <v>20314</v>
      </c>
      <c r="E5562" s="4" t="s">
        <v>10</v>
      </c>
      <c r="F5562" s="4" t="s">
        <v>10</v>
      </c>
      <c r="G5562" s="4" t="s">
        <v>12</v>
      </c>
    </row>
    <row r="5563" customFormat="false" ht="15.75" hidden="false" customHeight="false" outlineLevel="0" collapsed="false">
      <c r="A5563" s="3" t="n">
        <v>5562</v>
      </c>
      <c r="B5563" s="6" t="s">
        <v>20315</v>
      </c>
      <c r="C5563" s="4" t="s">
        <v>20316</v>
      </c>
      <c r="D5563" s="4" t="s">
        <v>20317</v>
      </c>
      <c r="E5563" s="4" t="s">
        <v>17489</v>
      </c>
      <c r="F5563" s="4" t="s">
        <v>10</v>
      </c>
      <c r="G5563" s="4" t="s">
        <v>12</v>
      </c>
    </row>
    <row r="5564" customFormat="false" ht="15.75" hidden="false" customHeight="false" outlineLevel="0" collapsed="false">
      <c r="A5564" s="3" t="n">
        <v>5563</v>
      </c>
      <c r="B5564" s="4" t="s">
        <v>20318</v>
      </c>
      <c r="C5564" s="4" t="s">
        <v>20319</v>
      </c>
      <c r="D5564" s="4" t="s">
        <v>20320</v>
      </c>
      <c r="E5564" s="4" t="s">
        <v>20319</v>
      </c>
      <c r="F5564" s="4" t="s">
        <v>10</v>
      </c>
      <c r="G5564" s="4" t="s">
        <v>12</v>
      </c>
    </row>
    <row r="5565" customFormat="false" ht="15.75" hidden="false" customHeight="false" outlineLevel="0" collapsed="false">
      <c r="A5565" s="3" t="n">
        <v>5564</v>
      </c>
      <c r="B5565" s="4" t="s">
        <v>20321</v>
      </c>
      <c r="C5565" s="4" t="s">
        <v>20322</v>
      </c>
      <c r="D5565" s="4" t="s">
        <v>20323</v>
      </c>
      <c r="E5565" s="4" t="s">
        <v>20324</v>
      </c>
      <c r="F5565" s="4" t="s">
        <v>10</v>
      </c>
      <c r="G5565" s="4" t="s">
        <v>12</v>
      </c>
    </row>
    <row r="5566" customFormat="false" ht="15.75" hidden="false" customHeight="false" outlineLevel="0" collapsed="false">
      <c r="A5566" s="3" t="n">
        <v>5565</v>
      </c>
      <c r="B5566" s="4" t="s">
        <v>20325</v>
      </c>
      <c r="C5566" s="4" t="s">
        <v>20326</v>
      </c>
      <c r="D5566" s="4" t="s">
        <v>20327</v>
      </c>
      <c r="E5566" s="4" t="n">
        <v>9833130720</v>
      </c>
      <c r="F5566" s="4" t="s">
        <v>10</v>
      </c>
      <c r="G5566" s="4" t="s">
        <v>12</v>
      </c>
    </row>
    <row r="5567" customFormat="false" ht="15.75" hidden="false" customHeight="false" outlineLevel="0" collapsed="false">
      <c r="A5567" s="3" t="n">
        <v>5566</v>
      </c>
      <c r="B5567" s="4" t="s">
        <v>20328</v>
      </c>
      <c r="C5567" s="4" t="s">
        <v>20329</v>
      </c>
      <c r="D5567" s="4" t="s">
        <v>20330</v>
      </c>
      <c r="E5567" s="4" t="s">
        <v>20331</v>
      </c>
      <c r="F5567" s="4" t="s">
        <v>10</v>
      </c>
      <c r="G5567" s="4" t="s">
        <v>12</v>
      </c>
    </row>
    <row r="5568" customFormat="false" ht="15.75" hidden="false" customHeight="false" outlineLevel="0" collapsed="false">
      <c r="A5568" s="3" t="n">
        <v>5567</v>
      </c>
      <c r="B5568" s="4" t="s">
        <v>20332</v>
      </c>
      <c r="C5568" s="4" t="s">
        <v>20333</v>
      </c>
      <c r="D5568" s="4" t="s">
        <v>20334</v>
      </c>
      <c r="E5568" s="4" t="s">
        <v>20335</v>
      </c>
      <c r="F5568" s="4" t="s">
        <v>10</v>
      </c>
      <c r="G5568" s="4" t="s">
        <v>12</v>
      </c>
    </row>
    <row r="5569" customFormat="false" ht="15.75" hidden="false" customHeight="false" outlineLevel="0" collapsed="false">
      <c r="A5569" s="3" t="n">
        <v>5568</v>
      </c>
      <c r="B5569" s="4" t="s">
        <v>20336</v>
      </c>
      <c r="C5569" s="4" t="s">
        <v>6853</v>
      </c>
      <c r="D5569" s="4" t="s">
        <v>20337</v>
      </c>
      <c r="E5569" s="4" t="s">
        <v>10</v>
      </c>
      <c r="F5569" s="4" t="s">
        <v>10</v>
      </c>
      <c r="G5569" s="4" t="s">
        <v>12</v>
      </c>
    </row>
    <row r="5570" customFormat="false" ht="15.75" hidden="false" customHeight="false" outlineLevel="0" collapsed="false">
      <c r="A5570" s="3" t="n">
        <v>5569</v>
      </c>
      <c r="B5570" s="4" t="s">
        <v>20338</v>
      </c>
      <c r="C5570" s="4" t="s">
        <v>20339</v>
      </c>
      <c r="D5570" s="4" t="s">
        <v>20340</v>
      </c>
      <c r="E5570" s="4" t="n">
        <v>9704222272</v>
      </c>
      <c r="F5570" s="4" t="s">
        <v>10</v>
      </c>
      <c r="G5570" s="4" t="s">
        <v>12</v>
      </c>
    </row>
    <row r="5571" customFormat="false" ht="15.75" hidden="false" customHeight="false" outlineLevel="0" collapsed="false">
      <c r="A5571" s="3" t="n">
        <v>5570</v>
      </c>
      <c r="B5571" s="4" t="s">
        <v>20341</v>
      </c>
      <c r="C5571" s="4" t="s">
        <v>20342</v>
      </c>
      <c r="D5571" s="4" t="s">
        <v>20343</v>
      </c>
      <c r="E5571" s="4" t="s">
        <v>10</v>
      </c>
      <c r="F5571" s="4" t="s">
        <v>10</v>
      </c>
      <c r="G5571" s="4" t="s">
        <v>12</v>
      </c>
    </row>
    <row r="5572" customFormat="false" ht="15.75" hidden="false" customHeight="false" outlineLevel="0" collapsed="false">
      <c r="A5572" s="3" t="n">
        <v>5571</v>
      </c>
      <c r="B5572" s="4" t="s">
        <v>20344</v>
      </c>
      <c r="C5572" s="4" t="s">
        <v>20345</v>
      </c>
      <c r="D5572" s="4" t="s">
        <v>20346</v>
      </c>
      <c r="E5572" s="4" t="s">
        <v>10</v>
      </c>
      <c r="F5572" s="4" t="s">
        <v>10</v>
      </c>
      <c r="G5572" s="4" t="s">
        <v>12</v>
      </c>
    </row>
    <row r="5573" customFormat="false" ht="15.75" hidden="false" customHeight="false" outlineLevel="0" collapsed="false">
      <c r="A5573" s="3" t="n">
        <v>5572</v>
      </c>
      <c r="B5573" s="4" t="s">
        <v>20347</v>
      </c>
      <c r="C5573" s="4" t="s">
        <v>20348</v>
      </c>
      <c r="D5573" s="4" t="s">
        <v>20349</v>
      </c>
      <c r="E5573" s="4" t="s">
        <v>10</v>
      </c>
      <c r="F5573" s="4" t="s">
        <v>10</v>
      </c>
      <c r="G5573" s="4" t="s">
        <v>12</v>
      </c>
    </row>
    <row r="5574" customFormat="false" ht="15.75" hidden="false" customHeight="false" outlineLevel="0" collapsed="false">
      <c r="A5574" s="3" t="n">
        <v>5573</v>
      </c>
      <c r="B5574" s="4" t="s">
        <v>20350</v>
      </c>
      <c r="C5574" s="4" t="s">
        <v>6853</v>
      </c>
      <c r="D5574" s="4" t="s">
        <v>20351</v>
      </c>
      <c r="E5574" s="4" t="s">
        <v>10</v>
      </c>
      <c r="F5574" s="4" t="s">
        <v>10</v>
      </c>
      <c r="G5574" s="4" t="s">
        <v>12</v>
      </c>
    </row>
    <row r="5575" customFormat="false" ht="15.75" hidden="false" customHeight="false" outlineLevel="0" collapsed="false">
      <c r="A5575" s="3" t="n">
        <v>5574</v>
      </c>
      <c r="B5575" s="4" t="s">
        <v>20352</v>
      </c>
      <c r="C5575" s="4" t="s">
        <v>20353</v>
      </c>
      <c r="D5575" s="4" t="s">
        <v>20354</v>
      </c>
      <c r="E5575" s="4" t="n">
        <v>9594036555</v>
      </c>
      <c r="F5575" s="4" t="s">
        <v>10</v>
      </c>
      <c r="G5575" s="4" t="s">
        <v>12</v>
      </c>
    </row>
    <row r="5576" customFormat="false" ht="15.75" hidden="false" customHeight="false" outlineLevel="0" collapsed="false">
      <c r="A5576" s="3" t="n">
        <v>5575</v>
      </c>
      <c r="B5576" s="4" t="s">
        <v>20355</v>
      </c>
      <c r="C5576" s="4" t="s">
        <v>20356</v>
      </c>
      <c r="D5576" s="4" t="s">
        <v>20357</v>
      </c>
      <c r="E5576" s="4" t="s">
        <v>20358</v>
      </c>
      <c r="F5576" s="4" t="s">
        <v>10</v>
      </c>
      <c r="G5576" s="4" t="s">
        <v>12</v>
      </c>
    </row>
    <row r="5577" customFormat="false" ht="15.75" hidden="false" customHeight="false" outlineLevel="0" collapsed="false">
      <c r="A5577" s="3" t="n">
        <v>5576</v>
      </c>
      <c r="B5577" s="4" t="s">
        <v>20359</v>
      </c>
      <c r="C5577" s="4" t="s">
        <v>20360</v>
      </c>
      <c r="D5577" s="4" t="s">
        <v>20361</v>
      </c>
      <c r="E5577" s="4" t="n">
        <v>7503221024</v>
      </c>
      <c r="F5577" s="4" t="s">
        <v>10</v>
      </c>
      <c r="G5577" s="4" t="s">
        <v>12</v>
      </c>
    </row>
    <row r="5578" customFormat="false" ht="15.75" hidden="false" customHeight="false" outlineLevel="0" collapsed="false">
      <c r="A5578" s="3" t="n">
        <v>5577</v>
      </c>
      <c r="B5578" s="4" t="s">
        <v>20362</v>
      </c>
      <c r="C5578" s="4" t="s">
        <v>6853</v>
      </c>
      <c r="D5578" s="4" t="s">
        <v>20363</v>
      </c>
      <c r="E5578" s="4" t="s">
        <v>10</v>
      </c>
      <c r="F5578" s="4" t="s">
        <v>10</v>
      </c>
      <c r="G5578" s="4" t="s">
        <v>12</v>
      </c>
    </row>
    <row r="5579" customFormat="false" ht="15.75" hidden="false" customHeight="false" outlineLevel="0" collapsed="false">
      <c r="A5579" s="3" t="n">
        <v>5578</v>
      </c>
      <c r="B5579" s="4" t="s">
        <v>20364</v>
      </c>
      <c r="C5579" s="4" t="s">
        <v>20365</v>
      </c>
      <c r="D5579" s="4" t="s">
        <v>20366</v>
      </c>
      <c r="E5579" s="4" t="s">
        <v>20367</v>
      </c>
      <c r="F5579" s="4" t="s">
        <v>10</v>
      </c>
      <c r="G5579" s="4" t="s">
        <v>12</v>
      </c>
    </row>
    <row r="5580" customFormat="false" ht="15.75" hidden="false" customHeight="false" outlineLevel="0" collapsed="false">
      <c r="A5580" s="3" t="n">
        <v>5579</v>
      </c>
      <c r="B5580" s="4" t="s">
        <v>20368</v>
      </c>
      <c r="C5580" s="4" t="s">
        <v>20369</v>
      </c>
      <c r="D5580" s="4" t="s">
        <v>20370</v>
      </c>
      <c r="E5580" s="4" t="s">
        <v>10</v>
      </c>
      <c r="F5580" s="4" t="s">
        <v>10</v>
      </c>
      <c r="G5580" s="4" t="s">
        <v>12</v>
      </c>
    </row>
    <row r="5581" customFormat="false" ht="15.75" hidden="false" customHeight="false" outlineLevel="0" collapsed="false">
      <c r="A5581" s="3" t="n">
        <v>5580</v>
      </c>
      <c r="B5581" s="4" t="s">
        <v>20371</v>
      </c>
      <c r="C5581" s="4" t="s">
        <v>20372</v>
      </c>
      <c r="D5581" s="4" t="s">
        <v>20373</v>
      </c>
      <c r="E5581" s="4" t="s">
        <v>17489</v>
      </c>
      <c r="F5581" s="4" t="s">
        <v>10</v>
      </c>
      <c r="G5581" s="4" t="s">
        <v>12</v>
      </c>
    </row>
    <row r="5582" customFormat="false" ht="15.75" hidden="false" customHeight="false" outlineLevel="0" collapsed="false">
      <c r="A5582" s="3" t="n">
        <v>5581</v>
      </c>
      <c r="B5582" s="4" t="s">
        <v>20374</v>
      </c>
      <c r="C5582" s="4" t="s">
        <v>6853</v>
      </c>
      <c r="D5582" s="4" t="s">
        <v>20375</v>
      </c>
      <c r="E5582" s="4" t="s">
        <v>10</v>
      </c>
      <c r="F5582" s="4" t="s">
        <v>10</v>
      </c>
      <c r="G5582" s="4" t="s">
        <v>12</v>
      </c>
    </row>
    <row r="5583" customFormat="false" ht="15.75" hidden="false" customHeight="false" outlineLevel="0" collapsed="false">
      <c r="A5583" s="3" t="n">
        <v>5582</v>
      </c>
      <c r="B5583" s="4" t="s">
        <v>20376</v>
      </c>
      <c r="C5583" s="19" t="s">
        <v>20377</v>
      </c>
      <c r="D5583" s="12" t="s">
        <v>20378</v>
      </c>
      <c r="E5583" s="4" t="s">
        <v>10</v>
      </c>
      <c r="F5583" s="4" t="s">
        <v>10</v>
      </c>
      <c r="G5583" s="4" t="s">
        <v>12</v>
      </c>
    </row>
    <row r="5584" customFormat="false" ht="15.75" hidden="false" customHeight="false" outlineLevel="0" collapsed="false">
      <c r="A5584" s="3" t="n">
        <v>5583</v>
      </c>
      <c r="B5584" s="4" t="s">
        <v>20379</v>
      </c>
      <c r="C5584" s="4" t="s">
        <v>6853</v>
      </c>
      <c r="D5584" s="4" t="s">
        <v>20380</v>
      </c>
      <c r="E5584" s="4" t="s">
        <v>10</v>
      </c>
      <c r="F5584" s="4" t="s">
        <v>10</v>
      </c>
      <c r="G5584" s="4" t="s">
        <v>12</v>
      </c>
    </row>
    <row r="5585" customFormat="false" ht="15.75" hidden="false" customHeight="false" outlineLevel="0" collapsed="false">
      <c r="A5585" s="3" t="n">
        <v>5584</v>
      </c>
      <c r="B5585" s="4" t="s">
        <v>20381</v>
      </c>
      <c r="C5585" s="4" t="s">
        <v>20382</v>
      </c>
      <c r="D5585" s="4" t="s">
        <v>20383</v>
      </c>
      <c r="E5585" s="4" t="s">
        <v>10</v>
      </c>
      <c r="F5585" s="4" t="s">
        <v>10</v>
      </c>
      <c r="G5585" s="4" t="s">
        <v>12</v>
      </c>
    </row>
    <row r="5586" customFormat="false" ht="15.75" hidden="false" customHeight="false" outlineLevel="0" collapsed="false">
      <c r="A5586" s="3" t="n">
        <v>5585</v>
      </c>
      <c r="B5586" s="4" t="s">
        <v>20384</v>
      </c>
      <c r="C5586" s="4" t="s">
        <v>475</v>
      </c>
      <c r="D5586" s="4" t="s">
        <v>20385</v>
      </c>
      <c r="E5586" s="4" t="s">
        <v>20386</v>
      </c>
      <c r="F5586" s="4" t="s">
        <v>10</v>
      </c>
      <c r="G5586" s="4" t="s">
        <v>12</v>
      </c>
    </row>
    <row r="5587" customFormat="false" ht="15.75" hidden="false" customHeight="false" outlineLevel="0" collapsed="false">
      <c r="A5587" s="3" t="n">
        <v>5586</v>
      </c>
      <c r="B5587" s="4" t="s">
        <v>20387</v>
      </c>
      <c r="C5587" s="4" t="s">
        <v>20388</v>
      </c>
      <c r="D5587" s="4" t="s">
        <v>20389</v>
      </c>
      <c r="E5587" s="4" t="s">
        <v>20389</v>
      </c>
      <c r="F5587" s="4" t="s">
        <v>10</v>
      </c>
      <c r="G5587" s="4" t="s">
        <v>12</v>
      </c>
    </row>
    <row r="5588" customFormat="false" ht="15.75" hidden="false" customHeight="false" outlineLevel="0" collapsed="false">
      <c r="A5588" s="3" t="n">
        <v>5587</v>
      </c>
      <c r="B5588" s="4" t="s">
        <v>20390</v>
      </c>
      <c r="C5588" s="4" t="s">
        <v>6853</v>
      </c>
      <c r="D5588" s="4" t="s">
        <v>20391</v>
      </c>
      <c r="E5588" s="4" t="s">
        <v>10</v>
      </c>
      <c r="F5588" s="4" t="s">
        <v>10</v>
      </c>
      <c r="G5588" s="4" t="s">
        <v>12</v>
      </c>
    </row>
    <row r="5589" customFormat="false" ht="15.75" hidden="false" customHeight="false" outlineLevel="0" collapsed="false">
      <c r="A5589" s="3" t="n">
        <v>5588</v>
      </c>
      <c r="B5589" s="4" t="s">
        <v>20392</v>
      </c>
      <c r="C5589" s="4" t="s">
        <v>20393</v>
      </c>
      <c r="D5589" s="4" t="s">
        <v>20394</v>
      </c>
      <c r="E5589" s="4" t="s">
        <v>20395</v>
      </c>
      <c r="F5589" s="4" t="s">
        <v>10</v>
      </c>
      <c r="G5589" s="4" t="s">
        <v>12</v>
      </c>
    </row>
    <row r="5590" customFormat="false" ht="15.75" hidden="false" customHeight="false" outlineLevel="0" collapsed="false">
      <c r="A5590" s="3" t="n">
        <v>5589</v>
      </c>
      <c r="B5590" s="4" t="s">
        <v>20396</v>
      </c>
      <c r="C5590" s="4" t="s">
        <v>20397</v>
      </c>
      <c r="D5590" s="4" t="s">
        <v>20398</v>
      </c>
      <c r="E5590" s="4" t="s">
        <v>17489</v>
      </c>
      <c r="F5590" s="4" t="s">
        <v>10</v>
      </c>
      <c r="G5590" s="4" t="s">
        <v>12</v>
      </c>
    </row>
    <row r="5591" customFormat="false" ht="15.75" hidden="false" customHeight="false" outlineLevel="0" collapsed="false">
      <c r="A5591" s="3" t="n">
        <v>5590</v>
      </c>
      <c r="B5591" s="4" t="s">
        <v>20399</v>
      </c>
      <c r="C5591" s="4" t="s">
        <v>13148</v>
      </c>
      <c r="D5591" s="4" t="s">
        <v>20400</v>
      </c>
      <c r="E5591" s="4" t="s">
        <v>20401</v>
      </c>
      <c r="F5591" s="4" t="s">
        <v>10</v>
      </c>
      <c r="G5591" s="4" t="s">
        <v>12</v>
      </c>
    </row>
    <row r="5592" customFormat="false" ht="15.75" hidden="false" customHeight="false" outlineLevel="0" collapsed="false">
      <c r="A5592" s="3" t="n">
        <v>5591</v>
      </c>
      <c r="B5592" s="4" t="s">
        <v>20402</v>
      </c>
      <c r="C5592" s="4" t="s">
        <v>290</v>
      </c>
      <c r="D5592" s="4" t="s">
        <v>20403</v>
      </c>
      <c r="E5592" s="4" t="s">
        <v>17489</v>
      </c>
      <c r="F5592" s="4" t="s">
        <v>10</v>
      </c>
      <c r="G5592" s="4" t="s">
        <v>12</v>
      </c>
    </row>
    <row r="5593" customFormat="false" ht="15.75" hidden="false" customHeight="false" outlineLevel="0" collapsed="false">
      <c r="A5593" s="3" t="n">
        <v>5592</v>
      </c>
      <c r="B5593" s="4" t="s">
        <v>20404</v>
      </c>
      <c r="C5593" s="4" t="s">
        <v>20405</v>
      </c>
      <c r="D5593" s="4" t="s">
        <v>20406</v>
      </c>
      <c r="E5593" s="4" t="s">
        <v>17489</v>
      </c>
      <c r="F5593" s="4" t="s">
        <v>10</v>
      </c>
      <c r="G5593" s="4" t="s">
        <v>12</v>
      </c>
    </row>
    <row r="5594" customFormat="false" ht="15.75" hidden="false" customHeight="false" outlineLevel="0" collapsed="false">
      <c r="A5594" s="3" t="n">
        <v>5593</v>
      </c>
      <c r="B5594" s="4" t="s">
        <v>20407</v>
      </c>
      <c r="C5594" s="4" t="s">
        <v>20408</v>
      </c>
      <c r="D5594" s="4" t="s">
        <v>20409</v>
      </c>
      <c r="E5594" s="4" t="s">
        <v>10</v>
      </c>
      <c r="F5594" s="4" t="s">
        <v>20410</v>
      </c>
      <c r="G5594" s="4" t="s">
        <v>12</v>
      </c>
    </row>
    <row r="5595" customFormat="false" ht="15.75" hidden="false" customHeight="false" outlineLevel="0" collapsed="false">
      <c r="A5595" s="3" t="n">
        <v>5594</v>
      </c>
      <c r="B5595" s="4" t="s">
        <v>20411</v>
      </c>
      <c r="C5595" s="4" t="s">
        <v>20412</v>
      </c>
      <c r="D5595" s="4" t="s">
        <v>20413</v>
      </c>
      <c r="E5595" s="4" t="s">
        <v>20414</v>
      </c>
      <c r="F5595" s="4" t="s">
        <v>10</v>
      </c>
      <c r="G5595" s="4" t="s">
        <v>12</v>
      </c>
    </row>
    <row r="5596" customFormat="false" ht="15.75" hidden="false" customHeight="false" outlineLevel="0" collapsed="false">
      <c r="A5596" s="3" t="n">
        <v>5595</v>
      </c>
      <c r="B5596" s="4" t="s">
        <v>20415</v>
      </c>
      <c r="C5596" s="4" t="s">
        <v>20416</v>
      </c>
      <c r="D5596" s="4" t="s">
        <v>20417</v>
      </c>
      <c r="E5596" s="4" t="s">
        <v>20418</v>
      </c>
      <c r="F5596" s="4" t="s">
        <v>10</v>
      </c>
      <c r="G5596" s="4" t="s">
        <v>12</v>
      </c>
    </row>
    <row r="5597" customFormat="false" ht="15.75" hidden="false" customHeight="false" outlineLevel="0" collapsed="false">
      <c r="A5597" s="3" t="n">
        <v>5596</v>
      </c>
      <c r="B5597" s="4" t="s">
        <v>20419</v>
      </c>
      <c r="C5597" s="4" t="s">
        <v>6853</v>
      </c>
      <c r="D5597" s="4" t="s">
        <v>20420</v>
      </c>
      <c r="E5597" s="4" t="s">
        <v>10</v>
      </c>
      <c r="F5597" s="4" t="s">
        <v>10</v>
      </c>
      <c r="G5597" s="4" t="s">
        <v>12</v>
      </c>
    </row>
    <row r="5598" customFormat="false" ht="15.75" hidden="false" customHeight="false" outlineLevel="0" collapsed="false">
      <c r="A5598" s="3" t="n">
        <v>5597</v>
      </c>
      <c r="B5598" s="4" t="s">
        <v>20421</v>
      </c>
      <c r="C5598" s="4" t="s">
        <v>20422</v>
      </c>
      <c r="D5598" s="4" t="s">
        <v>20423</v>
      </c>
      <c r="E5598" s="4" t="s">
        <v>17489</v>
      </c>
      <c r="F5598" s="4" t="s">
        <v>10</v>
      </c>
      <c r="G5598" s="4" t="s">
        <v>12</v>
      </c>
    </row>
    <row r="5599" customFormat="false" ht="15.75" hidden="false" customHeight="false" outlineLevel="0" collapsed="false">
      <c r="A5599" s="3" t="n">
        <v>5598</v>
      </c>
      <c r="B5599" s="4" t="s">
        <v>20424</v>
      </c>
      <c r="C5599" s="4" t="s">
        <v>20425</v>
      </c>
      <c r="D5599" s="4" t="s">
        <v>20426</v>
      </c>
      <c r="E5599" s="4" t="n">
        <v>8401732892</v>
      </c>
      <c r="F5599" s="4" t="s">
        <v>10</v>
      </c>
      <c r="G5599" s="4" t="s">
        <v>12</v>
      </c>
    </row>
    <row r="5600" customFormat="false" ht="15.75" hidden="false" customHeight="false" outlineLevel="0" collapsed="false">
      <c r="A5600" s="3" t="n">
        <v>5599</v>
      </c>
      <c r="B5600" s="4" t="s">
        <v>20427</v>
      </c>
      <c r="C5600" s="4" t="s">
        <v>6853</v>
      </c>
      <c r="D5600" s="4" t="s">
        <v>20428</v>
      </c>
      <c r="E5600" s="4" t="s">
        <v>10</v>
      </c>
      <c r="F5600" s="4" t="s">
        <v>10</v>
      </c>
      <c r="G5600" s="4" t="s">
        <v>12</v>
      </c>
    </row>
    <row r="5601" customFormat="false" ht="15.75" hidden="false" customHeight="false" outlineLevel="0" collapsed="false">
      <c r="A5601" s="3" t="n">
        <v>5600</v>
      </c>
      <c r="B5601" s="4" t="s">
        <v>20429</v>
      </c>
      <c r="C5601" s="4" t="s">
        <v>6853</v>
      </c>
      <c r="D5601" s="4" t="s">
        <v>20430</v>
      </c>
      <c r="E5601" s="4" t="s">
        <v>10</v>
      </c>
      <c r="F5601" s="4" t="s">
        <v>10</v>
      </c>
      <c r="G5601" s="4" t="s">
        <v>12</v>
      </c>
    </row>
    <row r="5602" customFormat="false" ht="15.75" hidden="false" customHeight="false" outlineLevel="0" collapsed="false">
      <c r="A5602" s="3" t="n">
        <v>5601</v>
      </c>
      <c r="B5602" s="4" t="s">
        <v>20431</v>
      </c>
      <c r="C5602" s="4" t="s">
        <v>20432</v>
      </c>
      <c r="D5602" s="4" t="s">
        <v>20433</v>
      </c>
      <c r="E5602" s="4" t="n">
        <v>9986736149</v>
      </c>
      <c r="F5602" s="4" t="s">
        <v>10</v>
      </c>
      <c r="G5602" s="4" t="s">
        <v>12</v>
      </c>
    </row>
    <row r="5603" customFormat="false" ht="15.75" hidden="false" customHeight="false" outlineLevel="0" collapsed="false">
      <c r="A5603" s="3" t="n">
        <v>5602</v>
      </c>
      <c r="B5603" s="4" t="s">
        <v>20434</v>
      </c>
      <c r="C5603" s="4" t="s">
        <v>316</v>
      </c>
      <c r="D5603" s="4" t="s">
        <v>20435</v>
      </c>
      <c r="E5603" s="4" t="n">
        <v>9866887831</v>
      </c>
      <c r="F5603" s="4" t="s">
        <v>10</v>
      </c>
      <c r="G5603" s="4" t="s">
        <v>12</v>
      </c>
    </row>
    <row r="5604" customFormat="false" ht="15.75" hidden="false" customHeight="false" outlineLevel="0" collapsed="false">
      <c r="A5604" s="3" t="n">
        <v>5603</v>
      </c>
      <c r="B5604" s="4" t="s">
        <v>20436</v>
      </c>
      <c r="C5604" s="4" t="s">
        <v>6853</v>
      </c>
      <c r="D5604" s="4" t="s">
        <v>20437</v>
      </c>
      <c r="E5604" s="4" t="s">
        <v>10</v>
      </c>
      <c r="F5604" s="4" t="s">
        <v>10</v>
      </c>
      <c r="G5604" s="4" t="s">
        <v>12</v>
      </c>
    </row>
    <row r="5605" customFormat="false" ht="15.75" hidden="false" customHeight="false" outlineLevel="0" collapsed="false">
      <c r="A5605" s="3" t="n">
        <v>5604</v>
      </c>
      <c r="B5605" s="4" t="s">
        <v>20438</v>
      </c>
      <c r="C5605" s="4" t="s">
        <v>6853</v>
      </c>
      <c r="D5605" s="4" t="s">
        <v>20439</v>
      </c>
      <c r="E5605" s="4" t="s">
        <v>10</v>
      </c>
      <c r="F5605" s="4" t="s">
        <v>10</v>
      </c>
      <c r="G5605" s="4" t="s">
        <v>12</v>
      </c>
    </row>
    <row r="5606" customFormat="false" ht="15.75" hidden="false" customHeight="false" outlineLevel="0" collapsed="false">
      <c r="A5606" s="3" t="n">
        <v>5605</v>
      </c>
      <c r="B5606" s="4" t="s">
        <v>20440</v>
      </c>
      <c r="C5606" s="4" t="s">
        <v>12639</v>
      </c>
      <c r="D5606" s="4" t="s">
        <v>20441</v>
      </c>
      <c r="E5606" s="4" t="s">
        <v>20442</v>
      </c>
      <c r="F5606" s="4" t="s">
        <v>10</v>
      </c>
      <c r="G5606" s="4" t="s">
        <v>12</v>
      </c>
    </row>
    <row r="5607" customFormat="false" ht="15.75" hidden="false" customHeight="false" outlineLevel="0" collapsed="false">
      <c r="A5607" s="3" t="n">
        <v>5606</v>
      </c>
      <c r="B5607" s="4" t="s">
        <v>20443</v>
      </c>
      <c r="C5607" s="4" t="s">
        <v>6853</v>
      </c>
      <c r="D5607" s="4" t="s">
        <v>20444</v>
      </c>
      <c r="E5607" s="4" t="s">
        <v>10</v>
      </c>
      <c r="F5607" s="4" t="s">
        <v>10</v>
      </c>
      <c r="G5607" s="4" t="s">
        <v>12</v>
      </c>
    </row>
    <row r="5608" customFormat="false" ht="15.75" hidden="false" customHeight="false" outlineLevel="0" collapsed="false">
      <c r="A5608" s="3" t="n">
        <v>5607</v>
      </c>
      <c r="B5608" s="4" t="s">
        <v>20445</v>
      </c>
      <c r="C5608" s="4" t="s">
        <v>20446</v>
      </c>
      <c r="D5608" s="4" t="s">
        <v>20447</v>
      </c>
      <c r="E5608" s="4" t="s">
        <v>20448</v>
      </c>
      <c r="F5608" s="4" t="s">
        <v>10</v>
      </c>
      <c r="G5608" s="4" t="s">
        <v>12</v>
      </c>
    </row>
    <row r="5609" customFormat="false" ht="15.75" hidden="false" customHeight="false" outlineLevel="0" collapsed="false">
      <c r="A5609" s="3" t="n">
        <v>5608</v>
      </c>
      <c r="B5609" s="4" t="s">
        <v>20449</v>
      </c>
      <c r="C5609" s="4" t="s">
        <v>20450</v>
      </c>
      <c r="D5609" s="4" t="s">
        <v>20451</v>
      </c>
      <c r="E5609" s="4" t="n">
        <v>8007147339</v>
      </c>
      <c r="F5609" s="10" t="s">
        <v>20452</v>
      </c>
      <c r="G5609" s="4" t="s">
        <v>12</v>
      </c>
    </row>
    <row r="5610" customFormat="false" ht="15.75" hidden="false" customHeight="false" outlineLevel="0" collapsed="false">
      <c r="A5610" s="3" t="n">
        <v>5609</v>
      </c>
      <c r="B5610" s="4" t="s">
        <v>20453</v>
      </c>
      <c r="C5610" s="4" t="s">
        <v>20454</v>
      </c>
      <c r="D5610" s="4" t="s">
        <v>20455</v>
      </c>
      <c r="E5610" s="4" t="s">
        <v>20456</v>
      </c>
      <c r="F5610" s="4" t="s">
        <v>10</v>
      </c>
      <c r="G5610" s="4" t="s">
        <v>12</v>
      </c>
    </row>
    <row r="5611" customFormat="false" ht="15.75" hidden="false" customHeight="false" outlineLevel="0" collapsed="false">
      <c r="A5611" s="3" t="n">
        <v>5610</v>
      </c>
      <c r="B5611" s="4" t="s">
        <v>20457</v>
      </c>
      <c r="C5611" s="4" t="s">
        <v>20458</v>
      </c>
      <c r="D5611" s="4" t="s">
        <v>20459</v>
      </c>
      <c r="E5611" s="4" t="s">
        <v>20460</v>
      </c>
      <c r="F5611" s="4" t="s">
        <v>10</v>
      </c>
      <c r="G5611" s="4" t="s">
        <v>12</v>
      </c>
    </row>
    <row r="5612" customFormat="false" ht="15.75" hidden="false" customHeight="false" outlineLevel="0" collapsed="false">
      <c r="A5612" s="3" t="n">
        <v>5611</v>
      </c>
      <c r="B5612" s="4" t="s">
        <v>20461</v>
      </c>
      <c r="C5612" s="4" t="s">
        <v>20462</v>
      </c>
      <c r="D5612" s="4" t="s">
        <v>20463</v>
      </c>
      <c r="E5612" s="4" t="s">
        <v>10</v>
      </c>
      <c r="F5612" s="4" t="s">
        <v>10</v>
      </c>
      <c r="G5612" s="4" t="s">
        <v>12</v>
      </c>
    </row>
    <row r="5613" customFormat="false" ht="15.75" hidden="false" customHeight="false" outlineLevel="0" collapsed="false">
      <c r="A5613" s="3" t="n">
        <v>5612</v>
      </c>
      <c r="B5613" s="4" t="s">
        <v>20464</v>
      </c>
      <c r="C5613" s="4" t="s">
        <v>20462</v>
      </c>
      <c r="D5613" s="4" t="s">
        <v>20465</v>
      </c>
      <c r="E5613" s="4" t="s">
        <v>10</v>
      </c>
      <c r="F5613" s="4" t="s">
        <v>10</v>
      </c>
      <c r="G5613" s="4" t="s">
        <v>12</v>
      </c>
    </row>
    <row r="5614" customFormat="false" ht="15.75" hidden="false" customHeight="false" outlineLevel="0" collapsed="false">
      <c r="A5614" s="3" t="n">
        <v>5613</v>
      </c>
      <c r="B5614" s="4" t="s">
        <v>20466</v>
      </c>
      <c r="C5614" s="4" t="s">
        <v>6853</v>
      </c>
      <c r="D5614" s="4" t="s">
        <v>20467</v>
      </c>
      <c r="E5614" s="4" t="s">
        <v>10</v>
      </c>
      <c r="F5614" s="4" t="s">
        <v>10</v>
      </c>
      <c r="G5614" s="4" t="s">
        <v>12</v>
      </c>
    </row>
    <row r="5615" customFormat="false" ht="15.75" hidden="false" customHeight="false" outlineLevel="0" collapsed="false">
      <c r="A5615" s="3" t="n">
        <v>5614</v>
      </c>
      <c r="B5615" s="4" t="s">
        <v>20468</v>
      </c>
      <c r="C5615" s="4" t="s">
        <v>20469</v>
      </c>
      <c r="D5615" s="4" t="s">
        <v>20470</v>
      </c>
      <c r="E5615" s="4" t="n">
        <v>9167770973</v>
      </c>
      <c r="F5615" s="4" t="s">
        <v>10</v>
      </c>
      <c r="G5615" s="4" t="s">
        <v>12</v>
      </c>
    </row>
    <row r="5616" customFormat="false" ht="15.75" hidden="false" customHeight="false" outlineLevel="0" collapsed="false">
      <c r="A5616" s="3" t="n">
        <v>5615</v>
      </c>
      <c r="B5616" s="4" t="s">
        <v>20471</v>
      </c>
      <c r="C5616" s="4" t="s">
        <v>20472</v>
      </c>
      <c r="D5616" s="4" t="s">
        <v>20473</v>
      </c>
      <c r="E5616" s="4" t="s">
        <v>17489</v>
      </c>
      <c r="F5616" s="4" t="s">
        <v>10</v>
      </c>
      <c r="G5616" s="4" t="s">
        <v>12</v>
      </c>
    </row>
    <row r="5617" customFormat="false" ht="15.75" hidden="false" customHeight="false" outlineLevel="0" collapsed="false">
      <c r="A5617" s="3" t="n">
        <v>5616</v>
      </c>
      <c r="B5617" s="4" t="s">
        <v>20474</v>
      </c>
      <c r="C5617" s="4" t="s">
        <v>20475</v>
      </c>
      <c r="D5617" s="4" t="s">
        <v>20476</v>
      </c>
      <c r="E5617" s="4" t="s">
        <v>20477</v>
      </c>
      <c r="F5617" s="4" t="s">
        <v>10</v>
      </c>
      <c r="G5617" s="4" t="s">
        <v>12</v>
      </c>
    </row>
    <row r="5618" customFormat="false" ht="15.75" hidden="false" customHeight="false" outlineLevel="0" collapsed="false">
      <c r="A5618" s="3" t="n">
        <v>5617</v>
      </c>
      <c r="B5618" s="4" t="s">
        <v>20478</v>
      </c>
      <c r="C5618" s="4" t="s">
        <v>6853</v>
      </c>
      <c r="D5618" s="4" t="s">
        <v>20479</v>
      </c>
      <c r="E5618" s="4" t="s">
        <v>20480</v>
      </c>
      <c r="F5618" s="4" t="s">
        <v>10</v>
      </c>
      <c r="G5618" s="4" t="s">
        <v>12</v>
      </c>
    </row>
    <row r="5619" customFormat="false" ht="15.75" hidden="false" customHeight="false" outlineLevel="0" collapsed="false">
      <c r="A5619" s="3" t="n">
        <v>5618</v>
      </c>
      <c r="B5619" s="4" t="s">
        <v>20481</v>
      </c>
      <c r="C5619" s="4" t="s">
        <v>20482</v>
      </c>
      <c r="D5619" s="4" t="s">
        <v>20483</v>
      </c>
      <c r="E5619" s="4" t="s">
        <v>17489</v>
      </c>
      <c r="F5619" s="4" t="s">
        <v>10</v>
      </c>
      <c r="G5619" s="4" t="s">
        <v>12</v>
      </c>
    </row>
    <row r="5620" customFormat="false" ht="15.75" hidden="false" customHeight="false" outlineLevel="0" collapsed="false">
      <c r="A5620" s="3" t="n">
        <v>5619</v>
      </c>
      <c r="B5620" s="4" t="s">
        <v>20484</v>
      </c>
      <c r="C5620" s="4" t="s">
        <v>20485</v>
      </c>
      <c r="D5620" s="4" t="s">
        <v>20486</v>
      </c>
      <c r="E5620" s="4" t="s">
        <v>20487</v>
      </c>
      <c r="F5620" s="4" t="s">
        <v>10</v>
      </c>
      <c r="G5620" s="4" t="s">
        <v>12</v>
      </c>
    </row>
    <row r="5621" customFormat="false" ht="15.75" hidden="false" customHeight="false" outlineLevel="0" collapsed="false">
      <c r="A5621" s="3" t="n">
        <v>5620</v>
      </c>
      <c r="B5621" s="4" t="s">
        <v>20488</v>
      </c>
      <c r="C5621" s="4" t="s">
        <v>20489</v>
      </c>
      <c r="D5621" s="4" t="s">
        <v>20490</v>
      </c>
      <c r="E5621" s="4" t="s">
        <v>20491</v>
      </c>
      <c r="F5621" s="4" t="s">
        <v>10</v>
      </c>
      <c r="G5621" s="4" t="s">
        <v>12</v>
      </c>
    </row>
    <row r="5622" customFormat="false" ht="15.75" hidden="false" customHeight="false" outlineLevel="0" collapsed="false">
      <c r="A5622" s="3" t="n">
        <v>5621</v>
      </c>
      <c r="B5622" s="4" t="s">
        <v>20492</v>
      </c>
      <c r="C5622" s="4" t="s">
        <v>6853</v>
      </c>
      <c r="D5622" s="4" t="s">
        <v>20493</v>
      </c>
      <c r="E5622" s="4" t="s">
        <v>10</v>
      </c>
      <c r="F5622" s="4" t="s">
        <v>10</v>
      </c>
      <c r="G5622" s="4" t="s">
        <v>12</v>
      </c>
    </row>
    <row r="5623" customFormat="false" ht="15.75" hidden="false" customHeight="false" outlineLevel="0" collapsed="false">
      <c r="A5623" s="3" t="n">
        <v>5622</v>
      </c>
      <c r="B5623" s="4" t="s">
        <v>20494</v>
      </c>
      <c r="C5623" s="4" t="s">
        <v>20495</v>
      </c>
      <c r="D5623" s="4" t="s">
        <v>20496</v>
      </c>
      <c r="E5623" s="4" t="s">
        <v>20497</v>
      </c>
      <c r="F5623" s="4" t="s">
        <v>10</v>
      </c>
      <c r="G5623" s="4" t="s">
        <v>12</v>
      </c>
    </row>
    <row r="5624" customFormat="false" ht="15.75" hidden="false" customHeight="false" outlineLevel="0" collapsed="false">
      <c r="A5624" s="3" t="n">
        <v>5623</v>
      </c>
      <c r="B5624" s="4" t="s">
        <v>20498</v>
      </c>
      <c r="C5624" s="4" t="s">
        <v>6853</v>
      </c>
      <c r="D5624" s="4" t="s">
        <v>20499</v>
      </c>
      <c r="E5624" s="4" t="s">
        <v>10</v>
      </c>
      <c r="F5624" s="4" t="s">
        <v>10</v>
      </c>
      <c r="G5624" s="4" t="s">
        <v>12</v>
      </c>
    </row>
    <row r="5625" customFormat="false" ht="15.75" hidden="false" customHeight="false" outlineLevel="0" collapsed="false">
      <c r="A5625" s="3" t="n">
        <v>5624</v>
      </c>
      <c r="B5625" s="4" t="s">
        <v>20500</v>
      </c>
      <c r="C5625" s="4" t="s">
        <v>20501</v>
      </c>
      <c r="D5625" s="4" t="s">
        <v>20502</v>
      </c>
      <c r="E5625" s="4" t="s">
        <v>20503</v>
      </c>
      <c r="F5625" s="4" t="s">
        <v>10</v>
      </c>
      <c r="G5625" s="4" t="s">
        <v>12</v>
      </c>
    </row>
    <row r="5626" customFormat="false" ht="15.75" hidden="false" customHeight="false" outlineLevel="0" collapsed="false">
      <c r="A5626" s="3" t="n">
        <v>5625</v>
      </c>
      <c r="B5626" s="4" t="s">
        <v>20504</v>
      </c>
      <c r="C5626" s="4" t="s">
        <v>20505</v>
      </c>
      <c r="D5626" s="4" t="s">
        <v>20506</v>
      </c>
      <c r="E5626" s="4" t="n">
        <v>9921582556</v>
      </c>
      <c r="F5626" s="4" t="s">
        <v>10</v>
      </c>
      <c r="G5626" s="4" t="s">
        <v>12</v>
      </c>
    </row>
    <row r="5627" customFormat="false" ht="15.75" hidden="false" customHeight="false" outlineLevel="0" collapsed="false">
      <c r="A5627" s="3" t="n">
        <v>5626</v>
      </c>
      <c r="B5627" s="4" t="s">
        <v>20507</v>
      </c>
      <c r="C5627" s="4" t="s">
        <v>20508</v>
      </c>
      <c r="D5627" s="4" t="s">
        <v>20509</v>
      </c>
      <c r="E5627" s="4" t="s">
        <v>10</v>
      </c>
      <c r="F5627" s="4" t="s">
        <v>10</v>
      </c>
      <c r="G5627" s="4" t="s">
        <v>12</v>
      </c>
    </row>
    <row r="5628" customFormat="false" ht="15.75" hidden="false" customHeight="false" outlineLevel="0" collapsed="false">
      <c r="A5628" s="3" t="n">
        <v>5627</v>
      </c>
      <c r="B5628" s="4" t="s">
        <v>20510</v>
      </c>
      <c r="C5628" s="4" t="s">
        <v>109</v>
      </c>
      <c r="D5628" s="4" t="s">
        <v>20511</v>
      </c>
      <c r="E5628" s="4" t="n">
        <v>9650504439</v>
      </c>
      <c r="F5628" s="4" t="s">
        <v>20512</v>
      </c>
      <c r="G5628" s="4" t="s">
        <v>12</v>
      </c>
    </row>
    <row r="5629" customFormat="false" ht="15.75" hidden="false" customHeight="false" outlineLevel="0" collapsed="false">
      <c r="A5629" s="3" t="n">
        <v>5628</v>
      </c>
      <c r="B5629" s="4" t="s">
        <v>20513</v>
      </c>
      <c r="C5629" s="4" t="s">
        <v>20514</v>
      </c>
      <c r="D5629" s="4" t="s">
        <v>20515</v>
      </c>
      <c r="E5629" s="4" t="s">
        <v>20516</v>
      </c>
      <c r="F5629" s="4" t="s">
        <v>10</v>
      </c>
      <c r="G5629" s="4" t="s">
        <v>12</v>
      </c>
    </row>
    <row r="5630" customFormat="false" ht="15.75" hidden="false" customHeight="false" outlineLevel="0" collapsed="false">
      <c r="A5630" s="3" t="n">
        <v>5629</v>
      </c>
      <c r="B5630" s="4" t="s">
        <v>20517</v>
      </c>
      <c r="C5630" s="4" t="s">
        <v>20518</v>
      </c>
      <c r="D5630" s="4" t="s">
        <v>20519</v>
      </c>
      <c r="E5630" s="4" t="n">
        <v>9637195666</v>
      </c>
      <c r="F5630" s="4" t="s">
        <v>10</v>
      </c>
      <c r="G5630" s="4" t="s">
        <v>12</v>
      </c>
    </row>
    <row r="5631" customFormat="false" ht="15.75" hidden="false" customHeight="false" outlineLevel="0" collapsed="false">
      <c r="A5631" s="3" t="n">
        <v>5630</v>
      </c>
      <c r="B5631" s="4" t="s">
        <v>20520</v>
      </c>
      <c r="C5631" s="4" t="s">
        <v>20521</v>
      </c>
      <c r="D5631" s="4" t="s">
        <v>20522</v>
      </c>
      <c r="E5631" s="4" t="s">
        <v>20523</v>
      </c>
      <c r="F5631" s="4" t="s">
        <v>10</v>
      </c>
      <c r="G5631" s="4" t="s">
        <v>12</v>
      </c>
    </row>
    <row r="5632" customFormat="false" ht="15.75" hidden="false" customHeight="false" outlineLevel="0" collapsed="false">
      <c r="A5632" s="3" t="n">
        <v>5631</v>
      </c>
      <c r="B5632" s="4" t="s">
        <v>20524</v>
      </c>
      <c r="C5632" s="4" t="s">
        <v>20525</v>
      </c>
      <c r="D5632" s="4" t="s">
        <v>20526</v>
      </c>
      <c r="E5632" s="4" t="s">
        <v>20527</v>
      </c>
      <c r="F5632" s="4" t="s">
        <v>10</v>
      </c>
      <c r="G5632" s="4" t="s">
        <v>12</v>
      </c>
    </row>
    <row r="5633" customFormat="false" ht="15.75" hidden="false" customHeight="false" outlineLevel="0" collapsed="false">
      <c r="A5633" s="3" t="n">
        <v>5632</v>
      </c>
      <c r="B5633" s="4" t="s">
        <v>20528</v>
      </c>
      <c r="C5633" s="4" t="s">
        <v>6853</v>
      </c>
      <c r="D5633" s="4" t="s">
        <v>20529</v>
      </c>
      <c r="E5633" s="4" t="s">
        <v>10</v>
      </c>
      <c r="F5633" s="4" t="s">
        <v>10</v>
      </c>
      <c r="G5633" s="4" t="s">
        <v>12</v>
      </c>
    </row>
    <row r="5634" customFormat="false" ht="15.75" hidden="false" customHeight="false" outlineLevel="0" collapsed="false">
      <c r="A5634" s="3" t="n">
        <v>5633</v>
      </c>
      <c r="B5634" s="4" t="s">
        <v>20530</v>
      </c>
      <c r="C5634" s="4" t="s">
        <v>20531</v>
      </c>
      <c r="D5634" s="4" t="s">
        <v>20532</v>
      </c>
      <c r="E5634" s="4" t="n">
        <v>9892229788</v>
      </c>
      <c r="F5634" s="4" t="s">
        <v>10</v>
      </c>
      <c r="G5634" s="4" t="s">
        <v>12</v>
      </c>
    </row>
    <row r="5635" customFormat="false" ht="15.75" hidden="false" customHeight="false" outlineLevel="0" collapsed="false">
      <c r="A5635" s="3" t="n">
        <v>5634</v>
      </c>
      <c r="B5635" s="4" t="s">
        <v>20533</v>
      </c>
      <c r="C5635" s="4" t="s">
        <v>6853</v>
      </c>
      <c r="D5635" s="4" t="s">
        <v>20534</v>
      </c>
      <c r="E5635" s="4" t="s">
        <v>20535</v>
      </c>
      <c r="F5635" s="4" t="s">
        <v>10</v>
      </c>
      <c r="G5635" s="4" t="s">
        <v>12</v>
      </c>
    </row>
    <row r="5636" customFormat="false" ht="15.75" hidden="false" customHeight="false" outlineLevel="0" collapsed="false">
      <c r="A5636" s="3" t="n">
        <v>5635</v>
      </c>
      <c r="B5636" s="4" t="s">
        <v>20536</v>
      </c>
      <c r="C5636" s="4" t="s">
        <v>20537</v>
      </c>
      <c r="D5636" s="4" t="s">
        <v>20538</v>
      </c>
      <c r="E5636" s="4" t="s">
        <v>17489</v>
      </c>
      <c r="F5636" s="4" t="s">
        <v>10</v>
      </c>
      <c r="G5636" s="4" t="s">
        <v>12</v>
      </c>
    </row>
    <row r="5637" customFormat="false" ht="15.75" hidden="false" customHeight="false" outlineLevel="0" collapsed="false">
      <c r="A5637" s="3" t="n">
        <v>5636</v>
      </c>
      <c r="B5637" s="4" t="s">
        <v>20539</v>
      </c>
      <c r="C5637" s="4" t="s">
        <v>20540</v>
      </c>
      <c r="D5637" s="4" t="s">
        <v>20541</v>
      </c>
      <c r="E5637" s="4" t="s">
        <v>10</v>
      </c>
      <c r="F5637" s="4" t="s">
        <v>10</v>
      </c>
      <c r="G5637" s="4" t="s">
        <v>12</v>
      </c>
    </row>
    <row r="5638" customFormat="false" ht="15.75" hidden="false" customHeight="false" outlineLevel="0" collapsed="false">
      <c r="A5638" s="3" t="n">
        <v>5637</v>
      </c>
      <c r="B5638" s="4" t="s">
        <v>20542</v>
      </c>
      <c r="C5638" s="4" t="s">
        <v>20543</v>
      </c>
      <c r="D5638" s="4" t="s">
        <v>20544</v>
      </c>
      <c r="E5638" s="4" t="n">
        <v>7702729555</v>
      </c>
      <c r="F5638" s="4" t="s">
        <v>10</v>
      </c>
      <c r="G5638" s="4" t="s">
        <v>12</v>
      </c>
    </row>
    <row r="5639" customFormat="false" ht="15.75" hidden="false" customHeight="false" outlineLevel="0" collapsed="false">
      <c r="A5639" s="3" t="n">
        <v>5638</v>
      </c>
      <c r="B5639" s="4" t="s">
        <v>20545</v>
      </c>
      <c r="C5639" s="4" t="s">
        <v>20546</v>
      </c>
      <c r="D5639" s="4" t="s">
        <v>20547</v>
      </c>
      <c r="E5639" s="4" t="s">
        <v>20548</v>
      </c>
      <c r="F5639" s="4" t="s">
        <v>10</v>
      </c>
      <c r="G5639" s="4" t="s">
        <v>12</v>
      </c>
    </row>
    <row r="5640" customFormat="false" ht="15.75" hidden="false" customHeight="false" outlineLevel="0" collapsed="false">
      <c r="A5640" s="3" t="n">
        <v>5639</v>
      </c>
      <c r="B5640" s="4" t="s">
        <v>20549</v>
      </c>
      <c r="C5640" s="4" t="s">
        <v>20550</v>
      </c>
      <c r="D5640" s="4" t="s">
        <v>20551</v>
      </c>
      <c r="E5640" s="4" t="n">
        <v>9218537137</v>
      </c>
      <c r="F5640" s="4" t="s">
        <v>10</v>
      </c>
      <c r="G5640" s="4" t="s">
        <v>12</v>
      </c>
    </row>
    <row r="5641" customFormat="false" ht="15.75" hidden="false" customHeight="false" outlineLevel="0" collapsed="false">
      <c r="A5641" s="3" t="n">
        <v>5640</v>
      </c>
      <c r="B5641" s="4" t="s">
        <v>20552</v>
      </c>
      <c r="C5641" s="4" t="s">
        <v>2579</v>
      </c>
      <c r="D5641" s="4" t="s">
        <v>20553</v>
      </c>
      <c r="E5641" s="4" t="s">
        <v>20554</v>
      </c>
      <c r="F5641" s="4" t="s">
        <v>10</v>
      </c>
      <c r="G5641" s="4" t="s">
        <v>12</v>
      </c>
    </row>
    <row r="5642" customFormat="false" ht="15.75" hidden="false" customHeight="false" outlineLevel="0" collapsed="false">
      <c r="A5642" s="3" t="n">
        <v>5641</v>
      </c>
      <c r="B5642" s="4" t="s">
        <v>20555</v>
      </c>
      <c r="C5642" s="4" t="s">
        <v>7526</v>
      </c>
      <c r="D5642" s="4" t="s">
        <v>20556</v>
      </c>
      <c r="E5642" s="4" t="n">
        <v>9088399978</v>
      </c>
      <c r="F5642" s="4" t="s">
        <v>10</v>
      </c>
      <c r="G5642" s="4" t="s">
        <v>12</v>
      </c>
    </row>
    <row r="5643" customFormat="false" ht="15.75" hidden="false" customHeight="false" outlineLevel="0" collapsed="false">
      <c r="A5643" s="3" t="n">
        <v>5642</v>
      </c>
      <c r="B5643" s="4" t="s">
        <v>20557</v>
      </c>
      <c r="C5643" s="4" t="s">
        <v>6853</v>
      </c>
      <c r="D5643" s="4" t="s">
        <v>20558</v>
      </c>
      <c r="E5643" s="4" t="s">
        <v>10</v>
      </c>
      <c r="F5643" s="4" t="s">
        <v>10</v>
      </c>
      <c r="G5643" s="4" t="s">
        <v>12</v>
      </c>
    </row>
    <row r="5644" customFormat="false" ht="15.75" hidden="false" customHeight="false" outlineLevel="0" collapsed="false">
      <c r="A5644" s="3" t="n">
        <v>5643</v>
      </c>
      <c r="B5644" s="4" t="s">
        <v>20559</v>
      </c>
      <c r="C5644" s="4" t="s">
        <v>20560</v>
      </c>
      <c r="D5644" s="4" t="s">
        <v>20561</v>
      </c>
      <c r="E5644" s="4" t="s">
        <v>20562</v>
      </c>
      <c r="F5644" s="4" t="s">
        <v>10</v>
      </c>
      <c r="G5644" s="4" t="s">
        <v>12</v>
      </c>
    </row>
    <row r="5645" customFormat="false" ht="15.75" hidden="false" customHeight="false" outlineLevel="0" collapsed="false">
      <c r="A5645" s="3" t="n">
        <v>5644</v>
      </c>
      <c r="B5645" s="4" t="s">
        <v>20563</v>
      </c>
      <c r="C5645" s="4" t="s">
        <v>20564</v>
      </c>
      <c r="D5645" s="4" t="s">
        <v>20565</v>
      </c>
      <c r="E5645" s="4" t="s">
        <v>20564</v>
      </c>
      <c r="F5645" s="4" t="s">
        <v>10</v>
      </c>
      <c r="G5645" s="4" t="s">
        <v>12</v>
      </c>
    </row>
    <row r="5646" customFormat="false" ht="15.75" hidden="false" customHeight="false" outlineLevel="0" collapsed="false">
      <c r="A5646" s="3" t="n">
        <v>5645</v>
      </c>
      <c r="B5646" s="4" t="s">
        <v>20566</v>
      </c>
      <c r="C5646" s="4" t="s">
        <v>20567</v>
      </c>
      <c r="D5646" s="4" t="s">
        <v>20568</v>
      </c>
      <c r="E5646" s="4" t="s">
        <v>20569</v>
      </c>
      <c r="F5646" s="4" t="s">
        <v>10</v>
      </c>
      <c r="G5646" s="4" t="s">
        <v>12</v>
      </c>
    </row>
    <row r="5647" customFormat="false" ht="15.75" hidden="false" customHeight="false" outlineLevel="0" collapsed="false">
      <c r="A5647" s="3" t="n">
        <v>5646</v>
      </c>
      <c r="B5647" s="4" t="s">
        <v>20570</v>
      </c>
      <c r="C5647" s="4" t="s">
        <v>6853</v>
      </c>
      <c r="D5647" s="4" t="s">
        <v>20571</v>
      </c>
      <c r="E5647" s="4" t="s">
        <v>10</v>
      </c>
      <c r="F5647" s="4" t="s">
        <v>10</v>
      </c>
      <c r="G5647" s="4" t="s">
        <v>12</v>
      </c>
    </row>
    <row r="5648" customFormat="false" ht="15.75" hidden="false" customHeight="false" outlineLevel="0" collapsed="false">
      <c r="A5648" s="3" t="n">
        <v>5647</v>
      </c>
      <c r="B5648" s="4" t="s">
        <v>20572</v>
      </c>
      <c r="C5648" s="4" t="s">
        <v>20573</v>
      </c>
      <c r="D5648" s="4" t="s">
        <v>20574</v>
      </c>
      <c r="E5648" s="4" t="s">
        <v>17489</v>
      </c>
      <c r="F5648" s="4" t="s">
        <v>10</v>
      </c>
      <c r="G5648" s="4" t="s">
        <v>12</v>
      </c>
    </row>
    <row r="5649" customFormat="false" ht="15.75" hidden="false" customHeight="false" outlineLevel="0" collapsed="false">
      <c r="A5649" s="3" t="n">
        <v>5648</v>
      </c>
      <c r="B5649" s="4" t="s">
        <v>20575</v>
      </c>
      <c r="C5649" s="4" t="s">
        <v>6853</v>
      </c>
      <c r="D5649" s="4" t="s">
        <v>20576</v>
      </c>
      <c r="E5649" s="4" t="s">
        <v>20577</v>
      </c>
      <c r="F5649" s="4" t="s">
        <v>10</v>
      </c>
      <c r="G5649" s="4" t="s">
        <v>12</v>
      </c>
    </row>
    <row r="5650" customFormat="false" ht="15.75" hidden="false" customHeight="false" outlineLevel="0" collapsed="false">
      <c r="A5650" s="3" t="n">
        <v>5649</v>
      </c>
      <c r="B5650" s="4" t="s">
        <v>20578</v>
      </c>
      <c r="C5650" s="4" t="s">
        <v>6853</v>
      </c>
      <c r="D5650" s="4" t="s">
        <v>20579</v>
      </c>
      <c r="E5650" s="4" t="s">
        <v>20580</v>
      </c>
      <c r="F5650" s="4" t="s">
        <v>10</v>
      </c>
      <c r="G5650" s="4" t="s">
        <v>12</v>
      </c>
    </row>
    <row r="5651" customFormat="false" ht="15.75" hidden="false" customHeight="false" outlineLevel="0" collapsed="false">
      <c r="A5651" s="3" t="n">
        <v>5650</v>
      </c>
      <c r="B5651" s="4" t="s">
        <v>20581</v>
      </c>
      <c r="C5651" s="4" t="s">
        <v>6853</v>
      </c>
      <c r="D5651" s="4" t="s">
        <v>20582</v>
      </c>
      <c r="E5651" s="4" t="s">
        <v>10</v>
      </c>
      <c r="F5651" s="4" t="s">
        <v>10</v>
      </c>
      <c r="G5651" s="4" t="s">
        <v>12</v>
      </c>
    </row>
    <row r="5652" customFormat="false" ht="15.75" hidden="false" customHeight="false" outlineLevel="0" collapsed="false">
      <c r="A5652" s="3" t="n">
        <v>5651</v>
      </c>
      <c r="B5652" s="4" t="s">
        <v>20583</v>
      </c>
      <c r="C5652" s="4" t="s">
        <v>6853</v>
      </c>
      <c r="D5652" s="4" t="s">
        <v>20584</v>
      </c>
      <c r="E5652" s="4" t="s">
        <v>10</v>
      </c>
      <c r="F5652" s="4" t="s">
        <v>10</v>
      </c>
      <c r="G5652" s="4" t="s">
        <v>12</v>
      </c>
    </row>
    <row r="5653" customFormat="false" ht="15.75" hidden="false" customHeight="false" outlineLevel="0" collapsed="false">
      <c r="A5653" s="3" t="n">
        <v>5652</v>
      </c>
      <c r="B5653" s="4" t="s">
        <v>20585</v>
      </c>
      <c r="C5653" s="4" t="s">
        <v>17316</v>
      </c>
      <c r="D5653" s="4" t="s">
        <v>20586</v>
      </c>
      <c r="E5653" s="4" t="n">
        <v>9892213399</v>
      </c>
      <c r="F5653" s="4" t="s">
        <v>10</v>
      </c>
      <c r="G5653" s="4" t="s">
        <v>12</v>
      </c>
    </row>
    <row r="5654" customFormat="false" ht="15.75" hidden="false" customHeight="false" outlineLevel="0" collapsed="false">
      <c r="A5654" s="3" t="n">
        <v>5653</v>
      </c>
      <c r="B5654" s="4" t="s">
        <v>20587</v>
      </c>
      <c r="C5654" s="4" t="s">
        <v>6479</v>
      </c>
      <c r="D5654" s="4" t="s">
        <v>20588</v>
      </c>
      <c r="E5654" s="4" t="s">
        <v>17489</v>
      </c>
      <c r="F5654" s="4" t="s">
        <v>10</v>
      </c>
      <c r="G5654" s="4" t="s">
        <v>12</v>
      </c>
    </row>
    <row r="5655" customFormat="false" ht="15.75" hidden="false" customHeight="false" outlineLevel="0" collapsed="false">
      <c r="A5655" s="3" t="n">
        <v>5654</v>
      </c>
      <c r="B5655" s="4" t="s">
        <v>20589</v>
      </c>
      <c r="C5655" s="4" t="s">
        <v>20590</v>
      </c>
      <c r="D5655" s="4" t="s">
        <v>20591</v>
      </c>
      <c r="E5655" s="4" t="n">
        <v>2239487300</v>
      </c>
      <c r="F5655" s="4" t="s">
        <v>10</v>
      </c>
      <c r="G5655" s="4" t="s">
        <v>12</v>
      </c>
    </row>
    <row r="5656" customFormat="false" ht="15.75" hidden="false" customHeight="false" outlineLevel="0" collapsed="false">
      <c r="A5656" s="3" t="n">
        <v>5655</v>
      </c>
      <c r="B5656" s="4" t="s">
        <v>20592</v>
      </c>
      <c r="C5656" s="4" t="s">
        <v>20593</v>
      </c>
      <c r="D5656" s="4" t="s">
        <v>20594</v>
      </c>
      <c r="E5656" s="4" t="s">
        <v>17489</v>
      </c>
      <c r="F5656" s="4" t="s">
        <v>10</v>
      </c>
      <c r="G5656" s="4" t="s">
        <v>12</v>
      </c>
    </row>
    <row r="5657" customFormat="false" ht="15.75" hidden="false" customHeight="false" outlineLevel="0" collapsed="false">
      <c r="A5657" s="3" t="n">
        <v>5656</v>
      </c>
      <c r="B5657" s="4" t="s">
        <v>20595</v>
      </c>
      <c r="C5657" s="4" t="s">
        <v>20596</v>
      </c>
      <c r="D5657" s="4" t="s">
        <v>20597</v>
      </c>
      <c r="E5657" s="4" t="n">
        <v>9030055449</v>
      </c>
      <c r="F5657" s="4" t="s">
        <v>10</v>
      </c>
      <c r="G5657" s="4" t="s">
        <v>12</v>
      </c>
    </row>
    <row r="5658" customFormat="false" ht="15.75" hidden="false" customHeight="false" outlineLevel="0" collapsed="false">
      <c r="A5658" s="3" t="n">
        <v>5657</v>
      </c>
      <c r="B5658" s="4" t="s">
        <v>20598</v>
      </c>
      <c r="C5658" s="4" t="s">
        <v>20599</v>
      </c>
      <c r="D5658" s="4" t="s">
        <v>20600</v>
      </c>
      <c r="E5658" s="4" t="n">
        <v>9872832993</v>
      </c>
      <c r="F5658" s="4" t="s">
        <v>10</v>
      </c>
      <c r="G5658" s="4" t="s">
        <v>12</v>
      </c>
    </row>
    <row r="5659" customFormat="false" ht="15.75" hidden="false" customHeight="false" outlineLevel="0" collapsed="false">
      <c r="A5659" s="3" t="n">
        <v>5658</v>
      </c>
      <c r="B5659" s="4" t="s">
        <v>20601</v>
      </c>
      <c r="C5659" s="4" t="s">
        <v>20602</v>
      </c>
      <c r="D5659" s="4" t="s">
        <v>20603</v>
      </c>
      <c r="E5659" s="4" t="n">
        <v>9030075550</v>
      </c>
      <c r="F5659" s="4" t="s">
        <v>10</v>
      </c>
      <c r="G5659" s="4" t="s">
        <v>12</v>
      </c>
    </row>
    <row r="5660" customFormat="false" ht="15.75" hidden="false" customHeight="false" outlineLevel="0" collapsed="false">
      <c r="A5660" s="3" t="n">
        <v>5659</v>
      </c>
      <c r="B5660" s="4" t="s">
        <v>20604</v>
      </c>
      <c r="C5660" s="4" t="s">
        <v>6853</v>
      </c>
      <c r="D5660" s="4" t="s">
        <v>20605</v>
      </c>
      <c r="E5660" s="4" t="s">
        <v>10</v>
      </c>
      <c r="F5660" s="4" t="s">
        <v>10</v>
      </c>
      <c r="G5660" s="4" t="s">
        <v>12</v>
      </c>
    </row>
    <row r="5661" customFormat="false" ht="15.75" hidden="false" customHeight="false" outlineLevel="0" collapsed="false">
      <c r="A5661" s="3" t="n">
        <v>5660</v>
      </c>
      <c r="B5661" s="4" t="s">
        <v>20606</v>
      </c>
      <c r="C5661" s="4" t="s">
        <v>20607</v>
      </c>
      <c r="D5661" s="4" t="s">
        <v>20608</v>
      </c>
      <c r="E5661" s="4" t="s">
        <v>10</v>
      </c>
      <c r="F5661" s="4" t="s">
        <v>10</v>
      </c>
      <c r="G5661" s="4" t="s">
        <v>12</v>
      </c>
    </row>
    <row r="5662" customFormat="false" ht="15.75" hidden="false" customHeight="false" outlineLevel="0" collapsed="false">
      <c r="A5662" s="3" t="n">
        <v>5661</v>
      </c>
      <c r="B5662" s="4" t="s">
        <v>20609</v>
      </c>
      <c r="C5662" s="4" t="s">
        <v>20610</v>
      </c>
      <c r="D5662" s="4" t="s">
        <v>20611</v>
      </c>
      <c r="E5662" s="4" t="s">
        <v>20612</v>
      </c>
      <c r="F5662" s="4" t="s">
        <v>10</v>
      </c>
      <c r="G5662" s="4" t="s">
        <v>12</v>
      </c>
    </row>
    <row r="5663" customFormat="false" ht="15.75" hidden="false" customHeight="false" outlineLevel="0" collapsed="false">
      <c r="A5663" s="3" t="n">
        <v>5662</v>
      </c>
      <c r="B5663" s="4" t="s">
        <v>20613</v>
      </c>
      <c r="C5663" s="4" t="s">
        <v>12482</v>
      </c>
      <c r="D5663" s="4" t="s">
        <v>20614</v>
      </c>
      <c r="E5663" s="4" t="s">
        <v>20615</v>
      </c>
      <c r="F5663" s="4" t="s">
        <v>10</v>
      </c>
      <c r="G5663" s="4" t="s">
        <v>12</v>
      </c>
    </row>
    <row r="5664" customFormat="false" ht="15.75" hidden="false" customHeight="false" outlineLevel="0" collapsed="false">
      <c r="A5664" s="3" t="n">
        <v>5663</v>
      </c>
      <c r="B5664" s="4" t="s">
        <v>20616</v>
      </c>
      <c r="C5664" s="4" t="s">
        <v>20617</v>
      </c>
      <c r="D5664" s="4" t="s">
        <v>20618</v>
      </c>
      <c r="E5664" s="4" t="n">
        <v>7439041008</v>
      </c>
      <c r="F5664" s="4" t="s">
        <v>10</v>
      </c>
      <c r="G5664" s="4" t="s">
        <v>12</v>
      </c>
    </row>
    <row r="5665" customFormat="false" ht="15.75" hidden="false" customHeight="false" outlineLevel="0" collapsed="false">
      <c r="A5665" s="3" t="n">
        <v>5664</v>
      </c>
      <c r="B5665" s="4" t="s">
        <v>20619</v>
      </c>
      <c r="C5665" s="4" t="s">
        <v>20620</v>
      </c>
      <c r="D5665" s="4" t="s">
        <v>20621</v>
      </c>
      <c r="E5665" s="4" t="s">
        <v>17489</v>
      </c>
      <c r="F5665" s="4" t="s">
        <v>10</v>
      </c>
      <c r="G5665" s="4" t="s">
        <v>12</v>
      </c>
    </row>
    <row r="5666" customFormat="false" ht="15.75" hidden="false" customHeight="false" outlineLevel="0" collapsed="false">
      <c r="A5666" s="3" t="n">
        <v>5665</v>
      </c>
      <c r="B5666" s="4" t="s">
        <v>20622</v>
      </c>
      <c r="C5666" s="4" t="s">
        <v>5705</v>
      </c>
      <c r="D5666" s="4" t="s">
        <v>20623</v>
      </c>
      <c r="E5666" s="4" t="s">
        <v>20624</v>
      </c>
      <c r="F5666" s="4" t="s">
        <v>10</v>
      </c>
      <c r="G5666" s="4" t="s">
        <v>12</v>
      </c>
    </row>
    <row r="5667" customFormat="false" ht="15.75" hidden="false" customHeight="false" outlineLevel="0" collapsed="false">
      <c r="A5667" s="3" t="n">
        <v>5666</v>
      </c>
      <c r="B5667" s="4" t="s">
        <v>20625</v>
      </c>
      <c r="C5667" s="4" t="s">
        <v>20626</v>
      </c>
      <c r="D5667" s="4" t="s">
        <v>20627</v>
      </c>
      <c r="E5667" s="4" t="s">
        <v>20628</v>
      </c>
      <c r="F5667" s="4" t="s">
        <v>10</v>
      </c>
      <c r="G5667" s="4" t="s">
        <v>12</v>
      </c>
    </row>
    <row r="5668" customFormat="false" ht="15.75" hidden="false" customHeight="false" outlineLevel="0" collapsed="false">
      <c r="A5668" s="3" t="n">
        <v>5667</v>
      </c>
      <c r="B5668" s="4" t="s">
        <v>20629</v>
      </c>
      <c r="C5668" s="4" t="s">
        <v>20630</v>
      </c>
      <c r="D5668" s="4" t="s">
        <v>20631</v>
      </c>
      <c r="E5668" s="4" t="s">
        <v>20632</v>
      </c>
      <c r="F5668" s="4" t="s">
        <v>10</v>
      </c>
      <c r="G5668" s="4" t="s">
        <v>12</v>
      </c>
    </row>
    <row r="5669" customFormat="false" ht="15.75" hidden="false" customHeight="false" outlineLevel="0" collapsed="false">
      <c r="A5669" s="3" t="n">
        <v>5668</v>
      </c>
      <c r="B5669" s="4" t="s">
        <v>20633</v>
      </c>
      <c r="C5669" s="4" t="s">
        <v>20634</v>
      </c>
      <c r="D5669" s="4" t="s">
        <v>20635</v>
      </c>
      <c r="E5669" s="4" t="s">
        <v>17489</v>
      </c>
      <c r="F5669" s="4" t="s">
        <v>10</v>
      </c>
      <c r="G5669" s="4" t="s">
        <v>12</v>
      </c>
    </row>
    <row r="5670" customFormat="false" ht="15.75" hidden="false" customHeight="false" outlineLevel="0" collapsed="false">
      <c r="A5670" s="3" t="n">
        <v>5669</v>
      </c>
      <c r="B5670" s="4" t="s">
        <v>20636</v>
      </c>
      <c r="C5670" s="4" t="s">
        <v>6853</v>
      </c>
      <c r="D5670" s="4" t="s">
        <v>20637</v>
      </c>
      <c r="E5670" s="4" t="s">
        <v>10</v>
      </c>
      <c r="F5670" s="4" t="s">
        <v>10</v>
      </c>
      <c r="G5670" s="4" t="s">
        <v>12</v>
      </c>
    </row>
    <row r="5671" customFormat="false" ht="15.75" hidden="false" customHeight="false" outlineLevel="0" collapsed="false">
      <c r="A5671" s="3" t="n">
        <v>5670</v>
      </c>
      <c r="B5671" s="4" t="s">
        <v>20638</v>
      </c>
      <c r="C5671" s="4" t="s">
        <v>1821</v>
      </c>
      <c r="D5671" s="4" t="s">
        <v>20639</v>
      </c>
      <c r="E5671" s="4" t="s">
        <v>20640</v>
      </c>
      <c r="F5671" s="4" t="s">
        <v>10</v>
      </c>
      <c r="G5671" s="4" t="s">
        <v>12</v>
      </c>
    </row>
    <row r="5672" customFormat="false" ht="15.75" hidden="false" customHeight="false" outlineLevel="0" collapsed="false">
      <c r="A5672" s="3" t="n">
        <v>5671</v>
      </c>
      <c r="B5672" s="4" t="s">
        <v>20641</v>
      </c>
      <c r="C5672" s="4" t="s">
        <v>6853</v>
      </c>
      <c r="D5672" s="4" t="s">
        <v>20642</v>
      </c>
      <c r="E5672" s="4" t="n">
        <v>9818199777</v>
      </c>
      <c r="F5672" s="4" t="s">
        <v>10</v>
      </c>
      <c r="G5672" s="4" t="s">
        <v>12</v>
      </c>
    </row>
    <row r="5673" customFormat="false" ht="15.75" hidden="false" customHeight="false" outlineLevel="0" collapsed="false">
      <c r="A5673" s="3" t="n">
        <v>5672</v>
      </c>
      <c r="B5673" s="4" t="s">
        <v>20643</v>
      </c>
      <c r="C5673" s="4" t="s">
        <v>6853</v>
      </c>
      <c r="D5673" s="4" t="s">
        <v>20644</v>
      </c>
      <c r="E5673" s="4" t="s">
        <v>10</v>
      </c>
      <c r="F5673" s="4" t="s">
        <v>10</v>
      </c>
      <c r="G5673" s="4" t="s">
        <v>12</v>
      </c>
    </row>
    <row r="5674" customFormat="false" ht="15.75" hidden="false" customHeight="false" outlineLevel="0" collapsed="false">
      <c r="A5674" s="3" t="n">
        <v>5673</v>
      </c>
      <c r="B5674" s="4" t="s">
        <v>20645</v>
      </c>
      <c r="C5674" s="4" t="s">
        <v>20646</v>
      </c>
      <c r="D5674" s="4" t="s">
        <v>20647</v>
      </c>
      <c r="E5674" s="4" t="n">
        <v>7573023105</v>
      </c>
      <c r="F5674" s="4" t="s">
        <v>10</v>
      </c>
      <c r="G5674" s="4" t="s">
        <v>12</v>
      </c>
    </row>
    <row r="5675" customFormat="false" ht="15.75" hidden="false" customHeight="false" outlineLevel="0" collapsed="false">
      <c r="A5675" s="3" t="n">
        <v>5674</v>
      </c>
      <c r="B5675" s="4" t="s">
        <v>20648</v>
      </c>
      <c r="C5675" s="4" t="s">
        <v>20649</v>
      </c>
      <c r="D5675" s="4" t="s">
        <v>20650</v>
      </c>
      <c r="E5675" s="4" t="s">
        <v>10</v>
      </c>
      <c r="F5675" s="4" t="s">
        <v>10</v>
      </c>
      <c r="G5675" s="4" t="s">
        <v>12</v>
      </c>
    </row>
    <row r="5676" customFormat="false" ht="15.75" hidden="false" customHeight="false" outlineLevel="0" collapsed="false">
      <c r="A5676" s="3" t="n">
        <v>5675</v>
      </c>
      <c r="B5676" s="4" t="s">
        <v>20651</v>
      </c>
      <c r="C5676" s="4" t="s">
        <v>20652</v>
      </c>
      <c r="D5676" s="4" t="s">
        <v>20653</v>
      </c>
      <c r="E5676" s="4" t="s">
        <v>20654</v>
      </c>
      <c r="F5676" s="4" t="s">
        <v>10</v>
      </c>
      <c r="G5676" s="4" t="s">
        <v>12</v>
      </c>
    </row>
    <row r="5677" customFormat="false" ht="15.75" hidden="false" customHeight="false" outlineLevel="0" collapsed="false">
      <c r="A5677" s="3" t="n">
        <v>5676</v>
      </c>
      <c r="B5677" s="4" t="s">
        <v>20655</v>
      </c>
      <c r="C5677" s="4" t="s">
        <v>20656</v>
      </c>
      <c r="D5677" s="4" t="s">
        <v>20657</v>
      </c>
      <c r="E5677" s="4" t="s">
        <v>20658</v>
      </c>
      <c r="F5677" s="4" t="s">
        <v>10</v>
      </c>
      <c r="G5677" s="4" t="s">
        <v>12</v>
      </c>
    </row>
    <row r="5678" customFormat="false" ht="15.75" hidden="false" customHeight="false" outlineLevel="0" collapsed="false">
      <c r="A5678" s="3" t="n">
        <v>5677</v>
      </c>
      <c r="B5678" s="4" t="s">
        <v>20659</v>
      </c>
      <c r="C5678" s="4" t="s">
        <v>20660</v>
      </c>
      <c r="D5678" s="4" t="s">
        <v>20661</v>
      </c>
      <c r="E5678" s="4" t="s">
        <v>10</v>
      </c>
      <c r="F5678" s="4" t="s">
        <v>10</v>
      </c>
      <c r="G5678" s="4" t="s">
        <v>12</v>
      </c>
    </row>
    <row r="5679" customFormat="false" ht="15.75" hidden="false" customHeight="false" outlineLevel="0" collapsed="false">
      <c r="A5679" s="3" t="n">
        <v>5678</v>
      </c>
      <c r="B5679" s="4" t="s">
        <v>20662</v>
      </c>
      <c r="C5679" s="4" t="s">
        <v>20663</v>
      </c>
      <c r="D5679" s="4" t="s">
        <v>20664</v>
      </c>
      <c r="E5679" s="4" t="s">
        <v>20665</v>
      </c>
      <c r="F5679" s="4" t="s">
        <v>10</v>
      </c>
      <c r="G5679" s="4" t="s">
        <v>12</v>
      </c>
    </row>
    <row r="5680" customFormat="false" ht="15.75" hidden="false" customHeight="false" outlineLevel="0" collapsed="false">
      <c r="A5680" s="3" t="n">
        <v>5679</v>
      </c>
      <c r="B5680" s="4" t="s">
        <v>20666</v>
      </c>
      <c r="C5680" s="4" t="s">
        <v>20667</v>
      </c>
      <c r="D5680" s="4" t="s">
        <v>20668</v>
      </c>
      <c r="E5680" s="4" t="s">
        <v>20669</v>
      </c>
      <c r="F5680" s="4" t="s">
        <v>10</v>
      </c>
      <c r="G5680" s="4" t="s">
        <v>12</v>
      </c>
    </row>
    <row r="5681" customFormat="false" ht="15.75" hidden="false" customHeight="false" outlineLevel="0" collapsed="false">
      <c r="A5681" s="3" t="n">
        <v>5680</v>
      </c>
      <c r="B5681" s="4" t="s">
        <v>20670</v>
      </c>
      <c r="C5681" s="4" t="s">
        <v>6853</v>
      </c>
      <c r="D5681" s="4" t="s">
        <v>20671</v>
      </c>
      <c r="E5681" s="4" t="s">
        <v>10</v>
      </c>
      <c r="F5681" s="4" t="s">
        <v>10</v>
      </c>
      <c r="G5681" s="4" t="s">
        <v>12</v>
      </c>
    </row>
    <row r="5682" customFormat="false" ht="15.75" hidden="false" customHeight="false" outlineLevel="0" collapsed="false">
      <c r="A5682" s="3" t="n">
        <v>5681</v>
      </c>
      <c r="B5682" s="4" t="s">
        <v>20672</v>
      </c>
      <c r="C5682" s="4" t="s">
        <v>6853</v>
      </c>
      <c r="D5682" s="4" t="s">
        <v>20673</v>
      </c>
      <c r="E5682" s="4" t="s">
        <v>10</v>
      </c>
      <c r="F5682" s="4" t="s">
        <v>10</v>
      </c>
      <c r="G5682" s="4" t="s">
        <v>12</v>
      </c>
    </row>
    <row r="5683" customFormat="false" ht="15.75" hidden="false" customHeight="false" outlineLevel="0" collapsed="false">
      <c r="A5683" s="3" t="n">
        <v>5682</v>
      </c>
      <c r="B5683" s="4" t="s">
        <v>20674</v>
      </c>
      <c r="C5683" s="4" t="s">
        <v>20675</v>
      </c>
      <c r="D5683" s="4" t="s">
        <v>20676</v>
      </c>
      <c r="E5683" s="4" t="s">
        <v>20677</v>
      </c>
      <c r="F5683" s="4" t="s">
        <v>10</v>
      </c>
      <c r="G5683" s="4" t="s">
        <v>12</v>
      </c>
    </row>
    <row r="5684" customFormat="false" ht="15.75" hidden="false" customHeight="false" outlineLevel="0" collapsed="false">
      <c r="A5684" s="3" t="n">
        <v>5683</v>
      </c>
      <c r="B5684" s="4" t="s">
        <v>20678</v>
      </c>
      <c r="C5684" s="4" t="s">
        <v>20679</v>
      </c>
      <c r="D5684" s="4" t="s">
        <v>20680</v>
      </c>
      <c r="E5684" s="4" t="s">
        <v>20681</v>
      </c>
      <c r="F5684" s="4" t="s">
        <v>10</v>
      </c>
      <c r="G5684" s="4" t="s">
        <v>12</v>
      </c>
    </row>
    <row r="5685" customFormat="false" ht="15.75" hidden="false" customHeight="false" outlineLevel="0" collapsed="false">
      <c r="A5685" s="3" t="n">
        <v>5684</v>
      </c>
      <c r="B5685" s="4" t="s">
        <v>20682</v>
      </c>
      <c r="C5685" s="4" t="s">
        <v>6853</v>
      </c>
      <c r="D5685" s="4" t="s">
        <v>20683</v>
      </c>
      <c r="E5685" s="4" t="s">
        <v>10</v>
      </c>
      <c r="F5685" s="4" t="s">
        <v>10</v>
      </c>
      <c r="G5685" s="4" t="s">
        <v>12</v>
      </c>
    </row>
    <row r="5686" customFormat="false" ht="15.75" hidden="false" customHeight="false" outlineLevel="0" collapsed="false">
      <c r="A5686" s="3" t="n">
        <v>5685</v>
      </c>
      <c r="B5686" s="4" t="s">
        <v>20684</v>
      </c>
      <c r="C5686" s="4" t="s">
        <v>20685</v>
      </c>
      <c r="D5686" s="4" t="s">
        <v>20686</v>
      </c>
      <c r="E5686" s="4" t="s">
        <v>17489</v>
      </c>
      <c r="F5686" s="4" t="s">
        <v>10</v>
      </c>
      <c r="G5686" s="4" t="s">
        <v>12</v>
      </c>
    </row>
    <row r="5687" customFormat="false" ht="15.75" hidden="false" customHeight="false" outlineLevel="0" collapsed="false">
      <c r="A5687" s="3" t="n">
        <v>5686</v>
      </c>
      <c r="B5687" s="4" t="s">
        <v>20687</v>
      </c>
      <c r="C5687" s="4" t="s">
        <v>6853</v>
      </c>
      <c r="D5687" s="4" t="s">
        <v>20688</v>
      </c>
      <c r="E5687" s="4" t="s">
        <v>10</v>
      </c>
      <c r="F5687" s="4" t="s">
        <v>10</v>
      </c>
      <c r="G5687" s="4" t="s">
        <v>12</v>
      </c>
    </row>
    <row r="5688" customFormat="false" ht="15.75" hidden="false" customHeight="false" outlineLevel="0" collapsed="false">
      <c r="A5688" s="3" t="n">
        <v>5687</v>
      </c>
      <c r="B5688" s="4" t="s">
        <v>20689</v>
      </c>
      <c r="C5688" s="4" t="s">
        <v>6853</v>
      </c>
      <c r="D5688" s="4" t="s">
        <v>20690</v>
      </c>
      <c r="E5688" s="4" t="s">
        <v>20691</v>
      </c>
      <c r="F5688" s="4" t="s">
        <v>10</v>
      </c>
      <c r="G5688" s="4" t="s">
        <v>12</v>
      </c>
    </row>
    <row r="5689" customFormat="false" ht="15.75" hidden="false" customHeight="false" outlineLevel="0" collapsed="false">
      <c r="A5689" s="3" t="n">
        <v>5688</v>
      </c>
      <c r="B5689" s="4" t="s">
        <v>20692</v>
      </c>
      <c r="C5689" s="4" t="s">
        <v>20693</v>
      </c>
      <c r="D5689" s="4" t="s">
        <v>20694</v>
      </c>
      <c r="E5689" s="4" t="n">
        <v>7503232248</v>
      </c>
      <c r="F5689" s="4" t="s">
        <v>10</v>
      </c>
      <c r="G5689" s="4" t="s">
        <v>12</v>
      </c>
    </row>
    <row r="5690" customFormat="false" ht="15.75" hidden="false" customHeight="false" outlineLevel="0" collapsed="false">
      <c r="A5690" s="3" t="n">
        <v>5689</v>
      </c>
      <c r="B5690" s="4" t="s">
        <v>20695</v>
      </c>
      <c r="C5690" s="4" t="s">
        <v>6853</v>
      </c>
      <c r="D5690" s="4" t="s">
        <v>20696</v>
      </c>
      <c r="E5690" s="4" t="n">
        <v>7503232248</v>
      </c>
      <c r="F5690" s="4" t="s">
        <v>10</v>
      </c>
      <c r="G5690" s="4" t="s">
        <v>12</v>
      </c>
    </row>
    <row r="5691" customFormat="false" ht="15.75" hidden="false" customHeight="false" outlineLevel="0" collapsed="false">
      <c r="A5691" s="3" t="n">
        <v>5690</v>
      </c>
      <c r="B5691" s="4" t="s">
        <v>20697</v>
      </c>
      <c r="C5691" s="4" t="s">
        <v>6853</v>
      </c>
      <c r="D5691" s="4" t="s">
        <v>20698</v>
      </c>
      <c r="E5691" s="4" t="s">
        <v>20699</v>
      </c>
      <c r="F5691" s="4" t="s">
        <v>10</v>
      </c>
      <c r="G5691" s="4" t="s">
        <v>12</v>
      </c>
    </row>
    <row r="5692" customFormat="false" ht="15.75" hidden="false" customHeight="false" outlineLevel="0" collapsed="false">
      <c r="A5692" s="3" t="n">
        <v>5691</v>
      </c>
      <c r="B5692" s="4" t="s">
        <v>20700</v>
      </c>
      <c r="C5692" s="4" t="s">
        <v>20701</v>
      </c>
      <c r="D5692" s="4" t="s">
        <v>20702</v>
      </c>
      <c r="E5692" s="4" t="s">
        <v>20703</v>
      </c>
      <c r="F5692" s="4" t="s">
        <v>10</v>
      </c>
      <c r="G5692" s="4" t="s">
        <v>12</v>
      </c>
    </row>
    <row r="5693" customFormat="false" ht="15.75" hidden="false" customHeight="false" outlineLevel="0" collapsed="false">
      <c r="A5693" s="3" t="n">
        <v>5692</v>
      </c>
      <c r="B5693" s="4" t="s">
        <v>20704</v>
      </c>
      <c r="C5693" s="4" t="s">
        <v>20705</v>
      </c>
      <c r="D5693" s="4" t="s">
        <v>20706</v>
      </c>
      <c r="E5693" s="4" t="s">
        <v>20707</v>
      </c>
      <c r="F5693" s="4" t="s">
        <v>10</v>
      </c>
      <c r="G5693" s="4" t="s">
        <v>12</v>
      </c>
    </row>
    <row r="5694" customFormat="false" ht="15.75" hidden="false" customHeight="false" outlineLevel="0" collapsed="false">
      <c r="A5694" s="3" t="n">
        <v>5693</v>
      </c>
      <c r="B5694" s="4" t="s">
        <v>20708</v>
      </c>
      <c r="C5694" s="4" t="s">
        <v>20709</v>
      </c>
      <c r="D5694" s="4" t="s">
        <v>20710</v>
      </c>
      <c r="E5694" s="4" t="s">
        <v>20711</v>
      </c>
      <c r="F5694" s="4" t="s">
        <v>20712</v>
      </c>
      <c r="G5694" s="4" t="s">
        <v>12</v>
      </c>
    </row>
    <row r="5695" customFormat="false" ht="15.75" hidden="false" customHeight="false" outlineLevel="0" collapsed="false">
      <c r="A5695" s="3" t="n">
        <v>5694</v>
      </c>
      <c r="B5695" s="4" t="s">
        <v>20713</v>
      </c>
      <c r="C5695" s="4" t="s">
        <v>6853</v>
      </c>
      <c r="D5695" s="4" t="s">
        <v>20714</v>
      </c>
      <c r="E5695" s="4" t="s">
        <v>10</v>
      </c>
      <c r="F5695" s="4" t="s">
        <v>10</v>
      </c>
      <c r="G5695" s="4" t="s">
        <v>12</v>
      </c>
    </row>
    <row r="5696" customFormat="false" ht="15.75" hidden="false" customHeight="false" outlineLevel="0" collapsed="false">
      <c r="A5696" s="3" t="n">
        <v>5695</v>
      </c>
      <c r="B5696" s="4" t="s">
        <v>20715</v>
      </c>
      <c r="C5696" s="4" t="s">
        <v>20716</v>
      </c>
      <c r="D5696" s="4" t="s">
        <v>20717</v>
      </c>
      <c r="E5696" s="4" t="s">
        <v>20718</v>
      </c>
      <c r="F5696" s="4" t="s">
        <v>10</v>
      </c>
      <c r="G5696" s="4" t="s">
        <v>12</v>
      </c>
    </row>
    <row r="5697" customFormat="false" ht="15.75" hidden="false" customHeight="false" outlineLevel="0" collapsed="false">
      <c r="A5697" s="3" t="n">
        <v>5696</v>
      </c>
      <c r="B5697" s="4" t="s">
        <v>20719</v>
      </c>
      <c r="C5697" s="4" t="s">
        <v>20720</v>
      </c>
      <c r="D5697" s="4" t="s">
        <v>20721</v>
      </c>
      <c r="E5697" s="4" t="s">
        <v>17489</v>
      </c>
      <c r="F5697" s="4" t="s">
        <v>10</v>
      </c>
      <c r="G5697" s="4" t="s">
        <v>12</v>
      </c>
    </row>
    <row r="5698" customFormat="false" ht="15.75" hidden="false" customHeight="false" outlineLevel="0" collapsed="false">
      <c r="A5698" s="3" t="n">
        <v>5697</v>
      </c>
      <c r="B5698" s="4" t="s">
        <v>20722</v>
      </c>
      <c r="C5698" s="4" t="s">
        <v>20723</v>
      </c>
      <c r="D5698" s="4" t="s">
        <v>20724</v>
      </c>
      <c r="E5698" s="4" t="n">
        <v>9899007983</v>
      </c>
      <c r="F5698" s="4" t="s">
        <v>10</v>
      </c>
      <c r="G5698" s="4" t="s">
        <v>12</v>
      </c>
    </row>
    <row r="5699" customFormat="false" ht="15.75" hidden="false" customHeight="false" outlineLevel="0" collapsed="false">
      <c r="A5699" s="3" t="n">
        <v>5698</v>
      </c>
      <c r="B5699" s="4" t="s">
        <v>20725</v>
      </c>
      <c r="C5699" s="4" t="s">
        <v>20726</v>
      </c>
      <c r="D5699" s="4" t="s">
        <v>20727</v>
      </c>
      <c r="E5699" s="4" t="s">
        <v>20728</v>
      </c>
      <c r="F5699" s="4" t="s">
        <v>10</v>
      </c>
      <c r="G5699" s="4" t="s">
        <v>12</v>
      </c>
    </row>
    <row r="5700" customFormat="false" ht="15.75" hidden="false" customHeight="false" outlineLevel="0" collapsed="false">
      <c r="A5700" s="3" t="n">
        <v>5699</v>
      </c>
      <c r="B5700" s="4" t="s">
        <v>20729</v>
      </c>
      <c r="C5700" s="4" t="s">
        <v>20730</v>
      </c>
      <c r="D5700" s="4" t="s">
        <v>20731</v>
      </c>
      <c r="E5700" s="4" t="s">
        <v>17489</v>
      </c>
      <c r="F5700" s="4" t="s">
        <v>10</v>
      </c>
      <c r="G5700" s="4" t="s">
        <v>12</v>
      </c>
    </row>
    <row r="5701" customFormat="false" ht="15.75" hidden="false" customHeight="false" outlineLevel="0" collapsed="false">
      <c r="A5701" s="3" t="n">
        <v>5700</v>
      </c>
      <c r="B5701" s="4" t="s">
        <v>20732</v>
      </c>
      <c r="C5701" s="4" t="s">
        <v>20733</v>
      </c>
      <c r="D5701" s="4" t="s">
        <v>20734</v>
      </c>
      <c r="E5701" s="4" t="n">
        <v>7032924001</v>
      </c>
      <c r="F5701" s="4" t="s">
        <v>10</v>
      </c>
      <c r="G5701" s="4" t="s">
        <v>12</v>
      </c>
    </row>
    <row r="5702" customFormat="false" ht="15.75" hidden="false" customHeight="false" outlineLevel="0" collapsed="false">
      <c r="A5702" s="3" t="n">
        <v>5701</v>
      </c>
      <c r="B5702" s="4" t="s">
        <v>20735</v>
      </c>
      <c r="C5702" s="4" t="s">
        <v>20736</v>
      </c>
      <c r="D5702" s="4" t="s">
        <v>20737</v>
      </c>
      <c r="E5702" s="4" t="s">
        <v>20738</v>
      </c>
      <c r="F5702" s="4" t="s">
        <v>10</v>
      </c>
      <c r="G5702" s="4" t="s">
        <v>12</v>
      </c>
    </row>
    <row r="5703" customFormat="false" ht="15.75" hidden="false" customHeight="false" outlineLevel="0" collapsed="false">
      <c r="A5703" s="3" t="n">
        <v>5702</v>
      </c>
      <c r="B5703" s="4" t="s">
        <v>20739</v>
      </c>
      <c r="C5703" s="4" t="s">
        <v>20740</v>
      </c>
      <c r="D5703" s="4" t="s">
        <v>20741</v>
      </c>
      <c r="E5703" s="4" t="n">
        <v>8197784878</v>
      </c>
      <c r="F5703" s="4" t="s">
        <v>10</v>
      </c>
      <c r="G5703" s="4" t="s">
        <v>12</v>
      </c>
    </row>
    <row r="5704" customFormat="false" ht="15.75" hidden="false" customHeight="false" outlineLevel="0" collapsed="false">
      <c r="A5704" s="3" t="n">
        <v>5703</v>
      </c>
      <c r="B5704" s="4" t="s">
        <v>20742</v>
      </c>
      <c r="C5704" s="4" t="s">
        <v>20743</v>
      </c>
      <c r="D5704" s="4" t="s">
        <v>20744</v>
      </c>
      <c r="E5704" s="4" t="n">
        <v>9717490554</v>
      </c>
      <c r="F5704" s="4" t="s">
        <v>10</v>
      </c>
      <c r="G5704" s="4" t="s">
        <v>12</v>
      </c>
    </row>
    <row r="5705" customFormat="false" ht="15.75" hidden="false" customHeight="false" outlineLevel="0" collapsed="false">
      <c r="A5705" s="3" t="n">
        <v>5704</v>
      </c>
      <c r="B5705" s="4" t="s">
        <v>20745</v>
      </c>
      <c r="C5705" s="4" t="s">
        <v>20746</v>
      </c>
      <c r="D5705" s="4" t="s">
        <v>20747</v>
      </c>
      <c r="E5705" s="4" t="s">
        <v>10</v>
      </c>
      <c r="F5705" s="4" t="s">
        <v>10</v>
      </c>
      <c r="G5705" s="4" t="s">
        <v>12</v>
      </c>
    </row>
    <row r="5706" customFormat="false" ht="15.75" hidden="false" customHeight="false" outlineLevel="0" collapsed="false">
      <c r="A5706" s="3" t="n">
        <v>5705</v>
      </c>
      <c r="B5706" s="4" t="s">
        <v>20748</v>
      </c>
      <c r="C5706" s="4" t="s">
        <v>6853</v>
      </c>
      <c r="D5706" s="4" t="s">
        <v>20749</v>
      </c>
      <c r="E5706" s="4" t="s">
        <v>20750</v>
      </c>
      <c r="F5706" s="4" t="s">
        <v>10</v>
      </c>
      <c r="G5706" s="4" t="s">
        <v>12</v>
      </c>
    </row>
    <row r="5707" customFormat="false" ht="15.75" hidden="false" customHeight="false" outlineLevel="0" collapsed="false">
      <c r="A5707" s="3" t="n">
        <v>5706</v>
      </c>
      <c r="B5707" s="4" t="s">
        <v>20751</v>
      </c>
      <c r="C5707" s="4" t="s">
        <v>6853</v>
      </c>
      <c r="D5707" s="4" t="s">
        <v>20752</v>
      </c>
      <c r="E5707" s="4" t="s">
        <v>10</v>
      </c>
      <c r="F5707" s="4" t="s">
        <v>10</v>
      </c>
      <c r="G5707" s="4" t="s">
        <v>12</v>
      </c>
    </row>
    <row r="5708" customFormat="false" ht="15.75" hidden="false" customHeight="false" outlineLevel="0" collapsed="false">
      <c r="A5708" s="3" t="n">
        <v>5707</v>
      </c>
      <c r="B5708" s="4" t="s">
        <v>20753</v>
      </c>
      <c r="C5708" s="4" t="s">
        <v>6853</v>
      </c>
      <c r="D5708" s="4" t="s">
        <v>20754</v>
      </c>
      <c r="E5708" s="4" t="s">
        <v>10</v>
      </c>
      <c r="F5708" s="4" t="s">
        <v>10</v>
      </c>
      <c r="G5708" s="4" t="s">
        <v>12</v>
      </c>
    </row>
    <row r="5709" customFormat="false" ht="15.75" hidden="false" customHeight="false" outlineLevel="0" collapsed="false">
      <c r="A5709" s="3" t="n">
        <v>5708</v>
      </c>
      <c r="B5709" s="4" t="s">
        <v>20755</v>
      </c>
      <c r="C5709" s="4" t="s">
        <v>20756</v>
      </c>
      <c r="D5709" s="4" t="s">
        <v>20757</v>
      </c>
      <c r="E5709" s="4" t="s">
        <v>20758</v>
      </c>
      <c r="F5709" s="4" t="s">
        <v>10</v>
      </c>
      <c r="G5709" s="4" t="s">
        <v>12</v>
      </c>
    </row>
    <row r="5710" customFormat="false" ht="15.75" hidden="false" customHeight="false" outlineLevel="0" collapsed="false">
      <c r="A5710" s="3" t="n">
        <v>5709</v>
      </c>
      <c r="B5710" s="4" t="s">
        <v>20759</v>
      </c>
      <c r="C5710" s="4" t="s">
        <v>6853</v>
      </c>
      <c r="D5710" s="4" t="s">
        <v>20760</v>
      </c>
      <c r="E5710" s="4" t="n">
        <v>9819395093</v>
      </c>
      <c r="F5710" s="4" t="s">
        <v>10</v>
      </c>
      <c r="G5710" s="4" t="s">
        <v>12</v>
      </c>
    </row>
    <row r="5711" customFormat="false" ht="15.75" hidden="false" customHeight="false" outlineLevel="0" collapsed="false">
      <c r="A5711" s="3" t="n">
        <v>5710</v>
      </c>
      <c r="B5711" s="4" t="s">
        <v>20761</v>
      </c>
      <c r="C5711" s="4" t="s">
        <v>6853</v>
      </c>
      <c r="D5711" s="4" t="s">
        <v>20762</v>
      </c>
      <c r="E5711" s="4" t="s">
        <v>20763</v>
      </c>
      <c r="F5711" s="4" t="s">
        <v>10</v>
      </c>
      <c r="G5711" s="4" t="s">
        <v>12</v>
      </c>
    </row>
    <row r="5712" customFormat="false" ht="15.75" hidden="false" customHeight="false" outlineLevel="0" collapsed="false">
      <c r="A5712" s="3" t="n">
        <v>5711</v>
      </c>
      <c r="B5712" s="4" t="s">
        <v>20764</v>
      </c>
      <c r="C5712" s="4" t="s">
        <v>20765</v>
      </c>
      <c r="D5712" s="4" t="s">
        <v>20766</v>
      </c>
      <c r="E5712" s="4" t="n">
        <v>8097039034</v>
      </c>
      <c r="F5712" s="4" t="s">
        <v>10</v>
      </c>
      <c r="G5712" s="4" t="s">
        <v>12</v>
      </c>
    </row>
    <row r="5713" customFormat="false" ht="15.75" hidden="false" customHeight="false" outlineLevel="0" collapsed="false">
      <c r="A5713" s="3" t="n">
        <v>5712</v>
      </c>
      <c r="B5713" s="4" t="s">
        <v>20767</v>
      </c>
      <c r="C5713" s="4" t="s">
        <v>20768</v>
      </c>
      <c r="D5713" s="4" t="s">
        <v>20769</v>
      </c>
      <c r="E5713" s="4" t="s">
        <v>10</v>
      </c>
      <c r="F5713" s="4" t="s">
        <v>10</v>
      </c>
      <c r="G5713" s="4" t="s">
        <v>12</v>
      </c>
    </row>
    <row r="5714" customFormat="false" ht="15.75" hidden="false" customHeight="false" outlineLevel="0" collapsed="false">
      <c r="A5714" s="3" t="n">
        <v>5713</v>
      </c>
      <c r="B5714" s="4" t="s">
        <v>20770</v>
      </c>
      <c r="C5714" s="4" t="s">
        <v>16607</v>
      </c>
      <c r="D5714" s="4" t="s">
        <v>20771</v>
      </c>
      <c r="E5714" s="4" t="s">
        <v>20772</v>
      </c>
      <c r="F5714" s="4" t="s">
        <v>10</v>
      </c>
      <c r="G5714" s="4" t="s">
        <v>12</v>
      </c>
    </row>
    <row r="5715" customFormat="false" ht="15.75" hidden="false" customHeight="false" outlineLevel="0" collapsed="false">
      <c r="A5715" s="3" t="n">
        <v>5714</v>
      </c>
      <c r="B5715" s="4" t="s">
        <v>20773</v>
      </c>
      <c r="C5715" s="4" t="s">
        <v>20774</v>
      </c>
      <c r="D5715" s="4" t="s">
        <v>20775</v>
      </c>
      <c r="E5715" s="4" t="s">
        <v>20776</v>
      </c>
      <c r="F5715" s="4" t="s">
        <v>10</v>
      </c>
      <c r="G5715" s="4" t="s">
        <v>12</v>
      </c>
    </row>
    <row r="5716" customFormat="false" ht="15.75" hidden="false" customHeight="false" outlineLevel="0" collapsed="false">
      <c r="A5716" s="3" t="n">
        <v>5715</v>
      </c>
      <c r="B5716" s="4" t="s">
        <v>20777</v>
      </c>
      <c r="C5716" s="4" t="s">
        <v>6853</v>
      </c>
      <c r="D5716" s="4" t="s">
        <v>20778</v>
      </c>
      <c r="E5716" s="4" t="s">
        <v>10</v>
      </c>
      <c r="F5716" s="4" t="s">
        <v>10</v>
      </c>
      <c r="G5716" s="4" t="s">
        <v>12</v>
      </c>
    </row>
    <row r="5717" customFormat="false" ht="15.75" hidden="false" customHeight="false" outlineLevel="0" collapsed="false">
      <c r="A5717" s="3" t="n">
        <v>5716</v>
      </c>
      <c r="B5717" s="4" t="s">
        <v>20779</v>
      </c>
      <c r="C5717" s="4" t="s">
        <v>20780</v>
      </c>
      <c r="D5717" s="4" t="s">
        <v>20781</v>
      </c>
      <c r="E5717" s="4" t="s">
        <v>20782</v>
      </c>
      <c r="F5717" s="4" t="s">
        <v>10</v>
      </c>
      <c r="G5717" s="4" t="s">
        <v>12</v>
      </c>
    </row>
    <row r="5718" customFormat="false" ht="15.75" hidden="false" customHeight="false" outlineLevel="0" collapsed="false">
      <c r="A5718" s="3" t="n">
        <v>5717</v>
      </c>
      <c r="B5718" s="4" t="s">
        <v>20783</v>
      </c>
      <c r="C5718" s="4" t="s">
        <v>20784</v>
      </c>
      <c r="D5718" s="4" t="s">
        <v>20785</v>
      </c>
      <c r="E5718" s="4" t="n">
        <v>9986598728</v>
      </c>
      <c r="F5718" s="4" t="s">
        <v>10</v>
      </c>
      <c r="G5718" s="4" t="s">
        <v>12</v>
      </c>
    </row>
    <row r="5719" customFormat="false" ht="15.75" hidden="false" customHeight="false" outlineLevel="0" collapsed="false">
      <c r="A5719" s="3" t="n">
        <v>5718</v>
      </c>
      <c r="B5719" s="4" t="s">
        <v>20786</v>
      </c>
      <c r="C5719" s="4" t="s">
        <v>20787</v>
      </c>
      <c r="D5719" s="4" t="s">
        <v>20788</v>
      </c>
      <c r="E5719" s="4" t="s">
        <v>10</v>
      </c>
      <c r="F5719" s="4" t="s">
        <v>10</v>
      </c>
      <c r="G5719" s="4" t="s">
        <v>12</v>
      </c>
    </row>
    <row r="5720" customFormat="false" ht="15.75" hidden="false" customHeight="false" outlineLevel="0" collapsed="false">
      <c r="A5720" s="3" t="n">
        <v>5719</v>
      </c>
      <c r="B5720" s="4" t="s">
        <v>20789</v>
      </c>
      <c r="C5720" s="4" t="s">
        <v>20790</v>
      </c>
      <c r="D5720" s="4" t="s">
        <v>20791</v>
      </c>
      <c r="E5720" s="4" t="s">
        <v>17489</v>
      </c>
      <c r="F5720" s="4" t="s">
        <v>10</v>
      </c>
      <c r="G5720" s="4" t="s">
        <v>12</v>
      </c>
    </row>
    <row r="5721" customFormat="false" ht="15.75" hidden="false" customHeight="false" outlineLevel="0" collapsed="false">
      <c r="A5721" s="3" t="n">
        <v>5720</v>
      </c>
      <c r="B5721" s="4" t="s">
        <v>20792</v>
      </c>
      <c r="C5721" s="4" t="s">
        <v>9316</v>
      </c>
      <c r="D5721" s="4" t="s">
        <v>20793</v>
      </c>
      <c r="E5721" s="4" t="s">
        <v>20794</v>
      </c>
      <c r="F5721" s="4" t="s">
        <v>10</v>
      </c>
      <c r="G5721" s="4" t="s">
        <v>12</v>
      </c>
    </row>
    <row r="5722" customFormat="false" ht="15.75" hidden="false" customHeight="false" outlineLevel="0" collapsed="false">
      <c r="A5722" s="3" t="n">
        <v>5721</v>
      </c>
      <c r="B5722" s="4" t="s">
        <v>20795</v>
      </c>
      <c r="C5722" s="4" t="s">
        <v>20796</v>
      </c>
      <c r="D5722" s="4" t="s">
        <v>20797</v>
      </c>
      <c r="E5722" s="4" t="s">
        <v>20798</v>
      </c>
      <c r="F5722" s="4" t="s">
        <v>10</v>
      </c>
      <c r="G5722" s="4" t="s">
        <v>12</v>
      </c>
    </row>
    <row r="5723" customFormat="false" ht="15.75" hidden="false" customHeight="false" outlineLevel="0" collapsed="false">
      <c r="A5723" s="3" t="n">
        <v>5722</v>
      </c>
      <c r="B5723" s="4" t="s">
        <v>20799</v>
      </c>
      <c r="C5723" s="4" t="s">
        <v>6853</v>
      </c>
      <c r="D5723" s="4" t="s">
        <v>20800</v>
      </c>
      <c r="E5723" s="4" t="s">
        <v>20801</v>
      </c>
      <c r="F5723" s="4" t="s">
        <v>10</v>
      </c>
      <c r="G5723" s="4" t="s">
        <v>12</v>
      </c>
    </row>
    <row r="5724" customFormat="false" ht="15.75" hidden="false" customHeight="false" outlineLevel="0" collapsed="false">
      <c r="A5724" s="3" t="n">
        <v>5723</v>
      </c>
      <c r="B5724" s="4" t="s">
        <v>20802</v>
      </c>
      <c r="C5724" s="4" t="s">
        <v>6853</v>
      </c>
      <c r="D5724" s="4" t="s">
        <v>20803</v>
      </c>
      <c r="E5724" s="4" t="s">
        <v>20804</v>
      </c>
      <c r="F5724" s="4" t="s">
        <v>10</v>
      </c>
      <c r="G5724" s="4" t="s">
        <v>12</v>
      </c>
    </row>
    <row r="5725" customFormat="false" ht="15.75" hidden="false" customHeight="false" outlineLevel="0" collapsed="false">
      <c r="A5725" s="3" t="n">
        <v>5724</v>
      </c>
      <c r="B5725" s="4" t="s">
        <v>20805</v>
      </c>
      <c r="C5725" s="4" t="s">
        <v>20806</v>
      </c>
      <c r="D5725" s="4" t="s">
        <v>20807</v>
      </c>
      <c r="E5725" s="4" t="s">
        <v>20808</v>
      </c>
      <c r="F5725" s="4" t="s">
        <v>10</v>
      </c>
      <c r="G5725" s="4" t="s">
        <v>12</v>
      </c>
    </row>
    <row r="5726" customFormat="false" ht="15.75" hidden="false" customHeight="false" outlineLevel="0" collapsed="false">
      <c r="A5726" s="3" t="n">
        <v>5725</v>
      </c>
      <c r="B5726" s="4" t="s">
        <v>20809</v>
      </c>
      <c r="C5726" s="4" t="s">
        <v>6853</v>
      </c>
      <c r="D5726" s="4" t="s">
        <v>20810</v>
      </c>
      <c r="E5726" s="4" t="s">
        <v>10</v>
      </c>
      <c r="F5726" s="4" t="s">
        <v>10</v>
      </c>
      <c r="G5726" s="4" t="s">
        <v>12</v>
      </c>
    </row>
    <row r="5727" customFormat="false" ht="15.75" hidden="false" customHeight="false" outlineLevel="0" collapsed="false">
      <c r="A5727" s="3" t="n">
        <v>5726</v>
      </c>
      <c r="B5727" s="4" t="s">
        <v>20811</v>
      </c>
      <c r="C5727" s="4" t="s">
        <v>20812</v>
      </c>
      <c r="D5727" s="4" t="s">
        <v>20813</v>
      </c>
      <c r="E5727" s="4" t="s">
        <v>20814</v>
      </c>
      <c r="F5727" s="4" t="s">
        <v>10</v>
      </c>
      <c r="G5727" s="4" t="s">
        <v>12</v>
      </c>
    </row>
    <row r="5728" customFormat="false" ht="15.75" hidden="false" customHeight="false" outlineLevel="0" collapsed="false">
      <c r="A5728" s="3" t="n">
        <v>5727</v>
      </c>
      <c r="B5728" s="4" t="s">
        <v>20815</v>
      </c>
      <c r="C5728" s="4" t="s">
        <v>6853</v>
      </c>
      <c r="D5728" s="4" t="s">
        <v>20816</v>
      </c>
      <c r="E5728" s="4" t="s">
        <v>20817</v>
      </c>
      <c r="F5728" s="4" t="s">
        <v>10</v>
      </c>
      <c r="G5728" s="4" t="s">
        <v>12</v>
      </c>
    </row>
    <row r="5729" customFormat="false" ht="15.75" hidden="false" customHeight="false" outlineLevel="0" collapsed="false">
      <c r="A5729" s="3" t="n">
        <v>5728</v>
      </c>
      <c r="B5729" s="4" t="s">
        <v>20818</v>
      </c>
      <c r="C5729" s="4" t="s">
        <v>20819</v>
      </c>
      <c r="D5729" s="4" t="s">
        <v>20820</v>
      </c>
      <c r="E5729" s="4" t="s">
        <v>20821</v>
      </c>
      <c r="F5729" s="4" t="s">
        <v>10</v>
      </c>
      <c r="G5729" s="4" t="s">
        <v>12</v>
      </c>
    </row>
    <row r="5730" customFormat="false" ht="15.75" hidden="false" customHeight="false" outlineLevel="0" collapsed="false">
      <c r="A5730" s="3" t="n">
        <v>5729</v>
      </c>
      <c r="B5730" s="4" t="s">
        <v>20822</v>
      </c>
      <c r="C5730" s="4" t="s">
        <v>20823</v>
      </c>
      <c r="D5730" s="4" t="s">
        <v>20824</v>
      </c>
      <c r="E5730" s="4" t="s">
        <v>20825</v>
      </c>
      <c r="F5730" s="4" t="s">
        <v>10</v>
      </c>
      <c r="G5730" s="4" t="s">
        <v>12</v>
      </c>
    </row>
    <row r="5731" customFormat="false" ht="15.75" hidden="false" customHeight="false" outlineLevel="0" collapsed="false">
      <c r="A5731" s="3" t="n">
        <v>5730</v>
      </c>
      <c r="B5731" s="4" t="s">
        <v>20826</v>
      </c>
      <c r="C5731" s="4" t="s">
        <v>6853</v>
      </c>
      <c r="D5731" s="4" t="s">
        <v>20827</v>
      </c>
      <c r="E5731" s="4" t="s">
        <v>10</v>
      </c>
      <c r="F5731" s="4" t="s">
        <v>10</v>
      </c>
      <c r="G5731" s="4" t="s">
        <v>12</v>
      </c>
    </row>
    <row r="5732" customFormat="false" ht="15.75" hidden="false" customHeight="false" outlineLevel="0" collapsed="false">
      <c r="A5732" s="3" t="n">
        <v>5731</v>
      </c>
      <c r="B5732" s="4" t="s">
        <v>20828</v>
      </c>
      <c r="C5732" s="4" t="s">
        <v>20829</v>
      </c>
      <c r="D5732" s="4" t="s">
        <v>20830</v>
      </c>
      <c r="E5732" s="4" t="s">
        <v>20831</v>
      </c>
      <c r="F5732" s="4" t="s">
        <v>10</v>
      </c>
      <c r="G5732" s="4" t="s">
        <v>12</v>
      </c>
    </row>
    <row r="5733" customFormat="false" ht="15.75" hidden="false" customHeight="false" outlineLevel="0" collapsed="false">
      <c r="A5733" s="3" t="n">
        <v>5732</v>
      </c>
      <c r="B5733" s="4" t="s">
        <v>20832</v>
      </c>
      <c r="C5733" s="4" t="s">
        <v>20833</v>
      </c>
      <c r="D5733" s="4" t="s">
        <v>20834</v>
      </c>
      <c r="E5733" s="4" t="s">
        <v>17489</v>
      </c>
      <c r="F5733" s="4" t="s">
        <v>10</v>
      </c>
      <c r="G5733" s="4" t="s">
        <v>12</v>
      </c>
    </row>
    <row r="5734" customFormat="false" ht="15.75" hidden="false" customHeight="false" outlineLevel="0" collapsed="false">
      <c r="A5734" s="3" t="n">
        <v>5733</v>
      </c>
      <c r="B5734" s="4" t="s">
        <v>20835</v>
      </c>
      <c r="C5734" s="4" t="s">
        <v>20836</v>
      </c>
      <c r="D5734" s="4" t="s">
        <v>20837</v>
      </c>
      <c r="E5734" s="4" t="s">
        <v>20838</v>
      </c>
      <c r="F5734" s="4" t="s">
        <v>10</v>
      </c>
      <c r="G5734" s="4" t="s">
        <v>12</v>
      </c>
    </row>
    <row r="5735" customFormat="false" ht="15.75" hidden="false" customHeight="false" outlineLevel="0" collapsed="false">
      <c r="A5735" s="3" t="n">
        <v>5734</v>
      </c>
      <c r="B5735" s="4" t="s">
        <v>20839</v>
      </c>
      <c r="C5735" s="4" t="s">
        <v>20840</v>
      </c>
      <c r="D5735" s="4" t="s">
        <v>20841</v>
      </c>
      <c r="E5735" s="4" t="s">
        <v>20842</v>
      </c>
      <c r="F5735" s="4" t="s">
        <v>10</v>
      </c>
      <c r="G5735" s="4" t="s">
        <v>12</v>
      </c>
    </row>
    <row r="5736" customFormat="false" ht="15.75" hidden="false" customHeight="false" outlineLevel="0" collapsed="false">
      <c r="A5736" s="3" t="n">
        <v>5735</v>
      </c>
      <c r="B5736" s="4" t="s">
        <v>20843</v>
      </c>
      <c r="C5736" s="4" t="s">
        <v>6853</v>
      </c>
      <c r="D5736" s="4" t="s">
        <v>20844</v>
      </c>
      <c r="E5736" s="4" t="s">
        <v>10</v>
      </c>
      <c r="F5736" s="4" t="s">
        <v>10</v>
      </c>
      <c r="G5736" s="4" t="s">
        <v>12</v>
      </c>
    </row>
    <row r="5737" customFormat="false" ht="15.75" hidden="false" customHeight="false" outlineLevel="0" collapsed="false">
      <c r="A5737" s="3" t="n">
        <v>5736</v>
      </c>
      <c r="B5737" s="4" t="s">
        <v>20845</v>
      </c>
      <c r="C5737" s="4" t="s">
        <v>20846</v>
      </c>
      <c r="D5737" s="4" t="s">
        <v>20847</v>
      </c>
      <c r="E5737" s="4" t="s">
        <v>17489</v>
      </c>
      <c r="F5737" s="4" t="s">
        <v>10</v>
      </c>
      <c r="G5737" s="4" t="s">
        <v>12</v>
      </c>
    </row>
    <row r="5738" customFormat="false" ht="15.75" hidden="false" customHeight="false" outlineLevel="0" collapsed="false">
      <c r="A5738" s="3" t="n">
        <v>5737</v>
      </c>
      <c r="B5738" s="4" t="s">
        <v>20848</v>
      </c>
      <c r="C5738" s="4" t="s">
        <v>6853</v>
      </c>
      <c r="D5738" s="4" t="s">
        <v>20849</v>
      </c>
      <c r="E5738" s="4" t="s">
        <v>10</v>
      </c>
      <c r="F5738" s="4" t="s">
        <v>10</v>
      </c>
      <c r="G5738" s="4" t="s">
        <v>12</v>
      </c>
    </row>
    <row r="5739" customFormat="false" ht="15.75" hidden="false" customHeight="false" outlineLevel="0" collapsed="false">
      <c r="A5739" s="3" t="n">
        <v>5738</v>
      </c>
      <c r="B5739" s="4" t="s">
        <v>20850</v>
      </c>
      <c r="C5739" s="4" t="s">
        <v>20851</v>
      </c>
      <c r="D5739" s="4" t="s">
        <v>20852</v>
      </c>
      <c r="E5739" s="4" t="s">
        <v>17489</v>
      </c>
      <c r="F5739" s="4" t="s">
        <v>10</v>
      </c>
      <c r="G5739" s="4" t="s">
        <v>12</v>
      </c>
    </row>
    <row r="5740" customFormat="false" ht="15.75" hidden="false" customHeight="false" outlineLevel="0" collapsed="false">
      <c r="A5740" s="3" t="n">
        <v>5739</v>
      </c>
      <c r="B5740" s="4" t="s">
        <v>20853</v>
      </c>
      <c r="C5740" s="4" t="s">
        <v>20854</v>
      </c>
      <c r="D5740" s="4" t="s">
        <v>20855</v>
      </c>
      <c r="E5740" s="4" t="s">
        <v>20856</v>
      </c>
      <c r="F5740" s="4" t="s">
        <v>10</v>
      </c>
      <c r="G5740" s="4" t="s">
        <v>12</v>
      </c>
    </row>
    <row r="5741" customFormat="false" ht="15.75" hidden="false" customHeight="false" outlineLevel="0" collapsed="false">
      <c r="A5741" s="3" t="n">
        <v>5740</v>
      </c>
      <c r="B5741" s="4" t="s">
        <v>20857</v>
      </c>
      <c r="C5741" s="4" t="s">
        <v>20858</v>
      </c>
      <c r="D5741" s="4" t="s">
        <v>20859</v>
      </c>
      <c r="E5741" s="4" t="s">
        <v>20860</v>
      </c>
      <c r="F5741" s="4" t="s">
        <v>10</v>
      </c>
      <c r="G5741" s="4" t="s">
        <v>12</v>
      </c>
    </row>
    <row r="5742" customFormat="false" ht="15.75" hidden="false" customHeight="false" outlineLevel="0" collapsed="false">
      <c r="A5742" s="3" t="n">
        <v>5741</v>
      </c>
      <c r="B5742" s="4" t="s">
        <v>20861</v>
      </c>
      <c r="C5742" s="4" t="s">
        <v>6853</v>
      </c>
      <c r="D5742" s="4" t="s">
        <v>20862</v>
      </c>
      <c r="E5742" s="4" t="s">
        <v>10</v>
      </c>
      <c r="F5742" s="4" t="s">
        <v>10</v>
      </c>
      <c r="G5742" s="4" t="s">
        <v>12</v>
      </c>
    </row>
    <row r="5743" customFormat="false" ht="15.75" hidden="false" customHeight="false" outlineLevel="0" collapsed="false">
      <c r="A5743" s="3" t="n">
        <v>5742</v>
      </c>
      <c r="B5743" s="4" t="s">
        <v>20863</v>
      </c>
      <c r="C5743" s="4" t="s">
        <v>20864</v>
      </c>
      <c r="D5743" s="4" t="s">
        <v>20865</v>
      </c>
      <c r="E5743" s="4" t="s">
        <v>20866</v>
      </c>
      <c r="F5743" s="4" t="s">
        <v>10</v>
      </c>
      <c r="G5743" s="4" t="s">
        <v>12</v>
      </c>
    </row>
    <row r="5744" customFormat="false" ht="15.75" hidden="false" customHeight="false" outlineLevel="0" collapsed="false">
      <c r="A5744" s="3" t="n">
        <v>5743</v>
      </c>
      <c r="B5744" s="4" t="s">
        <v>20867</v>
      </c>
      <c r="C5744" s="4" t="s">
        <v>20868</v>
      </c>
      <c r="D5744" s="4" t="s">
        <v>20869</v>
      </c>
      <c r="E5744" s="4" t="n">
        <v>9999399700</v>
      </c>
      <c r="F5744" s="4" t="s">
        <v>10</v>
      </c>
      <c r="G5744" s="4" t="s">
        <v>12</v>
      </c>
    </row>
    <row r="5745" customFormat="false" ht="15.75" hidden="false" customHeight="false" outlineLevel="0" collapsed="false">
      <c r="A5745" s="3" t="n">
        <v>5744</v>
      </c>
      <c r="B5745" s="4" t="s">
        <v>20870</v>
      </c>
      <c r="C5745" s="4" t="s">
        <v>6853</v>
      </c>
      <c r="D5745" s="4" t="s">
        <v>20871</v>
      </c>
      <c r="E5745" s="4" t="s">
        <v>20872</v>
      </c>
      <c r="F5745" s="4" t="s">
        <v>10</v>
      </c>
      <c r="G5745" s="4" t="s">
        <v>12</v>
      </c>
    </row>
    <row r="5746" customFormat="false" ht="15.75" hidden="false" customHeight="false" outlineLevel="0" collapsed="false">
      <c r="A5746" s="3" t="n">
        <v>5745</v>
      </c>
      <c r="B5746" s="4" t="s">
        <v>20873</v>
      </c>
      <c r="C5746" s="4" t="s">
        <v>6853</v>
      </c>
      <c r="D5746" s="10" t="s">
        <v>20874</v>
      </c>
      <c r="E5746" s="4" t="s">
        <v>20875</v>
      </c>
      <c r="F5746" s="4" t="s">
        <v>10</v>
      </c>
      <c r="G5746" s="4" t="s">
        <v>12</v>
      </c>
    </row>
    <row r="5747" customFormat="false" ht="15.75" hidden="false" customHeight="false" outlineLevel="0" collapsed="false">
      <c r="A5747" s="3" t="n">
        <v>5746</v>
      </c>
      <c r="B5747" s="4" t="s">
        <v>20876</v>
      </c>
      <c r="C5747" s="4" t="s">
        <v>20877</v>
      </c>
      <c r="D5747" s="4" t="s">
        <v>20878</v>
      </c>
      <c r="E5747" s="4" t="s">
        <v>10</v>
      </c>
      <c r="F5747" s="4" t="s">
        <v>10</v>
      </c>
      <c r="G5747" s="4" t="s">
        <v>12</v>
      </c>
    </row>
    <row r="5748" customFormat="false" ht="15.75" hidden="false" customHeight="false" outlineLevel="0" collapsed="false">
      <c r="A5748" s="3" t="n">
        <v>5747</v>
      </c>
      <c r="B5748" s="4" t="s">
        <v>20879</v>
      </c>
      <c r="C5748" s="4" t="s">
        <v>6853</v>
      </c>
      <c r="D5748" s="4" t="s">
        <v>20880</v>
      </c>
      <c r="E5748" s="4" t="s">
        <v>20881</v>
      </c>
      <c r="F5748" s="4" t="s">
        <v>10</v>
      </c>
      <c r="G5748" s="4" t="s">
        <v>12</v>
      </c>
    </row>
    <row r="5749" customFormat="false" ht="15.75" hidden="false" customHeight="false" outlineLevel="0" collapsed="false">
      <c r="A5749" s="3" t="n">
        <v>5748</v>
      </c>
      <c r="B5749" s="4" t="s">
        <v>20882</v>
      </c>
      <c r="C5749" s="4" t="s">
        <v>20883</v>
      </c>
      <c r="D5749" s="4" t="s">
        <v>20884</v>
      </c>
      <c r="E5749" s="4" t="s">
        <v>20885</v>
      </c>
      <c r="F5749" s="4" t="s">
        <v>10</v>
      </c>
      <c r="G5749" s="4" t="s">
        <v>12</v>
      </c>
    </row>
    <row r="5750" customFormat="false" ht="15.75" hidden="false" customHeight="false" outlineLevel="0" collapsed="false">
      <c r="A5750" s="3" t="n">
        <v>5749</v>
      </c>
      <c r="B5750" s="4" t="s">
        <v>20886</v>
      </c>
      <c r="C5750" s="4" t="s">
        <v>20887</v>
      </c>
      <c r="D5750" s="4" t="s">
        <v>20888</v>
      </c>
      <c r="E5750" s="4" t="s">
        <v>20889</v>
      </c>
      <c r="F5750" s="4" t="s">
        <v>10</v>
      </c>
      <c r="G5750" s="4" t="s">
        <v>12</v>
      </c>
    </row>
    <row r="5751" customFormat="false" ht="15.75" hidden="false" customHeight="false" outlineLevel="0" collapsed="false">
      <c r="A5751" s="3" t="n">
        <v>5750</v>
      </c>
      <c r="B5751" s="4" t="s">
        <v>20890</v>
      </c>
      <c r="C5751" s="4" t="s">
        <v>20891</v>
      </c>
      <c r="D5751" s="4" t="s">
        <v>20892</v>
      </c>
      <c r="E5751" s="4" t="s">
        <v>17489</v>
      </c>
      <c r="F5751" s="4" t="s">
        <v>10</v>
      </c>
      <c r="G5751" s="4" t="s">
        <v>12</v>
      </c>
    </row>
    <row r="5752" customFormat="false" ht="15.75" hidden="false" customHeight="false" outlineLevel="0" collapsed="false">
      <c r="A5752" s="3" t="n">
        <v>5751</v>
      </c>
      <c r="B5752" s="4" t="s">
        <v>20893</v>
      </c>
      <c r="C5752" s="4" t="s">
        <v>20894</v>
      </c>
      <c r="D5752" s="4" t="s">
        <v>20895</v>
      </c>
      <c r="E5752" s="4" t="n">
        <v>7774006710</v>
      </c>
      <c r="F5752" s="4" t="s">
        <v>10</v>
      </c>
      <c r="G5752" s="4" t="s">
        <v>12</v>
      </c>
    </row>
    <row r="5753" customFormat="false" ht="15.75" hidden="false" customHeight="false" outlineLevel="0" collapsed="false">
      <c r="A5753" s="3" t="n">
        <v>5752</v>
      </c>
      <c r="B5753" s="4" t="s">
        <v>20896</v>
      </c>
      <c r="C5753" s="4" t="s">
        <v>12224</v>
      </c>
      <c r="D5753" s="4" t="s">
        <v>20897</v>
      </c>
      <c r="E5753" s="4" t="n">
        <v>9324187637</v>
      </c>
      <c r="F5753" s="4" t="s">
        <v>10</v>
      </c>
      <c r="G5753" s="4" t="s">
        <v>12</v>
      </c>
    </row>
    <row r="5754" customFormat="false" ht="15.75" hidden="false" customHeight="false" outlineLevel="0" collapsed="false">
      <c r="A5754" s="3" t="n">
        <v>5753</v>
      </c>
      <c r="B5754" s="4" t="s">
        <v>20898</v>
      </c>
      <c r="C5754" s="4" t="s">
        <v>20899</v>
      </c>
      <c r="D5754" s="4" t="s">
        <v>20900</v>
      </c>
      <c r="E5754" s="4" t="s">
        <v>17489</v>
      </c>
      <c r="F5754" s="4" t="s">
        <v>10</v>
      </c>
      <c r="G5754" s="4" t="s">
        <v>12</v>
      </c>
    </row>
    <row r="5755" customFormat="false" ht="15.75" hidden="false" customHeight="false" outlineLevel="0" collapsed="false">
      <c r="A5755" s="3" t="n">
        <v>5754</v>
      </c>
      <c r="B5755" s="4" t="s">
        <v>20901</v>
      </c>
      <c r="C5755" s="4" t="s">
        <v>6853</v>
      </c>
      <c r="D5755" s="4" t="s">
        <v>20902</v>
      </c>
      <c r="E5755" s="4" t="s">
        <v>20903</v>
      </c>
      <c r="F5755" s="4" t="s">
        <v>10</v>
      </c>
      <c r="G5755" s="4" t="s">
        <v>12</v>
      </c>
    </row>
    <row r="5756" customFormat="false" ht="15.75" hidden="false" customHeight="false" outlineLevel="0" collapsed="false">
      <c r="A5756" s="3" t="n">
        <v>5755</v>
      </c>
      <c r="B5756" s="4" t="s">
        <v>20904</v>
      </c>
      <c r="C5756" s="4" t="s">
        <v>20905</v>
      </c>
      <c r="D5756" s="4" t="s">
        <v>20906</v>
      </c>
      <c r="E5756" s="4" t="s">
        <v>10</v>
      </c>
      <c r="F5756" s="4" t="s">
        <v>10</v>
      </c>
      <c r="G5756" s="4" t="s">
        <v>12</v>
      </c>
    </row>
    <row r="5757" customFormat="false" ht="15.75" hidden="false" customHeight="false" outlineLevel="0" collapsed="false">
      <c r="A5757" s="3" t="n">
        <v>5756</v>
      </c>
      <c r="B5757" s="4" t="s">
        <v>20907</v>
      </c>
      <c r="C5757" s="4" t="s">
        <v>20908</v>
      </c>
      <c r="D5757" s="4" t="s">
        <v>20909</v>
      </c>
      <c r="E5757" s="4" t="n">
        <v>9620959955</v>
      </c>
      <c r="F5757" s="4" t="s">
        <v>10</v>
      </c>
      <c r="G5757" s="4" t="s">
        <v>12</v>
      </c>
    </row>
    <row r="5758" customFormat="false" ht="15.75" hidden="false" customHeight="false" outlineLevel="0" collapsed="false">
      <c r="A5758" s="3" t="n">
        <v>5757</v>
      </c>
      <c r="B5758" s="4" t="s">
        <v>20910</v>
      </c>
      <c r="C5758" s="4" t="s">
        <v>6853</v>
      </c>
      <c r="D5758" s="4" t="s">
        <v>20911</v>
      </c>
      <c r="E5758" s="4" t="s">
        <v>10</v>
      </c>
      <c r="F5758" s="4" t="s">
        <v>10</v>
      </c>
      <c r="G5758" s="4" t="s">
        <v>12</v>
      </c>
    </row>
    <row r="5759" customFormat="false" ht="15.75" hidden="false" customHeight="false" outlineLevel="0" collapsed="false">
      <c r="A5759" s="3" t="n">
        <v>5758</v>
      </c>
      <c r="B5759" s="4" t="s">
        <v>20912</v>
      </c>
      <c r="C5759" s="4" t="s">
        <v>20913</v>
      </c>
      <c r="D5759" s="4" t="s">
        <v>20914</v>
      </c>
      <c r="E5759" s="4" t="s">
        <v>17489</v>
      </c>
      <c r="F5759" s="4" t="s">
        <v>10</v>
      </c>
      <c r="G5759" s="4" t="s">
        <v>12</v>
      </c>
    </row>
    <row r="5760" customFormat="false" ht="15.75" hidden="false" customHeight="false" outlineLevel="0" collapsed="false">
      <c r="A5760" s="3" t="n">
        <v>5759</v>
      </c>
      <c r="B5760" s="4" t="s">
        <v>20915</v>
      </c>
      <c r="C5760" s="4" t="s">
        <v>20916</v>
      </c>
      <c r="D5760" s="4" t="s">
        <v>20917</v>
      </c>
      <c r="E5760" s="4" t="s">
        <v>20918</v>
      </c>
      <c r="F5760" s="4" t="s">
        <v>10</v>
      </c>
      <c r="G5760" s="4" t="s">
        <v>12</v>
      </c>
    </row>
    <row r="5761" customFormat="false" ht="15.75" hidden="false" customHeight="false" outlineLevel="0" collapsed="false">
      <c r="A5761" s="3" t="n">
        <v>5760</v>
      </c>
      <c r="B5761" s="4" t="s">
        <v>20919</v>
      </c>
      <c r="C5761" s="4" t="s">
        <v>6853</v>
      </c>
      <c r="D5761" s="4" t="s">
        <v>20920</v>
      </c>
      <c r="E5761" s="4" t="s">
        <v>10</v>
      </c>
      <c r="F5761" s="4" t="s">
        <v>10</v>
      </c>
      <c r="G5761" s="4" t="s">
        <v>12</v>
      </c>
    </row>
    <row r="5762" customFormat="false" ht="15.75" hidden="false" customHeight="false" outlineLevel="0" collapsed="false">
      <c r="A5762" s="3" t="n">
        <v>5761</v>
      </c>
      <c r="B5762" s="4" t="s">
        <v>20921</v>
      </c>
      <c r="C5762" s="4" t="s">
        <v>20922</v>
      </c>
      <c r="D5762" s="4" t="s">
        <v>20923</v>
      </c>
      <c r="E5762" s="4" t="s">
        <v>20924</v>
      </c>
      <c r="F5762" s="4" t="s">
        <v>10</v>
      </c>
      <c r="G5762" s="4" t="s">
        <v>12</v>
      </c>
    </row>
    <row r="5763" customFormat="false" ht="15.75" hidden="false" customHeight="false" outlineLevel="0" collapsed="false">
      <c r="A5763" s="3" t="n">
        <v>5762</v>
      </c>
      <c r="B5763" s="4" t="s">
        <v>20925</v>
      </c>
      <c r="C5763" s="4" t="s">
        <v>20926</v>
      </c>
      <c r="D5763" s="4" t="s">
        <v>20926</v>
      </c>
      <c r="E5763" s="4" t="s">
        <v>20926</v>
      </c>
      <c r="F5763" s="4" t="s">
        <v>10</v>
      </c>
      <c r="G5763" s="4" t="s">
        <v>12</v>
      </c>
    </row>
    <row r="5764" customFormat="false" ht="15.75" hidden="false" customHeight="false" outlineLevel="0" collapsed="false">
      <c r="A5764" s="3" t="n">
        <v>5763</v>
      </c>
      <c r="B5764" s="4" t="s">
        <v>20927</v>
      </c>
      <c r="C5764" s="4" t="s">
        <v>6853</v>
      </c>
      <c r="D5764" s="4" t="s">
        <v>20928</v>
      </c>
      <c r="E5764" s="4" t="s">
        <v>10</v>
      </c>
      <c r="F5764" s="4" t="s">
        <v>10</v>
      </c>
      <c r="G5764" s="4" t="s">
        <v>12</v>
      </c>
    </row>
    <row r="5765" customFormat="false" ht="15.75" hidden="false" customHeight="false" outlineLevel="0" collapsed="false">
      <c r="A5765" s="3" t="n">
        <v>5764</v>
      </c>
      <c r="B5765" s="4" t="s">
        <v>20929</v>
      </c>
      <c r="C5765" s="4" t="s">
        <v>1521</v>
      </c>
      <c r="D5765" s="4" t="s">
        <v>20930</v>
      </c>
      <c r="E5765" s="4" t="s">
        <v>20931</v>
      </c>
      <c r="F5765" s="4" t="s">
        <v>10</v>
      </c>
      <c r="G5765" s="4" t="s">
        <v>12</v>
      </c>
    </row>
    <row r="5766" customFormat="false" ht="15.75" hidden="false" customHeight="false" outlineLevel="0" collapsed="false">
      <c r="A5766" s="3" t="n">
        <v>5765</v>
      </c>
      <c r="B5766" s="4" t="s">
        <v>20932</v>
      </c>
      <c r="C5766" s="4" t="s">
        <v>20933</v>
      </c>
      <c r="D5766" s="4" t="s">
        <v>20934</v>
      </c>
      <c r="E5766" s="4" t="s">
        <v>20935</v>
      </c>
      <c r="F5766" s="4" t="s">
        <v>10</v>
      </c>
      <c r="G5766" s="4" t="s">
        <v>12</v>
      </c>
    </row>
    <row r="5767" customFormat="false" ht="15.75" hidden="false" customHeight="false" outlineLevel="0" collapsed="false">
      <c r="A5767" s="3" t="n">
        <v>5766</v>
      </c>
      <c r="B5767" s="4" t="s">
        <v>20936</v>
      </c>
      <c r="C5767" s="4" t="s">
        <v>6853</v>
      </c>
      <c r="D5767" s="4" t="s">
        <v>20937</v>
      </c>
      <c r="E5767" s="4" t="s">
        <v>10</v>
      </c>
      <c r="F5767" s="4" t="s">
        <v>10</v>
      </c>
      <c r="G5767" s="4" t="s">
        <v>12</v>
      </c>
    </row>
    <row r="5768" customFormat="false" ht="15.75" hidden="false" customHeight="false" outlineLevel="0" collapsed="false">
      <c r="A5768" s="3" t="n">
        <v>5767</v>
      </c>
      <c r="B5768" s="4" t="s">
        <v>20938</v>
      </c>
      <c r="C5768" s="4" t="s">
        <v>6853</v>
      </c>
      <c r="D5768" s="4" t="s">
        <v>20939</v>
      </c>
      <c r="E5768" s="4" t="s">
        <v>10</v>
      </c>
      <c r="F5768" s="4" t="s">
        <v>10</v>
      </c>
      <c r="G5768" s="4" t="s">
        <v>12</v>
      </c>
    </row>
    <row r="5769" customFormat="false" ht="15.75" hidden="false" customHeight="false" outlineLevel="0" collapsed="false">
      <c r="A5769" s="3" t="n">
        <v>5768</v>
      </c>
      <c r="B5769" s="4" t="s">
        <v>20940</v>
      </c>
      <c r="C5769" s="4" t="s">
        <v>6853</v>
      </c>
      <c r="D5769" s="4" t="s">
        <v>5484</v>
      </c>
      <c r="E5769" s="4" t="s">
        <v>10</v>
      </c>
      <c r="F5769" s="4" t="s">
        <v>10</v>
      </c>
      <c r="G5769" s="4" t="s">
        <v>12</v>
      </c>
    </row>
    <row r="5770" customFormat="false" ht="15.75" hidden="false" customHeight="false" outlineLevel="0" collapsed="false">
      <c r="A5770" s="3" t="n">
        <v>5769</v>
      </c>
      <c r="B5770" s="4" t="s">
        <v>20941</v>
      </c>
      <c r="C5770" s="4" t="s">
        <v>20942</v>
      </c>
      <c r="D5770" s="4" t="s">
        <v>20943</v>
      </c>
      <c r="E5770" s="4" t="s">
        <v>20944</v>
      </c>
      <c r="F5770" s="4" t="s">
        <v>10</v>
      </c>
      <c r="G5770" s="4" t="s">
        <v>12</v>
      </c>
    </row>
    <row r="5771" customFormat="false" ht="15.75" hidden="false" customHeight="false" outlineLevel="0" collapsed="false">
      <c r="A5771" s="3" t="n">
        <v>5770</v>
      </c>
      <c r="B5771" s="4" t="s">
        <v>20945</v>
      </c>
      <c r="C5771" s="4" t="s">
        <v>20946</v>
      </c>
      <c r="D5771" s="4" t="s">
        <v>20947</v>
      </c>
      <c r="E5771" s="4" t="s">
        <v>17489</v>
      </c>
      <c r="F5771" s="4" t="s">
        <v>10</v>
      </c>
      <c r="G5771" s="4" t="s">
        <v>12</v>
      </c>
    </row>
    <row r="5772" customFormat="false" ht="15.75" hidden="false" customHeight="false" outlineLevel="0" collapsed="false">
      <c r="A5772" s="3" t="n">
        <v>5771</v>
      </c>
      <c r="B5772" s="4" t="s">
        <v>20948</v>
      </c>
      <c r="C5772" s="4" t="s">
        <v>17489</v>
      </c>
      <c r="D5772" s="4" t="s">
        <v>20949</v>
      </c>
      <c r="E5772" s="4" t="s">
        <v>17489</v>
      </c>
      <c r="F5772" s="4" t="s">
        <v>10</v>
      </c>
      <c r="G5772" s="4" t="s">
        <v>12</v>
      </c>
    </row>
    <row r="5773" customFormat="false" ht="15.75" hidden="false" customHeight="false" outlineLevel="0" collapsed="false">
      <c r="A5773" s="3" t="n">
        <v>5772</v>
      </c>
      <c r="B5773" s="4" t="s">
        <v>20950</v>
      </c>
      <c r="C5773" s="4" t="s">
        <v>14982</v>
      </c>
      <c r="D5773" s="4" t="s">
        <v>20951</v>
      </c>
      <c r="E5773" s="4" t="s">
        <v>10</v>
      </c>
      <c r="F5773" s="4" t="s">
        <v>10</v>
      </c>
      <c r="G5773" s="4" t="s">
        <v>12</v>
      </c>
    </row>
    <row r="5774" customFormat="false" ht="15.75" hidden="false" customHeight="false" outlineLevel="0" collapsed="false">
      <c r="A5774" s="3" t="n">
        <v>5773</v>
      </c>
      <c r="B5774" s="4" t="s">
        <v>20952</v>
      </c>
      <c r="C5774" s="4" t="s">
        <v>20953</v>
      </c>
      <c r="D5774" s="4" t="s">
        <v>20954</v>
      </c>
      <c r="E5774" s="4" t="s">
        <v>10</v>
      </c>
      <c r="F5774" s="4" t="s">
        <v>10</v>
      </c>
      <c r="G5774" s="4" t="s">
        <v>12</v>
      </c>
    </row>
    <row r="5775" customFormat="false" ht="15.75" hidden="false" customHeight="false" outlineLevel="0" collapsed="false">
      <c r="A5775" s="3" t="n">
        <v>5774</v>
      </c>
      <c r="B5775" s="4" t="s">
        <v>20955</v>
      </c>
      <c r="C5775" s="4" t="s">
        <v>6853</v>
      </c>
      <c r="D5775" s="4" t="s">
        <v>20956</v>
      </c>
      <c r="E5775" s="4" t="s">
        <v>10</v>
      </c>
      <c r="F5775" s="4" t="s">
        <v>10</v>
      </c>
      <c r="G5775" s="4" t="s">
        <v>12</v>
      </c>
    </row>
    <row r="5776" customFormat="false" ht="15.75" hidden="false" customHeight="false" outlineLevel="0" collapsed="false">
      <c r="A5776" s="3" t="n">
        <v>5775</v>
      </c>
      <c r="B5776" s="4" t="s">
        <v>20957</v>
      </c>
      <c r="C5776" s="4" t="s">
        <v>20958</v>
      </c>
      <c r="D5776" s="4" t="s">
        <v>20959</v>
      </c>
      <c r="E5776" s="4" t="s">
        <v>17489</v>
      </c>
      <c r="F5776" s="4" t="s">
        <v>10</v>
      </c>
      <c r="G5776" s="4" t="s">
        <v>12</v>
      </c>
    </row>
    <row r="5777" customFormat="false" ht="15.75" hidden="false" customHeight="false" outlineLevel="0" collapsed="false">
      <c r="A5777" s="3" t="n">
        <v>5776</v>
      </c>
      <c r="B5777" s="4" t="s">
        <v>20960</v>
      </c>
      <c r="C5777" s="4" t="s">
        <v>20961</v>
      </c>
      <c r="D5777" s="4" t="s">
        <v>20962</v>
      </c>
      <c r="E5777" s="4" t="s">
        <v>20963</v>
      </c>
      <c r="F5777" s="4" t="s">
        <v>10</v>
      </c>
      <c r="G5777" s="4" t="s">
        <v>12</v>
      </c>
    </row>
    <row r="5778" customFormat="false" ht="15.75" hidden="false" customHeight="false" outlineLevel="0" collapsed="false">
      <c r="A5778" s="3" t="n">
        <v>5777</v>
      </c>
      <c r="B5778" s="4" t="s">
        <v>20964</v>
      </c>
      <c r="C5778" s="4" t="s">
        <v>6853</v>
      </c>
      <c r="D5778" s="4" t="s">
        <v>20965</v>
      </c>
      <c r="E5778" s="4" t="s">
        <v>20966</v>
      </c>
      <c r="F5778" s="4" t="s">
        <v>10</v>
      </c>
      <c r="G5778" s="4" t="s">
        <v>12</v>
      </c>
    </row>
    <row r="5779" customFormat="false" ht="15.75" hidden="false" customHeight="false" outlineLevel="0" collapsed="false">
      <c r="A5779" s="3" t="n">
        <v>5778</v>
      </c>
      <c r="B5779" s="4" t="s">
        <v>20967</v>
      </c>
      <c r="C5779" s="4" t="s">
        <v>6853</v>
      </c>
      <c r="D5779" s="4" t="s">
        <v>20968</v>
      </c>
      <c r="E5779" s="4" t="s">
        <v>20969</v>
      </c>
      <c r="F5779" s="4" t="s">
        <v>10</v>
      </c>
      <c r="G5779" s="4" t="s">
        <v>12</v>
      </c>
    </row>
    <row r="5780" customFormat="false" ht="15.75" hidden="false" customHeight="false" outlineLevel="0" collapsed="false">
      <c r="A5780" s="3" t="n">
        <v>5779</v>
      </c>
      <c r="B5780" s="4" t="s">
        <v>20970</v>
      </c>
      <c r="C5780" s="4" t="s">
        <v>20971</v>
      </c>
      <c r="D5780" s="4" t="s">
        <v>20972</v>
      </c>
      <c r="E5780" s="4" t="n">
        <v>8958830388</v>
      </c>
      <c r="F5780" s="4" t="s">
        <v>10</v>
      </c>
      <c r="G5780" s="4" t="s">
        <v>12</v>
      </c>
    </row>
    <row r="5781" customFormat="false" ht="15.75" hidden="false" customHeight="false" outlineLevel="0" collapsed="false">
      <c r="A5781" s="3" t="n">
        <v>5780</v>
      </c>
      <c r="B5781" s="4" t="s">
        <v>20973</v>
      </c>
      <c r="C5781" s="4" t="s">
        <v>20974</v>
      </c>
      <c r="D5781" s="4" t="s">
        <v>20975</v>
      </c>
      <c r="E5781" s="4" t="s">
        <v>20976</v>
      </c>
      <c r="F5781" s="4" t="s">
        <v>10</v>
      </c>
      <c r="G5781" s="4" t="s">
        <v>12</v>
      </c>
    </row>
    <row r="5782" customFormat="false" ht="15.75" hidden="false" customHeight="false" outlineLevel="0" collapsed="false">
      <c r="A5782" s="3" t="n">
        <v>5781</v>
      </c>
      <c r="B5782" s="4" t="s">
        <v>20977</v>
      </c>
      <c r="C5782" s="4" t="s">
        <v>20978</v>
      </c>
      <c r="D5782" s="4" t="s">
        <v>20979</v>
      </c>
      <c r="E5782" s="4" t="n">
        <v>9901466221</v>
      </c>
      <c r="F5782" s="4" t="s">
        <v>10</v>
      </c>
      <c r="G5782" s="4" t="s">
        <v>12</v>
      </c>
    </row>
    <row r="5783" customFormat="false" ht="15.75" hidden="false" customHeight="false" outlineLevel="0" collapsed="false">
      <c r="A5783" s="3" t="n">
        <v>5782</v>
      </c>
      <c r="B5783" s="4" t="s">
        <v>20980</v>
      </c>
      <c r="C5783" s="4" t="s">
        <v>20981</v>
      </c>
      <c r="D5783" s="4" t="s">
        <v>20982</v>
      </c>
      <c r="E5783" s="4" t="s">
        <v>17489</v>
      </c>
      <c r="F5783" s="4" t="s">
        <v>10</v>
      </c>
      <c r="G5783" s="4" t="s">
        <v>12</v>
      </c>
    </row>
    <row r="5784" customFormat="false" ht="15.75" hidden="false" customHeight="false" outlineLevel="0" collapsed="false">
      <c r="A5784" s="3" t="n">
        <v>5783</v>
      </c>
      <c r="B5784" s="4" t="s">
        <v>20983</v>
      </c>
      <c r="C5784" s="4" t="s">
        <v>20984</v>
      </c>
      <c r="D5784" s="4" t="s">
        <v>20985</v>
      </c>
      <c r="E5784" s="4" t="s">
        <v>20986</v>
      </c>
      <c r="F5784" s="4" t="s">
        <v>10</v>
      </c>
      <c r="G5784" s="4" t="s">
        <v>12</v>
      </c>
    </row>
    <row r="5785" customFormat="false" ht="15.75" hidden="false" customHeight="false" outlineLevel="0" collapsed="false">
      <c r="A5785" s="3" t="n">
        <v>5784</v>
      </c>
      <c r="B5785" s="4" t="s">
        <v>20987</v>
      </c>
      <c r="C5785" s="4" t="s">
        <v>20988</v>
      </c>
      <c r="D5785" s="4" t="s">
        <v>20989</v>
      </c>
      <c r="E5785" s="4" t="s">
        <v>20990</v>
      </c>
      <c r="F5785" s="4" t="s">
        <v>10</v>
      </c>
      <c r="G5785" s="4" t="s">
        <v>12</v>
      </c>
    </row>
    <row r="5786" customFormat="false" ht="15.75" hidden="false" customHeight="false" outlineLevel="0" collapsed="false">
      <c r="A5786" s="3" t="n">
        <v>5785</v>
      </c>
      <c r="B5786" s="4" t="s">
        <v>20991</v>
      </c>
      <c r="C5786" s="4" t="s">
        <v>20992</v>
      </c>
      <c r="D5786" s="4" t="s">
        <v>20993</v>
      </c>
      <c r="E5786" s="4" t="s">
        <v>10</v>
      </c>
      <c r="F5786" s="4" t="s">
        <v>10</v>
      </c>
      <c r="G5786" s="4" t="s">
        <v>12</v>
      </c>
    </row>
    <row r="5787" customFormat="false" ht="15.75" hidden="false" customHeight="false" outlineLevel="0" collapsed="false">
      <c r="A5787" s="3" t="n">
        <v>5786</v>
      </c>
      <c r="B5787" s="4" t="s">
        <v>20994</v>
      </c>
      <c r="C5787" s="4" t="s">
        <v>6853</v>
      </c>
      <c r="D5787" s="4" t="s">
        <v>20995</v>
      </c>
      <c r="E5787" s="4" t="s">
        <v>10</v>
      </c>
      <c r="F5787" s="4" t="s">
        <v>10</v>
      </c>
      <c r="G5787" s="4" t="s">
        <v>12</v>
      </c>
    </row>
    <row r="5788" customFormat="false" ht="15.75" hidden="false" customHeight="false" outlineLevel="0" collapsed="false">
      <c r="A5788" s="3" t="n">
        <v>5787</v>
      </c>
      <c r="B5788" s="4" t="s">
        <v>20996</v>
      </c>
      <c r="C5788" s="4" t="s">
        <v>20997</v>
      </c>
      <c r="D5788" s="4" t="s">
        <v>20998</v>
      </c>
      <c r="E5788" s="4" t="s">
        <v>17489</v>
      </c>
      <c r="F5788" s="4" t="s">
        <v>10</v>
      </c>
      <c r="G5788" s="4" t="s">
        <v>12</v>
      </c>
    </row>
    <row r="5789" customFormat="false" ht="15.75" hidden="false" customHeight="false" outlineLevel="0" collapsed="false">
      <c r="A5789" s="3" t="n">
        <v>5788</v>
      </c>
      <c r="B5789" s="4" t="s">
        <v>20999</v>
      </c>
      <c r="C5789" s="4" t="s">
        <v>21000</v>
      </c>
      <c r="D5789" s="4" t="s">
        <v>21001</v>
      </c>
      <c r="E5789" s="4" t="s">
        <v>17489</v>
      </c>
      <c r="F5789" s="4" t="s">
        <v>10</v>
      </c>
      <c r="G5789" s="4" t="s">
        <v>12</v>
      </c>
    </row>
    <row r="5790" customFormat="false" ht="15.75" hidden="false" customHeight="false" outlineLevel="0" collapsed="false">
      <c r="A5790" s="3" t="n">
        <v>5789</v>
      </c>
      <c r="B5790" s="4" t="s">
        <v>21002</v>
      </c>
      <c r="C5790" s="4" t="s">
        <v>6853</v>
      </c>
      <c r="D5790" s="4" t="s">
        <v>21003</v>
      </c>
      <c r="E5790" s="4" t="s">
        <v>10</v>
      </c>
      <c r="F5790" s="4" t="s">
        <v>10</v>
      </c>
      <c r="G5790" s="4" t="s">
        <v>12</v>
      </c>
    </row>
    <row r="5791" customFormat="false" ht="15.75" hidden="false" customHeight="false" outlineLevel="0" collapsed="false">
      <c r="A5791" s="3" t="n">
        <v>5790</v>
      </c>
      <c r="B5791" s="4" t="s">
        <v>21004</v>
      </c>
      <c r="C5791" s="4" t="s">
        <v>21005</v>
      </c>
      <c r="D5791" s="4" t="s">
        <v>21006</v>
      </c>
      <c r="E5791" s="4" t="s">
        <v>21007</v>
      </c>
      <c r="F5791" s="4" t="s">
        <v>10</v>
      </c>
      <c r="G5791" s="4" t="s">
        <v>12</v>
      </c>
    </row>
    <row r="5792" customFormat="false" ht="15.75" hidden="false" customHeight="false" outlineLevel="0" collapsed="false">
      <c r="A5792" s="3" t="n">
        <v>5791</v>
      </c>
      <c r="B5792" s="4" t="s">
        <v>21008</v>
      </c>
      <c r="C5792" s="4" t="s">
        <v>21009</v>
      </c>
      <c r="D5792" s="4" t="s">
        <v>21010</v>
      </c>
      <c r="E5792" s="4" t="n">
        <v>9772200679</v>
      </c>
      <c r="F5792" s="4" t="s">
        <v>10</v>
      </c>
      <c r="G5792" s="4" t="s">
        <v>12</v>
      </c>
    </row>
    <row r="5793" customFormat="false" ht="15.75" hidden="false" customHeight="false" outlineLevel="0" collapsed="false">
      <c r="A5793" s="3" t="n">
        <v>5792</v>
      </c>
      <c r="B5793" s="4" t="s">
        <v>21011</v>
      </c>
      <c r="C5793" s="4" t="s">
        <v>21012</v>
      </c>
      <c r="D5793" s="4" t="s">
        <v>21013</v>
      </c>
      <c r="E5793" s="4" t="s">
        <v>21014</v>
      </c>
      <c r="F5793" s="4" t="s">
        <v>10</v>
      </c>
      <c r="G5793" s="4" t="s">
        <v>12</v>
      </c>
    </row>
    <row r="5794" customFormat="false" ht="15.75" hidden="false" customHeight="false" outlineLevel="0" collapsed="false">
      <c r="A5794" s="3" t="n">
        <v>5793</v>
      </c>
      <c r="B5794" s="4" t="s">
        <v>21015</v>
      </c>
      <c r="C5794" s="4" t="s">
        <v>21016</v>
      </c>
      <c r="D5794" s="4" t="s">
        <v>21017</v>
      </c>
      <c r="E5794" s="4" t="s">
        <v>17489</v>
      </c>
      <c r="F5794" s="4" t="s">
        <v>10</v>
      </c>
      <c r="G5794" s="4" t="s">
        <v>12</v>
      </c>
    </row>
    <row r="5795" customFormat="false" ht="15.75" hidden="false" customHeight="false" outlineLevel="0" collapsed="false">
      <c r="A5795" s="3" t="n">
        <v>5794</v>
      </c>
      <c r="B5795" s="4" t="s">
        <v>21018</v>
      </c>
      <c r="C5795" s="4" t="s">
        <v>21019</v>
      </c>
      <c r="D5795" s="4" t="s">
        <v>21020</v>
      </c>
      <c r="E5795" s="4" t="s">
        <v>21021</v>
      </c>
      <c r="F5795" s="4" t="s">
        <v>10</v>
      </c>
      <c r="G5795" s="4" t="s">
        <v>12</v>
      </c>
    </row>
    <row r="5796" customFormat="false" ht="15.75" hidden="false" customHeight="false" outlineLevel="0" collapsed="false">
      <c r="A5796" s="3" t="n">
        <v>5795</v>
      </c>
      <c r="B5796" s="4" t="s">
        <v>21022</v>
      </c>
      <c r="C5796" s="4" t="s">
        <v>6853</v>
      </c>
      <c r="D5796" s="4" t="s">
        <v>21023</v>
      </c>
      <c r="E5796" s="4" t="s">
        <v>21024</v>
      </c>
      <c r="F5796" s="4" t="s">
        <v>10</v>
      </c>
      <c r="G5796" s="4" t="s">
        <v>12</v>
      </c>
    </row>
    <row r="5797" customFormat="false" ht="15.75" hidden="false" customHeight="false" outlineLevel="0" collapsed="false">
      <c r="A5797" s="3" t="n">
        <v>5796</v>
      </c>
      <c r="B5797" s="4" t="s">
        <v>21025</v>
      </c>
      <c r="C5797" s="4" t="s">
        <v>6853</v>
      </c>
      <c r="D5797" s="4" t="s">
        <v>21026</v>
      </c>
      <c r="E5797" s="4" t="n">
        <v>9323511827</v>
      </c>
      <c r="F5797" s="4" t="s">
        <v>10</v>
      </c>
      <c r="G5797" s="4" t="s">
        <v>12</v>
      </c>
    </row>
    <row r="5798" customFormat="false" ht="15.75" hidden="false" customHeight="false" outlineLevel="0" collapsed="false">
      <c r="A5798" s="3" t="n">
        <v>5797</v>
      </c>
      <c r="B5798" s="4" t="s">
        <v>21027</v>
      </c>
      <c r="C5798" s="4" t="s">
        <v>21028</v>
      </c>
      <c r="D5798" s="4" t="s">
        <v>21029</v>
      </c>
      <c r="E5798" s="4" t="s">
        <v>21030</v>
      </c>
      <c r="F5798" s="4" t="s">
        <v>10</v>
      </c>
      <c r="G5798" s="4" t="s">
        <v>12</v>
      </c>
    </row>
    <row r="5799" customFormat="false" ht="15.75" hidden="false" customHeight="false" outlineLevel="0" collapsed="false">
      <c r="A5799" s="3" t="n">
        <v>5798</v>
      </c>
      <c r="B5799" s="4" t="s">
        <v>21031</v>
      </c>
      <c r="C5799" s="4" t="s">
        <v>21032</v>
      </c>
      <c r="D5799" s="4" t="s">
        <v>21033</v>
      </c>
      <c r="E5799" s="4" t="s">
        <v>17489</v>
      </c>
      <c r="F5799" s="4" t="s">
        <v>10</v>
      </c>
      <c r="G5799" s="4" t="s">
        <v>12</v>
      </c>
    </row>
    <row r="5800" customFormat="false" ht="15.75" hidden="false" customHeight="false" outlineLevel="0" collapsed="false">
      <c r="A5800" s="3" t="n">
        <v>5799</v>
      </c>
      <c r="B5800" s="4" t="s">
        <v>21034</v>
      </c>
      <c r="C5800" s="4" t="s">
        <v>6831</v>
      </c>
      <c r="D5800" s="4" t="s">
        <v>21035</v>
      </c>
      <c r="E5800" s="4" t="s">
        <v>21036</v>
      </c>
      <c r="F5800" s="4" t="s">
        <v>10</v>
      </c>
      <c r="G5800" s="4" t="s">
        <v>12</v>
      </c>
    </row>
    <row r="5801" customFormat="false" ht="15.75" hidden="false" customHeight="false" outlineLevel="0" collapsed="false">
      <c r="A5801" s="3" t="n">
        <v>5800</v>
      </c>
      <c r="B5801" s="4" t="s">
        <v>21037</v>
      </c>
      <c r="C5801" s="4" t="s">
        <v>21038</v>
      </c>
      <c r="D5801" s="4" t="s">
        <v>21039</v>
      </c>
      <c r="E5801" s="4" t="s">
        <v>21040</v>
      </c>
      <c r="F5801" s="4" t="s">
        <v>10</v>
      </c>
      <c r="G5801" s="4" t="s">
        <v>12</v>
      </c>
    </row>
    <row r="5802" customFormat="false" ht="15.75" hidden="false" customHeight="false" outlineLevel="0" collapsed="false">
      <c r="A5802" s="3" t="n">
        <v>5801</v>
      </c>
      <c r="B5802" s="4" t="s">
        <v>21041</v>
      </c>
      <c r="C5802" s="4" t="s">
        <v>21042</v>
      </c>
      <c r="D5802" s="4" t="s">
        <v>21043</v>
      </c>
      <c r="E5802" s="4" t="s">
        <v>21044</v>
      </c>
      <c r="F5802" s="4" t="s">
        <v>10</v>
      </c>
      <c r="G5802" s="4" t="s">
        <v>12</v>
      </c>
    </row>
    <row r="5803" customFormat="false" ht="15.75" hidden="false" customHeight="false" outlineLevel="0" collapsed="false">
      <c r="A5803" s="3" t="n">
        <v>5802</v>
      </c>
      <c r="B5803" s="4" t="s">
        <v>21045</v>
      </c>
      <c r="C5803" s="4" t="s">
        <v>6853</v>
      </c>
      <c r="D5803" s="4" t="s">
        <v>21046</v>
      </c>
      <c r="E5803" s="4" t="s">
        <v>21047</v>
      </c>
      <c r="F5803" s="4" t="s">
        <v>10</v>
      </c>
      <c r="G5803" s="4" t="s">
        <v>12</v>
      </c>
    </row>
    <row r="5804" customFormat="false" ht="15.75" hidden="false" customHeight="false" outlineLevel="0" collapsed="false">
      <c r="A5804" s="3" t="n">
        <v>5803</v>
      </c>
      <c r="B5804" s="4" t="s">
        <v>21048</v>
      </c>
      <c r="C5804" s="4" t="s">
        <v>6853</v>
      </c>
      <c r="D5804" s="4" t="s">
        <v>21049</v>
      </c>
      <c r="E5804" s="4" t="s">
        <v>10</v>
      </c>
      <c r="F5804" s="4" t="s">
        <v>10</v>
      </c>
      <c r="G5804" s="4" t="s">
        <v>12</v>
      </c>
    </row>
    <row r="5805" customFormat="false" ht="15.75" hidden="false" customHeight="false" outlineLevel="0" collapsed="false">
      <c r="A5805" s="3" t="n">
        <v>5804</v>
      </c>
      <c r="B5805" s="4" t="s">
        <v>21050</v>
      </c>
      <c r="C5805" s="4" t="s">
        <v>6853</v>
      </c>
      <c r="D5805" s="4" t="s">
        <v>21051</v>
      </c>
      <c r="E5805" s="4" t="s">
        <v>10</v>
      </c>
      <c r="F5805" s="4" t="s">
        <v>10</v>
      </c>
      <c r="G5805" s="4" t="s">
        <v>12</v>
      </c>
    </row>
    <row r="5806" customFormat="false" ht="15.75" hidden="false" customHeight="false" outlineLevel="0" collapsed="false">
      <c r="A5806" s="3" t="n">
        <v>5805</v>
      </c>
      <c r="B5806" s="4" t="s">
        <v>21052</v>
      </c>
      <c r="C5806" s="4" t="s">
        <v>21053</v>
      </c>
      <c r="D5806" s="4" t="s">
        <v>21054</v>
      </c>
      <c r="E5806" s="4" t="s">
        <v>17489</v>
      </c>
      <c r="F5806" s="4" t="s">
        <v>10</v>
      </c>
      <c r="G5806" s="4" t="s">
        <v>12</v>
      </c>
    </row>
    <row r="5807" customFormat="false" ht="15.75" hidden="false" customHeight="false" outlineLevel="0" collapsed="false">
      <c r="A5807" s="3" t="n">
        <v>5806</v>
      </c>
      <c r="B5807" s="4" t="s">
        <v>21055</v>
      </c>
      <c r="C5807" s="4" t="s">
        <v>21056</v>
      </c>
      <c r="D5807" s="4" t="s">
        <v>21057</v>
      </c>
      <c r="E5807" s="4" t="s">
        <v>21058</v>
      </c>
      <c r="F5807" s="4" t="s">
        <v>10</v>
      </c>
      <c r="G5807" s="4" t="s">
        <v>12</v>
      </c>
    </row>
    <row r="5808" customFormat="false" ht="15.75" hidden="false" customHeight="false" outlineLevel="0" collapsed="false">
      <c r="A5808" s="3" t="n">
        <v>5807</v>
      </c>
      <c r="B5808" s="4" t="s">
        <v>21059</v>
      </c>
      <c r="C5808" s="4" t="s">
        <v>21060</v>
      </c>
      <c r="D5808" s="4" t="s">
        <v>21061</v>
      </c>
      <c r="E5808" s="4" t="s">
        <v>17489</v>
      </c>
      <c r="F5808" s="4" t="s">
        <v>10</v>
      </c>
      <c r="G5808" s="4" t="s">
        <v>12</v>
      </c>
    </row>
    <row r="5809" customFormat="false" ht="15.75" hidden="false" customHeight="false" outlineLevel="0" collapsed="false">
      <c r="A5809" s="3" t="n">
        <v>5808</v>
      </c>
      <c r="B5809" s="4" t="s">
        <v>21062</v>
      </c>
      <c r="C5809" s="4" t="s">
        <v>21063</v>
      </c>
      <c r="D5809" s="4" t="s">
        <v>21064</v>
      </c>
      <c r="E5809" s="4" t="s">
        <v>10</v>
      </c>
      <c r="F5809" s="4" t="s">
        <v>10</v>
      </c>
      <c r="G5809" s="4" t="s">
        <v>12</v>
      </c>
    </row>
    <row r="5810" customFormat="false" ht="15.75" hidden="false" customHeight="false" outlineLevel="0" collapsed="false">
      <c r="A5810" s="3" t="n">
        <v>5809</v>
      </c>
      <c r="B5810" s="4" t="s">
        <v>21065</v>
      </c>
      <c r="C5810" s="4" t="s">
        <v>21066</v>
      </c>
      <c r="D5810" s="4" t="s">
        <v>21067</v>
      </c>
      <c r="E5810" s="4" t="s">
        <v>17489</v>
      </c>
      <c r="F5810" s="4" t="s">
        <v>10</v>
      </c>
      <c r="G5810" s="4" t="s">
        <v>12</v>
      </c>
    </row>
    <row r="5811" customFormat="false" ht="15.75" hidden="false" customHeight="false" outlineLevel="0" collapsed="false">
      <c r="A5811" s="3" t="n">
        <v>5810</v>
      </c>
      <c r="B5811" s="4" t="s">
        <v>21068</v>
      </c>
      <c r="C5811" s="4" t="s">
        <v>21069</v>
      </c>
      <c r="D5811" s="4" t="s">
        <v>21070</v>
      </c>
      <c r="E5811" s="4" t="s">
        <v>10</v>
      </c>
      <c r="F5811" s="4" t="s">
        <v>10</v>
      </c>
      <c r="G5811" s="4" t="s">
        <v>12</v>
      </c>
    </row>
    <row r="5812" customFormat="false" ht="15.75" hidden="false" customHeight="false" outlineLevel="0" collapsed="false">
      <c r="A5812" s="3" t="n">
        <v>5811</v>
      </c>
      <c r="B5812" s="4" t="s">
        <v>21071</v>
      </c>
      <c r="C5812" s="4" t="s">
        <v>6853</v>
      </c>
      <c r="D5812" s="4" t="s">
        <v>21072</v>
      </c>
      <c r="E5812" s="4" t="s">
        <v>10</v>
      </c>
      <c r="F5812" s="4" t="s">
        <v>10</v>
      </c>
      <c r="G5812" s="4" t="s">
        <v>12</v>
      </c>
    </row>
    <row r="5813" customFormat="false" ht="15.75" hidden="false" customHeight="false" outlineLevel="0" collapsed="false">
      <c r="A5813" s="3" t="n">
        <v>5812</v>
      </c>
      <c r="B5813" s="4" t="s">
        <v>21073</v>
      </c>
      <c r="C5813" s="4" t="s">
        <v>6853</v>
      </c>
      <c r="D5813" s="4" t="s">
        <v>21074</v>
      </c>
      <c r="E5813" s="4" t="s">
        <v>10</v>
      </c>
      <c r="F5813" s="4" t="s">
        <v>10</v>
      </c>
      <c r="G5813" s="4" t="s">
        <v>12</v>
      </c>
    </row>
    <row r="5814" customFormat="false" ht="15.75" hidden="false" customHeight="false" outlineLevel="0" collapsed="false">
      <c r="A5814" s="3" t="n">
        <v>5813</v>
      </c>
      <c r="B5814" s="4" t="s">
        <v>21075</v>
      </c>
      <c r="C5814" s="4" t="s">
        <v>6853</v>
      </c>
      <c r="D5814" s="4" t="s">
        <v>21076</v>
      </c>
      <c r="E5814" s="4" t="s">
        <v>10</v>
      </c>
      <c r="F5814" s="4" t="s">
        <v>10</v>
      </c>
      <c r="G5814" s="4" t="s">
        <v>12</v>
      </c>
    </row>
    <row r="5815" customFormat="false" ht="15.75" hidden="false" customHeight="false" outlineLevel="0" collapsed="false">
      <c r="A5815" s="3" t="n">
        <v>5814</v>
      </c>
      <c r="B5815" s="4" t="s">
        <v>21077</v>
      </c>
      <c r="C5815" s="4" t="s">
        <v>21078</v>
      </c>
      <c r="D5815" s="4" t="s">
        <v>21079</v>
      </c>
      <c r="E5815" s="4" t="s">
        <v>21080</v>
      </c>
      <c r="F5815" s="4" t="s">
        <v>10</v>
      </c>
      <c r="G5815" s="4" t="s">
        <v>12</v>
      </c>
    </row>
    <row r="5816" customFormat="false" ht="15.75" hidden="false" customHeight="false" outlineLevel="0" collapsed="false">
      <c r="A5816" s="3" t="n">
        <v>5815</v>
      </c>
      <c r="B5816" s="4" t="s">
        <v>21081</v>
      </c>
      <c r="C5816" s="4" t="s">
        <v>6853</v>
      </c>
      <c r="D5816" s="4" t="s">
        <v>21082</v>
      </c>
      <c r="E5816" s="4" t="s">
        <v>21083</v>
      </c>
      <c r="F5816" s="4" t="s">
        <v>10</v>
      </c>
      <c r="G5816" s="4" t="s">
        <v>12</v>
      </c>
    </row>
    <row r="5817" customFormat="false" ht="15.75" hidden="false" customHeight="false" outlineLevel="0" collapsed="false">
      <c r="A5817" s="3" t="n">
        <v>5816</v>
      </c>
      <c r="B5817" s="4" t="s">
        <v>21084</v>
      </c>
      <c r="C5817" s="4" t="s">
        <v>21085</v>
      </c>
      <c r="D5817" s="4" t="s">
        <v>21086</v>
      </c>
      <c r="E5817" s="4" t="s">
        <v>17489</v>
      </c>
      <c r="F5817" s="4" t="s">
        <v>10</v>
      </c>
      <c r="G5817" s="4" t="s">
        <v>12</v>
      </c>
    </row>
    <row r="5818" customFormat="false" ht="15.75" hidden="false" customHeight="false" outlineLevel="0" collapsed="false">
      <c r="A5818" s="3" t="n">
        <v>5817</v>
      </c>
      <c r="B5818" s="4" t="s">
        <v>21087</v>
      </c>
      <c r="C5818" s="4" t="s">
        <v>4791</v>
      </c>
      <c r="D5818" s="4" t="s">
        <v>21088</v>
      </c>
      <c r="E5818" s="4" t="s">
        <v>21089</v>
      </c>
      <c r="F5818" s="4" t="s">
        <v>10</v>
      </c>
      <c r="G5818" s="4" t="s">
        <v>12</v>
      </c>
    </row>
    <row r="5819" customFormat="false" ht="15.75" hidden="false" customHeight="false" outlineLevel="0" collapsed="false">
      <c r="A5819" s="3" t="n">
        <v>5818</v>
      </c>
      <c r="B5819" s="4" t="s">
        <v>21090</v>
      </c>
      <c r="C5819" s="4" t="s">
        <v>21091</v>
      </c>
      <c r="D5819" s="4" t="s">
        <v>21092</v>
      </c>
      <c r="E5819" s="4" t="s">
        <v>21093</v>
      </c>
      <c r="F5819" s="4" t="s">
        <v>10</v>
      </c>
      <c r="G5819" s="4" t="s">
        <v>12</v>
      </c>
    </row>
    <row r="5820" customFormat="false" ht="15.75" hidden="false" customHeight="false" outlineLevel="0" collapsed="false">
      <c r="A5820" s="3" t="n">
        <v>5819</v>
      </c>
      <c r="B5820" s="4" t="s">
        <v>21094</v>
      </c>
      <c r="C5820" s="4" t="s">
        <v>21091</v>
      </c>
      <c r="D5820" s="4" t="s">
        <v>21095</v>
      </c>
      <c r="E5820" s="4" t="s">
        <v>21093</v>
      </c>
      <c r="F5820" s="4" t="s">
        <v>10</v>
      </c>
      <c r="G5820" s="4" t="s">
        <v>12</v>
      </c>
    </row>
    <row r="5821" customFormat="false" ht="15.75" hidden="false" customHeight="false" outlineLevel="0" collapsed="false">
      <c r="A5821" s="3" t="n">
        <v>5820</v>
      </c>
      <c r="B5821" s="4" t="s">
        <v>21096</v>
      </c>
      <c r="C5821" s="4" t="s">
        <v>6853</v>
      </c>
      <c r="D5821" s="4" t="s">
        <v>21097</v>
      </c>
      <c r="E5821" s="4" t="s">
        <v>21098</v>
      </c>
      <c r="F5821" s="4" t="s">
        <v>10</v>
      </c>
      <c r="G5821" s="4" t="s">
        <v>12</v>
      </c>
    </row>
    <row r="5822" customFormat="false" ht="15.75" hidden="false" customHeight="false" outlineLevel="0" collapsed="false">
      <c r="A5822" s="3" t="n">
        <v>5821</v>
      </c>
      <c r="B5822" s="4" t="s">
        <v>21099</v>
      </c>
      <c r="C5822" s="4" t="s">
        <v>21100</v>
      </c>
      <c r="D5822" s="4" t="s">
        <v>21101</v>
      </c>
      <c r="E5822" s="4" t="s">
        <v>21102</v>
      </c>
      <c r="F5822" s="4" t="s">
        <v>10</v>
      </c>
      <c r="G5822" s="4" t="s">
        <v>12</v>
      </c>
    </row>
    <row r="5823" customFormat="false" ht="15.75" hidden="false" customHeight="false" outlineLevel="0" collapsed="false">
      <c r="A5823" s="3" t="n">
        <v>5822</v>
      </c>
      <c r="B5823" s="4" t="s">
        <v>21103</v>
      </c>
      <c r="C5823" s="4" t="s">
        <v>21104</v>
      </c>
      <c r="D5823" s="4" t="s">
        <v>21105</v>
      </c>
      <c r="E5823" s="4" t="s">
        <v>10</v>
      </c>
      <c r="F5823" s="4" t="s">
        <v>10</v>
      </c>
      <c r="G5823" s="4" t="s">
        <v>12</v>
      </c>
    </row>
    <row r="5824" customFormat="false" ht="15.75" hidden="false" customHeight="false" outlineLevel="0" collapsed="false">
      <c r="A5824" s="3" t="n">
        <v>5823</v>
      </c>
      <c r="B5824" s="4" t="s">
        <v>21106</v>
      </c>
      <c r="C5824" s="4" t="s">
        <v>294</v>
      </c>
      <c r="D5824" s="4" t="s">
        <v>21107</v>
      </c>
      <c r="E5824" s="4" t="s">
        <v>21108</v>
      </c>
      <c r="F5824" s="4" t="s">
        <v>10</v>
      </c>
      <c r="G5824" s="4" t="s">
        <v>12</v>
      </c>
    </row>
    <row r="5825" customFormat="false" ht="15.75" hidden="false" customHeight="false" outlineLevel="0" collapsed="false">
      <c r="A5825" s="3" t="n">
        <v>5824</v>
      </c>
      <c r="B5825" s="4" t="s">
        <v>21109</v>
      </c>
      <c r="C5825" s="4" t="s">
        <v>21110</v>
      </c>
      <c r="D5825" s="4" t="s">
        <v>21111</v>
      </c>
      <c r="E5825" s="4" t="s">
        <v>17489</v>
      </c>
      <c r="F5825" s="4" t="s">
        <v>10</v>
      </c>
      <c r="G5825" s="4" t="s">
        <v>12</v>
      </c>
    </row>
    <row r="5826" customFormat="false" ht="15.75" hidden="false" customHeight="false" outlineLevel="0" collapsed="false">
      <c r="A5826" s="3" t="n">
        <v>5825</v>
      </c>
      <c r="B5826" s="4" t="s">
        <v>21112</v>
      </c>
      <c r="C5826" s="4" t="s">
        <v>21113</v>
      </c>
      <c r="D5826" s="4" t="s">
        <v>21114</v>
      </c>
      <c r="E5826" s="4" t="s">
        <v>17489</v>
      </c>
      <c r="F5826" s="4" t="s">
        <v>10</v>
      </c>
      <c r="G5826" s="4" t="s">
        <v>12</v>
      </c>
    </row>
    <row r="5827" customFormat="false" ht="15.75" hidden="false" customHeight="false" outlineLevel="0" collapsed="false">
      <c r="A5827" s="3" t="n">
        <v>5826</v>
      </c>
      <c r="B5827" s="4" t="s">
        <v>21115</v>
      </c>
      <c r="C5827" s="4" t="s">
        <v>21116</v>
      </c>
      <c r="D5827" s="4" t="s">
        <v>21117</v>
      </c>
      <c r="E5827" s="4" t="s">
        <v>21118</v>
      </c>
      <c r="F5827" s="4" t="s">
        <v>10</v>
      </c>
      <c r="G5827" s="4" t="s">
        <v>12</v>
      </c>
    </row>
    <row r="5828" customFormat="false" ht="15.75" hidden="false" customHeight="false" outlineLevel="0" collapsed="false">
      <c r="A5828" s="3" t="n">
        <v>5827</v>
      </c>
      <c r="B5828" s="4" t="s">
        <v>21119</v>
      </c>
      <c r="C5828" s="4" t="s">
        <v>6853</v>
      </c>
      <c r="D5828" s="4" t="s">
        <v>21120</v>
      </c>
      <c r="E5828" s="4" t="s">
        <v>21121</v>
      </c>
      <c r="F5828" s="4" t="s">
        <v>10</v>
      </c>
      <c r="G5828" s="4" t="s">
        <v>12</v>
      </c>
    </row>
    <row r="5829" customFormat="false" ht="15.75" hidden="false" customHeight="false" outlineLevel="0" collapsed="false">
      <c r="A5829" s="3" t="n">
        <v>5828</v>
      </c>
      <c r="B5829" s="4" t="s">
        <v>21122</v>
      </c>
      <c r="C5829" s="4" t="s">
        <v>21123</v>
      </c>
      <c r="D5829" s="4" t="s">
        <v>21124</v>
      </c>
      <c r="E5829" s="4" t="n">
        <v>9759682997</v>
      </c>
      <c r="F5829" s="4" t="s">
        <v>10</v>
      </c>
      <c r="G5829" s="4" t="s">
        <v>12</v>
      </c>
    </row>
    <row r="5830" customFormat="false" ht="15.75" hidden="false" customHeight="false" outlineLevel="0" collapsed="false">
      <c r="A5830" s="3" t="n">
        <v>5829</v>
      </c>
      <c r="B5830" s="4" t="s">
        <v>21125</v>
      </c>
      <c r="C5830" s="4" t="s">
        <v>21126</v>
      </c>
      <c r="D5830" s="4" t="s">
        <v>21127</v>
      </c>
      <c r="E5830" s="4" t="s">
        <v>21128</v>
      </c>
      <c r="F5830" s="4" t="s">
        <v>10</v>
      </c>
      <c r="G5830" s="4" t="s">
        <v>12</v>
      </c>
    </row>
    <row r="5831" customFormat="false" ht="15.75" hidden="false" customHeight="false" outlineLevel="0" collapsed="false">
      <c r="A5831" s="3" t="n">
        <v>5830</v>
      </c>
      <c r="B5831" s="4" t="s">
        <v>21129</v>
      </c>
      <c r="C5831" s="4" t="s">
        <v>21130</v>
      </c>
      <c r="D5831" s="4" t="s">
        <v>21131</v>
      </c>
      <c r="E5831" s="4" t="n">
        <v>9953889362</v>
      </c>
      <c r="F5831" s="4" t="s">
        <v>10</v>
      </c>
      <c r="G5831" s="4" t="s">
        <v>12</v>
      </c>
    </row>
    <row r="5832" customFormat="false" ht="15.75" hidden="false" customHeight="false" outlineLevel="0" collapsed="false">
      <c r="A5832" s="3" t="n">
        <v>5831</v>
      </c>
      <c r="B5832" s="4" t="s">
        <v>21132</v>
      </c>
      <c r="C5832" s="4" t="s">
        <v>21133</v>
      </c>
      <c r="D5832" s="4" t="s">
        <v>21134</v>
      </c>
      <c r="E5832" s="4" t="s">
        <v>21135</v>
      </c>
      <c r="F5832" s="4" t="s">
        <v>10</v>
      </c>
      <c r="G5832" s="4" t="s">
        <v>12</v>
      </c>
    </row>
    <row r="5833" customFormat="false" ht="15.75" hidden="false" customHeight="false" outlineLevel="0" collapsed="false">
      <c r="A5833" s="3" t="n">
        <v>5832</v>
      </c>
      <c r="B5833" s="4" t="s">
        <v>21136</v>
      </c>
      <c r="C5833" s="4" t="s">
        <v>6853</v>
      </c>
      <c r="D5833" s="4" t="s">
        <v>21137</v>
      </c>
      <c r="E5833" s="4" t="s">
        <v>21138</v>
      </c>
      <c r="F5833" s="4" t="s">
        <v>10</v>
      </c>
      <c r="G5833" s="4" t="s">
        <v>12</v>
      </c>
    </row>
    <row r="5834" customFormat="false" ht="15.75" hidden="false" customHeight="false" outlineLevel="0" collapsed="false">
      <c r="A5834" s="3" t="n">
        <v>5833</v>
      </c>
      <c r="B5834" s="4" t="s">
        <v>21139</v>
      </c>
      <c r="C5834" s="4" t="s">
        <v>21140</v>
      </c>
      <c r="D5834" s="4" t="s">
        <v>21141</v>
      </c>
      <c r="E5834" s="4" t="s">
        <v>17489</v>
      </c>
      <c r="F5834" s="4" t="s">
        <v>10</v>
      </c>
      <c r="G5834" s="4" t="s">
        <v>12</v>
      </c>
    </row>
    <row r="5835" customFormat="false" ht="15.75" hidden="false" customHeight="false" outlineLevel="0" collapsed="false">
      <c r="A5835" s="3" t="n">
        <v>5834</v>
      </c>
      <c r="B5835" s="4" t="s">
        <v>21142</v>
      </c>
      <c r="C5835" s="4" t="s">
        <v>21143</v>
      </c>
      <c r="D5835" s="4" t="s">
        <v>21144</v>
      </c>
      <c r="E5835" s="4" t="s">
        <v>21145</v>
      </c>
      <c r="F5835" s="4" t="s">
        <v>10</v>
      </c>
      <c r="G5835" s="4" t="s">
        <v>12</v>
      </c>
    </row>
    <row r="5836" customFormat="false" ht="15.75" hidden="false" customHeight="false" outlineLevel="0" collapsed="false">
      <c r="A5836" s="3" t="n">
        <v>5835</v>
      </c>
      <c r="B5836" s="4" t="s">
        <v>21146</v>
      </c>
      <c r="C5836" s="4" t="s">
        <v>10959</v>
      </c>
      <c r="D5836" s="4" t="s">
        <v>21147</v>
      </c>
      <c r="E5836" s="4" t="n">
        <v>7838882117</v>
      </c>
      <c r="F5836" s="4" t="s">
        <v>10</v>
      </c>
      <c r="G5836" s="4" t="s">
        <v>12</v>
      </c>
    </row>
    <row r="5837" customFormat="false" ht="15.75" hidden="false" customHeight="false" outlineLevel="0" collapsed="false">
      <c r="A5837" s="3" t="n">
        <v>5836</v>
      </c>
      <c r="B5837" s="4" t="s">
        <v>21148</v>
      </c>
      <c r="C5837" s="4" t="s">
        <v>10</v>
      </c>
      <c r="D5837" s="4" t="s">
        <v>21149</v>
      </c>
      <c r="E5837" s="4" t="s">
        <v>10</v>
      </c>
      <c r="F5837" s="4" t="s">
        <v>10</v>
      </c>
      <c r="G5837" s="4" t="s">
        <v>12</v>
      </c>
    </row>
    <row r="5838" customFormat="false" ht="15.75" hidden="false" customHeight="false" outlineLevel="0" collapsed="false">
      <c r="A5838" s="3" t="n">
        <v>5837</v>
      </c>
      <c r="B5838" s="4" t="s">
        <v>21150</v>
      </c>
      <c r="C5838" s="4" t="s">
        <v>15712</v>
      </c>
      <c r="D5838" s="4" t="s">
        <v>21151</v>
      </c>
      <c r="E5838" s="4" t="s">
        <v>21151</v>
      </c>
      <c r="F5838" s="4" t="s">
        <v>10</v>
      </c>
      <c r="G5838" s="4" t="s">
        <v>12</v>
      </c>
    </row>
    <row r="5839" customFormat="false" ht="15.75" hidden="false" customHeight="false" outlineLevel="0" collapsed="false">
      <c r="A5839" s="3" t="n">
        <v>5838</v>
      </c>
      <c r="B5839" s="4" t="s">
        <v>21152</v>
      </c>
      <c r="C5839" s="4" t="s">
        <v>6853</v>
      </c>
      <c r="D5839" s="4" t="s">
        <v>21153</v>
      </c>
      <c r="E5839" s="4" t="s">
        <v>10</v>
      </c>
      <c r="F5839" s="4" t="s">
        <v>10</v>
      </c>
      <c r="G5839" s="4" t="s">
        <v>12</v>
      </c>
    </row>
    <row r="5840" customFormat="false" ht="15.75" hidden="false" customHeight="false" outlineLevel="0" collapsed="false">
      <c r="A5840" s="3" t="n">
        <v>5839</v>
      </c>
      <c r="B5840" s="4" t="s">
        <v>21154</v>
      </c>
      <c r="C5840" s="4" t="s">
        <v>21155</v>
      </c>
      <c r="D5840" s="4" t="s">
        <v>21156</v>
      </c>
      <c r="E5840" s="4" t="n">
        <v>22.41410021</v>
      </c>
      <c r="F5840" s="4" t="s">
        <v>10</v>
      </c>
      <c r="G5840" s="4" t="s">
        <v>12</v>
      </c>
    </row>
    <row r="5841" customFormat="false" ht="15.75" hidden="false" customHeight="false" outlineLevel="0" collapsed="false">
      <c r="A5841" s="3" t="n">
        <v>5840</v>
      </c>
      <c r="B5841" s="4" t="s">
        <v>21157</v>
      </c>
      <c r="C5841" s="4" t="s">
        <v>21158</v>
      </c>
      <c r="D5841" s="4" t="s">
        <v>21159</v>
      </c>
      <c r="E5841" s="4" t="s">
        <v>21160</v>
      </c>
      <c r="F5841" s="4" t="s">
        <v>10</v>
      </c>
      <c r="G5841" s="4" t="s">
        <v>12</v>
      </c>
    </row>
    <row r="5842" customFormat="false" ht="15.75" hidden="false" customHeight="false" outlineLevel="0" collapsed="false">
      <c r="A5842" s="3" t="n">
        <v>5841</v>
      </c>
      <c r="B5842" s="4" t="s">
        <v>21161</v>
      </c>
      <c r="C5842" s="4" t="s">
        <v>21162</v>
      </c>
      <c r="D5842" s="4" t="s">
        <v>21163</v>
      </c>
      <c r="E5842" s="4" t="s">
        <v>17489</v>
      </c>
      <c r="F5842" s="4" t="s">
        <v>10</v>
      </c>
      <c r="G5842" s="4" t="s">
        <v>12</v>
      </c>
    </row>
    <row r="5843" customFormat="false" ht="15.75" hidden="false" customHeight="false" outlineLevel="0" collapsed="false">
      <c r="A5843" s="3" t="n">
        <v>5842</v>
      </c>
      <c r="B5843" s="4" t="s">
        <v>21164</v>
      </c>
      <c r="C5843" s="4" t="s">
        <v>21165</v>
      </c>
      <c r="D5843" s="4" t="s">
        <v>21166</v>
      </c>
      <c r="E5843" s="4" t="s">
        <v>10</v>
      </c>
      <c r="F5843" s="4" t="s">
        <v>10</v>
      </c>
      <c r="G5843" s="4" t="s">
        <v>12</v>
      </c>
    </row>
    <row r="5844" customFormat="false" ht="15.75" hidden="false" customHeight="false" outlineLevel="0" collapsed="false">
      <c r="A5844" s="3" t="n">
        <v>5843</v>
      </c>
      <c r="B5844" s="4" t="s">
        <v>21167</v>
      </c>
      <c r="C5844" s="4" t="s">
        <v>21168</v>
      </c>
      <c r="D5844" s="4" t="s">
        <v>21169</v>
      </c>
      <c r="E5844" s="4" t="n">
        <v>9850894708</v>
      </c>
      <c r="F5844" s="4" t="s">
        <v>10</v>
      </c>
      <c r="G5844" s="4" t="s">
        <v>12</v>
      </c>
    </row>
    <row r="5845" customFormat="false" ht="15.75" hidden="false" customHeight="false" outlineLevel="0" collapsed="false">
      <c r="A5845" s="3" t="n">
        <v>5844</v>
      </c>
      <c r="B5845" s="4" t="s">
        <v>21170</v>
      </c>
      <c r="C5845" s="4" t="s">
        <v>21171</v>
      </c>
      <c r="D5845" s="4" t="s">
        <v>21172</v>
      </c>
      <c r="E5845" s="4" t="s">
        <v>17489</v>
      </c>
      <c r="F5845" s="4" t="s">
        <v>10</v>
      </c>
      <c r="G5845" s="4" t="s">
        <v>12</v>
      </c>
    </row>
    <row r="5846" customFormat="false" ht="15.75" hidden="false" customHeight="false" outlineLevel="0" collapsed="false">
      <c r="A5846" s="3" t="n">
        <v>5845</v>
      </c>
      <c r="B5846" s="4" t="s">
        <v>21173</v>
      </c>
      <c r="C5846" s="4" t="s">
        <v>6853</v>
      </c>
      <c r="D5846" s="4" t="s">
        <v>21174</v>
      </c>
      <c r="E5846" s="4" t="s">
        <v>10</v>
      </c>
      <c r="F5846" s="4" t="s">
        <v>10</v>
      </c>
      <c r="G5846" s="4" t="s">
        <v>12</v>
      </c>
    </row>
    <row r="5847" customFormat="false" ht="15.75" hidden="false" customHeight="false" outlineLevel="0" collapsed="false">
      <c r="A5847" s="3" t="n">
        <v>5846</v>
      </c>
      <c r="B5847" s="4" t="s">
        <v>21175</v>
      </c>
      <c r="C5847" s="4" t="s">
        <v>21176</v>
      </c>
      <c r="D5847" s="4" t="s">
        <v>21177</v>
      </c>
      <c r="E5847" s="4" t="s">
        <v>17489</v>
      </c>
      <c r="F5847" s="4" t="s">
        <v>10</v>
      </c>
      <c r="G5847" s="4" t="s">
        <v>12</v>
      </c>
    </row>
    <row r="5848" customFormat="false" ht="15.75" hidden="false" customHeight="false" outlineLevel="0" collapsed="false">
      <c r="A5848" s="3" t="n">
        <v>5847</v>
      </c>
      <c r="B5848" s="4" t="s">
        <v>21178</v>
      </c>
      <c r="C5848" s="4" t="s">
        <v>6853</v>
      </c>
      <c r="D5848" s="4" t="s">
        <v>21179</v>
      </c>
      <c r="E5848" s="4" t="s">
        <v>21180</v>
      </c>
      <c r="F5848" s="4" t="s">
        <v>10</v>
      </c>
      <c r="G5848" s="4" t="s">
        <v>12</v>
      </c>
    </row>
    <row r="5849" customFormat="false" ht="15.75" hidden="false" customHeight="false" outlineLevel="0" collapsed="false">
      <c r="A5849" s="3" t="n">
        <v>5848</v>
      </c>
      <c r="B5849" s="4" t="s">
        <v>21181</v>
      </c>
      <c r="C5849" s="4" t="s">
        <v>6853</v>
      </c>
      <c r="D5849" s="4" t="s">
        <v>21182</v>
      </c>
      <c r="E5849" s="4" t="s">
        <v>21183</v>
      </c>
      <c r="F5849" s="4" t="s">
        <v>10</v>
      </c>
      <c r="G5849" s="4" t="s">
        <v>12</v>
      </c>
    </row>
    <row r="5850" customFormat="false" ht="15.75" hidden="false" customHeight="false" outlineLevel="0" collapsed="false">
      <c r="A5850" s="3" t="n">
        <v>5849</v>
      </c>
      <c r="B5850" s="4" t="s">
        <v>21184</v>
      </c>
      <c r="C5850" s="4" t="s">
        <v>21185</v>
      </c>
      <c r="D5850" s="4" t="s">
        <v>21186</v>
      </c>
      <c r="E5850" s="4" t="s">
        <v>17489</v>
      </c>
      <c r="F5850" s="4" t="s">
        <v>10</v>
      </c>
      <c r="G5850" s="4" t="s">
        <v>12</v>
      </c>
    </row>
    <row r="5851" customFormat="false" ht="15.75" hidden="false" customHeight="false" outlineLevel="0" collapsed="false">
      <c r="A5851" s="3" t="n">
        <v>5850</v>
      </c>
      <c r="B5851" s="4" t="s">
        <v>21187</v>
      </c>
      <c r="C5851" s="4" t="s">
        <v>21188</v>
      </c>
      <c r="D5851" s="4" t="s">
        <v>21189</v>
      </c>
      <c r="E5851" s="4" t="n">
        <v>9164999044</v>
      </c>
      <c r="F5851" s="4" t="s">
        <v>10</v>
      </c>
      <c r="G5851" s="4" t="s">
        <v>12</v>
      </c>
    </row>
    <row r="5852" customFormat="false" ht="15.75" hidden="false" customHeight="false" outlineLevel="0" collapsed="false">
      <c r="A5852" s="3" t="n">
        <v>5851</v>
      </c>
      <c r="B5852" s="4" t="s">
        <v>21190</v>
      </c>
      <c r="C5852" s="4" t="s">
        <v>21191</v>
      </c>
      <c r="D5852" s="4" t="s">
        <v>21192</v>
      </c>
      <c r="E5852" s="4" t="n">
        <v>9821716859</v>
      </c>
      <c r="F5852" s="4" t="s">
        <v>10</v>
      </c>
      <c r="G5852" s="4" t="s">
        <v>12</v>
      </c>
    </row>
    <row r="5853" customFormat="false" ht="15.75" hidden="false" customHeight="false" outlineLevel="0" collapsed="false">
      <c r="A5853" s="3" t="n">
        <v>5852</v>
      </c>
      <c r="B5853" s="4" t="s">
        <v>21193</v>
      </c>
      <c r="C5853" s="4" t="s">
        <v>19039</v>
      </c>
      <c r="D5853" s="4" t="s">
        <v>21194</v>
      </c>
      <c r="E5853" s="4" t="s">
        <v>21195</v>
      </c>
      <c r="F5853" s="4" t="s">
        <v>10</v>
      </c>
      <c r="G5853" s="4" t="s">
        <v>12</v>
      </c>
    </row>
    <row r="5854" customFormat="false" ht="15.75" hidden="false" customHeight="false" outlineLevel="0" collapsed="false">
      <c r="A5854" s="3" t="n">
        <v>5853</v>
      </c>
      <c r="B5854" s="4" t="s">
        <v>21196</v>
      </c>
      <c r="C5854" s="4" t="s">
        <v>21197</v>
      </c>
      <c r="D5854" s="4" t="s">
        <v>21198</v>
      </c>
      <c r="E5854" s="4" t="s">
        <v>17489</v>
      </c>
      <c r="F5854" s="4" t="s">
        <v>10</v>
      </c>
      <c r="G5854" s="4" t="s">
        <v>12</v>
      </c>
    </row>
    <row r="5855" customFormat="false" ht="15.75" hidden="false" customHeight="false" outlineLevel="0" collapsed="false">
      <c r="A5855" s="3" t="n">
        <v>5854</v>
      </c>
      <c r="B5855" s="4" t="s">
        <v>1829</v>
      </c>
      <c r="C5855" s="4" t="s">
        <v>21113</v>
      </c>
      <c r="D5855" s="4" t="s">
        <v>21199</v>
      </c>
      <c r="E5855" s="4" t="s">
        <v>17489</v>
      </c>
      <c r="F5855" s="4" t="s">
        <v>10</v>
      </c>
      <c r="G5855" s="4" t="s">
        <v>12</v>
      </c>
    </row>
    <row r="5856" customFormat="false" ht="15.75" hidden="false" customHeight="false" outlineLevel="0" collapsed="false">
      <c r="A5856" s="3" t="n">
        <v>5855</v>
      </c>
      <c r="B5856" s="4" t="s">
        <v>21200</v>
      </c>
      <c r="C5856" s="4" t="s">
        <v>21110</v>
      </c>
      <c r="D5856" s="4" t="s">
        <v>21201</v>
      </c>
      <c r="E5856" s="4" t="s">
        <v>17489</v>
      </c>
      <c r="F5856" s="4" t="s">
        <v>10</v>
      </c>
      <c r="G5856" s="4" t="s">
        <v>12</v>
      </c>
    </row>
    <row r="5857" customFormat="false" ht="15.75" hidden="false" customHeight="false" outlineLevel="0" collapsed="false">
      <c r="A5857" s="3" t="n">
        <v>5856</v>
      </c>
      <c r="B5857" s="4" t="s">
        <v>21202</v>
      </c>
      <c r="C5857" s="4" t="s">
        <v>6853</v>
      </c>
      <c r="D5857" s="4" t="s">
        <v>21203</v>
      </c>
      <c r="E5857" s="4" t="s">
        <v>21204</v>
      </c>
      <c r="F5857" s="4" t="s">
        <v>10</v>
      </c>
      <c r="G5857" s="4" t="s">
        <v>12</v>
      </c>
    </row>
    <row r="5858" customFormat="false" ht="15.75" hidden="false" customHeight="false" outlineLevel="0" collapsed="false">
      <c r="A5858" s="3" t="n">
        <v>5857</v>
      </c>
      <c r="B5858" s="4" t="s">
        <v>21205</v>
      </c>
      <c r="C5858" s="4" t="s">
        <v>21206</v>
      </c>
      <c r="D5858" s="4" t="s">
        <v>21207</v>
      </c>
      <c r="E5858" s="4" t="s">
        <v>21208</v>
      </c>
      <c r="F5858" s="4" t="s">
        <v>10</v>
      </c>
      <c r="G5858" s="4" t="s">
        <v>12</v>
      </c>
    </row>
    <row r="5859" customFormat="false" ht="15.75" hidden="false" customHeight="false" outlineLevel="0" collapsed="false">
      <c r="A5859" s="3" t="n">
        <v>5858</v>
      </c>
      <c r="B5859" s="4" t="s">
        <v>21209</v>
      </c>
      <c r="C5859" s="4" t="s">
        <v>21210</v>
      </c>
      <c r="D5859" s="4" t="s">
        <v>21211</v>
      </c>
      <c r="E5859" s="4" t="s">
        <v>21212</v>
      </c>
      <c r="F5859" s="4" t="s">
        <v>10</v>
      </c>
      <c r="G5859" s="4" t="s">
        <v>12</v>
      </c>
    </row>
    <row r="5860" customFormat="false" ht="15.75" hidden="false" customHeight="false" outlineLevel="0" collapsed="false">
      <c r="A5860" s="3" t="n">
        <v>5859</v>
      </c>
      <c r="B5860" s="4" t="s">
        <v>21213</v>
      </c>
      <c r="C5860" s="4" t="s">
        <v>21214</v>
      </c>
      <c r="D5860" s="4" t="s">
        <v>21215</v>
      </c>
      <c r="E5860" s="4" t="s">
        <v>21216</v>
      </c>
      <c r="F5860" s="4" t="s">
        <v>10</v>
      </c>
      <c r="G5860" s="4" t="s">
        <v>12</v>
      </c>
    </row>
    <row r="5861" customFormat="false" ht="15.75" hidden="false" customHeight="false" outlineLevel="0" collapsed="false">
      <c r="A5861" s="3" t="n">
        <v>5860</v>
      </c>
      <c r="B5861" s="4" t="s">
        <v>21217</v>
      </c>
      <c r="C5861" s="4" t="s">
        <v>21218</v>
      </c>
      <c r="D5861" s="4" t="s">
        <v>21219</v>
      </c>
      <c r="E5861" s="4" t="s">
        <v>21220</v>
      </c>
      <c r="F5861" s="4" t="s">
        <v>10</v>
      </c>
      <c r="G5861" s="4" t="s">
        <v>12</v>
      </c>
    </row>
    <row r="5862" customFormat="false" ht="15.75" hidden="false" customHeight="false" outlineLevel="0" collapsed="false">
      <c r="A5862" s="3" t="n">
        <v>5861</v>
      </c>
      <c r="B5862" s="4" t="s">
        <v>21221</v>
      </c>
      <c r="C5862" s="4" t="s">
        <v>21222</v>
      </c>
      <c r="D5862" s="4" t="s">
        <v>21223</v>
      </c>
      <c r="E5862" s="4" t="s">
        <v>21222</v>
      </c>
      <c r="F5862" s="4" t="s">
        <v>10</v>
      </c>
      <c r="G5862" s="4" t="s">
        <v>12</v>
      </c>
    </row>
    <row r="5863" customFormat="false" ht="15.75" hidden="false" customHeight="false" outlineLevel="0" collapsed="false">
      <c r="A5863" s="3" t="n">
        <v>5862</v>
      </c>
      <c r="B5863" s="4" t="s">
        <v>21224</v>
      </c>
      <c r="C5863" s="4" t="s">
        <v>21225</v>
      </c>
      <c r="D5863" s="4" t="s">
        <v>21226</v>
      </c>
      <c r="E5863" s="4" t="n">
        <v>9884178434</v>
      </c>
      <c r="F5863" s="4" t="s">
        <v>10</v>
      </c>
      <c r="G5863" s="4" t="s">
        <v>12</v>
      </c>
    </row>
    <row r="5864" customFormat="false" ht="15.75" hidden="false" customHeight="false" outlineLevel="0" collapsed="false">
      <c r="A5864" s="3" t="n">
        <v>5863</v>
      </c>
      <c r="B5864" s="4" t="s">
        <v>21227</v>
      </c>
      <c r="C5864" s="4" t="s">
        <v>6853</v>
      </c>
      <c r="D5864" s="4" t="s">
        <v>21228</v>
      </c>
      <c r="E5864" s="4" t="s">
        <v>10</v>
      </c>
      <c r="F5864" s="4" t="s">
        <v>10</v>
      </c>
      <c r="G5864" s="4" t="s">
        <v>12</v>
      </c>
    </row>
    <row r="5865" customFormat="false" ht="15.75" hidden="false" customHeight="false" outlineLevel="0" collapsed="false">
      <c r="A5865" s="3" t="n">
        <v>5864</v>
      </c>
      <c r="B5865" s="4" t="s">
        <v>21229</v>
      </c>
      <c r="C5865" s="4" t="s">
        <v>6853</v>
      </c>
      <c r="D5865" s="4" t="s">
        <v>21230</v>
      </c>
      <c r="E5865" s="4" t="s">
        <v>10</v>
      </c>
      <c r="F5865" s="4" t="s">
        <v>10</v>
      </c>
      <c r="G5865" s="4" t="s">
        <v>12</v>
      </c>
    </row>
    <row r="5866" customFormat="false" ht="15.75" hidden="false" customHeight="false" outlineLevel="0" collapsed="false">
      <c r="A5866" s="3" t="n">
        <v>5865</v>
      </c>
      <c r="B5866" s="4" t="s">
        <v>21231</v>
      </c>
      <c r="C5866" s="4" t="s">
        <v>21232</v>
      </c>
      <c r="D5866" s="4" t="s">
        <v>21233</v>
      </c>
      <c r="E5866" s="4" t="n">
        <v>4071327430</v>
      </c>
      <c r="F5866" s="4" t="s">
        <v>21234</v>
      </c>
      <c r="G5866" s="4" t="s">
        <v>12</v>
      </c>
    </row>
    <row r="5867" customFormat="false" ht="15.75" hidden="false" customHeight="false" outlineLevel="0" collapsed="false">
      <c r="A5867" s="3" t="n">
        <v>5866</v>
      </c>
      <c r="B5867" s="4" t="s">
        <v>21235</v>
      </c>
      <c r="C5867" s="4" t="s">
        <v>21236</v>
      </c>
      <c r="D5867" s="4" t="s">
        <v>21237</v>
      </c>
      <c r="E5867" s="4" t="s">
        <v>21238</v>
      </c>
      <c r="F5867" s="4" t="s">
        <v>10</v>
      </c>
      <c r="G5867" s="4" t="s">
        <v>12</v>
      </c>
    </row>
    <row r="5868" customFormat="false" ht="15.75" hidden="false" customHeight="false" outlineLevel="0" collapsed="false">
      <c r="A5868" s="3" t="n">
        <v>5867</v>
      </c>
      <c r="B5868" s="4" t="s">
        <v>21239</v>
      </c>
      <c r="C5868" s="4" t="s">
        <v>21240</v>
      </c>
      <c r="D5868" s="4" t="s">
        <v>21241</v>
      </c>
      <c r="E5868" s="4" t="s">
        <v>21242</v>
      </c>
      <c r="F5868" s="4" t="s">
        <v>10</v>
      </c>
      <c r="G5868" s="4" t="s">
        <v>12</v>
      </c>
    </row>
    <row r="5869" customFormat="false" ht="15.75" hidden="false" customHeight="false" outlineLevel="0" collapsed="false">
      <c r="A5869" s="3" t="n">
        <v>5868</v>
      </c>
      <c r="B5869" s="4" t="s">
        <v>21243</v>
      </c>
      <c r="C5869" s="4" t="s">
        <v>21244</v>
      </c>
      <c r="D5869" s="4" t="s">
        <v>21245</v>
      </c>
      <c r="E5869" s="4" t="s">
        <v>21246</v>
      </c>
      <c r="F5869" s="4" t="s">
        <v>10</v>
      </c>
      <c r="G5869" s="4" t="s">
        <v>12</v>
      </c>
    </row>
    <row r="5870" customFormat="false" ht="15.75" hidden="false" customHeight="false" outlineLevel="0" collapsed="false">
      <c r="A5870" s="3" t="n">
        <v>5869</v>
      </c>
      <c r="B5870" s="4" t="s">
        <v>21247</v>
      </c>
      <c r="C5870" s="4" t="s">
        <v>21248</v>
      </c>
      <c r="D5870" s="4" t="s">
        <v>21249</v>
      </c>
      <c r="E5870" s="4" t="n">
        <v>9848988892</v>
      </c>
      <c r="F5870" s="4" t="s">
        <v>10</v>
      </c>
      <c r="G5870" s="4" t="s">
        <v>12</v>
      </c>
    </row>
    <row r="5871" customFormat="false" ht="15.75" hidden="false" customHeight="false" outlineLevel="0" collapsed="false">
      <c r="A5871" s="3" t="n">
        <v>5870</v>
      </c>
      <c r="B5871" s="4" t="s">
        <v>21250</v>
      </c>
      <c r="C5871" s="4" t="s">
        <v>21251</v>
      </c>
      <c r="D5871" s="4" t="s">
        <v>21252</v>
      </c>
      <c r="E5871" s="4" t="s">
        <v>17489</v>
      </c>
      <c r="F5871" s="4" t="s">
        <v>10</v>
      </c>
      <c r="G5871" s="4" t="s">
        <v>12</v>
      </c>
    </row>
    <row r="5872" customFormat="false" ht="15.75" hidden="false" customHeight="false" outlineLevel="0" collapsed="false">
      <c r="A5872" s="3" t="n">
        <v>5871</v>
      </c>
      <c r="B5872" s="4" t="s">
        <v>21253</v>
      </c>
      <c r="C5872" s="4" t="s">
        <v>21254</v>
      </c>
      <c r="D5872" s="4" t="s">
        <v>21255</v>
      </c>
      <c r="E5872" s="4" t="s">
        <v>21256</v>
      </c>
      <c r="F5872" s="4" t="s">
        <v>10</v>
      </c>
      <c r="G5872" s="4" t="s">
        <v>12</v>
      </c>
    </row>
    <row r="5873" customFormat="false" ht="15.75" hidden="false" customHeight="false" outlineLevel="0" collapsed="false">
      <c r="A5873" s="3" t="n">
        <v>5872</v>
      </c>
      <c r="B5873" s="4" t="s">
        <v>21257</v>
      </c>
      <c r="C5873" s="4" t="s">
        <v>6853</v>
      </c>
      <c r="D5873" s="4" t="s">
        <v>21258</v>
      </c>
      <c r="E5873" s="4" t="s">
        <v>10</v>
      </c>
      <c r="F5873" s="4" t="s">
        <v>10</v>
      </c>
      <c r="G5873" s="4" t="s">
        <v>12</v>
      </c>
    </row>
    <row r="5874" customFormat="false" ht="15.75" hidden="false" customHeight="false" outlineLevel="0" collapsed="false">
      <c r="A5874" s="3" t="n">
        <v>5873</v>
      </c>
      <c r="B5874" s="4" t="s">
        <v>21259</v>
      </c>
      <c r="C5874" s="4" t="s">
        <v>13425</v>
      </c>
      <c r="D5874" s="4" t="s">
        <v>21260</v>
      </c>
      <c r="E5874" s="4" t="s">
        <v>10</v>
      </c>
      <c r="F5874" s="4" t="s">
        <v>10</v>
      </c>
      <c r="G5874" s="4" t="s">
        <v>12</v>
      </c>
    </row>
    <row r="5875" customFormat="false" ht="15.75" hidden="false" customHeight="false" outlineLevel="0" collapsed="false">
      <c r="A5875" s="3" t="n">
        <v>5874</v>
      </c>
      <c r="B5875" s="4" t="s">
        <v>21261</v>
      </c>
      <c r="C5875" s="4" t="s">
        <v>21262</v>
      </c>
      <c r="D5875" s="4" t="s">
        <v>21263</v>
      </c>
      <c r="E5875" s="4" t="s">
        <v>17489</v>
      </c>
      <c r="F5875" s="4" t="s">
        <v>10</v>
      </c>
      <c r="G5875" s="4" t="s">
        <v>12</v>
      </c>
    </row>
    <row r="5876" customFormat="false" ht="15.75" hidden="false" customHeight="false" outlineLevel="0" collapsed="false">
      <c r="A5876" s="3" t="n">
        <v>5875</v>
      </c>
      <c r="B5876" s="4" t="s">
        <v>21264</v>
      </c>
      <c r="C5876" s="4" t="s">
        <v>21265</v>
      </c>
      <c r="D5876" s="4" t="s">
        <v>21266</v>
      </c>
      <c r="E5876" s="4" t="s">
        <v>21267</v>
      </c>
      <c r="F5876" s="4" t="s">
        <v>10</v>
      </c>
      <c r="G5876" s="4" t="s">
        <v>12</v>
      </c>
    </row>
    <row r="5877" customFormat="false" ht="15.75" hidden="false" customHeight="false" outlineLevel="0" collapsed="false">
      <c r="A5877" s="3" t="n">
        <v>5876</v>
      </c>
      <c r="B5877" s="4" t="s">
        <v>21268</v>
      </c>
      <c r="C5877" s="4" t="s">
        <v>21269</v>
      </c>
      <c r="D5877" s="4" t="s">
        <v>21270</v>
      </c>
      <c r="E5877" s="4" t="s">
        <v>21271</v>
      </c>
      <c r="F5877" s="4" t="s">
        <v>10</v>
      </c>
      <c r="G5877" s="4" t="s">
        <v>12</v>
      </c>
    </row>
    <row r="5878" customFormat="false" ht="15.75" hidden="false" customHeight="false" outlineLevel="0" collapsed="false">
      <c r="A5878" s="3" t="n">
        <v>5877</v>
      </c>
      <c r="B5878" s="4" t="s">
        <v>21272</v>
      </c>
      <c r="C5878" s="4" t="s">
        <v>21273</v>
      </c>
      <c r="D5878" s="4" t="s">
        <v>21274</v>
      </c>
      <c r="E5878" s="4" t="s">
        <v>17489</v>
      </c>
      <c r="F5878" s="4" t="s">
        <v>10</v>
      </c>
      <c r="G5878" s="4" t="s">
        <v>12</v>
      </c>
    </row>
    <row r="5879" customFormat="false" ht="15.75" hidden="false" customHeight="false" outlineLevel="0" collapsed="false">
      <c r="A5879" s="3" t="n">
        <v>5878</v>
      </c>
      <c r="B5879" s="4" t="s">
        <v>21275</v>
      </c>
      <c r="C5879" s="4" t="s">
        <v>21276</v>
      </c>
      <c r="D5879" s="4" t="s">
        <v>21277</v>
      </c>
      <c r="E5879" s="4" t="s">
        <v>10</v>
      </c>
      <c r="F5879" s="4" t="s">
        <v>10</v>
      </c>
      <c r="G5879" s="4" t="s">
        <v>12</v>
      </c>
    </row>
    <row r="5880" customFormat="false" ht="15.75" hidden="false" customHeight="false" outlineLevel="0" collapsed="false">
      <c r="A5880" s="3" t="n">
        <v>5879</v>
      </c>
      <c r="B5880" s="4" t="s">
        <v>21278</v>
      </c>
      <c r="C5880" s="4" t="s">
        <v>21279</v>
      </c>
      <c r="D5880" s="4" t="s">
        <v>21280</v>
      </c>
      <c r="E5880" s="4" t="s">
        <v>21281</v>
      </c>
      <c r="F5880" s="4" t="s">
        <v>10</v>
      </c>
      <c r="G5880" s="4" t="s">
        <v>12</v>
      </c>
    </row>
    <row r="5881" customFormat="false" ht="15.75" hidden="false" customHeight="false" outlineLevel="0" collapsed="false">
      <c r="A5881" s="3" t="n">
        <v>5880</v>
      </c>
      <c r="B5881" s="4" t="s">
        <v>21282</v>
      </c>
      <c r="C5881" s="4" t="s">
        <v>21283</v>
      </c>
      <c r="D5881" s="4" t="s">
        <v>21284</v>
      </c>
      <c r="E5881" s="4" t="s">
        <v>21285</v>
      </c>
      <c r="F5881" s="4" t="s">
        <v>10</v>
      </c>
      <c r="G5881" s="4" t="s">
        <v>12</v>
      </c>
    </row>
    <row r="5882" customFormat="false" ht="15.75" hidden="false" customHeight="false" outlineLevel="0" collapsed="false">
      <c r="A5882" s="3" t="n">
        <v>5881</v>
      </c>
      <c r="B5882" s="4" t="s">
        <v>21286</v>
      </c>
      <c r="C5882" s="4" t="s">
        <v>21287</v>
      </c>
      <c r="D5882" s="4" t="s">
        <v>21288</v>
      </c>
      <c r="E5882" s="4" t="s">
        <v>10</v>
      </c>
      <c r="F5882" s="4" t="s">
        <v>10</v>
      </c>
      <c r="G5882" s="4" t="s">
        <v>12</v>
      </c>
    </row>
    <row r="5883" customFormat="false" ht="15.75" hidden="false" customHeight="false" outlineLevel="0" collapsed="false">
      <c r="A5883" s="3" t="n">
        <v>5882</v>
      </c>
      <c r="B5883" s="4" t="s">
        <v>21289</v>
      </c>
      <c r="C5883" s="4" t="s">
        <v>21287</v>
      </c>
      <c r="D5883" s="4" t="s">
        <v>21290</v>
      </c>
      <c r="E5883" s="4" t="s">
        <v>21291</v>
      </c>
      <c r="F5883" s="4" t="s">
        <v>10</v>
      </c>
      <c r="G5883" s="4" t="s">
        <v>12</v>
      </c>
    </row>
    <row r="5884" customFormat="false" ht="15.75" hidden="false" customHeight="false" outlineLevel="0" collapsed="false">
      <c r="A5884" s="3" t="n">
        <v>5883</v>
      </c>
      <c r="B5884" s="4" t="s">
        <v>21292</v>
      </c>
      <c r="C5884" s="4" t="s">
        <v>21293</v>
      </c>
      <c r="D5884" s="4" t="s">
        <v>21294</v>
      </c>
      <c r="E5884" s="4" t="n">
        <v>7411488055</v>
      </c>
      <c r="F5884" s="4" t="s">
        <v>10</v>
      </c>
      <c r="G5884" s="4" t="s">
        <v>12</v>
      </c>
    </row>
    <row r="5885" customFormat="false" ht="15.75" hidden="false" customHeight="false" outlineLevel="0" collapsed="false">
      <c r="A5885" s="3" t="n">
        <v>5884</v>
      </c>
      <c r="B5885" s="4" t="s">
        <v>21295</v>
      </c>
      <c r="C5885" s="4" t="s">
        <v>21296</v>
      </c>
      <c r="D5885" s="4" t="s">
        <v>21297</v>
      </c>
      <c r="E5885" s="4" t="s">
        <v>21297</v>
      </c>
      <c r="F5885" s="4" t="s">
        <v>10</v>
      </c>
      <c r="G5885" s="4" t="s">
        <v>12</v>
      </c>
    </row>
    <row r="5886" customFormat="false" ht="15.75" hidden="false" customHeight="false" outlineLevel="0" collapsed="false">
      <c r="A5886" s="3" t="n">
        <v>5885</v>
      </c>
      <c r="B5886" s="4" t="s">
        <v>21298</v>
      </c>
      <c r="C5886" s="4" t="s">
        <v>21299</v>
      </c>
      <c r="D5886" s="4" t="s">
        <v>21300</v>
      </c>
      <c r="E5886" s="4" t="s">
        <v>21301</v>
      </c>
      <c r="F5886" s="4" t="s">
        <v>10</v>
      </c>
      <c r="G5886" s="4" t="s">
        <v>12</v>
      </c>
    </row>
    <row r="5887" customFormat="false" ht="15.75" hidden="false" customHeight="false" outlineLevel="0" collapsed="false">
      <c r="A5887" s="3" t="n">
        <v>5886</v>
      </c>
      <c r="B5887" s="4" t="s">
        <v>21302</v>
      </c>
      <c r="C5887" s="4" t="s">
        <v>6853</v>
      </c>
      <c r="D5887" s="4" t="s">
        <v>21303</v>
      </c>
      <c r="E5887" s="4" t="s">
        <v>10</v>
      </c>
      <c r="F5887" s="4" t="s">
        <v>10</v>
      </c>
      <c r="G5887" s="4" t="s">
        <v>12</v>
      </c>
    </row>
    <row r="5888" customFormat="false" ht="15.75" hidden="false" customHeight="false" outlineLevel="0" collapsed="false">
      <c r="A5888" s="3" t="n">
        <v>5887</v>
      </c>
      <c r="B5888" s="4" t="s">
        <v>21304</v>
      </c>
      <c r="C5888" s="4" t="s">
        <v>21287</v>
      </c>
      <c r="D5888" s="4" t="s">
        <v>21305</v>
      </c>
      <c r="E5888" s="4" t="s">
        <v>10</v>
      </c>
      <c r="F5888" s="4" t="s">
        <v>10</v>
      </c>
      <c r="G5888" s="4" t="s">
        <v>12</v>
      </c>
    </row>
    <row r="5889" customFormat="false" ht="15.75" hidden="false" customHeight="false" outlineLevel="0" collapsed="false">
      <c r="A5889" s="3" t="n">
        <v>5888</v>
      </c>
      <c r="B5889" s="4" t="s">
        <v>21306</v>
      </c>
      <c r="C5889" s="4" t="s">
        <v>21307</v>
      </c>
      <c r="D5889" s="4" t="s">
        <v>21308</v>
      </c>
      <c r="E5889" s="4" t="s">
        <v>21309</v>
      </c>
      <c r="F5889" s="4" t="s">
        <v>10</v>
      </c>
      <c r="G5889" s="4" t="s">
        <v>12</v>
      </c>
    </row>
    <row r="5890" customFormat="false" ht="15.75" hidden="false" customHeight="false" outlineLevel="0" collapsed="false">
      <c r="A5890" s="3" t="n">
        <v>5889</v>
      </c>
      <c r="B5890" s="4" t="s">
        <v>21310</v>
      </c>
      <c r="C5890" s="4" t="s">
        <v>14009</v>
      </c>
      <c r="D5890" s="4" t="s">
        <v>21311</v>
      </c>
      <c r="E5890" s="4" t="s">
        <v>10</v>
      </c>
      <c r="F5890" s="4" t="s">
        <v>10</v>
      </c>
      <c r="G5890" s="4" t="s">
        <v>12</v>
      </c>
    </row>
    <row r="5891" customFormat="false" ht="15.75" hidden="false" customHeight="false" outlineLevel="0" collapsed="false">
      <c r="A5891" s="3" t="n">
        <v>5890</v>
      </c>
      <c r="B5891" s="4" t="s">
        <v>21312</v>
      </c>
      <c r="C5891" s="4" t="s">
        <v>21313</v>
      </c>
      <c r="D5891" s="4" t="s">
        <v>21314</v>
      </c>
      <c r="E5891" s="4" t="n">
        <v>26784320</v>
      </c>
      <c r="F5891" s="4" t="s">
        <v>10</v>
      </c>
      <c r="G5891" s="4" t="s">
        <v>12</v>
      </c>
    </row>
    <row r="5892" customFormat="false" ht="15.75" hidden="false" customHeight="false" outlineLevel="0" collapsed="false">
      <c r="A5892" s="3" t="n">
        <v>5891</v>
      </c>
      <c r="B5892" s="4" t="s">
        <v>21315</v>
      </c>
      <c r="C5892" s="4" t="s">
        <v>6853</v>
      </c>
      <c r="D5892" s="4" t="s">
        <v>21316</v>
      </c>
      <c r="E5892" s="4" t="s">
        <v>10</v>
      </c>
      <c r="F5892" s="4" t="s">
        <v>10</v>
      </c>
      <c r="G5892" s="4" t="s">
        <v>12</v>
      </c>
    </row>
    <row r="5893" customFormat="false" ht="15.75" hidden="false" customHeight="false" outlineLevel="0" collapsed="false">
      <c r="A5893" s="3" t="n">
        <v>5892</v>
      </c>
      <c r="B5893" s="4" t="s">
        <v>21317</v>
      </c>
      <c r="C5893" s="4" t="s">
        <v>21318</v>
      </c>
      <c r="D5893" s="4" t="s">
        <v>21319</v>
      </c>
      <c r="E5893" s="4" t="n">
        <v>9777440125</v>
      </c>
      <c r="F5893" s="4" t="s">
        <v>10</v>
      </c>
      <c r="G5893" s="4" t="s">
        <v>12</v>
      </c>
    </row>
    <row r="5894" customFormat="false" ht="15.75" hidden="false" customHeight="false" outlineLevel="0" collapsed="false">
      <c r="A5894" s="3" t="n">
        <v>5893</v>
      </c>
      <c r="B5894" s="4" t="s">
        <v>21320</v>
      </c>
      <c r="C5894" s="4" t="s">
        <v>21321</v>
      </c>
      <c r="D5894" s="4" t="s">
        <v>21322</v>
      </c>
      <c r="E5894" s="4" t="s">
        <v>17489</v>
      </c>
      <c r="F5894" s="4" t="s">
        <v>10</v>
      </c>
      <c r="G5894" s="4" t="s">
        <v>12</v>
      </c>
    </row>
    <row r="5895" customFormat="false" ht="15.75" hidden="false" customHeight="false" outlineLevel="0" collapsed="false">
      <c r="A5895" s="3" t="n">
        <v>5894</v>
      </c>
      <c r="B5895" s="4" t="s">
        <v>21323</v>
      </c>
      <c r="C5895" s="4" t="s">
        <v>6853</v>
      </c>
      <c r="D5895" s="4" t="s">
        <v>21324</v>
      </c>
      <c r="E5895" s="4" t="s">
        <v>10</v>
      </c>
      <c r="F5895" s="4" t="s">
        <v>10</v>
      </c>
      <c r="G5895" s="4" t="s">
        <v>12</v>
      </c>
    </row>
    <row r="5896" customFormat="false" ht="15.75" hidden="false" customHeight="false" outlineLevel="0" collapsed="false">
      <c r="A5896" s="3" t="n">
        <v>5895</v>
      </c>
      <c r="B5896" s="4" t="s">
        <v>21325</v>
      </c>
      <c r="C5896" s="4" t="s">
        <v>6853</v>
      </c>
      <c r="D5896" s="4" t="s">
        <v>21326</v>
      </c>
      <c r="E5896" s="4" t="s">
        <v>10</v>
      </c>
      <c r="F5896" s="4" t="s">
        <v>10</v>
      </c>
      <c r="G5896" s="4" t="s">
        <v>12</v>
      </c>
    </row>
    <row r="5897" customFormat="false" ht="15.75" hidden="false" customHeight="false" outlineLevel="0" collapsed="false">
      <c r="A5897" s="3" t="n">
        <v>5896</v>
      </c>
      <c r="B5897" s="4" t="s">
        <v>21327</v>
      </c>
      <c r="C5897" s="4" t="s">
        <v>21328</v>
      </c>
      <c r="D5897" s="4" t="s">
        <v>21329</v>
      </c>
      <c r="E5897" s="4" t="s">
        <v>21330</v>
      </c>
      <c r="F5897" s="4" t="s">
        <v>10</v>
      </c>
      <c r="G5897" s="4" t="s">
        <v>12</v>
      </c>
    </row>
    <row r="5898" customFormat="false" ht="15.75" hidden="false" customHeight="false" outlineLevel="0" collapsed="false">
      <c r="A5898" s="3" t="n">
        <v>5897</v>
      </c>
      <c r="B5898" s="4" t="s">
        <v>21331</v>
      </c>
      <c r="C5898" s="4" t="s">
        <v>21332</v>
      </c>
      <c r="D5898" s="4" t="s">
        <v>21333</v>
      </c>
      <c r="E5898" s="4" t="s">
        <v>21334</v>
      </c>
      <c r="F5898" s="4" t="s">
        <v>10</v>
      </c>
      <c r="G5898" s="4" t="s">
        <v>12</v>
      </c>
    </row>
    <row r="5899" customFormat="false" ht="15.75" hidden="false" customHeight="false" outlineLevel="0" collapsed="false">
      <c r="A5899" s="3" t="n">
        <v>5898</v>
      </c>
      <c r="B5899" s="4" t="s">
        <v>21335</v>
      </c>
      <c r="C5899" s="4" t="s">
        <v>6853</v>
      </c>
      <c r="D5899" s="4" t="s">
        <v>21336</v>
      </c>
      <c r="E5899" s="4" t="s">
        <v>10</v>
      </c>
      <c r="F5899" s="4" t="s">
        <v>10</v>
      </c>
      <c r="G5899" s="4" t="s">
        <v>12</v>
      </c>
    </row>
    <row r="5900" customFormat="false" ht="15.75" hidden="false" customHeight="false" outlineLevel="0" collapsed="false">
      <c r="A5900" s="3" t="n">
        <v>5899</v>
      </c>
      <c r="B5900" s="4" t="s">
        <v>21337</v>
      </c>
      <c r="C5900" s="4" t="s">
        <v>21338</v>
      </c>
      <c r="D5900" s="4" t="s">
        <v>21339</v>
      </c>
      <c r="E5900" s="4" t="s">
        <v>17489</v>
      </c>
      <c r="F5900" s="4" t="s">
        <v>10</v>
      </c>
      <c r="G5900" s="4" t="s">
        <v>12</v>
      </c>
    </row>
    <row r="5901" customFormat="false" ht="15.75" hidden="false" customHeight="false" outlineLevel="0" collapsed="false">
      <c r="A5901" s="3" t="n">
        <v>5900</v>
      </c>
      <c r="B5901" s="4" t="s">
        <v>21340</v>
      </c>
      <c r="C5901" s="4" t="s">
        <v>21341</v>
      </c>
      <c r="D5901" s="4" t="s">
        <v>21342</v>
      </c>
      <c r="E5901" s="4" t="s">
        <v>21343</v>
      </c>
      <c r="F5901" s="4" t="s">
        <v>10</v>
      </c>
      <c r="G5901" s="4" t="s">
        <v>12</v>
      </c>
    </row>
    <row r="5902" customFormat="false" ht="15.75" hidden="false" customHeight="false" outlineLevel="0" collapsed="false">
      <c r="A5902" s="3" t="n">
        <v>5901</v>
      </c>
      <c r="B5902" s="4" t="s">
        <v>21344</v>
      </c>
      <c r="C5902" s="4" t="s">
        <v>17489</v>
      </c>
      <c r="D5902" s="4" t="s">
        <v>21345</v>
      </c>
      <c r="E5902" s="4" t="s">
        <v>17489</v>
      </c>
      <c r="F5902" s="4" t="s">
        <v>10</v>
      </c>
      <c r="G5902" s="4" t="s">
        <v>12</v>
      </c>
    </row>
    <row r="5903" customFormat="false" ht="15.75" hidden="false" customHeight="false" outlineLevel="0" collapsed="false">
      <c r="A5903" s="3" t="n">
        <v>5902</v>
      </c>
      <c r="B5903" s="4" t="s">
        <v>21346</v>
      </c>
      <c r="C5903" s="4" t="s">
        <v>19821</v>
      </c>
      <c r="D5903" s="4" t="s">
        <v>21347</v>
      </c>
      <c r="E5903" s="4" t="n">
        <v>9137000610</v>
      </c>
      <c r="F5903" s="4" t="s">
        <v>10</v>
      </c>
      <c r="G5903" s="4" t="s">
        <v>12</v>
      </c>
    </row>
    <row r="5904" customFormat="false" ht="15.75" hidden="false" customHeight="false" outlineLevel="0" collapsed="false">
      <c r="A5904" s="3" t="n">
        <v>5903</v>
      </c>
      <c r="B5904" s="4" t="s">
        <v>21348</v>
      </c>
      <c r="C5904" s="4" t="s">
        <v>6853</v>
      </c>
      <c r="D5904" s="4" t="s">
        <v>21349</v>
      </c>
      <c r="E5904" s="4" t="s">
        <v>10</v>
      </c>
      <c r="F5904" s="4" t="s">
        <v>10</v>
      </c>
      <c r="G5904" s="4" t="s">
        <v>12</v>
      </c>
    </row>
    <row r="5905" customFormat="false" ht="15.75" hidden="false" customHeight="false" outlineLevel="0" collapsed="false">
      <c r="A5905" s="3" t="n">
        <v>5904</v>
      </c>
      <c r="B5905" s="4" t="s">
        <v>21350</v>
      </c>
      <c r="C5905" s="10" t="s">
        <v>21351</v>
      </c>
      <c r="D5905" s="4" t="s">
        <v>21352</v>
      </c>
      <c r="E5905" s="4" t="s">
        <v>21353</v>
      </c>
      <c r="F5905" s="4" t="s">
        <v>10</v>
      </c>
      <c r="G5905" s="4" t="s">
        <v>12</v>
      </c>
    </row>
    <row r="5906" customFormat="false" ht="15.75" hidden="false" customHeight="false" outlineLevel="0" collapsed="false">
      <c r="A5906" s="3" t="n">
        <v>5905</v>
      </c>
      <c r="B5906" s="4" t="s">
        <v>21354</v>
      </c>
      <c r="C5906" s="4" t="s">
        <v>21355</v>
      </c>
      <c r="D5906" s="4" t="s">
        <v>21356</v>
      </c>
      <c r="E5906" s="4" t="n">
        <v>7532093235</v>
      </c>
      <c r="F5906" s="4" t="s">
        <v>10</v>
      </c>
      <c r="G5906" s="4" t="s">
        <v>12</v>
      </c>
    </row>
    <row r="5907" customFormat="false" ht="15.75" hidden="false" customHeight="false" outlineLevel="0" collapsed="false">
      <c r="A5907" s="3" t="n">
        <v>5906</v>
      </c>
      <c r="B5907" s="4" t="s">
        <v>21357</v>
      </c>
      <c r="C5907" s="4" t="s">
        <v>21358</v>
      </c>
      <c r="D5907" s="4" t="s">
        <v>21359</v>
      </c>
      <c r="E5907" s="4" t="s">
        <v>21360</v>
      </c>
      <c r="F5907" s="4" t="s">
        <v>10</v>
      </c>
      <c r="G5907" s="4" t="s">
        <v>12</v>
      </c>
    </row>
    <row r="5908" customFormat="false" ht="15.75" hidden="false" customHeight="false" outlineLevel="0" collapsed="false">
      <c r="A5908" s="3" t="n">
        <v>5907</v>
      </c>
      <c r="B5908" s="4" t="s">
        <v>21361</v>
      </c>
      <c r="C5908" s="4" t="s">
        <v>21362</v>
      </c>
      <c r="D5908" s="4" t="s">
        <v>21363</v>
      </c>
      <c r="E5908" s="4" t="s">
        <v>21364</v>
      </c>
      <c r="F5908" s="4" t="s">
        <v>10</v>
      </c>
      <c r="G5908" s="4" t="s">
        <v>12</v>
      </c>
    </row>
    <row r="5909" customFormat="false" ht="15.75" hidden="false" customHeight="false" outlineLevel="0" collapsed="false">
      <c r="A5909" s="3" t="n">
        <v>5908</v>
      </c>
      <c r="B5909" s="4" t="s">
        <v>21365</v>
      </c>
      <c r="C5909" s="4" t="s">
        <v>21366</v>
      </c>
      <c r="D5909" s="4" t="s">
        <v>21367</v>
      </c>
      <c r="E5909" s="4" t="n">
        <v>9818224154</v>
      </c>
      <c r="F5909" s="4" t="s">
        <v>10</v>
      </c>
      <c r="G5909" s="4" t="s">
        <v>12</v>
      </c>
    </row>
    <row r="5910" customFormat="false" ht="15.75" hidden="false" customHeight="false" outlineLevel="0" collapsed="false">
      <c r="A5910" s="3" t="n">
        <v>5909</v>
      </c>
      <c r="B5910" s="4" t="s">
        <v>21368</v>
      </c>
      <c r="C5910" s="4" t="s">
        <v>21369</v>
      </c>
      <c r="D5910" s="4" t="s">
        <v>21370</v>
      </c>
      <c r="E5910" s="4" t="n">
        <v>7030184666</v>
      </c>
      <c r="F5910" s="4" t="s">
        <v>10</v>
      </c>
      <c r="G5910" s="4" t="s">
        <v>12</v>
      </c>
    </row>
    <row r="5911" customFormat="false" ht="15.75" hidden="false" customHeight="false" outlineLevel="0" collapsed="false">
      <c r="A5911" s="3" t="n">
        <v>5910</v>
      </c>
      <c r="B5911" s="4" t="s">
        <v>21371</v>
      </c>
      <c r="C5911" s="4" t="s">
        <v>21372</v>
      </c>
      <c r="D5911" s="4" t="s">
        <v>21373</v>
      </c>
      <c r="E5911" s="4" t="s">
        <v>21374</v>
      </c>
      <c r="F5911" s="4" t="s">
        <v>10</v>
      </c>
      <c r="G5911" s="4" t="s">
        <v>12</v>
      </c>
    </row>
    <row r="5912" customFormat="false" ht="15.75" hidden="false" customHeight="false" outlineLevel="0" collapsed="false">
      <c r="A5912" s="3" t="n">
        <v>5911</v>
      </c>
      <c r="B5912" s="4" t="s">
        <v>21375</v>
      </c>
      <c r="C5912" s="4" t="s">
        <v>6853</v>
      </c>
      <c r="D5912" s="4" t="s">
        <v>21376</v>
      </c>
      <c r="E5912" s="4" t="s">
        <v>10</v>
      </c>
      <c r="F5912" s="4" t="s">
        <v>10</v>
      </c>
      <c r="G5912" s="4" t="s">
        <v>12</v>
      </c>
    </row>
    <row r="5913" customFormat="false" ht="15.75" hidden="false" customHeight="false" outlineLevel="0" collapsed="false">
      <c r="A5913" s="3" t="n">
        <v>5912</v>
      </c>
      <c r="B5913" s="4" t="s">
        <v>21377</v>
      </c>
      <c r="C5913" s="4" t="s">
        <v>6853</v>
      </c>
      <c r="D5913" s="4" t="s">
        <v>21378</v>
      </c>
      <c r="E5913" s="4" t="s">
        <v>21379</v>
      </c>
      <c r="F5913" s="4" t="s">
        <v>10</v>
      </c>
      <c r="G5913" s="4" t="s">
        <v>12</v>
      </c>
    </row>
    <row r="5914" customFormat="false" ht="15.75" hidden="false" customHeight="false" outlineLevel="0" collapsed="false">
      <c r="A5914" s="3" t="n">
        <v>5913</v>
      </c>
      <c r="B5914" s="4" t="s">
        <v>21380</v>
      </c>
      <c r="C5914" s="4" t="s">
        <v>11084</v>
      </c>
      <c r="D5914" s="4" t="s">
        <v>21381</v>
      </c>
      <c r="E5914" s="4" t="s">
        <v>21301</v>
      </c>
      <c r="F5914" s="4" t="s">
        <v>10</v>
      </c>
      <c r="G5914" s="4" t="s">
        <v>12</v>
      </c>
    </row>
    <row r="5915" customFormat="false" ht="15.75" hidden="false" customHeight="false" outlineLevel="0" collapsed="false">
      <c r="A5915" s="3" t="n">
        <v>5914</v>
      </c>
      <c r="B5915" s="4" t="s">
        <v>21382</v>
      </c>
      <c r="C5915" s="4" t="s">
        <v>21383</v>
      </c>
      <c r="D5915" s="4" t="s">
        <v>21384</v>
      </c>
      <c r="E5915" s="4" t="s">
        <v>17489</v>
      </c>
      <c r="F5915" s="4" t="s">
        <v>10</v>
      </c>
      <c r="G5915" s="4" t="s">
        <v>12</v>
      </c>
    </row>
    <row r="5916" customFormat="false" ht="15.75" hidden="false" customHeight="false" outlineLevel="0" collapsed="false">
      <c r="A5916" s="3" t="n">
        <v>5915</v>
      </c>
      <c r="B5916" s="4" t="s">
        <v>21385</v>
      </c>
      <c r="C5916" s="4" t="s">
        <v>20709</v>
      </c>
      <c r="D5916" s="4" t="s">
        <v>21386</v>
      </c>
      <c r="E5916" s="4" t="s">
        <v>10</v>
      </c>
      <c r="F5916" s="4" t="s">
        <v>10</v>
      </c>
      <c r="G5916" s="4" t="s">
        <v>12</v>
      </c>
    </row>
    <row r="5917" customFormat="false" ht="15.75" hidden="false" customHeight="false" outlineLevel="0" collapsed="false">
      <c r="A5917" s="3" t="n">
        <v>5916</v>
      </c>
      <c r="B5917" s="4" t="s">
        <v>21387</v>
      </c>
      <c r="C5917" s="4" t="s">
        <v>21388</v>
      </c>
      <c r="D5917" s="4" t="s">
        <v>21389</v>
      </c>
      <c r="E5917" s="4" t="s">
        <v>21390</v>
      </c>
      <c r="F5917" s="4" t="s">
        <v>10</v>
      </c>
      <c r="G5917" s="4" t="s">
        <v>12</v>
      </c>
    </row>
    <row r="5918" customFormat="false" ht="15.75" hidden="false" customHeight="false" outlineLevel="0" collapsed="false">
      <c r="A5918" s="3" t="n">
        <v>5917</v>
      </c>
      <c r="B5918" s="4" t="s">
        <v>21391</v>
      </c>
      <c r="C5918" s="4" t="s">
        <v>17489</v>
      </c>
      <c r="D5918" s="4" t="s">
        <v>21392</v>
      </c>
      <c r="E5918" s="4" t="s">
        <v>17489</v>
      </c>
      <c r="F5918" s="4" t="s">
        <v>10</v>
      </c>
      <c r="G5918" s="4" t="s">
        <v>12</v>
      </c>
    </row>
    <row r="5919" customFormat="false" ht="15.75" hidden="false" customHeight="false" outlineLevel="0" collapsed="false">
      <c r="A5919" s="3" t="n">
        <v>5918</v>
      </c>
      <c r="B5919" s="4" t="s">
        <v>21393</v>
      </c>
      <c r="C5919" s="4" t="s">
        <v>19649</v>
      </c>
      <c r="D5919" s="4" t="s">
        <v>21394</v>
      </c>
      <c r="E5919" s="4" t="s">
        <v>21395</v>
      </c>
      <c r="F5919" s="4" t="s">
        <v>10</v>
      </c>
      <c r="G5919" s="4" t="s">
        <v>12</v>
      </c>
    </row>
    <row r="5920" customFormat="false" ht="15.75" hidden="false" customHeight="false" outlineLevel="0" collapsed="false">
      <c r="A5920" s="3" t="n">
        <v>5919</v>
      </c>
      <c r="B5920" s="4" t="s">
        <v>21396</v>
      </c>
      <c r="C5920" s="10" t="s">
        <v>21397</v>
      </c>
      <c r="D5920" s="4" t="s">
        <v>21398</v>
      </c>
      <c r="E5920" s="10" t="s">
        <v>21399</v>
      </c>
      <c r="F5920" s="4" t="s">
        <v>10</v>
      </c>
      <c r="G5920" s="4" t="s">
        <v>12</v>
      </c>
    </row>
    <row r="5921" customFormat="false" ht="15.75" hidden="false" customHeight="false" outlineLevel="0" collapsed="false">
      <c r="A5921" s="3" t="n">
        <v>5920</v>
      </c>
      <c r="B5921" s="4" t="s">
        <v>21400</v>
      </c>
      <c r="C5921" s="4" t="s">
        <v>21401</v>
      </c>
      <c r="D5921" s="4" t="s">
        <v>21402</v>
      </c>
      <c r="E5921" s="4" t="s">
        <v>21403</v>
      </c>
      <c r="F5921" s="4" t="s">
        <v>10</v>
      </c>
      <c r="G5921" s="4" t="s">
        <v>12</v>
      </c>
    </row>
    <row r="5922" customFormat="false" ht="15.75" hidden="false" customHeight="false" outlineLevel="0" collapsed="false">
      <c r="A5922" s="3" t="n">
        <v>5921</v>
      </c>
      <c r="B5922" s="4" t="s">
        <v>21404</v>
      </c>
      <c r="C5922" s="4" t="s">
        <v>21405</v>
      </c>
      <c r="D5922" s="4" t="s">
        <v>21406</v>
      </c>
      <c r="E5922" s="4" t="s">
        <v>21407</v>
      </c>
      <c r="F5922" s="4" t="s">
        <v>10</v>
      </c>
      <c r="G5922" s="4" t="s">
        <v>12</v>
      </c>
    </row>
    <row r="5923" customFormat="false" ht="15.75" hidden="false" customHeight="false" outlineLevel="0" collapsed="false">
      <c r="A5923" s="3" t="n">
        <v>5922</v>
      </c>
      <c r="B5923" s="4" t="s">
        <v>21408</v>
      </c>
      <c r="C5923" s="4" t="s">
        <v>20273</v>
      </c>
      <c r="D5923" s="4" t="s">
        <v>21409</v>
      </c>
      <c r="E5923" s="4" t="s">
        <v>21410</v>
      </c>
      <c r="F5923" s="4" t="s">
        <v>10</v>
      </c>
      <c r="G5923" s="4" t="s">
        <v>12</v>
      </c>
    </row>
    <row r="5924" customFormat="false" ht="15.75" hidden="false" customHeight="false" outlineLevel="0" collapsed="false">
      <c r="A5924" s="3" t="n">
        <v>5923</v>
      </c>
      <c r="B5924" s="4" t="s">
        <v>21411</v>
      </c>
      <c r="C5924" s="4" t="s">
        <v>21412</v>
      </c>
      <c r="D5924" s="4" t="s">
        <v>21413</v>
      </c>
      <c r="E5924" s="4" t="n">
        <v>9930346641</v>
      </c>
      <c r="F5924" s="4" t="s">
        <v>10</v>
      </c>
      <c r="G5924" s="4" t="s">
        <v>12</v>
      </c>
    </row>
    <row r="5925" customFormat="false" ht="15.75" hidden="false" customHeight="false" outlineLevel="0" collapsed="false">
      <c r="A5925" s="3" t="n">
        <v>5924</v>
      </c>
      <c r="B5925" s="4" t="s">
        <v>21414</v>
      </c>
      <c r="C5925" s="4" t="s">
        <v>21415</v>
      </c>
      <c r="D5925" s="4" t="s">
        <v>21416</v>
      </c>
      <c r="E5925" s="4" t="s">
        <v>10</v>
      </c>
      <c r="F5925" s="4" t="s">
        <v>10</v>
      </c>
      <c r="G5925" s="4" t="s">
        <v>12</v>
      </c>
    </row>
    <row r="5926" customFormat="false" ht="15.75" hidden="false" customHeight="false" outlineLevel="0" collapsed="false">
      <c r="A5926" s="3" t="n">
        <v>5925</v>
      </c>
      <c r="B5926" s="4" t="s">
        <v>21417</v>
      </c>
      <c r="C5926" s="4" t="s">
        <v>21418</v>
      </c>
      <c r="D5926" s="4" t="s">
        <v>21419</v>
      </c>
      <c r="E5926" s="4" t="s">
        <v>21420</v>
      </c>
      <c r="F5926" s="4" t="s">
        <v>10</v>
      </c>
      <c r="G5926" s="4" t="s">
        <v>12</v>
      </c>
    </row>
    <row r="5927" customFormat="false" ht="15.75" hidden="false" customHeight="false" outlineLevel="0" collapsed="false">
      <c r="A5927" s="3" t="n">
        <v>5926</v>
      </c>
      <c r="B5927" s="4" t="s">
        <v>21421</v>
      </c>
      <c r="C5927" s="4" t="s">
        <v>21422</v>
      </c>
      <c r="D5927" s="4" t="s">
        <v>21423</v>
      </c>
      <c r="E5927" s="4" t="s">
        <v>17489</v>
      </c>
      <c r="F5927" s="4" t="s">
        <v>10</v>
      </c>
      <c r="G5927" s="4" t="s">
        <v>12</v>
      </c>
    </row>
    <row r="5928" customFormat="false" ht="15.75" hidden="false" customHeight="false" outlineLevel="0" collapsed="false">
      <c r="A5928" s="3" t="n">
        <v>5927</v>
      </c>
      <c r="B5928" s="4" t="s">
        <v>21424</v>
      </c>
      <c r="C5928" s="4" t="s">
        <v>12936</v>
      </c>
      <c r="D5928" s="4" t="s">
        <v>21425</v>
      </c>
      <c r="E5928" s="4" t="s">
        <v>21426</v>
      </c>
      <c r="F5928" s="4" t="s">
        <v>10</v>
      </c>
      <c r="G5928" s="4" t="s">
        <v>12</v>
      </c>
    </row>
    <row r="5929" customFormat="false" ht="15.75" hidden="false" customHeight="false" outlineLevel="0" collapsed="false">
      <c r="A5929" s="3" t="n">
        <v>5928</v>
      </c>
      <c r="B5929" s="4" t="s">
        <v>21427</v>
      </c>
      <c r="C5929" s="4" t="s">
        <v>21428</v>
      </c>
      <c r="D5929" s="4" t="s">
        <v>21429</v>
      </c>
      <c r="E5929" s="4" t="n">
        <v>9999059877</v>
      </c>
      <c r="F5929" s="4" t="s">
        <v>10</v>
      </c>
      <c r="G5929" s="4" t="s">
        <v>12</v>
      </c>
    </row>
    <row r="5930" customFormat="false" ht="15.75" hidden="false" customHeight="false" outlineLevel="0" collapsed="false">
      <c r="A5930" s="3" t="n">
        <v>5929</v>
      </c>
      <c r="B5930" s="4" t="s">
        <v>21430</v>
      </c>
      <c r="C5930" s="4" t="s">
        <v>21431</v>
      </c>
      <c r="D5930" s="4" t="s">
        <v>21432</v>
      </c>
      <c r="E5930" s="4" t="s">
        <v>21433</v>
      </c>
      <c r="F5930" s="4" t="s">
        <v>10</v>
      </c>
      <c r="G5930" s="4" t="s">
        <v>12</v>
      </c>
    </row>
    <row r="5931" customFormat="false" ht="15.75" hidden="false" customHeight="false" outlineLevel="0" collapsed="false">
      <c r="A5931" s="3" t="n">
        <v>5930</v>
      </c>
      <c r="B5931" s="4" t="s">
        <v>21434</v>
      </c>
      <c r="C5931" s="4" t="s">
        <v>21435</v>
      </c>
      <c r="D5931" s="4" t="s">
        <v>21436</v>
      </c>
      <c r="E5931" s="4" t="s">
        <v>21437</v>
      </c>
      <c r="F5931" s="4" t="s">
        <v>10</v>
      </c>
      <c r="G5931" s="4" t="s">
        <v>12</v>
      </c>
    </row>
    <row r="5932" customFormat="false" ht="15.75" hidden="false" customHeight="false" outlineLevel="0" collapsed="false">
      <c r="A5932" s="3" t="n">
        <v>5931</v>
      </c>
      <c r="B5932" s="4" t="s">
        <v>21438</v>
      </c>
      <c r="C5932" s="4" t="s">
        <v>6853</v>
      </c>
      <c r="D5932" s="4" t="s">
        <v>21439</v>
      </c>
      <c r="E5932" s="4" t="s">
        <v>21440</v>
      </c>
      <c r="F5932" s="4" t="s">
        <v>10</v>
      </c>
      <c r="G5932" s="4" t="s">
        <v>12</v>
      </c>
    </row>
    <row r="5933" customFormat="false" ht="15.75" hidden="false" customHeight="false" outlineLevel="0" collapsed="false">
      <c r="A5933" s="3" t="n">
        <v>5932</v>
      </c>
      <c r="B5933" s="4" t="s">
        <v>21441</v>
      </c>
      <c r="C5933" s="4" t="s">
        <v>21442</v>
      </c>
      <c r="D5933" s="4" t="s">
        <v>21443</v>
      </c>
      <c r="E5933" s="4" t="n">
        <v>9254107112</v>
      </c>
      <c r="F5933" s="4" t="s">
        <v>10</v>
      </c>
      <c r="G5933" s="4" t="s">
        <v>12</v>
      </c>
    </row>
    <row r="5934" customFormat="false" ht="15.75" hidden="false" customHeight="false" outlineLevel="0" collapsed="false">
      <c r="A5934" s="3" t="n">
        <v>5933</v>
      </c>
      <c r="B5934" s="4" t="s">
        <v>21444</v>
      </c>
      <c r="C5934" s="4" t="s">
        <v>21445</v>
      </c>
      <c r="D5934" s="4" t="s">
        <v>21446</v>
      </c>
      <c r="E5934" s="4" t="n">
        <v>9049119248</v>
      </c>
      <c r="F5934" s="4" t="s">
        <v>10</v>
      </c>
      <c r="G5934" s="4" t="s">
        <v>12</v>
      </c>
    </row>
    <row r="5935" customFormat="false" ht="15.75" hidden="false" customHeight="false" outlineLevel="0" collapsed="false">
      <c r="A5935" s="3" t="n">
        <v>5934</v>
      </c>
      <c r="B5935" s="4" t="s">
        <v>21447</v>
      </c>
      <c r="C5935" s="4" t="s">
        <v>21448</v>
      </c>
      <c r="D5935" s="4" t="s">
        <v>21449</v>
      </c>
      <c r="E5935" s="4" t="s">
        <v>10</v>
      </c>
      <c r="F5935" s="4" t="s">
        <v>10</v>
      </c>
      <c r="G5935" s="4" t="s">
        <v>12</v>
      </c>
    </row>
    <row r="5936" customFormat="false" ht="15.75" hidden="false" customHeight="false" outlineLevel="0" collapsed="false">
      <c r="A5936" s="3" t="n">
        <v>5935</v>
      </c>
      <c r="B5936" s="4" t="s">
        <v>21450</v>
      </c>
      <c r="C5936" s="4" t="s">
        <v>20273</v>
      </c>
      <c r="D5936" s="4" t="s">
        <v>21451</v>
      </c>
      <c r="E5936" s="4" t="s">
        <v>21452</v>
      </c>
      <c r="F5936" s="4" t="s">
        <v>10</v>
      </c>
      <c r="G5936" s="4" t="s">
        <v>12</v>
      </c>
    </row>
    <row r="5937" customFormat="false" ht="15.75" hidden="false" customHeight="false" outlineLevel="0" collapsed="false">
      <c r="A5937" s="3" t="n">
        <v>5936</v>
      </c>
      <c r="B5937" s="4" t="s">
        <v>21453</v>
      </c>
      <c r="C5937" s="4" t="s">
        <v>6853</v>
      </c>
      <c r="D5937" s="4" t="s">
        <v>21454</v>
      </c>
      <c r="E5937" s="4" t="s">
        <v>21455</v>
      </c>
      <c r="F5937" s="4" t="s">
        <v>10</v>
      </c>
      <c r="G5937" s="4" t="s">
        <v>12</v>
      </c>
    </row>
    <row r="5938" customFormat="false" ht="15.75" hidden="false" customHeight="false" outlineLevel="0" collapsed="false">
      <c r="A5938" s="3" t="n">
        <v>5937</v>
      </c>
      <c r="B5938" s="4" t="s">
        <v>21456</v>
      </c>
      <c r="C5938" s="4" t="s">
        <v>21457</v>
      </c>
      <c r="D5938" s="4" t="s">
        <v>21458</v>
      </c>
      <c r="E5938" s="4" t="s">
        <v>21459</v>
      </c>
      <c r="F5938" s="4" t="s">
        <v>10</v>
      </c>
      <c r="G5938" s="4" t="s">
        <v>12</v>
      </c>
    </row>
    <row r="5939" customFormat="false" ht="15.75" hidden="false" customHeight="false" outlineLevel="0" collapsed="false">
      <c r="A5939" s="3" t="n">
        <v>5938</v>
      </c>
      <c r="B5939" s="4" t="s">
        <v>21460</v>
      </c>
      <c r="C5939" s="4" t="s">
        <v>7912</v>
      </c>
      <c r="D5939" s="4" t="s">
        <v>21461</v>
      </c>
      <c r="E5939" s="4" t="s">
        <v>21462</v>
      </c>
      <c r="F5939" s="4" t="s">
        <v>10</v>
      </c>
      <c r="G5939" s="4" t="s">
        <v>12</v>
      </c>
    </row>
    <row r="5940" customFormat="false" ht="15.75" hidden="false" customHeight="false" outlineLevel="0" collapsed="false">
      <c r="A5940" s="3" t="n">
        <v>5939</v>
      </c>
      <c r="B5940" s="4" t="s">
        <v>21463</v>
      </c>
      <c r="C5940" s="4" t="s">
        <v>21464</v>
      </c>
      <c r="D5940" s="4" t="s">
        <v>21465</v>
      </c>
      <c r="E5940" s="4" t="s">
        <v>17489</v>
      </c>
      <c r="F5940" s="4" t="s">
        <v>10</v>
      </c>
      <c r="G5940" s="4" t="s">
        <v>12</v>
      </c>
    </row>
    <row r="5941" customFormat="false" ht="15.75" hidden="false" customHeight="false" outlineLevel="0" collapsed="false">
      <c r="A5941" s="3" t="n">
        <v>5940</v>
      </c>
      <c r="B5941" s="4" t="s">
        <v>21466</v>
      </c>
      <c r="C5941" s="4" t="s">
        <v>6853</v>
      </c>
      <c r="D5941" s="4" t="s">
        <v>21467</v>
      </c>
      <c r="E5941" s="4" t="s">
        <v>10</v>
      </c>
      <c r="F5941" s="4" t="s">
        <v>10</v>
      </c>
      <c r="G5941" s="4" t="s">
        <v>12</v>
      </c>
    </row>
    <row r="5942" customFormat="false" ht="15.75" hidden="false" customHeight="false" outlineLevel="0" collapsed="false">
      <c r="A5942" s="3" t="n">
        <v>5941</v>
      </c>
      <c r="B5942" s="4" t="s">
        <v>21468</v>
      </c>
      <c r="C5942" s="4" t="s">
        <v>21469</v>
      </c>
      <c r="D5942" s="4" t="s">
        <v>21470</v>
      </c>
      <c r="E5942" s="4" t="n">
        <v>9960145690</v>
      </c>
      <c r="F5942" s="4" t="s">
        <v>10</v>
      </c>
      <c r="G5942" s="4" t="s">
        <v>12</v>
      </c>
    </row>
    <row r="5943" customFormat="false" ht="15.75" hidden="false" customHeight="false" outlineLevel="0" collapsed="false">
      <c r="A5943" s="3" t="n">
        <v>5942</v>
      </c>
      <c r="B5943" s="4" t="s">
        <v>21471</v>
      </c>
      <c r="C5943" s="4" t="s">
        <v>21472</v>
      </c>
      <c r="D5943" s="4" t="s">
        <v>21473</v>
      </c>
      <c r="E5943" s="4" t="s">
        <v>17489</v>
      </c>
      <c r="F5943" s="4" t="s">
        <v>10</v>
      </c>
      <c r="G5943" s="4" t="s">
        <v>12</v>
      </c>
    </row>
    <row r="5944" customFormat="false" ht="15.75" hidden="false" customHeight="false" outlineLevel="0" collapsed="false">
      <c r="A5944" s="3" t="n">
        <v>5943</v>
      </c>
      <c r="B5944" s="4" t="s">
        <v>21474</v>
      </c>
      <c r="C5944" s="4" t="s">
        <v>6853</v>
      </c>
      <c r="D5944" s="4" t="s">
        <v>21475</v>
      </c>
      <c r="E5944" s="4" t="s">
        <v>21476</v>
      </c>
      <c r="F5944" s="4" t="s">
        <v>10</v>
      </c>
      <c r="G5944" s="4" t="s">
        <v>12</v>
      </c>
    </row>
    <row r="5945" customFormat="false" ht="15.75" hidden="false" customHeight="false" outlineLevel="0" collapsed="false">
      <c r="A5945" s="3" t="n">
        <v>5944</v>
      </c>
      <c r="B5945" s="4" t="s">
        <v>21477</v>
      </c>
      <c r="C5945" s="4" t="s">
        <v>21478</v>
      </c>
      <c r="D5945" s="4" t="s">
        <v>21479</v>
      </c>
      <c r="E5945" s="4" t="s">
        <v>10</v>
      </c>
      <c r="F5945" s="4" t="s">
        <v>10</v>
      </c>
      <c r="G5945" s="4" t="s">
        <v>12</v>
      </c>
    </row>
    <row r="5946" customFormat="false" ht="15.75" hidden="false" customHeight="false" outlineLevel="0" collapsed="false">
      <c r="A5946" s="3" t="n">
        <v>5945</v>
      </c>
      <c r="B5946" s="4" t="s">
        <v>21480</v>
      </c>
      <c r="C5946" s="4" t="s">
        <v>21481</v>
      </c>
      <c r="D5946" s="4" t="s">
        <v>21482</v>
      </c>
      <c r="E5946" s="4" t="s">
        <v>21483</v>
      </c>
      <c r="F5946" s="4" t="s">
        <v>10</v>
      </c>
      <c r="G5946" s="4" t="s">
        <v>12</v>
      </c>
    </row>
    <row r="5947" customFormat="false" ht="15.75" hidden="false" customHeight="false" outlineLevel="0" collapsed="false">
      <c r="A5947" s="3" t="n">
        <v>5946</v>
      </c>
      <c r="B5947" s="4" t="s">
        <v>21484</v>
      </c>
      <c r="C5947" s="4" t="s">
        <v>21485</v>
      </c>
      <c r="D5947" s="4" t="s">
        <v>21486</v>
      </c>
      <c r="E5947" s="4" t="n">
        <v>9310144488</v>
      </c>
      <c r="F5947" s="4" t="s">
        <v>10</v>
      </c>
      <c r="G5947" s="4" t="s">
        <v>12</v>
      </c>
    </row>
    <row r="5948" customFormat="false" ht="15.75" hidden="false" customHeight="false" outlineLevel="0" collapsed="false">
      <c r="A5948" s="3" t="n">
        <v>5947</v>
      </c>
      <c r="B5948" s="4" t="s">
        <v>21487</v>
      </c>
      <c r="C5948" s="4" t="s">
        <v>6853</v>
      </c>
      <c r="D5948" s="4" t="s">
        <v>21488</v>
      </c>
      <c r="E5948" s="4" t="s">
        <v>10</v>
      </c>
      <c r="F5948" s="4" t="s">
        <v>10</v>
      </c>
      <c r="G5948" s="4" t="s">
        <v>12</v>
      </c>
    </row>
    <row r="5949" customFormat="false" ht="15.75" hidden="false" customHeight="false" outlineLevel="0" collapsed="false">
      <c r="A5949" s="3" t="n">
        <v>5948</v>
      </c>
      <c r="B5949" s="4" t="s">
        <v>21489</v>
      </c>
      <c r="C5949" s="4" t="s">
        <v>21490</v>
      </c>
      <c r="D5949" s="4" t="s">
        <v>21491</v>
      </c>
      <c r="E5949" s="4" t="s">
        <v>21492</v>
      </c>
      <c r="F5949" s="4" t="s">
        <v>10</v>
      </c>
      <c r="G5949" s="4" t="s">
        <v>12</v>
      </c>
    </row>
    <row r="5950" customFormat="false" ht="15.75" hidden="false" customHeight="false" outlineLevel="0" collapsed="false">
      <c r="A5950" s="3" t="n">
        <v>5949</v>
      </c>
      <c r="B5950" s="4" t="s">
        <v>21493</v>
      </c>
      <c r="C5950" s="4" t="s">
        <v>21494</v>
      </c>
      <c r="D5950" s="4" t="s">
        <v>21495</v>
      </c>
      <c r="E5950" s="4" t="n">
        <v>9094940093</v>
      </c>
      <c r="F5950" s="4" t="s">
        <v>10</v>
      </c>
      <c r="G5950" s="4" t="s">
        <v>12</v>
      </c>
    </row>
    <row r="5951" customFormat="false" ht="15.75" hidden="false" customHeight="false" outlineLevel="0" collapsed="false">
      <c r="A5951" s="3" t="n">
        <v>5950</v>
      </c>
      <c r="B5951" s="4" t="s">
        <v>21496</v>
      </c>
      <c r="C5951" s="4" t="s">
        <v>21497</v>
      </c>
      <c r="D5951" s="4" t="s">
        <v>21498</v>
      </c>
      <c r="E5951" s="4" t="s">
        <v>21499</v>
      </c>
      <c r="F5951" s="4" t="s">
        <v>10</v>
      </c>
      <c r="G5951" s="4" t="s">
        <v>12</v>
      </c>
    </row>
    <row r="5952" customFormat="false" ht="15.75" hidden="false" customHeight="false" outlineLevel="0" collapsed="false">
      <c r="A5952" s="3" t="n">
        <v>5951</v>
      </c>
      <c r="B5952" s="4" t="s">
        <v>21500</v>
      </c>
      <c r="C5952" s="4" t="s">
        <v>21501</v>
      </c>
      <c r="D5952" s="4" t="s">
        <v>21502</v>
      </c>
      <c r="E5952" s="4" t="s">
        <v>21503</v>
      </c>
      <c r="F5952" s="4" t="s">
        <v>10</v>
      </c>
      <c r="G5952" s="4" t="s">
        <v>12</v>
      </c>
    </row>
    <row r="5953" customFormat="false" ht="15.75" hidden="false" customHeight="false" outlineLevel="0" collapsed="false">
      <c r="A5953" s="3" t="n">
        <v>5952</v>
      </c>
      <c r="B5953" s="4" t="s">
        <v>21504</v>
      </c>
      <c r="C5953" s="4" t="s">
        <v>21505</v>
      </c>
      <c r="D5953" s="4" t="s">
        <v>21506</v>
      </c>
      <c r="E5953" s="4" t="n">
        <v>9820022256</v>
      </c>
      <c r="F5953" s="4" t="s">
        <v>10</v>
      </c>
      <c r="G5953" s="4" t="s">
        <v>12</v>
      </c>
    </row>
    <row r="5954" customFormat="false" ht="15.75" hidden="false" customHeight="false" outlineLevel="0" collapsed="false">
      <c r="A5954" s="3" t="n">
        <v>5953</v>
      </c>
      <c r="B5954" s="4" t="s">
        <v>21507</v>
      </c>
      <c r="C5954" s="4" t="s">
        <v>21508</v>
      </c>
      <c r="D5954" s="4" t="s">
        <v>21509</v>
      </c>
      <c r="E5954" s="4" t="s">
        <v>21509</v>
      </c>
      <c r="F5954" s="4" t="s">
        <v>10</v>
      </c>
      <c r="G5954" s="4" t="s">
        <v>12</v>
      </c>
    </row>
    <row r="5955" customFormat="false" ht="15.75" hidden="false" customHeight="false" outlineLevel="0" collapsed="false">
      <c r="A5955" s="3" t="n">
        <v>5954</v>
      </c>
      <c r="B5955" s="4" t="s">
        <v>21510</v>
      </c>
      <c r="C5955" s="4" t="s">
        <v>6853</v>
      </c>
      <c r="D5955" s="4" t="s">
        <v>21511</v>
      </c>
      <c r="E5955" s="4" t="s">
        <v>10</v>
      </c>
      <c r="F5955" s="4" t="s">
        <v>10</v>
      </c>
      <c r="G5955" s="4" t="s">
        <v>12</v>
      </c>
    </row>
    <row r="5956" customFormat="false" ht="15.75" hidden="false" customHeight="false" outlineLevel="0" collapsed="false">
      <c r="A5956" s="3" t="n">
        <v>5955</v>
      </c>
      <c r="B5956" s="4" t="s">
        <v>21512</v>
      </c>
      <c r="C5956" s="4" t="s">
        <v>21513</v>
      </c>
      <c r="D5956" s="4" t="s">
        <v>21514</v>
      </c>
      <c r="E5956" s="4" t="s">
        <v>21515</v>
      </c>
      <c r="F5956" s="4" t="s">
        <v>10</v>
      </c>
      <c r="G5956" s="4" t="s">
        <v>12</v>
      </c>
    </row>
    <row r="5957" customFormat="false" ht="15.75" hidden="false" customHeight="false" outlineLevel="0" collapsed="false">
      <c r="A5957" s="3" t="n">
        <v>5956</v>
      </c>
      <c r="B5957" s="4" t="s">
        <v>21516</v>
      </c>
      <c r="C5957" s="4" t="s">
        <v>21517</v>
      </c>
      <c r="D5957" s="4" t="s">
        <v>21518</v>
      </c>
      <c r="E5957" s="4" t="s">
        <v>10</v>
      </c>
      <c r="F5957" s="4" t="s">
        <v>10</v>
      </c>
      <c r="G5957" s="4" t="s">
        <v>12</v>
      </c>
    </row>
    <row r="5958" customFormat="false" ht="15.75" hidden="false" customHeight="false" outlineLevel="0" collapsed="false">
      <c r="A5958" s="3" t="n">
        <v>5957</v>
      </c>
      <c r="B5958" s="4" t="s">
        <v>21519</v>
      </c>
      <c r="C5958" s="4" t="s">
        <v>11289</v>
      </c>
      <c r="D5958" s="4" t="s">
        <v>21520</v>
      </c>
      <c r="E5958" s="4" t="n">
        <v>9810208625</v>
      </c>
      <c r="F5958" s="4" t="s">
        <v>10</v>
      </c>
      <c r="G5958" s="4" t="s">
        <v>12</v>
      </c>
    </row>
    <row r="5959" customFormat="false" ht="15.75" hidden="false" customHeight="false" outlineLevel="0" collapsed="false">
      <c r="A5959" s="3" t="n">
        <v>5958</v>
      </c>
      <c r="B5959" s="4" t="s">
        <v>21521</v>
      </c>
      <c r="C5959" s="4" t="s">
        <v>6853</v>
      </c>
      <c r="D5959" s="4" t="s">
        <v>21522</v>
      </c>
      <c r="E5959" s="4" t="s">
        <v>10</v>
      </c>
      <c r="F5959" s="4" t="s">
        <v>10</v>
      </c>
      <c r="G5959" s="4" t="s">
        <v>12</v>
      </c>
    </row>
    <row r="5960" customFormat="false" ht="15.75" hidden="false" customHeight="false" outlineLevel="0" collapsed="false">
      <c r="A5960" s="3" t="n">
        <v>5959</v>
      </c>
      <c r="B5960" s="4" t="s">
        <v>21523</v>
      </c>
      <c r="C5960" s="4" t="s">
        <v>21524</v>
      </c>
      <c r="D5960" s="4" t="s">
        <v>21525</v>
      </c>
      <c r="E5960" s="4" t="s">
        <v>17489</v>
      </c>
      <c r="F5960" s="4" t="s">
        <v>10</v>
      </c>
      <c r="G5960" s="4" t="s">
        <v>12</v>
      </c>
    </row>
    <row r="5961" customFormat="false" ht="15.75" hidden="false" customHeight="false" outlineLevel="0" collapsed="false">
      <c r="A5961" s="3" t="n">
        <v>5960</v>
      </c>
      <c r="B5961" s="4" t="s">
        <v>21526</v>
      </c>
      <c r="C5961" s="4" t="s">
        <v>21527</v>
      </c>
      <c r="D5961" s="4" t="s">
        <v>21528</v>
      </c>
      <c r="E5961" s="4" t="n">
        <v>9902521486</v>
      </c>
      <c r="F5961" s="4" t="s">
        <v>10</v>
      </c>
      <c r="G5961" s="4" t="s">
        <v>12</v>
      </c>
    </row>
    <row r="5962" customFormat="false" ht="15.75" hidden="false" customHeight="false" outlineLevel="0" collapsed="false">
      <c r="A5962" s="3" t="n">
        <v>5961</v>
      </c>
      <c r="B5962" s="4" t="s">
        <v>21529</v>
      </c>
      <c r="C5962" s="4" t="s">
        <v>21530</v>
      </c>
      <c r="D5962" s="4" t="s">
        <v>21531</v>
      </c>
      <c r="E5962" s="4" t="s">
        <v>21532</v>
      </c>
      <c r="F5962" s="4" t="s">
        <v>10</v>
      </c>
      <c r="G5962" s="4" t="s">
        <v>12</v>
      </c>
    </row>
    <row r="5963" customFormat="false" ht="15.75" hidden="false" customHeight="false" outlineLevel="0" collapsed="false">
      <c r="A5963" s="3" t="n">
        <v>5962</v>
      </c>
      <c r="B5963" s="4" t="s">
        <v>21533</v>
      </c>
      <c r="C5963" s="4" t="s">
        <v>21534</v>
      </c>
      <c r="D5963" s="4" t="s">
        <v>21535</v>
      </c>
      <c r="E5963" s="4" t="s">
        <v>21536</v>
      </c>
      <c r="F5963" s="4" t="s">
        <v>10</v>
      </c>
      <c r="G5963" s="4" t="s">
        <v>12</v>
      </c>
    </row>
    <row r="5964" customFormat="false" ht="15.75" hidden="false" customHeight="false" outlineLevel="0" collapsed="false">
      <c r="A5964" s="3" t="n">
        <v>5963</v>
      </c>
      <c r="B5964" s="4" t="s">
        <v>21537</v>
      </c>
      <c r="C5964" s="4" t="s">
        <v>21538</v>
      </c>
      <c r="D5964" s="4" t="s">
        <v>21539</v>
      </c>
      <c r="E5964" s="4" t="s">
        <v>21540</v>
      </c>
      <c r="F5964" s="4" t="s">
        <v>10</v>
      </c>
      <c r="G5964" s="4" t="s">
        <v>12</v>
      </c>
    </row>
    <row r="5965" customFormat="false" ht="15.75" hidden="false" customHeight="false" outlineLevel="0" collapsed="false">
      <c r="A5965" s="3" t="n">
        <v>5964</v>
      </c>
      <c r="B5965" s="4" t="s">
        <v>21541</v>
      </c>
      <c r="C5965" s="4" t="s">
        <v>21542</v>
      </c>
      <c r="D5965" s="4" t="s">
        <v>21543</v>
      </c>
      <c r="E5965" s="4" t="s">
        <v>21544</v>
      </c>
      <c r="F5965" s="4" t="s">
        <v>10</v>
      </c>
      <c r="G5965" s="4" t="s">
        <v>12</v>
      </c>
    </row>
    <row r="5966" customFormat="false" ht="15.75" hidden="false" customHeight="false" outlineLevel="0" collapsed="false">
      <c r="A5966" s="3" t="n">
        <v>5965</v>
      </c>
      <c r="B5966" s="4" t="s">
        <v>21545</v>
      </c>
      <c r="C5966" s="4" t="s">
        <v>21546</v>
      </c>
      <c r="D5966" s="4" t="s">
        <v>21547</v>
      </c>
      <c r="E5966" s="4" t="s">
        <v>17489</v>
      </c>
      <c r="F5966" s="4" t="s">
        <v>10</v>
      </c>
      <c r="G5966" s="4" t="s">
        <v>12</v>
      </c>
    </row>
    <row r="5967" customFormat="false" ht="15.75" hidden="false" customHeight="false" outlineLevel="0" collapsed="false">
      <c r="A5967" s="3" t="n">
        <v>5966</v>
      </c>
      <c r="B5967" s="4" t="s">
        <v>21548</v>
      </c>
      <c r="C5967" s="4" t="s">
        <v>21549</v>
      </c>
      <c r="D5967" s="4" t="s">
        <v>21550</v>
      </c>
      <c r="E5967" s="4" t="s">
        <v>21551</v>
      </c>
      <c r="F5967" s="4" t="s">
        <v>10</v>
      </c>
      <c r="G5967" s="4" t="s">
        <v>12</v>
      </c>
    </row>
    <row r="5968" customFormat="false" ht="15.75" hidden="false" customHeight="false" outlineLevel="0" collapsed="false">
      <c r="A5968" s="3" t="n">
        <v>5967</v>
      </c>
      <c r="B5968" s="4" t="s">
        <v>21552</v>
      </c>
      <c r="C5968" s="4" t="s">
        <v>21553</v>
      </c>
      <c r="D5968" s="4" t="s">
        <v>21554</v>
      </c>
      <c r="E5968" s="4" t="s">
        <v>17489</v>
      </c>
      <c r="F5968" s="4" t="s">
        <v>10</v>
      </c>
      <c r="G5968" s="4" t="s">
        <v>12</v>
      </c>
    </row>
    <row r="5969" customFormat="false" ht="15.75" hidden="false" customHeight="false" outlineLevel="0" collapsed="false">
      <c r="A5969" s="3" t="n">
        <v>5968</v>
      </c>
      <c r="B5969" s="4" t="s">
        <v>21555</v>
      </c>
      <c r="C5969" s="4" t="s">
        <v>2012</v>
      </c>
      <c r="D5969" s="4" t="s">
        <v>21556</v>
      </c>
      <c r="E5969" s="4" t="s">
        <v>21557</v>
      </c>
      <c r="F5969" s="4" t="s">
        <v>10</v>
      </c>
      <c r="G5969" s="4" t="s">
        <v>12</v>
      </c>
    </row>
    <row r="5970" customFormat="false" ht="15.75" hidden="false" customHeight="false" outlineLevel="0" collapsed="false">
      <c r="A5970" s="3" t="n">
        <v>5969</v>
      </c>
      <c r="B5970" s="4" t="s">
        <v>21558</v>
      </c>
      <c r="C5970" s="4" t="s">
        <v>21559</v>
      </c>
      <c r="D5970" s="4" t="s">
        <v>21560</v>
      </c>
      <c r="E5970" s="4" t="s">
        <v>21561</v>
      </c>
      <c r="F5970" s="4" t="s">
        <v>10</v>
      </c>
      <c r="G5970" s="4" t="s">
        <v>12</v>
      </c>
    </row>
    <row r="5971" customFormat="false" ht="15.75" hidden="false" customHeight="false" outlineLevel="0" collapsed="false">
      <c r="A5971" s="3" t="n">
        <v>5970</v>
      </c>
      <c r="B5971" s="4" t="s">
        <v>21562</v>
      </c>
      <c r="C5971" s="4" t="s">
        <v>7786</v>
      </c>
      <c r="D5971" s="4" t="s">
        <v>21563</v>
      </c>
      <c r="E5971" s="4" t="s">
        <v>21564</v>
      </c>
      <c r="F5971" s="4" t="s">
        <v>10</v>
      </c>
      <c r="G5971" s="4" t="s">
        <v>12</v>
      </c>
    </row>
    <row r="5972" customFormat="false" ht="15.75" hidden="false" customHeight="false" outlineLevel="0" collapsed="false">
      <c r="A5972" s="3" t="n">
        <v>5971</v>
      </c>
      <c r="B5972" s="4" t="s">
        <v>21565</v>
      </c>
      <c r="C5972" s="4" t="s">
        <v>21566</v>
      </c>
      <c r="D5972" s="4" t="s">
        <v>21567</v>
      </c>
      <c r="E5972" s="4" t="s">
        <v>21568</v>
      </c>
      <c r="F5972" s="4" t="s">
        <v>10</v>
      </c>
      <c r="G5972" s="4" t="s">
        <v>12</v>
      </c>
    </row>
    <row r="5973" customFormat="false" ht="15.75" hidden="false" customHeight="false" outlineLevel="0" collapsed="false">
      <c r="A5973" s="3" t="n">
        <v>5972</v>
      </c>
      <c r="B5973" s="4" t="s">
        <v>21569</v>
      </c>
      <c r="C5973" s="4" t="s">
        <v>21570</v>
      </c>
      <c r="D5973" s="4" t="s">
        <v>21571</v>
      </c>
      <c r="E5973" s="4" t="s">
        <v>17489</v>
      </c>
      <c r="F5973" s="4" t="s">
        <v>10</v>
      </c>
      <c r="G5973" s="4" t="s">
        <v>12</v>
      </c>
    </row>
    <row r="5974" customFormat="false" ht="15.75" hidden="false" customHeight="false" outlineLevel="0" collapsed="false">
      <c r="A5974" s="3" t="n">
        <v>5973</v>
      </c>
      <c r="B5974" s="4" t="s">
        <v>21572</v>
      </c>
      <c r="C5974" s="4" t="s">
        <v>21573</v>
      </c>
      <c r="D5974" s="4" t="s">
        <v>21574</v>
      </c>
      <c r="E5974" s="4" t="s">
        <v>21575</v>
      </c>
      <c r="F5974" s="4" t="s">
        <v>10</v>
      </c>
      <c r="G5974" s="4" t="s">
        <v>12</v>
      </c>
    </row>
    <row r="5975" customFormat="false" ht="15.75" hidden="false" customHeight="false" outlineLevel="0" collapsed="false">
      <c r="A5975" s="3" t="n">
        <v>5974</v>
      </c>
      <c r="B5975" s="4" t="s">
        <v>21576</v>
      </c>
      <c r="C5975" s="4" t="s">
        <v>6853</v>
      </c>
      <c r="D5975" s="4" t="s">
        <v>21577</v>
      </c>
      <c r="E5975" s="4" t="s">
        <v>21578</v>
      </c>
      <c r="F5975" s="4" t="s">
        <v>10</v>
      </c>
      <c r="G5975" s="4" t="s">
        <v>12</v>
      </c>
    </row>
    <row r="5976" customFormat="false" ht="15.75" hidden="false" customHeight="false" outlineLevel="0" collapsed="false">
      <c r="A5976" s="3" t="n">
        <v>5975</v>
      </c>
      <c r="B5976" s="4" t="s">
        <v>21579</v>
      </c>
      <c r="C5976" s="4" t="s">
        <v>21580</v>
      </c>
      <c r="D5976" s="4" t="s">
        <v>21581</v>
      </c>
      <c r="E5976" s="4" t="n">
        <v>8088805397</v>
      </c>
      <c r="F5976" s="4" t="s">
        <v>10</v>
      </c>
      <c r="G5976" s="4" t="s">
        <v>12</v>
      </c>
    </row>
    <row r="5977" customFormat="false" ht="15.75" hidden="false" customHeight="false" outlineLevel="0" collapsed="false">
      <c r="A5977" s="3" t="n">
        <v>5976</v>
      </c>
      <c r="B5977" s="4" t="s">
        <v>21582</v>
      </c>
      <c r="C5977" s="4" t="s">
        <v>6853</v>
      </c>
      <c r="D5977" s="4" t="s">
        <v>21583</v>
      </c>
      <c r="E5977" s="4" t="s">
        <v>10</v>
      </c>
      <c r="F5977" s="4" t="s">
        <v>10</v>
      </c>
      <c r="G5977" s="4" t="s">
        <v>12</v>
      </c>
    </row>
    <row r="5978" customFormat="false" ht="15.75" hidden="false" customHeight="false" outlineLevel="0" collapsed="false">
      <c r="A5978" s="3" t="n">
        <v>5977</v>
      </c>
      <c r="B5978" s="4" t="s">
        <v>21584</v>
      </c>
      <c r="C5978" s="4" t="s">
        <v>21585</v>
      </c>
      <c r="D5978" s="4" t="s">
        <v>21586</v>
      </c>
      <c r="E5978" s="4" t="s">
        <v>10</v>
      </c>
      <c r="F5978" s="4" t="s">
        <v>10</v>
      </c>
      <c r="G5978" s="4" t="s">
        <v>12</v>
      </c>
    </row>
    <row r="5979" customFormat="false" ht="15.75" hidden="false" customHeight="false" outlineLevel="0" collapsed="false">
      <c r="A5979" s="3" t="n">
        <v>5978</v>
      </c>
      <c r="B5979" s="4" t="s">
        <v>21587</v>
      </c>
      <c r="C5979" s="4" t="s">
        <v>6853</v>
      </c>
      <c r="D5979" s="4" t="s">
        <v>21588</v>
      </c>
      <c r="E5979" s="4" t="s">
        <v>10</v>
      </c>
      <c r="F5979" s="4" t="s">
        <v>10</v>
      </c>
      <c r="G5979" s="4" t="s">
        <v>12</v>
      </c>
    </row>
    <row r="5980" customFormat="false" ht="15.75" hidden="false" customHeight="false" outlineLevel="0" collapsed="false">
      <c r="A5980" s="3" t="n">
        <v>5979</v>
      </c>
      <c r="B5980" s="4" t="s">
        <v>21589</v>
      </c>
      <c r="C5980" s="4" t="s">
        <v>21590</v>
      </c>
      <c r="D5980" s="4" t="s">
        <v>21591</v>
      </c>
      <c r="E5980" s="4" t="s">
        <v>21592</v>
      </c>
      <c r="F5980" s="4" t="s">
        <v>10</v>
      </c>
      <c r="G5980" s="4" t="s">
        <v>12</v>
      </c>
    </row>
    <row r="5981" customFormat="false" ht="15.75" hidden="false" customHeight="false" outlineLevel="0" collapsed="false">
      <c r="A5981" s="3" t="n">
        <v>5980</v>
      </c>
      <c r="B5981" s="4" t="s">
        <v>21593</v>
      </c>
      <c r="C5981" s="4" t="s">
        <v>6853</v>
      </c>
      <c r="D5981" s="4" t="s">
        <v>21594</v>
      </c>
      <c r="E5981" s="4" t="s">
        <v>10</v>
      </c>
      <c r="F5981" s="4" t="s">
        <v>10</v>
      </c>
      <c r="G5981" s="4" t="s">
        <v>12</v>
      </c>
    </row>
    <row r="5982" customFormat="false" ht="15.75" hidden="false" customHeight="false" outlineLevel="0" collapsed="false">
      <c r="A5982" s="3" t="n">
        <v>5981</v>
      </c>
      <c r="B5982" s="4" t="s">
        <v>21595</v>
      </c>
      <c r="C5982" s="4" t="s">
        <v>21596</v>
      </c>
      <c r="D5982" s="4" t="s">
        <v>21597</v>
      </c>
      <c r="E5982" s="4" t="s">
        <v>10</v>
      </c>
      <c r="F5982" s="4" t="s">
        <v>10</v>
      </c>
      <c r="G5982" s="4" t="s">
        <v>12</v>
      </c>
    </row>
    <row r="5983" customFormat="false" ht="15.75" hidden="false" customHeight="false" outlineLevel="0" collapsed="false">
      <c r="A5983" s="3" t="n">
        <v>5982</v>
      </c>
      <c r="B5983" s="4" t="s">
        <v>21598</v>
      </c>
      <c r="C5983" s="4" t="s">
        <v>21599</v>
      </c>
      <c r="D5983" s="4" t="s">
        <v>21600</v>
      </c>
      <c r="E5983" s="4" t="n">
        <v>9359485591</v>
      </c>
      <c r="F5983" s="4" t="s">
        <v>10</v>
      </c>
      <c r="G5983" s="4" t="s">
        <v>12</v>
      </c>
    </row>
    <row r="5984" customFormat="false" ht="15.75" hidden="false" customHeight="false" outlineLevel="0" collapsed="false">
      <c r="A5984" s="3" t="n">
        <v>5983</v>
      </c>
      <c r="B5984" s="4" t="s">
        <v>21601</v>
      </c>
      <c r="C5984" s="4" t="s">
        <v>2490</v>
      </c>
      <c r="D5984" s="4" t="s">
        <v>21602</v>
      </c>
      <c r="E5984" s="4" t="s">
        <v>21603</v>
      </c>
      <c r="F5984" s="4" t="s">
        <v>10</v>
      </c>
      <c r="G5984" s="4" t="s">
        <v>12</v>
      </c>
    </row>
    <row r="5985" customFormat="false" ht="15.75" hidden="false" customHeight="false" outlineLevel="0" collapsed="false">
      <c r="A5985" s="3" t="n">
        <v>5984</v>
      </c>
      <c r="B5985" s="4" t="s">
        <v>21604</v>
      </c>
      <c r="C5985" s="4" t="s">
        <v>21605</v>
      </c>
      <c r="D5985" s="4" t="s">
        <v>21606</v>
      </c>
      <c r="E5985" s="4" t="s">
        <v>21607</v>
      </c>
      <c r="F5985" s="4" t="s">
        <v>10</v>
      </c>
      <c r="G5985" s="4" t="s">
        <v>12</v>
      </c>
    </row>
    <row r="5986" customFormat="false" ht="15.75" hidden="false" customHeight="false" outlineLevel="0" collapsed="false">
      <c r="A5986" s="3" t="n">
        <v>5985</v>
      </c>
      <c r="B5986" s="4" t="s">
        <v>21608</v>
      </c>
      <c r="C5986" s="4" t="s">
        <v>6853</v>
      </c>
      <c r="D5986" s="4" t="s">
        <v>21609</v>
      </c>
      <c r="E5986" s="4" t="s">
        <v>10</v>
      </c>
      <c r="F5986" s="4" t="s">
        <v>10</v>
      </c>
      <c r="G5986" s="4" t="s">
        <v>12</v>
      </c>
    </row>
    <row r="5987" customFormat="false" ht="15.75" hidden="false" customHeight="false" outlineLevel="0" collapsed="false">
      <c r="A5987" s="3" t="n">
        <v>5986</v>
      </c>
      <c r="B5987" s="4" t="s">
        <v>21610</v>
      </c>
      <c r="C5987" s="4" t="s">
        <v>21611</v>
      </c>
      <c r="D5987" s="4" t="s">
        <v>21612</v>
      </c>
      <c r="E5987" s="4" t="n">
        <v>9419007146</v>
      </c>
      <c r="F5987" s="4" t="s">
        <v>10</v>
      </c>
      <c r="G5987" s="4" t="s">
        <v>12</v>
      </c>
    </row>
    <row r="5988" customFormat="false" ht="15.75" hidden="false" customHeight="false" outlineLevel="0" collapsed="false">
      <c r="A5988" s="3" t="n">
        <v>5987</v>
      </c>
      <c r="B5988" s="4" t="s">
        <v>21613</v>
      </c>
      <c r="C5988" s="4" t="s">
        <v>6853</v>
      </c>
      <c r="D5988" s="4" t="s">
        <v>21614</v>
      </c>
      <c r="E5988" s="4" t="s">
        <v>10</v>
      </c>
      <c r="F5988" s="4" t="s">
        <v>10</v>
      </c>
      <c r="G5988" s="4" t="s">
        <v>12</v>
      </c>
    </row>
    <row r="5989" customFormat="false" ht="15.75" hidden="false" customHeight="false" outlineLevel="0" collapsed="false">
      <c r="A5989" s="3" t="n">
        <v>5988</v>
      </c>
      <c r="B5989" s="4" t="s">
        <v>21615</v>
      </c>
      <c r="C5989" s="4" t="s">
        <v>21616</v>
      </c>
      <c r="D5989" s="4" t="s">
        <v>21617</v>
      </c>
      <c r="E5989" s="4" t="s">
        <v>21618</v>
      </c>
      <c r="F5989" s="4" t="s">
        <v>10</v>
      </c>
      <c r="G5989" s="4" t="s">
        <v>12</v>
      </c>
    </row>
    <row r="5990" customFormat="false" ht="15.75" hidden="false" customHeight="false" outlineLevel="0" collapsed="false">
      <c r="A5990" s="3" t="n">
        <v>5989</v>
      </c>
      <c r="B5990" s="4" t="s">
        <v>21619</v>
      </c>
      <c r="C5990" s="4" t="s">
        <v>21620</v>
      </c>
      <c r="D5990" s="4" t="s">
        <v>21621</v>
      </c>
      <c r="E5990" s="4" t="s">
        <v>21622</v>
      </c>
      <c r="F5990" s="4" t="s">
        <v>10</v>
      </c>
      <c r="G5990" s="4" t="s">
        <v>12</v>
      </c>
    </row>
    <row r="5991" customFormat="false" ht="15.75" hidden="false" customHeight="false" outlineLevel="0" collapsed="false">
      <c r="A5991" s="3" t="n">
        <v>5990</v>
      </c>
      <c r="B5991" s="4" t="s">
        <v>21623</v>
      </c>
      <c r="C5991" s="4" t="s">
        <v>21624</v>
      </c>
      <c r="D5991" s="4" t="s">
        <v>21625</v>
      </c>
      <c r="E5991" s="4" t="s">
        <v>21626</v>
      </c>
      <c r="F5991" s="4" t="s">
        <v>10</v>
      </c>
      <c r="G5991" s="4" t="s">
        <v>12</v>
      </c>
    </row>
    <row r="5992" customFormat="false" ht="15.75" hidden="false" customHeight="false" outlineLevel="0" collapsed="false">
      <c r="A5992" s="3" t="n">
        <v>5991</v>
      </c>
      <c r="B5992" s="4" t="s">
        <v>21627</v>
      </c>
      <c r="C5992" s="4" t="s">
        <v>6853</v>
      </c>
      <c r="D5992" s="4" t="s">
        <v>21628</v>
      </c>
      <c r="E5992" s="4" t="s">
        <v>10</v>
      </c>
      <c r="F5992" s="4" t="s">
        <v>10</v>
      </c>
      <c r="G5992" s="4" t="s">
        <v>12</v>
      </c>
    </row>
    <row r="5993" customFormat="false" ht="15.75" hidden="false" customHeight="false" outlineLevel="0" collapsed="false">
      <c r="A5993" s="3" t="n">
        <v>5992</v>
      </c>
      <c r="B5993" s="4" t="s">
        <v>21629</v>
      </c>
      <c r="C5993" s="4" t="s">
        <v>21630</v>
      </c>
      <c r="D5993" s="4" t="s">
        <v>21631</v>
      </c>
      <c r="E5993" s="4" t="n">
        <v>9666107000</v>
      </c>
      <c r="F5993" s="4" t="s">
        <v>10</v>
      </c>
      <c r="G5993" s="4" t="s">
        <v>12</v>
      </c>
    </row>
    <row r="5994" customFormat="false" ht="15.75" hidden="false" customHeight="false" outlineLevel="0" collapsed="false">
      <c r="A5994" s="3" t="n">
        <v>5993</v>
      </c>
      <c r="B5994" s="4" t="s">
        <v>21632</v>
      </c>
      <c r="C5994" s="4" t="s">
        <v>6853</v>
      </c>
      <c r="D5994" s="4" t="s">
        <v>21633</v>
      </c>
      <c r="E5994" s="4" t="s">
        <v>10</v>
      </c>
      <c r="F5994" s="4" t="s">
        <v>10</v>
      </c>
      <c r="G5994" s="4" t="s">
        <v>12</v>
      </c>
    </row>
    <row r="5995" customFormat="false" ht="15.75" hidden="false" customHeight="false" outlineLevel="0" collapsed="false">
      <c r="A5995" s="3" t="n">
        <v>5994</v>
      </c>
      <c r="B5995" s="4" t="s">
        <v>21634</v>
      </c>
      <c r="C5995" s="4" t="s">
        <v>21635</v>
      </c>
      <c r="D5995" s="4" t="s">
        <v>21636</v>
      </c>
      <c r="E5995" s="4" t="s">
        <v>17489</v>
      </c>
      <c r="F5995" s="4" t="s">
        <v>10</v>
      </c>
      <c r="G5995" s="4" t="s">
        <v>12</v>
      </c>
    </row>
    <row r="5996" customFormat="false" ht="15.75" hidden="false" customHeight="false" outlineLevel="0" collapsed="false">
      <c r="A5996" s="3" t="n">
        <v>5995</v>
      </c>
      <c r="B5996" s="4" t="s">
        <v>21637</v>
      </c>
      <c r="C5996" s="4" t="s">
        <v>6853</v>
      </c>
      <c r="D5996" s="4" t="s">
        <v>21638</v>
      </c>
      <c r="E5996" s="4" t="s">
        <v>21639</v>
      </c>
      <c r="F5996" s="4" t="s">
        <v>10</v>
      </c>
      <c r="G5996" s="4" t="s">
        <v>12</v>
      </c>
    </row>
    <row r="5997" customFormat="false" ht="15.75" hidden="false" customHeight="false" outlineLevel="0" collapsed="false">
      <c r="A5997" s="3" t="n">
        <v>5996</v>
      </c>
      <c r="B5997" s="4" t="s">
        <v>21640</v>
      </c>
      <c r="C5997" s="4" t="s">
        <v>21641</v>
      </c>
      <c r="D5997" s="4" t="s">
        <v>21642</v>
      </c>
      <c r="E5997" s="4" t="s">
        <v>21643</v>
      </c>
      <c r="F5997" s="4" t="s">
        <v>10</v>
      </c>
      <c r="G5997" s="4" t="s">
        <v>12</v>
      </c>
    </row>
    <row r="5998" customFormat="false" ht="15.75" hidden="false" customHeight="false" outlineLevel="0" collapsed="false">
      <c r="A5998" s="3" t="n">
        <v>5997</v>
      </c>
      <c r="B5998" s="4" t="s">
        <v>21644</v>
      </c>
      <c r="C5998" s="4" t="s">
        <v>21645</v>
      </c>
      <c r="D5998" s="4" t="s">
        <v>21646</v>
      </c>
      <c r="E5998" s="4" t="n">
        <v>9992333762</v>
      </c>
      <c r="F5998" s="4" t="s">
        <v>10</v>
      </c>
      <c r="G5998" s="4" t="s">
        <v>12</v>
      </c>
    </row>
    <row r="5999" customFormat="false" ht="15.75" hidden="false" customHeight="false" outlineLevel="0" collapsed="false">
      <c r="A5999" s="3" t="n">
        <v>5998</v>
      </c>
      <c r="B5999" s="4" t="s">
        <v>21647</v>
      </c>
      <c r="C5999" s="4" t="s">
        <v>6853</v>
      </c>
      <c r="D5999" s="4" t="s">
        <v>21648</v>
      </c>
      <c r="E5999" s="4" t="s">
        <v>10</v>
      </c>
      <c r="F5999" s="4" t="s">
        <v>10</v>
      </c>
      <c r="G5999" s="4" t="s">
        <v>12</v>
      </c>
    </row>
    <row r="6000" customFormat="false" ht="15.75" hidden="false" customHeight="false" outlineLevel="0" collapsed="false">
      <c r="A6000" s="3" t="n">
        <v>5999</v>
      </c>
      <c r="B6000" s="4" t="s">
        <v>21649</v>
      </c>
      <c r="C6000" s="4" t="s">
        <v>21650</v>
      </c>
      <c r="D6000" s="4" t="s">
        <v>21651</v>
      </c>
      <c r="E6000" s="4" t="s">
        <v>10</v>
      </c>
      <c r="F6000" s="4" t="s">
        <v>10</v>
      </c>
      <c r="G6000" s="4" t="s">
        <v>12</v>
      </c>
    </row>
    <row r="6001" customFormat="false" ht="15.75" hidden="false" customHeight="false" outlineLevel="0" collapsed="false">
      <c r="A6001" s="3" t="n">
        <v>6000</v>
      </c>
      <c r="B6001" s="4" t="s">
        <v>21652</v>
      </c>
      <c r="C6001" s="4" t="s">
        <v>21653</v>
      </c>
      <c r="D6001" s="4" t="s">
        <v>21654</v>
      </c>
      <c r="E6001" s="4" t="n">
        <v>7028368281</v>
      </c>
      <c r="F6001" s="4" t="s">
        <v>10</v>
      </c>
      <c r="G6001" s="4" t="s">
        <v>12</v>
      </c>
    </row>
    <row r="6002" customFormat="false" ht="15.75" hidden="false" customHeight="false" outlineLevel="0" collapsed="false">
      <c r="A6002" s="3" t="n">
        <v>6001</v>
      </c>
      <c r="B6002" s="4" t="s">
        <v>21655</v>
      </c>
      <c r="C6002" s="4" t="s">
        <v>6853</v>
      </c>
      <c r="D6002" s="4" t="s">
        <v>21656</v>
      </c>
      <c r="E6002" s="4" t="s">
        <v>21657</v>
      </c>
      <c r="F6002" s="4" t="s">
        <v>10</v>
      </c>
      <c r="G6002" s="4" t="s">
        <v>12</v>
      </c>
    </row>
    <row r="6003" customFormat="false" ht="15.75" hidden="false" customHeight="false" outlineLevel="0" collapsed="false">
      <c r="A6003" s="3" t="n">
        <v>6002</v>
      </c>
      <c r="B6003" s="4" t="s">
        <v>21658</v>
      </c>
      <c r="C6003" s="4" t="s">
        <v>6853</v>
      </c>
      <c r="D6003" s="4" t="s">
        <v>21659</v>
      </c>
      <c r="E6003" s="4" t="s">
        <v>10</v>
      </c>
      <c r="F6003" s="4" t="s">
        <v>10</v>
      </c>
      <c r="G6003" s="4" t="s">
        <v>12</v>
      </c>
    </row>
    <row r="6004" customFormat="false" ht="15.75" hidden="false" customHeight="false" outlineLevel="0" collapsed="false">
      <c r="A6004" s="3" t="n">
        <v>6003</v>
      </c>
      <c r="B6004" s="4" t="s">
        <v>21660</v>
      </c>
      <c r="C6004" s="4" t="s">
        <v>21661</v>
      </c>
      <c r="D6004" s="4" t="s">
        <v>21662</v>
      </c>
      <c r="E6004" s="4" t="s">
        <v>10</v>
      </c>
      <c r="F6004" s="4" t="s">
        <v>10</v>
      </c>
      <c r="G6004" s="4" t="s">
        <v>12</v>
      </c>
    </row>
    <row r="6005" customFormat="false" ht="15.75" hidden="false" customHeight="false" outlineLevel="0" collapsed="false">
      <c r="A6005" s="3" t="n">
        <v>6004</v>
      </c>
      <c r="B6005" s="4" t="s">
        <v>21663</v>
      </c>
      <c r="C6005" s="4" t="s">
        <v>6853</v>
      </c>
      <c r="D6005" s="4" t="s">
        <v>21664</v>
      </c>
      <c r="E6005" s="4" t="s">
        <v>10</v>
      </c>
      <c r="F6005" s="4" t="s">
        <v>10</v>
      </c>
      <c r="G6005" s="4" t="s">
        <v>12</v>
      </c>
    </row>
    <row r="6006" customFormat="false" ht="15.75" hidden="false" customHeight="false" outlineLevel="0" collapsed="false">
      <c r="A6006" s="3" t="n">
        <v>6005</v>
      </c>
      <c r="B6006" s="4" t="s">
        <v>21665</v>
      </c>
      <c r="C6006" s="4" t="s">
        <v>21666</v>
      </c>
      <c r="D6006" s="4" t="s">
        <v>21667</v>
      </c>
      <c r="E6006" s="4" t="s">
        <v>17489</v>
      </c>
      <c r="F6006" s="4" t="s">
        <v>10</v>
      </c>
      <c r="G6006" s="4" t="s">
        <v>12</v>
      </c>
    </row>
    <row r="6007" customFormat="false" ht="15.75" hidden="false" customHeight="false" outlineLevel="0" collapsed="false">
      <c r="A6007" s="3" t="n">
        <v>6006</v>
      </c>
      <c r="B6007" s="4" t="s">
        <v>21668</v>
      </c>
      <c r="C6007" s="4" t="s">
        <v>6853</v>
      </c>
      <c r="D6007" s="4" t="s">
        <v>21669</v>
      </c>
      <c r="E6007" s="4" t="s">
        <v>10</v>
      </c>
      <c r="F6007" s="4" t="s">
        <v>10</v>
      </c>
      <c r="G6007" s="4" t="s">
        <v>12</v>
      </c>
    </row>
    <row r="6008" customFormat="false" ht="15.75" hidden="false" customHeight="false" outlineLevel="0" collapsed="false">
      <c r="A6008" s="3" t="n">
        <v>6007</v>
      </c>
      <c r="B6008" s="4" t="s">
        <v>21670</v>
      </c>
      <c r="C6008" s="4" t="s">
        <v>21671</v>
      </c>
      <c r="D6008" s="4" t="s">
        <v>21672</v>
      </c>
      <c r="E6008" s="4" t="s">
        <v>17489</v>
      </c>
      <c r="F6008" s="4" t="s">
        <v>10</v>
      </c>
      <c r="G6008" s="4" t="s">
        <v>12</v>
      </c>
    </row>
    <row r="6009" customFormat="false" ht="15.75" hidden="false" customHeight="false" outlineLevel="0" collapsed="false">
      <c r="A6009" s="3" t="n">
        <v>6008</v>
      </c>
      <c r="B6009" s="4" t="s">
        <v>21673</v>
      </c>
      <c r="C6009" s="4" t="s">
        <v>21674</v>
      </c>
      <c r="D6009" s="4" t="s">
        <v>21675</v>
      </c>
      <c r="E6009" s="4" t="s">
        <v>21676</v>
      </c>
      <c r="F6009" s="4" t="s">
        <v>10</v>
      </c>
      <c r="G6009" s="4" t="s">
        <v>12</v>
      </c>
    </row>
    <row r="6010" customFormat="false" ht="15.75" hidden="false" customHeight="false" outlineLevel="0" collapsed="false">
      <c r="A6010" s="3" t="n">
        <v>6009</v>
      </c>
      <c r="B6010" s="4" t="s">
        <v>21677</v>
      </c>
      <c r="C6010" s="4" t="s">
        <v>21678</v>
      </c>
      <c r="D6010" s="4" t="s">
        <v>21679</v>
      </c>
      <c r="E6010" s="4" t="n">
        <v>9903427771</v>
      </c>
      <c r="F6010" s="4" t="s">
        <v>10</v>
      </c>
      <c r="G6010" s="4" t="s">
        <v>12</v>
      </c>
    </row>
    <row r="6011" customFormat="false" ht="15.75" hidden="false" customHeight="false" outlineLevel="0" collapsed="false">
      <c r="A6011" s="3" t="n">
        <v>6010</v>
      </c>
      <c r="B6011" s="4" t="s">
        <v>21680</v>
      </c>
      <c r="C6011" s="4" t="s">
        <v>10</v>
      </c>
      <c r="D6011" s="4" t="s">
        <v>21681</v>
      </c>
      <c r="E6011" s="4" t="s">
        <v>21682</v>
      </c>
      <c r="F6011" s="4" t="s">
        <v>10</v>
      </c>
      <c r="G6011" s="4" t="s">
        <v>12</v>
      </c>
    </row>
    <row r="6012" customFormat="false" ht="15.75" hidden="false" customHeight="false" outlineLevel="0" collapsed="false">
      <c r="A6012" s="3" t="n">
        <v>6011</v>
      </c>
      <c r="B6012" s="4" t="s">
        <v>21683</v>
      </c>
      <c r="C6012" s="4" t="s">
        <v>21684</v>
      </c>
      <c r="D6012" s="4" t="s">
        <v>21685</v>
      </c>
      <c r="E6012" s="4" t="s">
        <v>21686</v>
      </c>
      <c r="F6012" s="4" t="s">
        <v>10</v>
      </c>
      <c r="G6012" s="4" t="s">
        <v>12</v>
      </c>
    </row>
    <row r="6013" customFormat="false" ht="15.75" hidden="false" customHeight="false" outlineLevel="0" collapsed="false">
      <c r="A6013" s="3" t="n">
        <v>6012</v>
      </c>
      <c r="B6013" s="4" t="s">
        <v>21687</v>
      </c>
      <c r="C6013" s="4" t="s">
        <v>21688</v>
      </c>
      <c r="D6013" s="4" t="s">
        <v>21689</v>
      </c>
      <c r="E6013" s="4" t="s">
        <v>21690</v>
      </c>
      <c r="F6013" s="4" t="s">
        <v>10</v>
      </c>
      <c r="G6013" s="4" t="s">
        <v>12</v>
      </c>
    </row>
    <row r="6014" customFormat="false" ht="15.75" hidden="false" customHeight="false" outlineLevel="0" collapsed="false">
      <c r="A6014" s="3" t="n">
        <v>6013</v>
      </c>
      <c r="B6014" s="4" t="s">
        <v>21691</v>
      </c>
      <c r="C6014" s="4" t="s">
        <v>21692</v>
      </c>
      <c r="D6014" s="4" t="s">
        <v>21693</v>
      </c>
      <c r="E6014" s="4" t="s">
        <v>21694</v>
      </c>
      <c r="F6014" s="4" t="s">
        <v>10</v>
      </c>
      <c r="G6014" s="4" t="s">
        <v>12</v>
      </c>
    </row>
    <row r="6015" customFormat="false" ht="15.75" hidden="false" customHeight="false" outlineLevel="0" collapsed="false">
      <c r="A6015" s="3" t="n">
        <v>6014</v>
      </c>
      <c r="B6015" s="4" t="s">
        <v>21695</v>
      </c>
      <c r="C6015" s="4" t="s">
        <v>21696</v>
      </c>
      <c r="D6015" s="4" t="s">
        <v>21697</v>
      </c>
      <c r="E6015" s="4" t="s">
        <v>21698</v>
      </c>
      <c r="F6015" s="4" t="s">
        <v>10</v>
      </c>
      <c r="G6015" s="4" t="s">
        <v>12</v>
      </c>
    </row>
    <row r="6016" customFormat="false" ht="15.75" hidden="false" customHeight="false" outlineLevel="0" collapsed="false">
      <c r="A6016" s="3" t="n">
        <v>6015</v>
      </c>
      <c r="B6016" s="4" t="s">
        <v>21699</v>
      </c>
      <c r="C6016" s="4" t="s">
        <v>21700</v>
      </c>
      <c r="D6016" s="4" t="s">
        <v>21701</v>
      </c>
      <c r="E6016" s="4" t="n">
        <v>9884680566</v>
      </c>
      <c r="F6016" s="4" t="s">
        <v>10</v>
      </c>
      <c r="G6016" s="4" t="s">
        <v>12</v>
      </c>
    </row>
    <row r="6017" customFormat="false" ht="15.75" hidden="false" customHeight="false" outlineLevel="0" collapsed="false">
      <c r="A6017" s="3" t="n">
        <v>6016</v>
      </c>
      <c r="B6017" s="4" t="s">
        <v>21702</v>
      </c>
      <c r="C6017" s="4" t="s">
        <v>21688</v>
      </c>
      <c r="D6017" s="4" t="s">
        <v>21703</v>
      </c>
      <c r="E6017" s="4" t="s">
        <v>10</v>
      </c>
      <c r="F6017" s="4" t="s">
        <v>10</v>
      </c>
      <c r="G6017" s="4" t="s">
        <v>12</v>
      </c>
    </row>
    <row r="6018" customFormat="false" ht="15.75" hidden="false" customHeight="false" outlineLevel="0" collapsed="false">
      <c r="A6018" s="3" t="n">
        <v>6017</v>
      </c>
      <c r="B6018" s="4" t="s">
        <v>21704</v>
      </c>
      <c r="C6018" s="4" t="s">
        <v>21705</v>
      </c>
      <c r="D6018" s="4" t="s">
        <v>21706</v>
      </c>
      <c r="E6018" s="4" t="s">
        <v>21707</v>
      </c>
      <c r="F6018" s="4" t="s">
        <v>10</v>
      </c>
      <c r="G6018" s="4" t="s">
        <v>12</v>
      </c>
    </row>
    <row r="6019" customFormat="false" ht="15.75" hidden="false" customHeight="false" outlineLevel="0" collapsed="false">
      <c r="A6019" s="3" t="n">
        <v>6018</v>
      </c>
      <c r="B6019" s="4" t="s">
        <v>21708</v>
      </c>
      <c r="C6019" s="4" t="s">
        <v>21709</v>
      </c>
      <c r="D6019" s="4" t="s">
        <v>21710</v>
      </c>
      <c r="E6019" s="4" t="s">
        <v>21711</v>
      </c>
      <c r="F6019" s="4" t="s">
        <v>10</v>
      </c>
      <c r="G6019" s="4" t="s">
        <v>12</v>
      </c>
    </row>
    <row r="6020" customFormat="false" ht="15.75" hidden="false" customHeight="false" outlineLevel="0" collapsed="false">
      <c r="A6020" s="3" t="n">
        <v>6019</v>
      </c>
      <c r="B6020" s="4" t="s">
        <v>21712</v>
      </c>
      <c r="C6020" s="4" t="s">
        <v>13410</v>
      </c>
      <c r="D6020" s="4" t="s">
        <v>21713</v>
      </c>
      <c r="E6020" s="4" t="s">
        <v>14759</v>
      </c>
      <c r="F6020" s="4" t="s">
        <v>10</v>
      </c>
      <c r="G6020" s="4" t="s">
        <v>12</v>
      </c>
    </row>
    <row r="6021" customFormat="false" ht="15.75" hidden="false" customHeight="false" outlineLevel="0" collapsed="false">
      <c r="A6021" s="3" t="n">
        <v>6020</v>
      </c>
      <c r="B6021" s="4" t="s">
        <v>21714</v>
      </c>
      <c r="C6021" s="4" t="s">
        <v>21715</v>
      </c>
      <c r="D6021" s="4" t="s">
        <v>21716</v>
      </c>
      <c r="E6021" s="4" t="s">
        <v>21717</v>
      </c>
      <c r="F6021" s="4" t="s">
        <v>10</v>
      </c>
      <c r="G6021" s="4" t="s">
        <v>12</v>
      </c>
    </row>
    <row r="6022" customFormat="false" ht="15.75" hidden="false" customHeight="false" outlineLevel="0" collapsed="false">
      <c r="A6022" s="3" t="n">
        <v>6021</v>
      </c>
      <c r="B6022" s="4" t="s">
        <v>21718</v>
      </c>
      <c r="C6022" s="4" t="s">
        <v>2216</v>
      </c>
      <c r="D6022" s="4" t="s">
        <v>21719</v>
      </c>
      <c r="E6022" s="4" t="s">
        <v>21720</v>
      </c>
      <c r="F6022" s="4" t="s">
        <v>10</v>
      </c>
      <c r="G6022" s="4" t="s">
        <v>12</v>
      </c>
    </row>
    <row r="6023" customFormat="false" ht="15.75" hidden="false" customHeight="false" outlineLevel="0" collapsed="false">
      <c r="A6023" s="3" t="n">
        <v>6022</v>
      </c>
      <c r="B6023" s="4" t="s">
        <v>21721</v>
      </c>
      <c r="C6023" s="4" t="s">
        <v>21722</v>
      </c>
      <c r="D6023" s="4" t="s">
        <v>21723</v>
      </c>
      <c r="E6023" s="4" t="s">
        <v>17489</v>
      </c>
      <c r="F6023" s="4" t="s">
        <v>10</v>
      </c>
      <c r="G6023" s="4" t="s">
        <v>12</v>
      </c>
    </row>
    <row r="6024" customFormat="false" ht="15.75" hidden="false" customHeight="false" outlineLevel="0" collapsed="false">
      <c r="A6024" s="3" t="n">
        <v>6023</v>
      </c>
      <c r="B6024" s="4" t="s">
        <v>21724</v>
      </c>
      <c r="C6024" s="4" t="s">
        <v>21725</v>
      </c>
      <c r="D6024" s="4" t="s">
        <v>21726</v>
      </c>
      <c r="E6024" s="4" t="s">
        <v>17489</v>
      </c>
      <c r="F6024" s="4" t="s">
        <v>10</v>
      </c>
      <c r="G6024" s="4" t="s">
        <v>12</v>
      </c>
    </row>
    <row r="6025" customFormat="false" ht="15.75" hidden="false" customHeight="false" outlineLevel="0" collapsed="false">
      <c r="A6025" s="3" t="n">
        <v>6024</v>
      </c>
      <c r="B6025" s="4" t="s">
        <v>21727</v>
      </c>
      <c r="C6025" s="4" t="s">
        <v>21728</v>
      </c>
      <c r="D6025" s="4" t="s">
        <v>21729</v>
      </c>
      <c r="E6025" s="4" t="n">
        <v>9029017584</v>
      </c>
      <c r="F6025" s="4" t="s">
        <v>10</v>
      </c>
      <c r="G6025" s="4" t="s">
        <v>12</v>
      </c>
    </row>
    <row r="6026" customFormat="false" ht="15.75" hidden="false" customHeight="false" outlineLevel="0" collapsed="false">
      <c r="A6026" s="3" t="n">
        <v>6025</v>
      </c>
      <c r="B6026" s="4" t="s">
        <v>21730</v>
      </c>
      <c r="C6026" s="4" t="s">
        <v>21731</v>
      </c>
      <c r="D6026" s="4" t="s">
        <v>21732</v>
      </c>
      <c r="E6026" s="4" t="s">
        <v>21733</v>
      </c>
      <c r="F6026" s="4" t="s">
        <v>10</v>
      </c>
      <c r="G6026" s="4" t="s">
        <v>12</v>
      </c>
    </row>
    <row r="6027" customFormat="false" ht="15.75" hidden="false" customHeight="false" outlineLevel="0" collapsed="false">
      <c r="A6027" s="3" t="n">
        <v>6026</v>
      </c>
      <c r="B6027" s="4" t="s">
        <v>21734</v>
      </c>
      <c r="C6027" s="4" t="s">
        <v>21731</v>
      </c>
      <c r="D6027" s="4" t="s">
        <v>21735</v>
      </c>
      <c r="E6027" s="4" t="s">
        <v>21733</v>
      </c>
      <c r="F6027" s="4" t="s">
        <v>10</v>
      </c>
      <c r="G6027" s="4" t="s">
        <v>12</v>
      </c>
    </row>
    <row r="6028" customFormat="false" ht="15.75" hidden="false" customHeight="false" outlineLevel="0" collapsed="false">
      <c r="A6028" s="3" t="n">
        <v>6027</v>
      </c>
      <c r="B6028" s="4" t="s">
        <v>21736</v>
      </c>
      <c r="C6028" s="4" t="s">
        <v>21737</v>
      </c>
      <c r="D6028" s="4" t="s">
        <v>21738</v>
      </c>
      <c r="E6028" s="4" t="s">
        <v>17489</v>
      </c>
      <c r="F6028" s="4" t="s">
        <v>10</v>
      </c>
      <c r="G6028" s="4" t="s">
        <v>12</v>
      </c>
    </row>
    <row r="6029" customFormat="false" ht="15.75" hidden="false" customHeight="false" outlineLevel="0" collapsed="false">
      <c r="A6029" s="3" t="n">
        <v>6028</v>
      </c>
      <c r="B6029" s="4" t="s">
        <v>21739</v>
      </c>
      <c r="C6029" s="4" t="s">
        <v>21740</v>
      </c>
      <c r="D6029" s="4" t="s">
        <v>21741</v>
      </c>
      <c r="E6029" s="4" t="s">
        <v>17489</v>
      </c>
      <c r="F6029" s="4" t="s">
        <v>10</v>
      </c>
      <c r="G6029" s="4" t="s">
        <v>12</v>
      </c>
    </row>
    <row r="6030" customFormat="false" ht="15.75" hidden="false" customHeight="false" outlineLevel="0" collapsed="false">
      <c r="A6030" s="3" t="n">
        <v>6029</v>
      </c>
      <c r="B6030" s="4" t="s">
        <v>21742</v>
      </c>
      <c r="C6030" s="4" t="s">
        <v>705</v>
      </c>
      <c r="D6030" s="4" t="s">
        <v>21743</v>
      </c>
      <c r="E6030" s="4" t="n">
        <v>9941510906</v>
      </c>
      <c r="F6030" s="4" t="s">
        <v>10</v>
      </c>
      <c r="G6030" s="4" t="s">
        <v>12</v>
      </c>
    </row>
    <row r="6031" customFormat="false" ht="15.75" hidden="false" customHeight="false" outlineLevel="0" collapsed="false">
      <c r="A6031" s="3" t="n">
        <v>6030</v>
      </c>
      <c r="B6031" s="4" t="s">
        <v>21744</v>
      </c>
      <c r="C6031" s="4" t="s">
        <v>21745</v>
      </c>
      <c r="D6031" s="4" t="s">
        <v>21746</v>
      </c>
      <c r="E6031" s="4" t="s">
        <v>17489</v>
      </c>
      <c r="F6031" s="4" t="s">
        <v>10</v>
      </c>
      <c r="G6031" s="4" t="s">
        <v>12</v>
      </c>
    </row>
    <row r="6032" customFormat="false" ht="15.75" hidden="false" customHeight="false" outlineLevel="0" collapsed="false">
      <c r="A6032" s="3" t="n">
        <v>6031</v>
      </c>
      <c r="B6032" s="4" t="s">
        <v>21747</v>
      </c>
      <c r="C6032" s="4" t="s">
        <v>21748</v>
      </c>
      <c r="D6032" s="4" t="s">
        <v>21749</v>
      </c>
      <c r="E6032" s="4" t="s">
        <v>21750</v>
      </c>
      <c r="F6032" s="4" t="s">
        <v>10</v>
      </c>
      <c r="G6032" s="4" t="s">
        <v>12</v>
      </c>
    </row>
    <row r="6033" customFormat="false" ht="15.75" hidden="false" customHeight="false" outlineLevel="0" collapsed="false">
      <c r="A6033" s="3" t="n">
        <v>6032</v>
      </c>
      <c r="B6033" s="4" t="s">
        <v>21751</v>
      </c>
      <c r="C6033" s="4" t="s">
        <v>6853</v>
      </c>
      <c r="D6033" s="4" t="s">
        <v>21752</v>
      </c>
      <c r="E6033" s="4" t="s">
        <v>10</v>
      </c>
      <c r="F6033" s="4" t="s">
        <v>10</v>
      </c>
      <c r="G6033" s="4" t="s">
        <v>12</v>
      </c>
    </row>
    <row r="6034" customFormat="false" ht="15.75" hidden="false" customHeight="false" outlineLevel="0" collapsed="false">
      <c r="A6034" s="3" t="n">
        <v>6033</v>
      </c>
      <c r="B6034" s="4" t="s">
        <v>21753</v>
      </c>
      <c r="C6034" s="4" t="s">
        <v>21754</v>
      </c>
      <c r="D6034" s="4" t="s">
        <v>21755</v>
      </c>
      <c r="E6034" s="4" t="n">
        <v>9999149159</v>
      </c>
      <c r="F6034" s="4" t="s">
        <v>10</v>
      </c>
      <c r="G6034" s="4" t="s">
        <v>12</v>
      </c>
    </row>
    <row r="6035" customFormat="false" ht="15.75" hidden="false" customHeight="false" outlineLevel="0" collapsed="false">
      <c r="A6035" s="3" t="n">
        <v>6034</v>
      </c>
      <c r="B6035" s="4" t="s">
        <v>21756</v>
      </c>
      <c r="C6035" s="4" t="s">
        <v>6853</v>
      </c>
      <c r="D6035" s="4" t="s">
        <v>21757</v>
      </c>
      <c r="E6035" s="4" t="s">
        <v>21758</v>
      </c>
      <c r="F6035" s="4" t="s">
        <v>10</v>
      </c>
      <c r="G6035" s="4" t="s">
        <v>12</v>
      </c>
    </row>
    <row r="6036" customFormat="false" ht="15.75" hidden="false" customHeight="false" outlineLevel="0" collapsed="false">
      <c r="A6036" s="3" t="n">
        <v>6035</v>
      </c>
      <c r="B6036" s="4" t="s">
        <v>21759</v>
      </c>
      <c r="C6036" s="4" t="s">
        <v>21760</v>
      </c>
      <c r="D6036" s="4" t="s">
        <v>21761</v>
      </c>
      <c r="E6036" s="4" t="s">
        <v>10</v>
      </c>
      <c r="F6036" s="4" t="s">
        <v>10</v>
      </c>
      <c r="G6036" s="4" t="s">
        <v>12</v>
      </c>
    </row>
    <row r="6037" customFormat="false" ht="15.75" hidden="false" customHeight="false" outlineLevel="0" collapsed="false">
      <c r="A6037" s="3" t="n">
        <v>6036</v>
      </c>
      <c r="B6037" s="4" t="s">
        <v>21762</v>
      </c>
      <c r="C6037" s="4" t="s">
        <v>21763</v>
      </c>
      <c r="D6037" s="4" t="s">
        <v>21764</v>
      </c>
      <c r="E6037" s="4" t="s">
        <v>17489</v>
      </c>
      <c r="F6037" s="4" t="s">
        <v>10</v>
      </c>
      <c r="G6037" s="4" t="s">
        <v>12</v>
      </c>
    </row>
    <row r="6038" customFormat="false" ht="15.75" hidden="false" customHeight="false" outlineLevel="0" collapsed="false">
      <c r="A6038" s="3" t="n">
        <v>6037</v>
      </c>
      <c r="B6038" s="4" t="s">
        <v>21765</v>
      </c>
      <c r="C6038" s="4" t="s">
        <v>8620</v>
      </c>
      <c r="D6038" s="4" t="s">
        <v>21766</v>
      </c>
      <c r="E6038" s="4" t="s">
        <v>21767</v>
      </c>
      <c r="F6038" s="4" t="s">
        <v>10</v>
      </c>
      <c r="G6038" s="4" t="s">
        <v>12</v>
      </c>
    </row>
    <row r="6039" customFormat="false" ht="15.75" hidden="false" customHeight="false" outlineLevel="0" collapsed="false">
      <c r="A6039" s="3" t="n">
        <v>6038</v>
      </c>
      <c r="B6039" s="4" t="s">
        <v>21768</v>
      </c>
      <c r="C6039" s="4" t="s">
        <v>21769</v>
      </c>
      <c r="D6039" s="4" t="s">
        <v>21770</v>
      </c>
      <c r="E6039" s="4" t="s">
        <v>10</v>
      </c>
      <c r="F6039" s="4" t="s">
        <v>10</v>
      </c>
      <c r="G6039" s="4" t="s">
        <v>12</v>
      </c>
    </row>
    <row r="6040" customFormat="false" ht="15.75" hidden="false" customHeight="false" outlineLevel="0" collapsed="false">
      <c r="A6040" s="3" t="n">
        <v>6039</v>
      </c>
      <c r="B6040" s="4" t="s">
        <v>21771</v>
      </c>
      <c r="C6040" s="4" t="s">
        <v>21772</v>
      </c>
      <c r="D6040" s="4" t="s">
        <v>21773</v>
      </c>
      <c r="E6040" s="4" t="s">
        <v>21774</v>
      </c>
      <c r="F6040" s="4" t="s">
        <v>10</v>
      </c>
      <c r="G6040" s="4" t="s">
        <v>12</v>
      </c>
    </row>
    <row r="6041" customFormat="false" ht="15.75" hidden="false" customHeight="false" outlineLevel="0" collapsed="false">
      <c r="A6041" s="3" t="n">
        <v>6040</v>
      </c>
      <c r="B6041" s="4" t="s">
        <v>21775</v>
      </c>
      <c r="C6041" s="4" t="s">
        <v>6853</v>
      </c>
      <c r="D6041" s="4" t="s">
        <v>21776</v>
      </c>
      <c r="E6041" s="4" t="s">
        <v>10</v>
      </c>
      <c r="F6041" s="4" t="s">
        <v>10</v>
      </c>
      <c r="G6041" s="4" t="s">
        <v>12</v>
      </c>
    </row>
    <row r="6042" customFormat="false" ht="15.75" hidden="false" customHeight="false" outlineLevel="0" collapsed="false">
      <c r="A6042" s="3" t="n">
        <v>6041</v>
      </c>
      <c r="B6042" s="4" t="s">
        <v>21777</v>
      </c>
      <c r="C6042" s="4" t="s">
        <v>21778</v>
      </c>
      <c r="D6042" s="4" t="s">
        <v>21779</v>
      </c>
      <c r="E6042" s="4" t="s">
        <v>21780</v>
      </c>
      <c r="F6042" s="4" t="s">
        <v>10</v>
      </c>
      <c r="G6042" s="4" t="s">
        <v>12</v>
      </c>
    </row>
    <row r="6043" customFormat="false" ht="15.75" hidden="false" customHeight="false" outlineLevel="0" collapsed="false">
      <c r="A6043" s="3" t="n">
        <v>6042</v>
      </c>
      <c r="B6043" s="4" t="s">
        <v>21781</v>
      </c>
      <c r="C6043" s="4" t="s">
        <v>21782</v>
      </c>
      <c r="D6043" s="4" t="s">
        <v>21783</v>
      </c>
      <c r="E6043" s="4" t="s">
        <v>17489</v>
      </c>
      <c r="F6043" s="4" t="s">
        <v>10</v>
      </c>
      <c r="G6043" s="4" t="s">
        <v>12</v>
      </c>
    </row>
    <row r="6044" customFormat="false" ht="15.75" hidden="false" customHeight="false" outlineLevel="0" collapsed="false">
      <c r="A6044" s="3" t="n">
        <v>6043</v>
      </c>
      <c r="B6044" s="4" t="s">
        <v>21784</v>
      </c>
      <c r="C6044" s="4" t="s">
        <v>21785</v>
      </c>
      <c r="D6044" s="4" t="s">
        <v>21786</v>
      </c>
      <c r="E6044" s="4" t="s">
        <v>17489</v>
      </c>
      <c r="F6044" s="4" t="s">
        <v>10</v>
      </c>
      <c r="G6044" s="4" t="s">
        <v>12</v>
      </c>
    </row>
    <row r="6045" customFormat="false" ht="15.75" hidden="false" customHeight="false" outlineLevel="0" collapsed="false">
      <c r="A6045" s="3" t="n">
        <v>6044</v>
      </c>
      <c r="B6045" s="4" t="s">
        <v>21787</v>
      </c>
      <c r="C6045" s="4" t="s">
        <v>21788</v>
      </c>
      <c r="D6045" s="4" t="s">
        <v>21789</v>
      </c>
      <c r="E6045" s="4" t="s">
        <v>17489</v>
      </c>
      <c r="F6045" s="4" t="s">
        <v>10</v>
      </c>
      <c r="G6045" s="4" t="s">
        <v>12</v>
      </c>
    </row>
    <row r="6046" customFormat="false" ht="15.75" hidden="false" customHeight="false" outlineLevel="0" collapsed="false">
      <c r="A6046" s="3" t="n">
        <v>6045</v>
      </c>
      <c r="B6046" s="4" t="s">
        <v>21790</v>
      </c>
      <c r="C6046" s="4" t="s">
        <v>21791</v>
      </c>
      <c r="D6046" s="4" t="s">
        <v>21792</v>
      </c>
      <c r="E6046" s="4" t="s">
        <v>17489</v>
      </c>
      <c r="F6046" s="4" t="s">
        <v>10</v>
      </c>
      <c r="G6046" s="4" t="s">
        <v>12</v>
      </c>
    </row>
    <row r="6047" customFormat="false" ht="15.75" hidden="false" customHeight="false" outlineLevel="0" collapsed="false">
      <c r="A6047" s="3" t="n">
        <v>6046</v>
      </c>
      <c r="B6047" s="4" t="s">
        <v>21793</v>
      </c>
      <c r="C6047" s="4" t="s">
        <v>21794</v>
      </c>
      <c r="D6047" s="4" t="s">
        <v>21795</v>
      </c>
      <c r="E6047" s="4" t="n">
        <v>8655508151</v>
      </c>
      <c r="F6047" s="4" t="s">
        <v>10</v>
      </c>
      <c r="G6047" s="4" t="s">
        <v>12</v>
      </c>
    </row>
    <row r="6048" customFormat="false" ht="15.75" hidden="false" customHeight="false" outlineLevel="0" collapsed="false">
      <c r="A6048" s="3" t="n">
        <v>6047</v>
      </c>
      <c r="B6048" s="4" t="s">
        <v>21796</v>
      </c>
      <c r="C6048" s="4" t="s">
        <v>21797</v>
      </c>
      <c r="D6048" s="4" t="s">
        <v>21798</v>
      </c>
      <c r="E6048" s="4" t="n">
        <v>9820104920</v>
      </c>
      <c r="F6048" s="4" t="s">
        <v>10</v>
      </c>
      <c r="G6048" s="4" t="s">
        <v>12</v>
      </c>
    </row>
    <row r="6049" customFormat="false" ht="15.75" hidden="false" customHeight="false" outlineLevel="0" collapsed="false">
      <c r="A6049" s="3" t="n">
        <v>6048</v>
      </c>
      <c r="B6049" s="4" t="s">
        <v>21799</v>
      </c>
      <c r="C6049" s="4" t="s">
        <v>21800</v>
      </c>
      <c r="D6049" s="4" t="s">
        <v>21801</v>
      </c>
      <c r="E6049" s="4" t="s">
        <v>21802</v>
      </c>
      <c r="F6049" s="4" t="s">
        <v>10</v>
      </c>
      <c r="G6049" s="4" t="s">
        <v>12</v>
      </c>
    </row>
    <row r="6050" customFormat="false" ht="15.75" hidden="false" customHeight="false" outlineLevel="0" collapsed="false">
      <c r="A6050" s="3" t="n">
        <v>6049</v>
      </c>
      <c r="B6050" s="4" t="s">
        <v>21803</v>
      </c>
      <c r="C6050" s="4" t="s">
        <v>21804</v>
      </c>
      <c r="D6050" s="4" t="s">
        <v>21805</v>
      </c>
      <c r="E6050" s="4" t="s">
        <v>21806</v>
      </c>
      <c r="F6050" s="4" t="s">
        <v>10</v>
      </c>
      <c r="G6050" s="4" t="s">
        <v>12</v>
      </c>
    </row>
    <row r="6051" customFormat="false" ht="15.75" hidden="false" customHeight="false" outlineLevel="0" collapsed="false">
      <c r="A6051" s="3" t="n">
        <v>6050</v>
      </c>
      <c r="B6051" s="4" t="s">
        <v>21807</v>
      </c>
      <c r="C6051" s="4" t="s">
        <v>21808</v>
      </c>
      <c r="D6051" s="4" t="s">
        <v>21809</v>
      </c>
      <c r="E6051" s="4" t="n">
        <v>8390231189</v>
      </c>
      <c r="F6051" s="4" t="s">
        <v>10</v>
      </c>
      <c r="G6051" s="4" t="s">
        <v>12</v>
      </c>
    </row>
    <row r="6052" customFormat="false" ht="15.75" hidden="false" customHeight="false" outlineLevel="0" collapsed="false">
      <c r="A6052" s="3" t="n">
        <v>6051</v>
      </c>
      <c r="B6052" s="4" t="s">
        <v>21810</v>
      </c>
      <c r="C6052" s="4" t="s">
        <v>21811</v>
      </c>
      <c r="D6052" s="4" t="s">
        <v>21812</v>
      </c>
      <c r="E6052" s="4" t="s">
        <v>21813</v>
      </c>
      <c r="F6052" s="4" t="s">
        <v>10</v>
      </c>
      <c r="G6052" s="4" t="s">
        <v>12</v>
      </c>
    </row>
    <row r="6053" customFormat="false" ht="15.75" hidden="false" customHeight="false" outlineLevel="0" collapsed="false">
      <c r="A6053" s="3" t="n">
        <v>6052</v>
      </c>
      <c r="B6053" s="4" t="s">
        <v>21814</v>
      </c>
      <c r="C6053" s="4" t="s">
        <v>6853</v>
      </c>
      <c r="D6053" s="4" t="s">
        <v>21815</v>
      </c>
      <c r="E6053" s="4" t="s">
        <v>10</v>
      </c>
      <c r="F6053" s="4" t="s">
        <v>10</v>
      </c>
      <c r="G6053" s="4" t="s">
        <v>12</v>
      </c>
    </row>
    <row r="6054" customFormat="false" ht="15.75" hidden="false" customHeight="false" outlineLevel="0" collapsed="false">
      <c r="A6054" s="3" t="n">
        <v>6053</v>
      </c>
      <c r="B6054" s="4" t="s">
        <v>21816</v>
      </c>
      <c r="C6054" s="4" t="s">
        <v>5724</v>
      </c>
      <c r="D6054" s="4" t="s">
        <v>21817</v>
      </c>
      <c r="E6054" s="4" t="s">
        <v>10</v>
      </c>
      <c r="F6054" s="4" t="s">
        <v>10</v>
      </c>
      <c r="G6054" s="4" t="s">
        <v>12</v>
      </c>
    </row>
    <row r="6055" customFormat="false" ht="15.75" hidden="false" customHeight="false" outlineLevel="0" collapsed="false">
      <c r="A6055" s="3" t="n">
        <v>6054</v>
      </c>
      <c r="B6055" s="4" t="s">
        <v>21818</v>
      </c>
      <c r="C6055" s="4" t="s">
        <v>17224</v>
      </c>
      <c r="D6055" s="4" t="s">
        <v>21819</v>
      </c>
      <c r="E6055" s="4" t="s">
        <v>21820</v>
      </c>
      <c r="F6055" s="4" t="s">
        <v>10</v>
      </c>
      <c r="G6055" s="4" t="s">
        <v>12</v>
      </c>
    </row>
    <row r="6056" customFormat="false" ht="15.75" hidden="false" customHeight="false" outlineLevel="0" collapsed="false">
      <c r="A6056" s="3" t="n">
        <v>6055</v>
      </c>
      <c r="B6056" s="4" t="s">
        <v>21821</v>
      </c>
      <c r="C6056" s="4" t="s">
        <v>21822</v>
      </c>
      <c r="D6056" s="4" t="s">
        <v>21823</v>
      </c>
      <c r="E6056" s="4" t="n">
        <v>9992555318</v>
      </c>
      <c r="F6056" s="4" t="s">
        <v>10</v>
      </c>
      <c r="G6056" s="4" t="s">
        <v>12</v>
      </c>
    </row>
    <row r="6057" customFormat="false" ht="15.75" hidden="false" customHeight="false" outlineLevel="0" collapsed="false">
      <c r="A6057" s="3" t="n">
        <v>6056</v>
      </c>
      <c r="B6057" s="4" t="s">
        <v>21824</v>
      </c>
      <c r="C6057" s="4" t="s">
        <v>21825</v>
      </c>
      <c r="D6057" s="4" t="s">
        <v>21826</v>
      </c>
      <c r="E6057" s="4" t="s">
        <v>21827</v>
      </c>
      <c r="F6057" s="4" t="s">
        <v>10</v>
      </c>
      <c r="G6057" s="4" t="s">
        <v>12</v>
      </c>
    </row>
    <row r="6058" customFormat="false" ht="15.75" hidden="false" customHeight="false" outlineLevel="0" collapsed="false">
      <c r="A6058" s="3" t="n">
        <v>6057</v>
      </c>
      <c r="B6058" s="4" t="s">
        <v>21828</v>
      </c>
      <c r="C6058" s="4" t="s">
        <v>21829</v>
      </c>
      <c r="D6058" s="4" t="s">
        <v>21830</v>
      </c>
      <c r="E6058" s="4" t="n">
        <v>9831825183</v>
      </c>
      <c r="F6058" s="4" t="s">
        <v>10</v>
      </c>
      <c r="G6058" s="4" t="s">
        <v>12</v>
      </c>
    </row>
    <row r="6059" customFormat="false" ht="15.75" hidden="false" customHeight="false" outlineLevel="0" collapsed="false">
      <c r="A6059" s="3" t="n">
        <v>6058</v>
      </c>
      <c r="B6059" s="4" t="s">
        <v>21831</v>
      </c>
      <c r="C6059" s="4" t="s">
        <v>21832</v>
      </c>
      <c r="D6059" s="4" t="s">
        <v>21833</v>
      </c>
      <c r="E6059" s="4" t="s">
        <v>21834</v>
      </c>
      <c r="F6059" s="4" t="s">
        <v>10</v>
      </c>
      <c r="G6059" s="4" t="s">
        <v>12</v>
      </c>
    </row>
    <row r="6060" customFormat="false" ht="15.75" hidden="false" customHeight="false" outlineLevel="0" collapsed="false">
      <c r="A6060" s="3" t="n">
        <v>6059</v>
      </c>
      <c r="B6060" s="4" t="s">
        <v>21835</v>
      </c>
      <c r="C6060" s="4" t="s">
        <v>21836</v>
      </c>
      <c r="D6060" s="4" t="s">
        <v>21837</v>
      </c>
      <c r="E6060" s="4" t="s">
        <v>17489</v>
      </c>
      <c r="F6060" s="4" t="s">
        <v>10</v>
      </c>
      <c r="G6060" s="4" t="s">
        <v>12</v>
      </c>
    </row>
    <row r="6061" customFormat="false" ht="15.75" hidden="false" customHeight="false" outlineLevel="0" collapsed="false">
      <c r="A6061" s="3" t="n">
        <v>6060</v>
      </c>
      <c r="B6061" s="4" t="s">
        <v>21838</v>
      </c>
      <c r="C6061" s="4" t="s">
        <v>21839</v>
      </c>
      <c r="D6061" s="4" t="s">
        <v>21840</v>
      </c>
      <c r="E6061" s="4" t="s">
        <v>21841</v>
      </c>
      <c r="F6061" s="4" t="s">
        <v>10</v>
      </c>
      <c r="G6061" s="4" t="s">
        <v>12</v>
      </c>
    </row>
    <row r="6062" customFormat="false" ht="15.75" hidden="false" customHeight="false" outlineLevel="0" collapsed="false">
      <c r="A6062" s="3" t="n">
        <v>6061</v>
      </c>
      <c r="B6062" s="4" t="s">
        <v>21842</v>
      </c>
      <c r="C6062" s="4" t="s">
        <v>21843</v>
      </c>
      <c r="D6062" s="4" t="s">
        <v>21844</v>
      </c>
      <c r="E6062" s="4" t="s">
        <v>17489</v>
      </c>
      <c r="F6062" s="4" t="s">
        <v>10</v>
      </c>
      <c r="G6062" s="4" t="s">
        <v>12</v>
      </c>
    </row>
    <row r="6063" customFormat="false" ht="15.75" hidden="false" customHeight="false" outlineLevel="0" collapsed="false">
      <c r="A6063" s="3" t="n">
        <v>6062</v>
      </c>
      <c r="B6063" s="4" t="s">
        <v>21845</v>
      </c>
      <c r="C6063" s="4" t="s">
        <v>6853</v>
      </c>
      <c r="D6063" s="4" t="s">
        <v>21846</v>
      </c>
      <c r="E6063" s="4" t="s">
        <v>10</v>
      </c>
      <c r="F6063" s="4" t="s">
        <v>10</v>
      </c>
      <c r="G6063" s="4" t="s">
        <v>12</v>
      </c>
    </row>
    <row r="6064" customFormat="false" ht="15.75" hidden="false" customHeight="false" outlineLevel="0" collapsed="false">
      <c r="A6064" s="3" t="n">
        <v>6063</v>
      </c>
      <c r="B6064" s="4" t="s">
        <v>21847</v>
      </c>
      <c r="C6064" s="4" t="s">
        <v>1129</v>
      </c>
      <c r="D6064" s="4" t="s">
        <v>21848</v>
      </c>
      <c r="E6064" s="4" t="s">
        <v>21849</v>
      </c>
      <c r="F6064" s="4" t="s">
        <v>10</v>
      </c>
      <c r="G6064" s="4" t="s">
        <v>12</v>
      </c>
    </row>
    <row r="6065" customFormat="false" ht="15.75" hidden="false" customHeight="false" outlineLevel="0" collapsed="false">
      <c r="A6065" s="3" t="n">
        <v>6064</v>
      </c>
      <c r="B6065" s="4" t="s">
        <v>21850</v>
      </c>
      <c r="C6065" s="4" t="s">
        <v>21851</v>
      </c>
      <c r="D6065" s="4" t="s">
        <v>21852</v>
      </c>
      <c r="E6065" s="4" t="s">
        <v>21853</v>
      </c>
      <c r="F6065" s="4" t="s">
        <v>10</v>
      </c>
      <c r="G6065" s="4" t="s">
        <v>12</v>
      </c>
    </row>
    <row r="6066" customFormat="false" ht="15.75" hidden="false" customHeight="false" outlineLevel="0" collapsed="false">
      <c r="A6066" s="3" t="n">
        <v>6065</v>
      </c>
      <c r="B6066" s="4" t="s">
        <v>21854</v>
      </c>
      <c r="C6066" s="4" t="s">
        <v>6853</v>
      </c>
      <c r="D6066" s="4" t="s">
        <v>21855</v>
      </c>
      <c r="E6066" s="4" t="s">
        <v>21856</v>
      </c>
      <c r="F6066" s="4" t="s">
        <v>10</v>
      </c>
      <c r="G6066" s="4" t="s">
        <v>12</v>
      </c>
    </row>
    <row r="6067" customFormat="false" ht="15.75" hidden="false" customHeight="false" outlineLevel="0" collapsed="false">
      <c r="A6067" s="3" t="n">
        <v>6066</v>
      </c>
      <c r="B6067" s="4" t="s">
        <v>21857</v>
      </c>
      <c r="C6067" s="4" t="s">
        <v>6853</v>
      </c>
      <c r="D6067" s="4" t="s">
        <v>21858</v>
      </c>
      <c r="E6067" s="4" t="s">
        <v>10</v>
      </c>
      <c r="F6067" s="4" t="s">
        <v>10</v>
      </c>
      <c r="G6067" s="4" t="s">
        <v>12</v>
      </c>
    </row>
    <row r="6068" customFormat="false" ht="15.75" hidden="false" customHeight="false" outlineLevel="0" collapsed="false">
      <c r="A6068" s="3" t="n">
        <v>6067</v>
      </c>
      <c r="B6068" s="4" t="s">
        <v>21859</v>
      </c>
      <c r="C6068" s="4" t="s">
        <v>21860</v>
      </c>
      <c r="D6068" s="4" t="s">
        <v>21861</v>
      </c>
      <c r="E6068" s="4" t="n">
        <v>9028888902</v>
      </c>
      <c r="F6068" s="4" t="s">
        <v>10</v>
      </c>
      <c r="G6068" s="4" t="s">
        <v>12</v>
      </c>
    </row>
    <row r="6069" customFormat="false" ht="15.75" hidden="false" customHeight="false" outlineLevel="0" collapsed="false">
      <c r="A6069" s="3" t="n">
        <v>6068</v>
      </c>
      <c r="B6069" s="4" t="s">
        <v>21862</v>
      </c>
      <c r="C6069" s="4" t="s">
        <v>21863</v>
      </c>
      <c r="D6069" s="4" t="s">
        <v>21864</v>
      </c>
      <c r="E6069" s="4" t="s">
        <v>17489</v>
      </c>
      <c r="F6069" s="4" t="s">
        <v>10</v>
      </c>
      <c r="G6069" s="4" t="s">
        <v>12</v>
      </c>
    </row>
    <row r="6070" customFormat="false" ht="15.75" hidden="false" customHeight="false" outlineLevel="0" collapsed="false">
      <c r="A6070" s="3" t="n">
        <v>6069</v>
      </c>
      <c r="B6070" s="4" t="s">
        <v>21865</v>
      </c>
      <c r="C6070" s="4" t="s">
        <v>21866</v>
      </c>
      <c r="D6070" s="4" t="s">
        <v>21867</v>
      </c>
      <c r="E6070" s="4" t="s">
        <v>21868</v>
      </c>
      <c r="F6070" s="4" t="s">
        <v>10</v>
      </c>
      <c r="G6070" s="4" t="s">
        <v>12</v>
      </c>
    </row>
    <row r="6071" customFormat="false" ht="15.75" hidden="false" customHeight="false" outlineLevel="0" collapsed="false">
      <c r="A6071" s="3" t="n">
        <v>6070</v>
      </c>
      <c r="B6071" s="4" t="s">
        <v>21869</v>
      </c>
      <c r="C6071" s="4" t="s">
        <v>21870</v>
      </c>
      <c r="D6071" s="4" t="s">
        <v>21871</v>
      </c>
      <c r="E6071" s="4" t="s">
        <v>21872</v>
      </c>
      <c r="F6071" s="4" t="s">
        <v>10</v>
      </c>
      <c r="G6071" s="4" t="s">
        <v>12</v>
      </c>
    </row>
    <row r="6072" customFormat="false" ht="15.75" hidden="false" customHeight="false" outlineLevel="0" collapsed="false">
      <c r="A6072" s="3" t="n">
        <v>6071</v>
      </c>
      <c r="B6072" s="4" t="s">
        <v>21873</v>
      </c>
      <c r="C6072" s="4" t="s">
        <v>21874</v>
      </c>
      <c r="D6072" s="4" t="s">
        <v>21875</v>
      </c>
      <c r="E6072" s="4" t="s">
        <v>21876</v>
      </c>
      <c r="F6072" s="4" t="s">
        <v>10</v>
      </c>
      <c r="G6072" s="4" t="s">
        <v>12</v>
      </c>
    </row>
    <row r="6073" customFormat="false" ht="15.75" hidden="false" customHeight="false" outlineLevel="0" collapsed="false">
      <c r="A6073" s="3" t="n">
        <v>6072</v>
      </c>
      <c r="B6073" s="4" t="s">
        <v>21877</v>
      </c>
      <c r="C6073" s="4" t="s">
        <v>17489</v>
      </c>
      <c r="D6073" s="4" t="s">
        <v>21878</v>
      </c>
      <c r="E6073" s="4" t="s">
        <v>17489</v>
      </c>
      <c r="F6073" s="4" t="s">
        <v>10</v>
      </c>
      <c r="G6073" s="4" t="s">
        <v>12</v>
      </c>
    </row>
    <row r="6074" customFormat="false" ht="15.75" hidden="false" customHeight="false" outlineLevel="0" collapsed="false">
      <c r="A6074" s="3" t="n">
        <v>6073</v>
      </c>
      <c r="B6074" s="4" t="s">
        <v>21879</v>
      </c>
      <c r="C6074" s="4" t="s">
        <v>7178</v>
      </c>
      <c r="D6074" s="4" t="s">
        <v>21880</v>
      </c>
      <c r="E6074" s="4" t="s">
        <v>10</v>
      </c>
      <c r="F6074" s="4" t="s">
        <v>10</v>
      </c>
      <c r="G6074" s="4" t="s">
        <v>12</v>
      </c>
    </row>
    <row r="6075" customFormat="false" ht="15.75" hidden="false" customHeight="false" outlineLevel="0" collapsed="false">
      <c r="A6075" s="3" t="n">
        <v>6074</v>
      </c>
      <c r="B6075" s="4" t="s">
        <v>21881</v>
      </c>
      <c r="C6075" s="4" t="s">
        <v>21882</v>
      </c>
      <c r="D6075" s="4" t="s">
        <v>21883</v>
      </c>
      <c r="E6075" s="4" t="s">
        <v>21884</v>
      </c>
      <c r="F6075" s="4" t="s">
        <v>10</v>
      </c>
      <c r="G6075" s="4" t="s">
        <v>12</v>
      </c>
    </row>
    <row r="6076" customFormat="false" ht="15.75" hidden="false" customHeight="false" outlineLevel="0" collapsed="false">
      <c r="A6076" s="3" t="n">
        <v>6075</v>
      </c>
      <c r="B6076" s="4" t="s">
        <v>21885</v>
      </c>
      <c r="C6076" s="4" t="s">
        <v>21886</v>
      </c>
      <c r="D6076" s="4" t="s">
        <v>21887</v>
      </c>
      <c r="E6076" s="4" t="s">
        <v>17489</v>
      </c>
      <c r="F6076" s="4" t="s">
        <v>10</v>
      </c>
      <c r="G6076" s="4" t="s">
        <v>12</v>
      </c>
    </row>
    <row r="6077" customFormat="false" ht="15.75" hidden="false" customHeight="false" outlineLevel="0" collapsed="false">
      <c r="A6077" s="3" t="n">
        <v>6076</v>
      </c>
      <c r="B6077" s="4" t="s">
        <v>21888</v>
      </c>
      <c r="C6077" s="4" t="s">
        <v>21889</v>
      </c>
      <c r="D6077" s="4" t="s">
        <v>21890</v>
      </c>
      <c r="E6077" s="4" t="s">
        <v>21891</v>
      </c>
      <c r="F6077" s="4" t="s">
        <v>10</v>
      </c>
      <c r="G6077" s="4" t="s">
        <v>12</v>
      </c>
    </row>
    <row r="6078" customFormat="false" ht="15.75" hidden="false" customHeight="false" outlineLevel="0" collapsed="false">
      <c r="A6078" s="3" t="n">
        <v>6077</v>
      </c>
      <c r="B6078" s="4" t="s">
        <v>21892</v>
      </c>
      <c r="C6078" s="4" t="s">
        <v>6853</v>
      </c>
      <c r="D6078" s="4" t="s">
        <v>21893</v>
      </c>
      <c r="E6078" s="4" t="s">
        <v>21894</v>
      </c>
      <c r="F6078" s="4" t="s">
        <v>10</v>
      </c>
      <c r="G6078" s="4" t="s">
        <v>12</v>
      </c>
    </row>
    <row r="6079" customFormat="false" ht="15.75" hidden="false" customHeight="false" outlineLevel="0" collapsed="false">
      <c r="A6079" s="3" t="n">
        <v>6078</v>
      </c>
      <c r="B6079" s="4" t="s">
        <v>21895</v>
      </c>
      <c r="C6079" s="4" t="s">
        <v>19663</v>
      </c>
      <c r="D6079" s="4" t="s">
        <v>21896</v>
      </c>
      <c r="E6079" s="4" t="n">
        <v>8154008106</v>
      </c>
      <c r="F6079" s="4" t="s">
        <v>10</v>
      </c>
      <c r="G6079" s="4" t="s">
        <v>12</v>
      </c>
    </row>
    <row r="6080" customFormat="false" ht="15.75" hidden="false" customHeight="false" outlineLevel="0" collapsed="false">
      <c r="A6080" s="3" t="n">
        <v>6079</v>
      </c>
      <c r="B6080" s="4" t="s">
        <v>21897</v>
      </c>
      <c r="C6080" s="4" t="s">
        <v>21898</v>
      </c>
      <c r="D6080" s="4" t="s">
        <v>21899</v>
      </c>
      <c r="E6080" s="4" t="s">
        <v>21900</v>
      </c>
      <c r="F6080" s="4" t="s">
        <v>10</v>
      </c>
      <c r="G6080" s="4" t="s">
        <v>12</v>
      </c>
    </row>
    <row r="6081" customFormat="false" ht="15.75" hidden="false" customHeight="false" outlineLevel="0" collapsed="false">
      <c r="A6081" s="3" t="n">
        <v>6080</v>
      </c>
      <c r="B6081" s="4" t="s">
        <v>21901</v>
      </c>
      <c r="C6081" s="4" t="s">
        <v>21902</v>
      </c>
      <c r="D6081" s="4" t="s">
        <v>21903</v>
      </c>
      <c r="E6081" s="4" t="s">
        <v>10</v>
      </c>
      <c r="F6081" s="4" t="s">
        <v>10</v>
      </c>
      <c r="G6081" s="4" t="s">
        <v>12</v>
      </c>
    </row>
    <row r="6082" customFormat="false" ht="15.75" hidden="false" customHeight="false" outlineLevel="0" collapsed="false">
      <c r="A6082" s="3" t="n">
        <v>6081</v>
      </c>
      <c r="B6082" s="4" t="s">
        <v>21904</v>
      </c>
      <c r="C6082" s="4" t="s">
        <v>6853</v>
      </c>
      <c r="D6082" s="4" t="s">
        <v>21905</v>
      </c>
      <c r="E6082" s="4" t="s">
        <v>10</v>
      </c>
      <c r="F6082" s="4" t="s">
        <v>10</v>
      </c>
      <c r="G6082" s="4" t="s">
        <v>12</v>
      </c>
    </row>
    <row r="6083" customFormat="false" ht="15.75" hidden="false" customHeight="false" outlineLevel="0" collapsed="false">
      <c r="A6083" s="3" t="n">
        <v>6082</v>
      </c>
      <c r="B6083" s="4" t="s">
        <v>21906</v>
      </c>
      <c r="C6083" s="4" t="s">
        <v>21907</v>
      </c>
      <c r="D6083" s="4" t="s">
        <v>21908</v>
      </c>
      <c r="E6083" s="4" t="s">
        <v>21909</v>
      </c>
      <c r="F6083" s="4" t="s">
        <v>10</v>
      </c>
      <c r="G6083" s="4" t="s">
        <v>12</v>
      </c>
    </row>
    <row r="6084" customFormat="false" ht="15.75" hidden="false" customHeight="false" outlineLevel="0" collapsed="false">
      <c r="A6084" s="3" t="n">
        <v>6083</v>
      </c>
      <c r="B6084" s="4" t="s">
        <v>21910</v>
      </c>
      <c r="C6084" s="4" t="s">
        <v>6853</v>
      </c>
      <c r="D6084" s="4" t="s">
        <v>21911</v>
      </c>
      <c r="E6084" s="4" t="s">
        <v>10</v>
      </c>
      <c r="F6084" s="4" t="s">
        <v>10</v>
      </c>
      <c r="G6084" s="4" t="s">
        <v>12</v>
      </c>
    </row>
    <row r="6085" customFormat="false" ht="15.75" hidden="false" customHeight="false" outlineLevel="0" collapsed="false">
      <c r="A6085" s="3" t="n">
        <v>6084</v>
      </c>
      <c r="B6085" s="4" t="s">
        <v>21912</v>
      </c>
      <c r="C6085" s="4" t="s">
        <v>6853</v>
      </c>
      <c r="D6085" s="4" t="s">
        <v>21913</v>
      </c>
      <c r="E6085" s="4" t="s">
        <v>10</v>
      </c>
      <c r="F6085" s="4" t="s">
        <v>10</v>
      </c>
      <c r="G6085" s="4" t="s">
        <v>12</v>
      </c>
    </row>
    <row r="6086" customFormat="false" ht="15.75" hidden="false" customHeight="false" outlineLevel="0" collapsed="false">
      <c r="A6086" s="3" t="n">
        <v>6085</v>
      </c>
      <c r="B6086" s="4" t="s">
        <v>21914</v>
      </c>
      <c r="C6086" s="4" t="s">
        <v>6853</v>
      </c>
      <c r="D6086" s="4" t="s">
        <v>21915</v>
      </c>
      <c r="E6086" s="4" t="s">
        <v>10</v>
      </c>
      <c r="F6086" s="4" t="s">
        <v>10</v>
      </c>
      <c r="G6086" s="4" t="s">
        <v>12</v>
      </c>
    </row>
    <row r="6087" customFormat="false" ht="15.75" hidden="false" customHeight="false" outlineLevel="0" collapsed="false">
      <c r="A6087" s="3" t="n">
        <v>6086</v>
      </c>
      <c r="B6087" s="4" t="s">
        <v>21916</v>
      </c>
      <c r="C6087" s="4" t="s">
        <v>6853</v>
      </c>
      <c r="D6087" s="4" t="s">
        <v>21917</v>
      </c>
      <c r="E6087" s="4" t="s">
        <v>10</v>
      </c>
      <c r="F6087" s="4" t="s">
        <v>10</v>
      </c>
      <c r="G6087" s="4" t="s">
        <v>12</v>
      </c>
    </row>
    <row r="6088" customFormat="false" ht="15.75" hidden="false" customHeight="false" outlineLevel="0" collapsed="false">
      <c r="A6088" s="3" t="n">
        <v>6087</v>
      </c>
      <c r="B6088" s="4" t="s">
        <v>21918</v>
      </c>
      <c r="C6088" s="4" t="s">
        <v>6853</v>
      </c>
      <c r="D6088" s="4" t="s">
        <v>21919</v>
      </c>
      <c r="E6088" s="4" t="s">
        <v>10</v>
      </c>
      <c r="F6088" s="4" t="s">
        <v>10</v>
      </c>
      <c r="G6088" s="4" t="s">
        <v>12</v>
      </c>
    </row>
    <row r="6089" customFormat="false" ht="15.75" hidden="false" customHeight="false" outlineLevel="0" collapsed="false">
      <c r="A6089" s="3" t="n">
        <v>6088</v>
      </c>
      <c r="B6089" s="4" t="s">
        <v>21920</v>
      </c>
      <c r="C6089" s="4" t="s">
        <v>6853</v>
      </c>
      <c r="D6089" s="4" t="s">
        <v>21921</v>
      </c>
      <c r="E6089" s="4" t="s">
        <v>10</v>
      </c>
      <c r="F6089" s="4" t="s">
        <v>10</v>
      </c>
      <c r="G6089" s="4" t="s">
        <v>12</v>
      </c>
    </row>
    <row r="6090" customFormat="false" ht="15.75" hidden="false" customHeight="false" outlineLevel="0" collapsed="false">
      <c r="A6090" s="3" t="n">
        <v>6089</v>
      </c>
      <c r="B6090" s="4" t="s">
        <v>21922</v>
      </c>
      <c r="C6090" s="4" t="s">
        <v>14</v>
      </c>
      <c r="D6090" s="4" t="s">
        <v>21923</v>
      </c>
      <c r="E6090" s="4" t="s">
        <v>10</v>
      </c>
      <c r="F6090" s="4" t="s">
        <v>10</v>
      </c>
      <c r="G6090" s="4" t="s">
        <v>12</v>
      </c>
    </row>
    <row r="6091" customFormat="false" ht="15.75" hidden="false" customHeight="false" outlineLevel="0" collapsed="false">
      <c r="A6091" s="3" t="n">
        <v>6090</v>
      </c>
      <c r="B6091" s="4" t="s">
        <v>21924</v>
      </c>
      <c r="C6091" s="4" t="s">
        <v>6853</v>
      </c>
      <c r="D6091" s="4" t="s">
        <v>21925</v>
      </c>
      <c r="E6091" s="4" t="s">
        <v>10</v>
      </c>
      <c r="F6091" s="4" t="s">
        <v>10</v>
      </c>
      <c r="G6091" s="4" t="s">
        <v>12</v>
      </c>
    </row>
    <row r="6092" customFormat="false" ht="15.75" hidden="false" customHeight="false" outlineLevel="0" collapsed="false">
      <c r="A6092" s="3" t="n">
        <v>6091</v>
      </c>
      <c r="B6092" s="4" t="s">
        <v>21926</v>
      </c>
      <c r="C6092" s="4" t="s">
        <v>6853</v>
      </c>
      <c r="D6092" s="4" t="s">
        <v>21927</v>
      </c>
      <c r="E6092" s="4" t="s">
        <v>10</v>
      </c>
      <c r="F6092" s="4" t="s">
        <v>10</v>
      </c>
      <c r="G6092" s="4" t="s">
        <v>12</v>
      </c>
    </row>
    <row r="6093" customFormat="false" ht="15.75" hidden="false" customHeight="false" outlineLevel="0" collapsed="false">
      <c r="A6093" s="3" t="n">
        <v>6092</v>
      </c>
      <c r="B6093" s="4" t="s">
        <v>21928</v>
      </c>
      <c r="C6093" s="4" t="s">
        <v>6853</v>
      </c>
      <c r="D6093" s="4" t="s">
        <v>21929</v>
      </c>
      <c r="E6093" s="4" t="s">
        <v>10</v>
      </c>
      <c r="F6093" s="4" t="s">
        <v>10</v>
      </c>
      <c r="G6093" s="4" t="s">
        <v>12</v>
      </c>
    </row>
    <row r="6094" customFormat="false" ht="15.75" hidden="false" customHeight="false" outlineLevel="0" collapsed="false">
      <c r="A6094" s="3" t="n">
        <v>6093</v>
      </c>
      <c r="B6094" s="4" t="s">
        <v>21930</v>
      </c>
      <c r="C6094" s="4" t="s">
        <v>6853</v>
      </c>
      <c r="D6094" s="4" t="s">
        <v>21931</v>
      </c>
      <c r="E6094" s="4" t="s">
        <v>10</v>
      </c>
      <c r="F6094" s="4" t="s">
        <v>10</v>
      </c>
      <c r="G6094" s="4" t="s">
        <v>12</v>
      </c>
    </row>
    <row r="6095" customFormat="false" ht="15.75" hidden="false" customHeight="false" outlineLevel="0" collapsed="false">
      <c r="A6095" s="3" t="n">
        <v>6094</v>
      </c>
      <c r="B6095" s="4" t="s">
        <v>21932</v>
      </c>
      <c r="C6095" s="4" t="s">
        <v>6853</v>
      </c>
      <c r="D6095" s="4" t="s">
        <v>21933</v>
      </c>
      <c r="E6095" s="4" t="s">
        <v>10</v>
      </c>
      <c r="F6095" s="4" t="s">
        <v>10</v>
      </c>
      <c r="G6095" s="4" t="s">
        <v>12</v>
      </c>
    </row>
    <row r="6096" customFormat="false" ht="15.75" hidden="false" customHeight="false" outlineLevel="0" collapsed="false">
      <c r="A6096" s="3" t="n">
        <v>6095</v>
      </c>
      <c r="B6096" s="4" t="s">
        <v>21934</v>
      </c>
      <c r="C6096" s="4" t="s">
        <v>6853</v>
      </c>
      <c r="D6096" s="4" t="s">
        <v>21935</v>
      </c>
      <c r="E6096" s="4" t="s">
        <v>10</v>
      </c>
      <c r="F6096" s="4" t="s">
        <v>10</v>
      </c>
      <c r="G6096" s="4" t="s">
        <v>12</v>
      </c>
    </row>
    <row r="6097" customFormat="false" ht="15.75" hidden="false" customHeight="false" outlineLevel="0" collapsed="false">
      <c r="A6097" s="3" t="n">
        <v>6096</v>
      </c>
      <c r="B6097" s="4" t="s">
        <v>21936</v>
      </c>
      <c r="C6097" s="4" t="s">
        <v>6853</v>
      </c>
      <c r="D6097" s="4" t="s">
        <v>21937</v>
      </c>
      <c r="E6097" s="4" t="s">
        <v>10</v>
      </c>
      <c r="F6097" s="4" t="s">
        <v>10</v>
      </c>
      <c r="G6097" s="4" t="s">
        <v>12</v>
      </c>
    </row>
    <row r="6098" customFormat="false" ht="15.75" hidden="false" customHeight="false" outlineLevel="0" collapsed="false">
      <c r="A6098" s="3" t="n">
        <v>6097</v>
      </c>
      <c r="B6098" s="4" t="s">
        <v>21938</v>
      </c>
      <c r="C6098" s="4" t="s">
        <v>6853</v>
      </c>
      <c r="D6098" s="4" t="s">
        <v>21939</v>
      </c>
      <c r="E6098" s="4" t="s">
        <v>10</v>
      </c>
      <c r="F6098" s="4" t="s">
        <v>10</v>
      </c>
      <c r="G6098" s="4" t="s">
        <v>12</v>
      </c>
    </row>
    <row r="6099" customFormat="false" ht="15.75" hidden="false" customHeight="false" outlineLevel="0" collapsed="false">
      <c r="A6099" s="3" t="n">
        <v>6098</v>
      </c>
      <c r="B6099" s="4" t="s">
        <v>21940</v>
      </c>
      <c r="C6099" s="4" t="s">
        <v>6853</v>
      </c>
      <c r="D6099" s="4" t="s">
        <v>21941</v>
      </c>
      <c r="E6099" s="4" t="s">
        <v>10</v>
      </c>
      <c r="F6099" s="4" t="s">
        <v>10</v>
      </c>
      <c r="G6099" s="4" t="s">
        <v>12</v>
      </c>
    </row>
    <row r="6100" customFormat="false" ht="15.75" hidden="false" customHeight="false" outlineLevel="0" collapsed="false">
      <c r="A6100" s="3" t="n">
        <v>6099</v>
      </c>
      <c r="B6100" s="4" t="s">
        <v>21942</v>
      </c>
      <c r="C6100" s="4" t="s">
        <v>6853</v>
      </c>
      <c r="D6100" s="4" t="s">
        <v>21943</v>
      </c>
      <c r="E6100" s="4" t="s">
        <v>10</v>
      </c>
      <c r="F6100" s="4" t="s">
        <v>10</v>
      </c>
      <c r="G6100" s="4" t="s">
        <v>12</v>
      </c>
    </row>
    <row r="6101" customFormat="false" ht="15.75" hidden="false" customHeight="false" outlineLevel="0" collapsed="false">
      <c r="A6101" s="3" t="n">
        <v>6100</v>
      </c>
      <c r="B6101" s="4" t="s">
        <v>21944</v>
      </c>
      <c r="C6101" s="4" t="s">
        <v>6853</v>
      </c>
      <c r="D6101" s="4" t="s">
        <v>21945</v>
      </c>
      <c r="E6101" s="4" t="s">
        <v>10</v>
      </c>
      <c r="F6101" s="4" t="s">
        <v>10</v>
      </c>
      <c r="G6101" s="4" t="s">
        <v>12</v>
      </c>
    </row>
    <row r="6102" customFormat="false" ht="15.75" hidden="false" customHeight="false" outlineLevel="0" collapsed="false">
      <c r="A6102" s="3" t="n">
        <v>6101</v>
      </c>
      <c r="B6102" s="4" t="s">
        <v>21946</v>
      </c>
      <c r="C6102" s="4" t="s">
        <v>6853</v>
      </c>
      <c r="D6102" s="4" t="s">
        <v>21947</v>
      </c>
      <c r="E6102" s="4" t="s">
        <v>10</v>
      </c>
      <c r="F6102" s="4" t="s">
        <v>10</v>
      </c>
      <c r="G6102" s="4" t="s">
        <v>12</v>
      </c>
    </row>
    <row r="6103" customFormat="false" ht="15.75" hidden="false" customHeight="false" outlineLevel="0" collapsed="false">
      <c r="A6103" s="3" t="n">
        <v>6102</v>
      </c>
      <c r="B6103" s="4" t="s">
        <v>21948</v>
      </c>
      <c r="C6103" s="4" t="s">
        <v>6853</v>
      </c>
      <c r="D6103" s="4" t="s">
        <v>21949</v>
      </c>
      <c r="E6103" s="4" t="s">
        <v>10</v>
      </c>
      <c r="F6103" s="4" t="s">
        <v>10</v>
      </c>
      <c r="G6103" s="4" t="s">
        <v>12</v>
      </c>
    </row>
    <row r="6104" customFormat="false" ht="15.75" hidden="false" customHeight="false" outlineLevel="0" collapsed="false">
      <c r="A6104" s="3" t="n">
        <v>6103</v>
      </c>
      <c r="B6104" s="4" t="s">
        <v>21950</v>
      </c>
      <c r="C6104" s="4" t="s">
        <v>6853</v>
      </c>
      <c r="D6104" s="4" t="s">
        <v>21951</v>
      </c>
      <c r="E6104" s="4" t="s">
        <v>10</v>
      </c>
      <c r="F6104" s="4" t="s">
        <v>10</v>
      </c>
      <c r="G6104" s="4" t="s">
        <v>12</v>
      </c>
    </row>
    <row r="6105" customFormat="false" ht="15.75" hidden="false" customHeight="false" outlineLevel="0" collapsed="false">
      <c r="A6105" s="3" t="n">
        <v>6104</v>
      </c>
      <c r="B6105" s="4" t="s">
        <v>21952</v>
      </c>
      <c r="C6105" s="4" t="s">
        <v>6853</v>
      </c>
      <c r="D6105" s="4" t="s">
        <v>21953</v>
      </c>
      <c r="E6105" s="4" t="s">
        <v>10</v>
      </c>
      <c r="F6105" s="4" t="s">
        <v>10</v>
      </c>
      <c r="G6105" s="4" t="s">
        <v>12</v>
      </c>
    </row>
    <row r="6106" customFormat="false" ht="15.75" hidden="false" customHeight="false" outlineLevel="0" collapsed="false">
      <c r="A6106" s="3" t="n">
        <v>6105</v>
      </c>
      <c r="B6106" s="4" t="s">
        <v>21954</v>
      </c>
      <c r="C6106" s="4" t="s">
        <v>6853</v>
      </c>
      <c r="D6106" s="4" t="s">
        <v>21955</v>
      </c>
      <c r="E6106" s="4" t="s">
        <v>10</v>
      </c>
      <c r="F6106" s="4" t="s">
        <v>10</v>
      </c>
      <c r="G6106" s="4" t="s">
        <v>12</v>
      </c>
    </row>
    <row r="6107" customFormat="false" ht="15.75" hidden="false" customHeight="false" outlineLevel="0" collapsed="false">
      <c r="A6107" s="3" t="n">
        <v>6106</v>
      </c>
      <c r="B6107" s="4" t="s">
        <v>21956</v>
      </c>
      <c r="C6107" s="4" t="s">
        <v>6853</v>
      </c>
      <c r="D6107" s="4" t="s">
        <v>21957</v>
      </c>
      <c r="E6107" s="4" t="s">
        <v>10</v>
      </c>
      <c r="F6107" s="4" t="s">
        <v>10</v>
      </c>
      <c r="G6107" s="4" t="s">
        <v>12</v>
      </c>
    </row>
    <row r="6108" customFormat="false" ht="15.75" hidden="false" customHeight="false" outlineLevel="0" collapsed="false">
      <c r="A6108" s="3" t="n">
        <v>6107</v>
      </c>
      <c r="B6108" s="4" t="s">
        <v>21958</v>
      </c>
      <c r="C6108" s="4" t="s">
        <v>6853</v>
      </c>
      <c r="D6108" s="4" t="s">
        <v>21959</v>
      </c>
      <c r="E6108" s="4" t="s">
        <v>10</v>
      </c>
      <c r="F6108" s="4" t="s">
        <v>10</v>
      </c>
      <c r="G6108" s="4" t="s">
        <v>12</v>
      </c>
    </row>
    <row r="6109" customFormat="false" ht="15.75" hidden="false" customHeight="false" outlineLevel="0" collapsed="false">
      <c r="A6109" s="3" t="n">
        <v>6108</v>
      </c>
      <c r="B6109" s="4" t="s">
        <v>21960</v>
      </c>
      <c r="C6109" s="4" t="s">
        <v>6853</v>
      </c>
      <c r="D6109" s="4" t="s">
        <v>21961</v>
      </c>
      <c r="E6109" s="4" t="s">
        <v>10</v>
      </c>
      <c r="F6109" s="4" t="s">
        <v>10</v>
      </c>
      <c r="G6109" s="4" t="s">
        <v>12</v>
      </c>
    </row>
    <row r="6110" customFormat="false" ht="15.75" hidden="false" customHeight="false" outlineLevel="0" collapsed="false">
      <c r="A6110" s="3" t="n">
        <v>6109</v>
      </c>
      <c r="B6110" s="4" t="s">
        <v>21962</v>
      </c>
      <c r="C6110" s="4" t="s">
        <v>6853</v>
      </c>
      <c r="D6110" s="4" t="s">
        <v>21963</v>
      </c>
      <c r="E6110" s="4" t="s">
        <v>10</v>
      </c>
      <c r="F6110" s="4" t="s">
        <v>10</v>
      </c>
      <c r="G6110" s="4" t="s">
        <v>12</v>
      </c>
    </row>
    <row r="6111" customFormat="false" ht="15.75" hidden="false" customHeight="false" outlineLevel="0" collapsed="false">
      <c r="A6111" s="3" t="n">
        <v>6110</v>
      </c>
      <c r="B6111" s="4" t="s">
        <v>21964</v>
      </c>
      <c r="C6111" s="4" t="s">
        <v>6853</v>
      </c>
      <c r="D6111" s="4" t="s">
        <v>21965</v>
      </c>
      <c r="E6111" s="4" t="s">
        <v>10</v>
      </c>
      <c r="F6111" s="4" t="s">
        <v>10</v>
      </c>
      <c r="G6111" s="4" t="s">
        <v>12</v>
      </c>
    </row>
    <row r="6112" customFormat="false" ht="15.75" hidden="false" customHeight="false" outlineLevel="0" collapsed="false">
      <c r="A6112" s="3" t="n">
        <v>6111</v>
      </c>
      <c r="B6112" s="4" t="s">
        <v>21966</v>
      </c>
      <c r="C6112" s="4" t="s">
        <v>6853</v>
      </c>
      <c r="D6112" s="4" t="s">
        <v>21967</v>
      </c>
      <c r="E6112" s="4" t="s">
        <v>10</v>
      </c>
      <c r="F6112" s="4" t="s">
        <v>10</v>
      </c>
      <c r="G6112" s="4" t="s">
        <v>12</v>
      </c>
    </row>
    <row r="6113" customFormat="false" ht="15.75" hidden="false" customHeight="false" outlineLevel="0" collapsed="false">
      <c r="A6113" s="3" t="n">
        <v>6112</v>
      </c>
      <c r="B6113" s="4" t="s">
        <v>21968</v>
      </c>
      <c r="C6113" s="4" t="s">
        <v>6853</v>
      </c>
      <c r="D6113" s="4" t="s">
        <v>21969</v>
      </c>
      <c r="E6113" s="4" t="s">
        <v>10</v>
      </c>
      <c r="F6113" s="4" t="s">
        <v>10</v>
      </c>
      <c r="G6113" s="4" t="s">
        <v>12</v>
      </c>
    </row>
    <row r="6114" customFormat="false" ht="15.75" hidden="false" customHeight="false" outlineLevel="0" collapsed="false">
      <c r="A6114" s="3" t="n">
        <v>6113</v>
      </c>
      <c r="B6114" s="4" t="s">
        <v>21970</v>
      </c>
      <c r="C6114" s="4" t="s">
        <v>6853</v>
      </c>
      <c r="D6114" s="4" t="s">
        <v>21971</v>
      </c>
      <c r="E6114" s="4" t="s">
        <v>10</v>
      </c>
      <c r="F6114" s="4" t="s">
        <v>10</v>
      </c>
      <c r="G6114" s="4" t="s">
        <v>12</v>
      </c>
    </row>
    <row r="6115" customFormat="false" ht="15.75" hidden="false" customHeight="false" outlineLevel="0" collapsed="false">
      <c r="A6115" s="3" t="n">
        <v>6114</v>
      </c>
      <c r="B6115" s="4" t="s">
        <v>21972</v>
      </c>
      <c r="C6115" s="4" t="s">
        <v>6853</v>
      </c>
      <c r="D6115" s="4" t="s">
        <v>21973</v>
      </c>
      <c r="E6115" s="4" t="s">
        <v>10</v>
      </c>
      <c r="F6115" s="4" t="s">
        <v>10</v>
      </c>
      <c r="G6115" s="4" t="s">
        <v>12</v>
      </c>
    </row>
    <row r="6116" customFormat="false" ht="15.75" hidden="false" customHeight="false" outlineLevel="0" collapsed="false">
      <c r="A6116" s="3" t="n">
        <v>6115</v>
      </c>
      <c r="B6116" s="4" t="s">
        <v>21974</v>
      </c>
      <c r="C6116" s="4" t="s">
        <v>20076</v>
      </c>
      <c r="D6116" s="4" t="s">
        <v>21975</v>
      </c>
      <c r="E6116" s="4" t="n">
        <v>9336835379</v>
      </c>
      <c r="F6116" s="4" t="s">
        <v>21976</v>
      </c>
      <c r="G6116" s="4" t="s">
        <v>12</v>
      </c>
    </row>
    <row r="6117" customFormat="false" ht="15.75" hidden="false" customHeight="false" outlineLevel="0" collapsed="false">
      <c r="A6117" s="3" t="n">
        <v>6116</v>
      </c>
      <c r="B6117" s="4" t="s">
        <v>21977</v>
      </c>
      <c r="C6117" s="4" t="s">
        <v>21978</v>
      </c>
      <c r="D6117" s="4" t="s">
        <v>21979</v>
      </c>
      <c r="E6117" s="4" t="s">
        <v>21980</v>
      </c>
      <c r="F6117" s="4" t="s">
        <v>21981</v>
      </c>
      <c r="G6117" s="4" t="s">
        <v>12</v>
      </c>
    </row>
    <row r="6118" customFormat="false" ht="15.75" hidden="false" customHeight="false" outlineLevel="0" collapsed="false">
      <c r="A6118" s="3" t="n">
        <v>6117</v>
      </c>
      <c r="B6118" s="4" t="s">
        <v>21982</v>
      </c>
      <c r="C6118" s="4" t="s">
        <v>21983</v>
      </c>
      <c r="D6118" s="4" t="s">
        <v>21984</v>
      </c>
      <c r="E6118" s="4" t="n">
        <v>7009752813</v>
      </c>
      <c r="F6118" s="4" t="s">
        <v>21985</v>
      </c>
      <c r="G6118" s="4" t="s">
        <v>12</v>
      </c>
    </row>
    <row r="6119" customFormat="false" ht="15.75" hidden="false" customHeight="false" outlineLevel="0" collapsed="false">
      <c r="A6119" s="3" t="n">
        <v>6118</v>
      </c>
      <c r="B6119" s="4" t="s">
        <v>21986</v>
      </c>
      <c r="C6119" s="4" t="s">
        <v>21987</v>
      </c>
      <c r="D6119" s="4" t="s">
        <v>21988</v>
      </c>
      <c r="E6119" s="4" t="n">
        <v>9650896967</v>
      </c>
      <c r="F6119" s="4" t="s">
        <v>21989</v>
      </c>
      <c r="G6119" s="4" t="s">
        <v>12</v>
      </c>
    </row>
    <row r="6120" customFormat="false" ht="15.75" hidden="false" customHeight="false" outlineLevel="0" collapsed="false">
      <c r="A6120" s="3" t="n">
        <v>6119</v>
      </c>
      <c r="B6120" s="4" t="s">
        <v>21990</v>
      </c>
      <c r="C6120" s="4" t="s">
        <v>21991</v>
      </c>
      <c r="D6120" s="4" t="s">
        <v>21992</v>
      </c>
      <c r="E6120" s="4" t="n">
        <v>1206757600</v>
      </c>
      <c r="F6120" s="4" t="s">
        <v>21993</v>
      </c>
      <c r="G6120" s="4" t="s">
        <v>12</v>
      </c>
    </row>
    <row r="6121" customFormat="false" ht="15.75" hidden="false" customHeight="false" outlineLevel="0" collapsed="false">
      <c r="A6121" s="3" t="n">
        <v>6120</v>
      </c>
      <c r="B6121" s="4" t="s">
        <v>21994</v>
      </c>
      <c r="C6121" s="4" t="s">
        <v>21995</v>
      </c>
      <c r="D6121" s="4" t="s">
        <v>21996</v>
      </c>
      <c r="E6121" s="4" t="s">
        <v>21997</v>
      </c>
      <c r="F6121" s="4" t="s">
        <v>21998</v>
      </c>
      <c r="G6121" s="4" t="s">
        <v>12</v>
      </c>
    </row>
    <row r="6122" customFormat="false" ht="15.75" hidden="false" customHeight="false" outlineLevel="0" collapsed="false">
      <c r="A6122" s="3" t="n">
        <v>6121</v>
      </c>
      <c r="B6122" s="4" t="s">
        <v>21999</v>
      </c>
      <c r="C6122" s="4" t="s">
        <v>22000</v>
      </c>
      <c r="D6122" s="4" t="s">
        <v>22001</v>
      </c>
      <c r="E6122" s="4" t="n">
        <v>9836184913</v>
      </c>
      <c r="F6122" s="4" t="s">
        <v>22002</v>
      </c>
      <c r="G6122" s="4" t="s">
        <v>12</v>
      </c>
    </row>
    <row r="6123" customFormat="false" ht="15.75" hidden="false" customHeight="false" outlineLevel="0" collapsed="false">
      <c r="A6123" s="3" t="n">
        <v>6122</v>
      </c>
      <c r="B6123" s="4" t="s">
        <v>22003</v>
      </c>
      <c r="C6123" s="4" t="s">
        <v>22004</v>
      </c>
      <c r="D6123" s="4" t="s">
        <v>22005</v>
      </c>
      <c r="E6123" s="4" t="s">
        <v>22006</v>
      </c>
      <c r="F6123" s="4" t="s">
        <v>22007</v>
      </c>
      <c r="G6123" s="4" t="s">
        <v>12</v>
      </c>
    </row>
    <row r="6124" customFormat="false" ht="15.75" hidden="false" customHeight="false" outlineLevel="0" collapsed="false">
      <c r="A6124" s="3" t="n">
        <v>6123</v>
      </c>
      <c r="B6124" s="4" t="s">
        <v>22008</v>
      </c>
      <c r="C6124" s="4" t="s">
        <v>22009</v>
      </c>
      <c r="D6124" s="4" t="s">
        <v>22010</v>
      </c>
      <c r="E6124" s="4" t="n">
        <v>9073905012</v>
      </c>
      <c r="F6124" s="4" t="s">
        <v>22011</v>
      </c>
      <c r="G6124" s="4" t="s">
        <v>12</v>
      </c>
    </row>
    <row r="6125" customFormat="false" ht="15.75" hidden="false" customHeight="false" outlineLevel="0" collapsed="false">
      <c r="A6125" s="3" t="n">
        <v>6124</v>
      </c>
      <c r="B6125" s="4" t="s">
        <v>22012</v>
      </c>
      <c r="C6125" s="4" t="s">
        <v>22013</v>
      </c>
      <c r="D6125" s="4" t="s">
        <v>22014</v>
      </c>
      <c r="E6125" s="4" t="n">
        <v>7305925700</v>
      </c>
      <c r="F6125" s="4" t="s">
        <v>22015</v>
      </c>
      <c r="G6125" s="4" t="s">
        <v>12</v>
      </c>
    </row>
    <row r="6126" customFormat="false" ht="15.75" hidden="false" customHeight="false" outlineLevel="0" collapsed="false">
      <c r="A6126" s="3" t="n">
        <v>6125</v>
      </c>
      <c r="B6126" s="4" t="s">
        <v>22016</v>
      </c>
      <c r="C6126" s="4" t="s">
        <v>22017</v>
      </c>
      <c r="D6126" s="4" t="s">
        <v>22018</v>
      </c>
      <c r="E6126" s="4" t="s">
        <v>10</v>
      </c>
      <c r="F6126" s="4" t="s">
        <v>10</v>
      </c>
      <c r="G6126" s="4" t="s">
        <v>12</v>
      </c>
    </row>
    <row r="6127" customFormat="false" ht="15.75" hidden="false" customHeight="false" outlineLevel="0" collapsed="false">
      <c r="A6127" s="3" t="n">
        <v>6126</v>
      </c>
      <c r="B6127" s="4" t="s">
        <v>22019</v>
      </c>
      <c r="C6127" s="4" t="s">
        <v>22020</v>
      </c>
      <c r="D6127" s="4" t="s">
        <v>22021</v>
      </c>
      <c r="E6127" s="4" t="n">
        <v>9177951473</v>
      </c>
      <c r="F6127" s="4" t="s">
        <v>10</v>
      </c>
      <c r="G6127" s="4" t="s">
        <v>12</v>
      </c>
    </row>
    <row r="6128" customFormat="false" ht="15.75" hidden="false" customHeight="false" outlineLevel="0" collapsed="false">
      <c r="A6128" s="3" t="n">
        <v>6127</v>
      </c>
      <c r="B6128" s="4" t="s">
        <v>22022</v>
      </c>
      <c r="C6128" s="4" t="s">
        <v>22023</v>
      </c>
      <c r="D6128" s="4" t="s">
        <v>22024</v>
      </c>
      <c r="E6128" s="4" t="s">
        <v>10</v>
      </c>
      <c r="F6128" s="4" t="s">
        <v>22025</v>
      </c>
      <c r="G6128" s="4" t="s">
        <v>12</v>
      </c>
    </row>
    <row r="6129" customFormat="false" ht="15.75" hidden="false" customHeight="false" outlineLevel="0" collapsed="false">
      <c r="A6129" s="3" t="n">
        <v>6128</v>
      </c>
      <c r="B6129" s="4" t="s">
        <v>22026</v>
      </c>
      <c r="C6129" s="4" t="s">
        <v>22027</v>
      </c>
      <c r="D6129" s="4" t="s">
        <v>22028</v>
      </c>
      <c r="E6129" s="8" t="n">
        <v>919089000000</v>
      </c>
      <c r="F6129" s="4" t="s">
        <v>22029</v>
      </c>
      <c r="G6129" s="4" t="s">
        <v>12</v>
      </c>
    </row>
    <row r="6130" customFormat="false" ht="15.75" hidden="false" customHeight="false" outlineLevel="0" collapsed="false">
      <c r="A6130" s="3" t="n">
        <v>6129</v>
      </c>
      <c r="B6130" s="4" t="s">
        <v>22030</v>
      </c>
      <c r="C6130" s="4" t="s">
        <v>22031</v>
      </c>
      <c r="D6130" s="4" t="s">
        <v>22032</v>
      </c>
      <c r="E6130" s="4" t="s">
        <v>10</v>
      </c>
      <c r="F6130" s="4" t="s">
        <v>22033</v>
      </c>
      <c r="G6130" s="4" t="s">
        <v>12</v>
      </c>
    </row>
    <row r="6131" customFormat="false" ht="15.75" hidden="false" customHeight="false" outlineLevel="0" collapsed="false">
      <c r="A6131" s="3" t="n">
        <v>6130</v>
      </c>
      <c r="B6131" s="4" t="s">
        <v>22034</v>
      </c>
      <c r="C6131" s="4" t="s">
        <v>22035</v>
      </c>
      <c r="D6131" s="4" t="s">
        <v>22036</v>
      </c>
      <c r="E6131" s="4" t="n">
        <v>8047484686</v>
      </c>
      <c r="F6131" s="4" t="s">
        <v>22037</v>
      </c>
      <c r="G6131" s="4" t="s">
        <v>12</v>
      </c>
    </row>
    <row r="6132" customFormat="false" ht="15.75" hidden="false" customHeight="false" outlineLevel="0" collapsed="false">
      <c r="A6132" s="3" t="n">
        <v>6131</v>
      </c>
      <c r="B6132" s="4" t="s">
        <v>22038</v>
      </c>
      <c r="C6132" s="4" t="s">
        <v>22039</v>
      </c>
      <c r="D6132" s="4" t="s">
        <v>22040</v>
      </c>
      <c r="E6132" s="4" t="s">
        <v>22041</v>
      </c>
      <c r="F6132" s="4" t="s">
        <v>22042</v>
      </c>
      <c r="G6132" s="4" t="s">
        <v>12</v>
      </c>
    </row>
    <row r="6133" customFormat="false" ht="15.75" hidden="false" customHeight="false" outlineLevel="0" collapsed="false">
      <c r="A6133" s="3" t="n">
        <v>6132</v>
      </c>
      <c r="B6133" s="4" t="s">
        <v>22043</v>
      </c>
      <c r="C6133" s="4" t="s">
        <v>22044</v>
      </c>
      <c r="D6133" s="4" t="s">
        <v>22045</v>
      </c>
      <c r="E6133" s="4" t="s">
        <v>22046</v>
      </c>
      <c r="F6133" s="4" t="s">
        <v>10666</v>
      </c>
      <c r="G6133" s="4" t="s">
        <v>12</v>
      </c>
    </row>
    <row r="6134" customFormat="false" ht="15.75" hidden="false" customHeight="false" outlineLevel="0" collapsed="false">
      <c r="A6134" s="3" t="n">
        <v>6133</v>
      </c>
      <c r="B6134" s="4" t="s">
        <v>22047</v>
      </c>
      <c r="C6134" s="4" t="s">
        <v>22048</v>
      </c>
      <c r="D6134" s="4" t="s">
        <v>22049</v>
      </c>
      <c r="E6134" s="8" t="n">
        <v>918043000000</v>
      </c>
      <c r="F6134" s="4" t="s">
        <v>22050</v>
      </c>
      <c r="G6134" s="4" t="s">
        <v>12</v>
      </c>
    </row>
    <row r="6135" customFormat="false" ht="15.75" hidden="false" customHeight="false" outlineLevel="0" collapsed="false">
      <c r="A6135" s="3" t="n">
        <v>6134</v>
      </c>
      <c r="B6135" s="4" t="s">
        <v>22051</v>
      </c>
      <c r="C6135" s="4" t="s">
        <v>19015</v>
      </c>
      <c r="D6135" s="4" t="s">
        <v>22052</v>
      </c>
      <c r="E6135" s="4" t="s">
        <v>10</v>
      </c>
      <c r="F6135" s="4" t="s">
        <v>22053</v>
      </c>
      <c r="G6135" s="4" t="s">
        <v>12</v>
      </c>
    </row>
    <row r="6136" customFormat="false" ht="15.75" hidden="false" customHeight="false" outlineLevel="0" collapsed="false">
      <c r="A6136" s="3" t="n">
        <v>6135</v>
      </c>
      <c r="B6136" s="4" t="s">
        <v>22054</v>
      </c>
      <c r="C6136" s="4" t="s">
        <v>22055</v>
      </c>
      <c r="D6136" s="4" t="s">
        <v>22056</v>
      </c>
      <c r="E6136" s="4" t="s">
        <v>22057</v>
      </c>
      <c r="F6136" s="4" t="s">
        <v>22058</v>
      </c>
      <c r="G6136" s="4" t="s">
        <v>12</v>
      </c>
    </row>
    <row r="6137" customFormat="false" ht="15.75" hidden="false" customHeight="false" outlineLevel="0" collapsed="false">
      <c r="A6137" s="3" t="n">
        <v>6136</v>
      </c>
      <c r="B6137" s="4" t="s">
        <v>22059</v>
      </c>
      <c r="C6137" s="4" t="s">
        <v>22060</v>
      </c>
      <c r="D6137" s="4" t="s">
        <v>22061</v>
      </c>
      <c r="E6137" s="4" t="s">
        <v>22062</v>
      </c>
      <c r="F6137" s="4" t="s">
        <v>22063</v>
      </c>
      <c r="G6137" s="4" t="s">
        <v>12</v>
      </c>
    </row>
    <row r="6138" customFormat="false" ht="15.75" hidden="false" customHeight="false" outlineLevel="0" collapsed="false">
      <c r="A6138" s="3" t="n">
        <v>6137</v>
      </c>
      <c r="B6138" s="4" t="s">
        <v>22064</v>
      </c>
      <c r="C6138" s="4" t="s">
        <v>22065</v>
      </c>
      <c r="D6138" s="4" t="s">
        <v>22066</v>
      </c>
      <c r="E6138" s="4" t="n">
        <v>9819888329</v>
      </c>
      <c r="F6138" s="4" t="s">
        <v>22067</v>
      </c>
      <c r="G6138" s="4" t="s">
        <v>12</v>
      </c>
    </row>
    <row r="6139" customFormat="false" ht="15.75" hidden="false" customHeight="false" outlineLevel="0" collapsed="false">
      <c r="A6139" s="3" t="n">
        <v>6138</v>
      </c>
      <c r="B6139" s="4" t="s">
        <v>22068</v>
      </c>
      <c r="C6139" s="4" t="s">
        <v>22069</v>
      </c>
      <c r="D6139" s="4" t="s">
        <v>22070</v>
      </c>
      <c r="E6139" s="4" t="s">
        <v>22071</v>
      </c>
      <c r="F6139" s="4" t="s">
        <v>22072</v>
      </c>
      <c r="G6139" s="4" t="s">
        <v>12</v>
      </c>
    </row>
    <row r="6140" customFormat="false" ht="15.75" hidden="false" customHeight="false" outlineLevel="0" collapsed="false">
      <c r="A6140" s="3" t="n">
        <v>6139</v>
      </c>
      <c r="B6140" s="4" t="s">
        <v>22073</v>
      </c>
      <c r="C6140" s="4" t="s">
        <v>22074</v>
      </c>
      <c r="D6140" s="4" t="s">
        <v>22075</v>
      </c>
      <c r="E6140" s="8" t="n">
        <v>914023000000</v>
      </c>
      <c r="F6140" s="4" t="s">
        <v>22076</v>
      </c>
      <c r="G6140" s="4" t="s">
        <v>12</v>
      </c>
    </row>
    <row r="6141" customFormat="false" ht="15.75" hidden="false" customHeight="false" outlineLevel="0" collapsed="false">
      <c r="A6141" s="3" t="n">
        <v>6140</v>
      </c>
      <c r="B6141" s="4" t="s">
        <v>22077</v>
      </c>
      <c r="C6141" s="4" t="s">
        <v>22078</v>
      </c>
      <c r="D6141" s="4" t="s">
        <v>22079</v>
      </c>
      <c r="E6141" s="4" t="n">
        <v>9845186662</v>
      </c>
      <c r="F6141" s="4" t="s">
        <v>22080</v>
      </c>
      <c r="G6141" s="4" t="s">
        <v>12</v>
      </c>
    </row>
    <row r="6142" customFormat="false" ht="15.75" hidden="false" customHeight="false" outlineLevel="0" collapsed="false">
      <c r="A6142" s="3" t="n">
        <v>6141</v>
      </c>
      <c r="B6142" s="4" t="s">
        <v>22081</v>
      </c>
      <c r="C6142" s="4" t="s">
        <v>22082</v>
      </c>
      <c r="D6142" s="4" t="s">
        <v>22083</v>
      </c>
      <c r="E6142" s="4" t="s">
        <v>22084</v>
      </c>
      <c r="F6142" s="4" t="s">
        <v>22085</v>
      </c>
      <c r="G6142" s="4" t="s">
        <v>12</v>
      </c>
    </row>
    <row r="6143" customFormat="false" ht="15.75" hidden="false" customHeight="false" outlineLevel="0" collapsed="false">
      <c r="A6143" s="3" t="n">
        <v>6142</v>
      </c>
      <c r="B6143" s="4" t="s">
        <v>22086</v>
      </c>
      <c r="C6143" s="4" t="s">
        <v>22087</v>
      </c>
      <c r="D6143" s="4" t="s">
        <v>22088</v>
      </c>
      <c r="E6143" s="4" t="n">
        <v>9315119321</v>
      </c>
      <c r="F6143" s="4" t="s">
        <v>22089</v>
      </c>
      <c r="G6143" s="4" t="s">
        <v>12</v>
      </c>
    </row>
    <row r="6144" customFormat="false" ht="15.75" hidden="false" customHeight="false" outlineLevel="0" collapsed="false">
      <c r="A6144" s="3" t="n">
        <v>6143</v>
      </c>
      <c r="B6144" s="4" t="s">
        <v>22090</v>
      </c>
      <c r="C6144" s="4" t="s">
        <v>13229</v>
      </c>
      <c r="D6144" s="4" t="s">
        <v>22091</v>
      </c>
      <c r="E6144" s="4" t="n">
        <v>4445558333</v>
      </c>
      <c r="F6144" s="4" t="s">
        <v>22092</v>
      </c>
      <c r="G6144" s="4" t="s">
        <v>22093</v>
      </c>
    </row>
    <row r="6145" customFormat="false" ht="15.75" hidden="false" customHeight="false" outlineLevel="0" collapsed="false">
      <c r="A6145" s="3" t="n">
        <v>6144</v>
      </c>
      <c r="B6145" s="4" t="s">
        <v>22094</v>
      </c>
      <c r="C6145" s="4" t="s">
        <v>22095</v>
      </c>
      <c r="D6145" s="4" t="s">
        <v>22096</v>
      </c>
      <c r="E6145" s="4" t="n">
        <v>9910024359</v>
      </c>
      <c r="F6145" s="4" t="s">
        <v>21989</v>
      </c>
      <c r="G6145" s="4" t="s">
        <v>11266</v>
      </c>
    </row>
    <row r="6146" customFormat="false" ht="15.75" hidden="false" customHeight="false" outlineLevel="0" collapsed="false">
      <c r="A6146" s="3" t="n">
        <v>6145</v>
      </c>
      <c r="B6146" s="4" t="s">
        <v>22097</v>
      </c>
      <c r="C6146" s="4" t="s">
        <v>22098</v>
      </c>
      <c r="D6146" s="5" t="s">
        <v>22099</v>
      </c>
      <c r="E6146" s="4" t="n">
        <v>4046205220</v>
      </c>
      <c r="F6146" s="4" t="s">
        <v>22100</v>
      </c>
      <c r="G6146" s="4" t="s">
        <v>22101</v>
      </c>
    </row>
    <row r="6147" customFormat="false" ht="15.75" hidden="false" customHeight="false" outlineLevel="0" collapsed="false">
      <c r="A6147" s="3" t="n">
        <v>6146</v>
      </c>
      <c r="B6147" s="4" t="s">
        <v>22102</v>
      </c>
      <c r="C6147" s="4" t="s">
        <v>22103</v>
      </c>
      <c r="D6147" s="4" t="s">
        <v>22104</v>
      </c>
      <c r="E6147" s="4" t="s">
        <v>10</v>
      </c>
      <c r="F6147" s="4" t="s">
        <v>10</v>
      </c>
      <c r="G6147" s="4" t="s">
        <v>11266</v>
      </c>
    </row>
    <row r="6148" customFormat="false" ht="15.75" hidden="false" customHeight="false" outlineLevel="0" collapsed="false">
      <c r="A6148" s="3" t="n">
        <v>6147</v>
      </c>
      <c r="B6148" s="4" t="s">
        <v>22105</v>
      </c>
      <c r="C6148" s="4" t="s">
        <v>9509</v>
      </c>
      <c r="D6148" s="4" t="s">
        <v>22106</v>
      </c>
      <c r="E6148" s="4" t="s">
        <v>22107</v>
      </c>
      <c r="F6148" s="4" t="s">
        <v>22108</v>
      </c>
      <c r="G6148" s="4" t="s">
        <v>11266</v>
      </c>
    </row>
    <row r="6149" customFormat="false" ht="15.75" hidden="false" customHeight="false" outlineLevel="0" collapsed="false">
      <c r="A6149" s="3" t="n">
        <v>6148</v>
      </c>
      <c r="B6149" s="4" t="s">
        <v>22109</v>
      </c>
      <c r="C6149" s="4" t="s">
        <v>22110</v>
      </c>
      <c r="D6149" s="4" t="s">
        <v>22111</v>
      </c>
      <c r="E6149" s="4" t="n">
        <v>9643220987</v>
      </c>
      <c r="F6149" s="4" t="s">
        <v>22112</v>
      </c>
      <c r="G6149" s="4" t="s">
        <v>11266</v>
      </c>
    </row>
    <row r="6150" customFormat="false" ht="15.75" hidden="false" customHeight="false" outlineLevel="0" collapsed="false">
      <c r="A6150" s="3" t="n">
        <v>6149</v>
      </c>
      <c r="B6150" s="4" t="s">
        <v>22113</v>
      </c>
      <c r="C6150" s="4" t="s">
        <v>19015</v>
      </c>
      <c r="D6150" s="4" t="s">
        <v>22114</v>
      </c>
      <c r="E6150" s="4" t="e">
        <f aca="false">+124 4939719</f>
        <v>#VALUE!</v>
      </c>
      <c r="F6150" s="4" t="s">
        <v>22115</v>
      </c>
      <c r="G6150" s="4" t="s">
        <v>11266</v>
      </c>
    </row>
    <row r="6151" customFormat="false" ht="15.75" hidden="false" customHeight="false" outlineLevel="0" collapsed="false">
      <c r="A6151" s="3" t="n">
        <v>6150</v>
      </c>
      <c r="B6151" s="4" t="s">
        <v>22116</v>
      </c>
      <c r="C6151" s="4" t="s">
        <v>22117</v>
      </c>
      <c r="D6151" s="4" t="s">
        <v>22118</v>
      </c>
      <c r="E6151" s="4" t="n">
        <v>8879757537</v>
      </c>
      <c r="F6151" s="4" t="s">
        <v>10</v>
      </c>
      <c r="G6151" s="4" t="s">
        <v>11266</v>
      </c>
    </row>
    <row r="6152" customFormat="false" ht="15.75" hidden="false" customHeight="false" outlineLevel="0" collapsed="false">
      <c r="A6152" s="3" t="n">
        <v>6151</v>
      </c>
      <c r="B6152" s="4" t="s">
        <v>22119</v>
      </c>
      <c r="C6152" s="4" t="s">
        <v>22120</v>
      </c>
      <c r="D6152" s="4" t="s">
        <v>22121</v>
      </c>
      <c r="E6152" s="4" t="n">
        <v>8866853620</v>
      </c>
      <c r="F6152" s="4" t="s">
        <v>4536</v>
      </c>
      <c r="G6152" s="4" t="s">
        <v>11266</v>
      </c>
    </row>
    <row r="6153" customFormat="false" ht="15.75" hidden="false" customHeight="false" outlineLevel="0" collapsed="false">
      <c r="A6153" s="3" t="n">
        <v>6152</v>
      </c>
      <c r="B6153" s="4" t="s">
        <v>22122</v>
      </c>
      <c r="C6153" s="4" t="s">
        <v>22123</v>
      </c>
      <c r="D6153" s="4" t="s">
        <v>22124</v>
      </c>
      <c r="E6153" s="4" t="s">
        <v>10</v>
      </c>
      <c r="F6153" s="4" t="s">
        <v>22125</v>
      </c>
      <c r="G6153" s="4" t="s">
        <v>12</v>
      </c>
    </row>
    <row r="6154" customFormat="false" ht="15.75" hidden="false" customHeight="false" outlineLevel="0" collapsed="false">
      <c r="A6154" s="3" t="n">
        <v>6153</v>
      </c>
      <c r="B6154" s="4" t="s">
        <v>22126</v>
      </c>
      <c r="C6154" s="4" t="s">
        <v>22127</v>
      </c>
      <c r="D6154" s="4" t="s">
        <v>22128</v>
      </c>
      <c r="E6154" s="4" t="s">
        <v>10</v>
      </c>
      <c r="F6154" s="4" t="s">
        <v>22129</v>
      </c>
      <c r="G6154" s="4" t="s">
        <v>11266</v>
      </c>
    </row>
    <row r="6155" customFormat="false" ht="15.75" hidden="false" customHeight="false" outlineLevel="0" collapsed="false">
      <c r="A6155" s="3" t="n">
        <v>6154</v>
      </c>
      <c r="B6155" s="4" t="s">
        <v>22130</v>
      </c>
      <c r="C6155" s="4" t="s">
        <v>22131</v>
      </c>
      <c r="D6155" s="4" t="s">
        <v>22132</v>
      </c>
      <c r="E6155" s="4" t="n">
        <v>9971006156</v>
      </c>
      <c r="F6155" s="4" t="s">
        <v>22133</v>
      </c>
      <c r="G6155" s="4" t="s">
        <v>11266</v>
      </c>
    </row>
    <row r="6156" customFormat="false" ht="15.75" hidden="false" customHeight="false" outlineLevel="0" collapsed="false">
      <c r="A6156" s="3" t="n">
        <v>6155</v>
      </c>
      <c r="B6156" s="4" t="s">
        <v>22134</v>
      </c>
      <c r="C6156" s="4" t="s">
        <v>19015</v>
      </c>
      <c r="D6156" s="4" t="s">
        <v>22135</v>
      </c>
      <c r="E6156" s="4" t="s">
        <v>10</v>
      </c>
      <c r="F6156" s="4" t="s">
        <v>10</v>
      </c>
      <c r="G6156" s="4" t="s">
        <v>11266</v>
      </c>
    </row>
    <row r="6157" customFormat="false" ht="15.75" hidden="false" customHeight="false" outlineLevel="0" collapsed="false">
      <c r="A6157" s="3" t="n">
        <v>6156</v>
      </c>
      <c r="B6157" s="4" t="s">
        <v>22136</v>
      </c>
      <c r="C6157" s="4" t="s">
        <v>22137</v>
      </c>
      <c r="D6157" s="4" t="s">
        <v>22138</v>
      </c>
      <c r="E6157" s="4" t="n">
        <v>9430721653</v>
      </c>
      <c r="F6157" s="4" t="s">
        <v>22139</v>
      </c>
      <c r="G6157" s="4" t="s">
        <v>11266</v>
      </c>
    </row>
    <row r="6158" customFormat="false" ht="15.75" hidden="false" customHeight="false" outlineLevel="0" collapsed="false">
      <c r="A6158" s="3" t="n">
        <v>6157</v>
      </c>
      <c r="B6158" s="4" t="s">
        <v>22140</v>
      </c>
      <c r="C6158" s="4" t="s">
        <v>22141</v>
      </c>
      <c r="D6158" s="4" t="s">
        <v>22142</v>
      </c>
      <c r="E6158" s="8" t="n">
        <v>912242000000</v>
      </c>
      <c r="F6158" s="4" t="s">
        <v>22143</v>
      </c>
      <c r="G6158" s="4" t="s">
        <v>11266</v>
      </c>
    </row>
    <row r="6159" customFormat="false" ht="15.75" hidden="false" customHeight="false" outlineLevel="0" collapsed="false">
      <c r="A6159" s="3" t="n">
        <v>6158</v>
      </c>
      <c r="B6159" s="4" t="s">
        <v>22144</v>
      </c>
      <c r="C6159" s="4" t="s">
        <v>22145</v>
      </c>
      <c r="D6159" s="4" t="s">
        <v>22146</v>
      </c>
      <c r="E6159" s="4" t="s">
        <v>22147</v>
      </c>
      <c r="F6159" s="4" t="s">
        <v>22148</v>
      </c>
      <c r="G6159" s="4" t="s">
        <v>11266</v>
      </c>
    </row>
    <row r="6160" customFormat="false" ht="15.75" hidden="false" customHeight="false" outlineLevel="0" collapsed="false">
      <c r="A6160" s="3" t="n">
        <v>6159</v>
      </c>
      <c r="B6160" s="4" t="s">
        <v>22149</v>
      </c>
      <c r="C6160" s="4" t="s">
        <v>22150</v>
      </c>
      <c r="D6160" s="4" t="s">
        <v>22151</v>
      </c>
      <c r="E6160" s="4" t="s">
        <v>22152</v>
      </c>
      <c r="F6160" s="4" t="s">
        <v>22153</v>
      </c>
      <c r="G6160" s="4" t="s">
        <v>11266</v>
      </c>
    </row>
    <row r="6161" customFormat="false" ht="15.75" hidden="false" customHeight="false" outlineLevel="0" collapsed="false">
      <c r="A6161" s="3" t="n">
        <v>6160</v>
      </c>
      <c r="B6161" s="4" t="s">
        <v>22154</v>
      </c>
      <c r="C6161" s="4" t="s">
        <v>22155</v>
      </c>
      <c r="D6161" s="4" t="s">
        <v>22156</v>
      </c>
      <c r="E6161" s="4" t="s">
        <v>10</v>
      </c>
      <c r="F6161" s="4" t="s">
        <v>22157</v>
      </c>
      <c r="G6161" s="4" t="s">
        <v>11266</v>
      </c>
    </row>
    <row r="6162" customFormat="false" ht="15.75" hidden="false" customHeight="false" outlineLevel="0" collapsed="false">
      <c r="A6162" s="3" t="n">
        <v>6161</v>
      </c>
      <c r="B6162" s="4" t="s">
        <v>22158</v>
      </c>
      <c r="C6162" s="4" t="s">
        <v>22159</v>
      </c>
      <c r="D6162" s="4" t="s">
        <v>22160</v>
      </c>
      <c r="E6162" s="4" t="s">
        <v>22161</v>
      </c>
      <c r="F6162" s="4" t="s">
        <v>10</v>
      </c>
      <c r="G6162" s="4" t="s">
        <v>11266</v>
      </c>
    </row>
    <row r="6163" customFormat="false" ht="15.75" hidden="false" customHeight="false" outlineLevel="0" collapsed="false">
      <c r="A6163" s="3" t="n">
        <v>6162</v>
      </c>
      <c r="B6163" s="4" t="s">
        <v>22162</v>
      </c>
      <c r="C6163" s="4" t="s">
        <v>22163</v>
      </c>
      <c r="D6163" s="4" t="s">
        <v>22164</v>
      </c>
      <c r="E6163" s="4" t="n">
        <v>8447192267</v>
      </c>
      <c r="F6163" s="4" t="s">
        <v>22165</v>
      </c>
      <c r="G6163" s="4" t="s">
        <v>11266</v>
      </c>
    </row>
    <row r="6164" customFormat="false" ht="15.75" hidden="false" customHeight="false" outlineLevel="0" collapsed="false">
      <c r="A6164" s="3" t="n">
        <v>6163</v>
      </c>
      <c r="B6164" s="4" t="s">
        <v>22166</v>
      </c>
      <c r="C6164" s="4" t="s">
        <v>22167</v>
      </c>
      <c r="D6164" s="4" t="s">
        <v>22168</v>
      </c>
      <c r="E6164" s="4" t="s">
        <v>22169</v>
      </c>
      <c r="F6164" s="4" t="s">
        <v>10</v>
      </c>
      <c r="G6164" s="4" t="s">
        <v>11266</v>
      </c>
    </row>
    <row r="6165" customFormat="false" ht="15.75" hidden="false" customHeight="false" outlineLevel="0" collapsed="false">
      <c r="A6165" s="3" t="n">
        <v>6164</v>
      </c>
      <c r="B6165" s="4" t="s">
        <v>22170</v>
      </c>
      <c r="C6165" s="4" t="s">
        <v>22171</v>
      </c>
      <c r="D6165" s="4" t="s">
        <v>22172</v>
      </c>
      <c r="E6165" s="4" t="s">
        <v>22173</v>
      </c>
      <c r="F6165" s="4" t="s">
        <v>10</v>
      </c>
      <c r="G6165" s="4" t="s">
        <v>11266</v>
      </c>
    </row>
    <row r="6166" customFormat="false" ht="15.75" hidden="false" customHeight="false" outlineLevel="0" collapsed="false">
      <c r="A6166" s="3" t="n">
        <v>6165</v>
      </c>
      <c r="B6166" s="4" t="s">
        <v>22174</v>
      </c>
      <c r="C6166" s="4" t="s">
        <v>22175</v>
      </c>
      <c r="D6166" s="4" t="s">
        <v>22176</v>
      </c>
      <c r="E6166" s="4" t="s">
        <v>22177</v>
      </c>
      <c r="F6166" s="4" t="s">
        <v>10</v>
      </c>
      <c r="G6166" s="4" t="s">
        <v>11266</v>
      </c>
    </row>
    <row r="6167" customFormat="false" ht="15.75" hidden="false" customHeight="false" outlineLevel="0" collapsed="false">
      <c r="A6167" s="3" t="n">
        <v>6166</v>
      </c>
      <c r="B6167" s="4" t="s">
        <v>22178</v>
      </c>
      <c r="C6167" s="4" t="s">
        <v>22179</v>
      </c>
      <c r="D6167" s="4" t="s">
        <v>22180</v>
      </c>
      <c r="E6167" s="4" t="s">
        <v>22181</v>
      </c>
      <c r="F6167" s="4" t="s">
        <v>22182</v>
      </c>
      <c r="G6167" s="4" t="s">
        <v>11266</v>
      </c>
    </row>
    <row r="6168" customFormat="false" ht="15.75" hidden="false" customHeight="false" outlineLevel="0" collapsed="false">
      <c r="A6168" s="3" t="n">
        <v>6167</v>
      </c>
      <c r="B6168" s="4" t="s">
        <v>22183</v>
      </c>
      <c r="C6168" s="4" t="s">
        <v>22184</v>
      </c>
      <c r="D6168" s="4" t="s">
        <v>22185</v>
      </c>
      <c r="E6168" s="4" t="s">
        <v>10</v>
      </c>
      <c r="F6168" s="4" t="s">
        <v>22186</v>
      </c>
      <c r="G6168" s="4" t="s">
        <v>11266</v>
      </c>
    </row>
    <row r="6169" customFormat="false" ht="15.75" hidden="false" customHeight="false" outlineLevel="0" collapsed="false">
      <c r="A6169" s="3" t="n">
        <v>6168</v>
      </c>
      <c r="B6169" s="4" t="s">
        <v>22187</v>
      </c>
      <c r="C6169" s="4" t="s">
        <v>22188</v>
      </c>
      <c r="D6169" s="4" t="s">
        <v>22189</v>
      </c>
      <c r="E6169" s="4" t="s">
        <v>22190</v>
      </c>
      <c r="F6169" s="4" t="s">
        <v>22191</v>
      </c>
      <c r="G6169" s="4" t="s">
        <v>11266</v>
      </c>
    </row>
    <row r="6170" customFormat="false" ht="15.75" hidden="false" customHeight="false" outlineLevel="0" collapsed="false">
      <c r="A6170" s="3" t="n">
        <v>6169</v>
      </c>
      <c r="B6170" s="4" t="s">
        <v>22192</v>
      </c>
      <c r="C6170" s="4" t="s">
        <v>22193</v>
      </c>
      <c r="D6170" s="4" t="s">
        <v>22194</v>
      </c>
      <c r="E6170" s="4" t="s">
        <v>10</v>
      </c>
      <c r="F6170" s="4" t="s">
        <v>22195</v>
      </c>
      <c r="G6170" s="4" t="s">
        <v>11266</v>
      </c>
    </row>
    <row r="6171" customFormat="false" ht="15.75" hidden="false" customHeight="false" outlineLevel="0" collapsed="false">
      <c r="A6171" s="3" t="n">
        <v>6170</v>
      </c>
      <c r="B6171" s="4" t="s">
        <v>22196</v>
      </c>
      <c r="C6171" s="4" t="s">
        <v>22197</v>
      </c>
      <c r="D6171" s="4" t="s">
        <v>22198</v>
      </c>
      <c r="E6171" s="4" t="n">
        <v>226665661</v>
      </c>
      <c r="F6171" s="4" t="s">
        <v>22199</v>
      </c>
      <c r="G6171" s="4" t="s">
        <v>11266</v>
      </c>
    </row>
    <row r="6172" customFormat="false" ht="15.75" hidden="false" customHeight="false" outlineLevel="0" collapsed="false">
      <c r="A6172" s="3" t="n">
        <v>6171</v>
      </c>
      <c r="B6172" s="4" t="s">
        <v>22200</v>
      </c>
      <c r="C6172" s="4" t="s">
        <v>22201</v>
      </c>
      <c r="D6172" s="4" t="s">
        <v>22202</v>
      </c>
      <c r="E6172" s="4" t="n">
        <v>7042325666</v>
      </c>
      <c r="F6172" s="4" t="s">
        <v>22203</v>
      </c>
      <c r="G6172" s="4" t="s">
        <v>11266</v>
      </c>
    </row>
    <row r="6173" customFormat="false" ht="15.75" hidden="false" customHeight="false" outlineLevel="0" collapsed="false">
      <c r="A6173" s="3" t="n">
        <v>6172</v>
      </c>
      <c r="B6173" s="4" t="s">
        <v>22204</v>
      </c>
      <c r="C6173" s="4" t="s">
        <v>22205</v>
      </c>
      <c r="D6173" s="4" t="s">
        <v>22206</v>
      </c>
      <c r="E6173" s="4" t="s">
        <v>22207</v>
      </c>
      <c r="F6173" s="4" t="s">
        <v>22208</v>
      </c>
      <c r="G6173" s="4" t="s">
        <v>11266</v>
      </c>
    </row>
    <row r="6174" customFormat="false" ht="15.75" hidden="false" customHeight="false" outlineLevel="0" collapsed="false">
      <c r="A6174" s="3" t="n">
        <v>6173</v>
      </c>
      <c r="B6174" s="4" t="s">
        <v>22209</v>
      </c>
      <c r="C6174" s="4" t="s">
        <v>22210</v>
      </c>
      <c r="D6174" s="4" t="s">
        <v>22211</v>
      </c>
      <c r="E6174" s="4" t="s">
        <v>22212</v>
      </c>
      <c r="F6174" s="4" t="s">
        <v>22213</v>
      </c>
      <c r="G6174" s="4" t="s">
        <v>11266</v>
      </c>
    </row>
    <row r="6175" customFormat="false" ht="15.75" hidden="false" customHeight="false" outlineLevel="0" collapsed="false">
      <c r="A6175" s="3" t="n">
        <v>6174</v>
      </c>
      <c r="B6175" s="4" t="s">
        <v>22214</v>
      </c>
      <c r="C6175" s="4" t="s">
        <v>22215</v>
      </c>
      <c r="D6175" s="4" t="s">
        <v>22216</v>
      </c>
      <c r="E6175" s="4" t="n">
        <v>9654425677</v>
      </c>
      <c r="F6175" s="4" t="s">
        <v>22217</v>
      </c>
      <c r="G6175" s="4" t="s">
        <v>11266</v>
      </c>
    </row>
    <row r="6176" customFormat="false" ht="15.75" hidden="false" customHeight="false" outlineLevel="0" collapsed="false">
      <c r="A6176" s="3" t="n">
        <v>6175</v>
      </c>
      <c r="B6176" s="4" t="s">
        <v>22218</v>
      </c>
      <c r="C6176" s="4" t="s">
        <v>22219</v>
      </c>
      <c r="D6176" s="4" t="s">
        <v>22220</v>
      </c>
      <c r="E6176" s="4" t="s">
        <v>22221</v>
      </c>
      <c r="F6176" s="4" t="s">
        <v>22222</v>
      </c>
      <c r="G6176" s="4" t="s">
        <v>11266</v>
      </c>
    </row>
    <row r="6177" customFormat="false" ht="15.75" hidden="false" customHeight="false" outlineLevel="0" collapsed="false">
      <c r="A6177" s="3" t="n">
        <v>6176</v>
      </c>
      <c r="B6177" s="4" t="s">
        <v>22223</v>
      </c>
      <c r="C6177" s="4" t="s">
        <v>22224</v>
      </c>
      <c r="D6177" s="4" t="s">
        <v>22225</v>
      </c>
      <c r="E6177" s="4" t="s">
        <v>10</v>
      </c>
      <c r="F6177" s="4" t="s">
        <v>22226</v>
      </c>
      <c r="G6177" s="4" t="s">
        <v>11266</v>
      </c>
    </row>
    <row r="6178" customFormat="false" ht="15.75" hidden="false" customHeight="false" outlineLevel="0" collapsed="false">
      <c r="A6178" s="3" t="n">
        <v>6177</v>
      </c>
      <c r="B6178" s="4" t="s">
        <v>22227</v>
      </c>
      <c r="C6178" s="4" t="s">
        <v>22228</v>
      </c>
      <c r="D6178" s="4" t="s">
        <v>22229</v>
      </c>
      <c r="E6178" s="4" t="s">
        <v>10</v>
      </c>
      <c r="F6178" s="4" t="s">
        <v>22230</v>
      </c>
      <c r="G6178" s="4" t="s">
        <v>11266</v>
      </c>
    </row>
    <row r="6179" customFormat="false" ht="15.75" hidden="false" customHeight="false" outlineLevel="0" collapsed="false">
      <c r="A6179" s="3" t="n">
        <v>6178</v>
      </c>
      <c r="B6179" s="4" t="s">
        <v>22231</v>
      </c>
      <c r="C6179" s="4" t="s">
        <v>22232</v>
      </c>
      <c r="D6179" s="4" t="s">
        <v>22233</v>
      </c>
      <c r="E6179" s="4" t="s">
        <v>10</v>
      </c>
      <c r="F6179" s="4" t="s">
        <v>10</v>
      </c>
      <c r="G6179" s="4" t="s">
        <v>11266</v>
      </c>
    </row>
    <row r="6180" customFormat="false" ht="15.75" hidden="false" customHeight="false" outlineLevel="0" collapsed="false">
      <c r="A6180" s="3" t="n">
        <v>6179</v>
      </c>
      <c r="B6180" s="4" t="s">
        <v>22234</v>
      </c>
      <c r="C6180" s="4" t="s">
        <v>22235</v>
      </c>
      <c r="D6180" s="4" t="s">
        <v>22236</v>
      </c>
      <c r="E6180" s="4" t="n">
        <v>4324269000</v>
      </c>
      <c r="F6180" s="4" t="s">
        <v>22237</v>
      </c>
      <c r="G6180" s="4" t="s">
        <v>11266</v>
      </c>
    </row>
    <row r="6181" customFormat="false" ht="15.75" hidden="false" customHeight="false" outlineLevel="0" collapsed="false">
      <c r="A6181" s="3" t="n">
        <v>6180</v>
      </c>
      <c r="B6181" s="4" t="s">
        <v>22238</v>
      </c>
      <c r="C6181" s="4" t="s">
        <v>22239</v>
      </c>
      <c r="D6181" s="4" t="s">
        <v>22240</v>
      </c>
      <c r="E6181" s="4" t="n">
        <v>9116674422</v>
      </c>
      <c r="F6181" s="4" t="s">
        <v>22241</v>
      </c>
      <c r="G6181" s="4" t="s">
        <v>11266</v>
      </c>
    </row>
    <row r="6182" customFormat="false" ht="15.75" hidden="false" customHeight="false" outlineLevel="0" collapsed="false">
      <c r="A6182" s="3" t="n">
        <v>6181</v>
      </c>
      <c r="B6182" s="4" t="s">
        <v>22242</v>
      </c>
      <c r="C6182" s="4" t="s">
        <v>22243</v>
      </c>
      <c r="D6182" s="4" t="s">
        <v>22244</v>
      </c>
      <c r="E6182" s="4" t="s">
        <v>22245</v>
      </c>
      <c r="F6182" s="4" t="s">
        <v>10</v>
      </c>
      <c r="G6182" s="4" t="s">
        <v>11266</v>
      </c>
    </row>
    <row r="6183" customFormat="false" ht="15.75" hidden="false" customHeight="false" outlineLevel="0" collapsed="false">
      <c r="A6183" s="3" t="n">
        <v>6182</v>
      </c>
      <c r="B6183" s="4" t="s">
        <v>22246</v>
      </c>
      <c r="C6183" s="4" t="s">
        <v>22247</v>
      </c>
      <c r="D6183" s="4" t="s">
        <v>22248</v>
      </c>
      <c r="E6183" s="4" t="n">
        <v>9599285932</v>
      </c>
      <c r="F6183" s="4" t="s">
        <v>22249</v>
      </c>
      <c r="G6183" s="4" t="s">
        <v>11266</v>
      </c>
    </row>
    <row r="6184" customFormat="false" ht="15.75" hidden="false" customHeight="false" outlineLevel="0" collapsed="false">
      <c r="A6184" s="3" t="n">
        <v>6183</v>
      </c>
      <c r="B6184" s="4" t="s">
        <v>22250</v>
      </c>
      <c r="C6184" s="4" t="s">
        <v>22251</v>
      </c>
      <c r="D6184" s="4" t="s">
        <v>22252</v>
      </c>
      <c r="E6184" s="8" t="n">
        <v>919972000000</v>
      </c>
      <c r="F6184" s="4" t="s">
        <v>22253</v>
      </c>
      <c r="G6184" s="4" t="s">
        <v>11266</v>
      </c>
    </row>
    <row r="6185" customFormat="false" ht="15.75" hidden="false" customHeight="false" outlineLevel="0" collapsed="false">
      <c r="A6185" s="3" t="n">
        <v>6184</v>
      </c>
      <c r="B6185" s="4" t="s">
        <v>22254</v>
      </c>
      <c r="C6185" s="4" t="s">
        <v>22255</v>
      </c>
      <c r="D6185" s="4" t="s">
        <v>22256</v>
      </c>
      <c r="E6185" s="4" t="s">
        <v>22257</v>
      </c>
      <c r="F6185" s="4" t="s">
        <v>22258</v>
      </c>
      <c r="G6185" s="4" t="s">
        <v>11266</v>
      </c>
    </row>
    <row r="6186" customFormat="false" ht="15.75" hidden="false" customHeight="false" outlineLevel="0" collapsed="false">
      <c r="A6186" s="3" t="n">
        <v>6185</v>
      </c>
      <c r="B6186" s="4" t="s">
        <v>22259</v>
      </c>
      <c r="C6186" s="4" t="s">
        <v>22260</v>
      </c>
      <c r="D6186" s="4" t="s">
        <v>22261</v>
      </c>
      <c r="E6186" s="8" t="n">
        <v>911150000000</v>
      </c>
      <c r="F6186" s="4" t="s">
        <v>22262</v>
      </c>
      <c r="G6186" s="4" t="s">
        <v>12</v>
      </c>
    </row>
    <row r="6187" customFormat="false" ht="15.75" hidden="false" customHeight="false" outlineLevel="0" collapsed="false">
      <c r="A6187" s="3" t="n">
        <v>6186</v>
      </c>
      <c r="B6187" s="4" t="s">
        <v>22263</v>
      </c>
      <c r="C6187" s="4" t="s">
        <v>22264</v>
      </c>
      <c r="D6187" s="4" t="s">
        <v>22265</v>
      </c>
      <c r="E6187" s="4" t="s">
        <v>22266</v>
      </c>
      <c r="F6187" s="4" t="s">
        <v>22267</v>
      </c>
      <c r="G6187" s="4" t="s">
        <v>11266</v>
      </c>
    </row>
    <row r="6188" customFormat="false" ht="15.75" hidden="false" customHeight="false" outlineLevel="0" collapsed="false">
      <c r="A6188" s="3" t="n">
        <v>6187</v>
      </c>
      <c r="B6188" s="4" t="s">
        <v>22209</v>
      </c>
      <c r="C6188" s="4" t="s">
        <v>22210</v>
      </c>
      <c r="D6188" s="4" t="s">
        <v>22268</v>
      </c>
      <c r="E6188" s="4" t="s">
        <v>22269</v>
      </c>
      <c r="F6188" s="4" t="s">
        <v>22213</v>
      </c>
      <c r="G6188" s="4" t="s">
        <v>11266</v>
      </c>
    </row>
    <row r="6189" customFormat="false" ht="15.75" hidden="false" customHeight="false" outlineLevel="0" collapsed="false">
      <c r="A6189" s="3" t="n">
        <v>6188</v>
      </c>
      <c r="B6189" s="4" t="s">
        <v>22270</v>
      </c>
      <c r="C6189" s="4" t="s">
        <v>22271</v>
      </c>
      <c r="D6189" s="4" t="s">
        <v>22272</v>
      </c>
      <c r="E6189" s="4" t="s">
        <v>22273</v>
      </c>
      <c r="F6189" s="4" t="s">
        <v>22274</v>
      </c>
      <c r="G6189" s="4" t="s">
        <v>11266</v>
      </c>
    </row>
    <row r="6190" customFormat="false" ht="15.75" hidden="false" customHeight="false" outlineLevel="0" collapsed="false">
      <c r="A6190" s="3" t="n">
        <v>6189</v>
      </c>
      <c r="B6190" s="4" t="s">
        <v>22275</v>
      </c>
      <c r="C6190" s="4" t="s">
        <v>22276</v>
      </c>
      <c r="D6190" s="4" t="s">
        <v>22277</v>
      </c>
      <c r="E6190" s="4" t="n">
        <v>9606159065</v>
      </c>
      <c r="F6190" s="4" t="s">
        <v>10</v>
      </c>
      <c r="G6190" s="4" t="s">
        <v>11266</v>
      </c>
    </row>
    <row r="6191" customFormat="false" ht="15.75" hidden="false" customHeight="false" outlineLevel="0" collapsed="false">
      <c r="A6191" s="3" t="n">
        <v>6190</v>
      </c>
      <c r="B6191" s="4" t="s">
        <v>22278</v>
      </c>
      <c r="C6191" s="4" t="s">
        <v>22279</v>
      </c>
      <c r="D6191" s="4" t="s">
        <v>22280</v>
      </c>
      <c r="E6191" s="4" t="s">
        <v>22281</v>
      </c>
      <c r="F6191" s="4" t="s">
        <v>3516</v>
      </c>
      <c r="G6191" s="4" t="s">
        <v>11266</v>
      </c>
    </row>
    <row r="6192" customFormat="false" ht="15.75" hidden="false" customHeight="false" outlineLevel="0" collapsed="false">
      <c r="A6192" s="3" t="n">
        <v>6191</v>
      </c>
      <c r="B6192" s="4" t="s">
        <v>22282</v>
      </c>
      <c r="C6192" s="4" t="s">
        <v>22283</v>
      </c>
      <c r="D6192" s="4" t="s">
        <v>22284</v>
      </c>
      <c r="E6192" s="4" t="n">
        <v>7893333455</v>
      </c>
      <c r="F6192" s="4" t="s">
        <v>22285</v>
      </c>
      <c r="G6192" s="4" t="s">
        <v>11266</v>
      </c>
    </row>
    <row r="6193" customFormat="false" ht="15.75" hidden="false" customHeight="false" outlineLevel="0" collapsed="false">
      <c r="A6193" s="3" t="n">
        <v>6192</v>
      </c>
      <c r="B6193" s="4" t="s">
        <v>22286</v>
      </c>
      <c r="C6193" s="4" t="s">
        <v>22287</v>
      </c>
      <c r="D6193" s="4" t="s">
        <v>22288</v>
      </c>
      <c r="E6193" s="4" t="s">
        <v>22289</v>
      </c>
      <c r="F6193" s="4" t="s">
        <v>22290</v>
      </c>
      <c r="G6193" s="4" t="s">
        <v>11266</v>
      </c>
    </row>
    <row r="6194" customFormat="false" ht="15.75" hidden="false" customHeight="false" outlineLevel="0" collapsed="false">
      <c r="A6194" s="3" t="n">
        <v>6193</v>
      </c>
      <c r="B6194" s="4" t="s">
        <v>22291</v>
      </c>
      <c r="C6194" s="4" t="s">
        <v>22292</v>
      </c>
      <c r="D6194" s="4" t="s">
        <v>22293</v>
      </c>
      <c r="E6194" s="4" t="n">
        <v>8127550453</v>
      </c>
      <c r="F6194" s="4" t="s">
        <v>22294</v>
      </c>
      <c r="G6194" s="4" t="s">
        <v>11266</v>
      </c>
    </row>
    <row r="6195" customFormat="false" ht="15.75" hidden="false" customHeight="false" outlineLevel="0" collapsed="false">
      <c r="A6195" s="3" t="n">
        <v>6194</v>
      </c>
      <c r="B6195" s="4" t="s">
        <v>22295</v>
      </c>
      <c r="C6195" s="4" t="s">
        <v>22296</v>
      </c>
      <c r="D6195" s="4" t="s">
        <v>22297</v>
      </c>
      <c r="E6195" s="4" t="s">
        <v>22298</v>
      </c>
      <c r="F6195" s="4" t="s">
        <v>22299</v>
      </c>
      <c r="G6195" s="4" t="s">
        <v>11266</v>
      </c>
    </row>
    <row r="6196" customFormat="false" ht="15.75" hidden="false" customHeight="false" outlineLevel="0" collapsed="false">
      <c r="A6196" s="3" t="n">
        <v>6195</v>
      </c>
      <c r="B6196" s="4" t="s">
        <v>22300</v>
      </c>
      <c r="C6196" s="4" t="s">
        <v>6853</v>
      </c>
      <c r="D6196" s="4" t="s">
        <v>22301</v>
      </c>
      <c r="E6196" s="4" t="s">
        <v>22302</v>
      </c>
      <c r="F6196" s="4" t="s">
        <v>10</v>
      </c>
      <c r="G6196" s="7" t="s">
        <v>146</v>
      </c>
    </row>
    <row r="6197" customFormat="false" ht="15.75" hidden="false" customHeight="false" outlineLevel="0" collapsed="false">
      <c r="A6197" s="3" t="n">
        <v>6196</v>
      </c>
      <c r="B6197" s="4" t="s">
        <v>22303</v>
      </c>
      <c r="C6197" s="4" t="s">
        <v>22304</v>
      </c>
      <c r="D6197" s="4" t="s">
        <v>22305</v>
      </c>
      <c r="E6197" s="4" t="s">
        <v>22306</v>
      </c>
      <c r="F6197" s="4" t="s">
        <v>22307</v>
      </c>
      <c r="G6197" s="4" t="s">
        <v>11266</v>
      </c>
    </row>
    <row r="6198" customFormat="false" ht="15.75" hidden="false" customHeight="false" outlineLevel="0" collapsed="false">
      <c r="A6198" s="3" t="n">
        <v>6197</v>
      </c>
      <c r="B6198" s="4" t="s">
        <v>22308</v>
      </c>
      <c r="C6198" s="4" t="s">
        <v>22309</v>
      </c>
      <c r="D6198" s="4" t="s">
        <v>22310</v>
      </c>
      <c r="E6198" s="4" t="s">
        <v>10</v>
      </c>
      <c r="F6198" s="4" t="s">
        <v>22311</v>
      </c>
      <c r="G6198" s="4" t="s">
        <v>11266</v>
      </c>
    </row>
    <row r="6199" customFormat="false" ht="15.75" hidden="false" customHeight="false" outlineLevel="0" collapsed="false">
      <c r="A6199" s="3" t="n">
        <v>6198</v>
      </c>
      <c r="B6199" s="4" t="s">
        <v>22312</v>
      </c>
      <c r="C6199" s="4" t="s">
        <v>14</v>
      </c>
      <c r="D6199" s="4" t="s">
        <v>22313</v>
      </c>
      <c r="E6199" s="4" t="s">
        <v>10</v>
      </c>
      <c r="F6199" s="4" t="s">
        <v>10</v>
      </c>
      <c r="G6199" s="4" t="s">
        <v>11266</v>
      </c>
    </row>
    <row r="6200" customFormat="false" ht="15.75" hidden="false" customHeight="false" outlineLevel="0" collapsed="false">
      <c r="A6200" s="3" t="n">
        <v>6199</v>
      </c>
      <c r="B6200" s="4" t="s">
        <v>22314</v>
      </c>
      <c r="C6200" s="4" t="s">
        <v>31</v>
      </c>
      <c r="D6200" s="6" t="s">
        <v>22315</v>
      </c>
      <c r="E6200" s="4" t="s">
        <v>20487</v>
      </c>
      <c r="F6200" s="4" t="s">
        <v>22316</v>
      </c>
      <c r="G6200" s="4" t="s">
        <v>22317</v>
      </c>
    </row>
    <row r="6201" customFormat="false" ht="15.75" hidden="false" customHeight="false" outlineLevel="0" collapsed="false">
      <c r="A6201" s="3" t="n">
        <v>6200</v>
      </c>
      <c r="B6201" s="4" t="s">
        <v>22318</v>
      </c>
      <c r="C6201" s="4" t="s">
        <v>22319</v>
      </c>
      <c r="D6201" s="4" t="s">
        <v>22320</v>
      </c>
      <c r="E6201" s="4" t="s">
        <v>10</v>
      </c>
      <c r="F6201" s="4" t="s">
        <v>22321</v>
      </c>
      <c r="G6201" s="4" t="s">
        <v>11266</v>
      </c>
    </row>
    <row r="6202" customFormat="false" ht="15.75" hidden="false" customHeight="false" outlineLevel="0" collapsed="false">
      <c r="A6202" s="3" t="n">
        <v>6201</v>
      </c>
      <c r="B6202" s="4" t="s">
        <v>22322</v>
      </c>
      <c r="C6202" s="4" t="s">
        <v>22323</v>
      </c>
      <c r="D6202" s="4" t="s">
        <v>22324</v>
      </c>
      <c r="E6202" s="4" t="s">
        <v>22325</v>
      </c>
      <c r="F6202" s="4" t="s">
        <v>22326</v>
      </c>
      <c r="G6202" s="4" t="s">
        <v>11266</v>
      </c>
    </row>
    <row r="6203" customFormat="false" ht="15.75" hidden="false" customHeight="false" outlineLevel="0" collapsed="false">
      <c r="A6203" s="3" t="n">
        <v>6202</v>
      </c>
      <c r="B6203" s="4" t="s">
        <v>22327</v>
      </c>
      <c r="C6203" s="4" t="s">
        <v>22328</v>
      </c>
      <c r="D6203" s="4" t="s">
        <v>22329</v>
      </c>
      <c r="E6203" s="4" t="s">
        <v>22330</v>
      </c>
      <c r="F6203" s="4" t="s">
        <v>22331</v>
      </c>
      <c r="G6203" s="4" t="s">
        <v>11266</v>
      </c>
    </row>
    <row r="6204" customFormat="false" ht="15.75" hidden="false" customHeight="false" outlineLevel="0" collapsed="false">
      <c r="A6204" s="3" t="n">
        <v>6203</v>
      </c>
      <c r="B6204" s="4" t="s">
        <v>22332</v>
      </c>
      <c r="C6204" s="4" t="s">
        <v>163</v>
      </c>
      <c r="D6204" s="4" t="s">
        <v>22333</v>
      </c>
      <c r="E6204" s="4" t="s">
        <v>10</v>
      </c>
      <c r="F6204" s="4" t="s">
        <v>10</v>
      </c>
      <c r="G6204" s="4" t="s">
        <v>11266</v>
      </c>
    </row>
    <row r="6205" customFormat="false" ht="15.75" hidden="false" customHeight="false" outlineLevel="0" collapsed="false">
      <c r="A6205" s="3" t="n">
        <v>6204</v>
      </c>
      <c r="B6205" s="4" t="s">
        <v>22334</v>
      </c>
      <c r="C6205" s="4" t="s">
        <v>22335</v>
      </c>
      <c r="D6205" s="4" t="s">
        <v>22336</v>
      </c>
      <c r="E6205" s="4" t="s">
        <v>10</v>
      </c>
      <c r="F6205" s="4" t="s">
        <v>10</v>
      </c>
      <c r="G6205" s="4" t="s">
        <v>11266</v>
      </c>
    </row>
    <row r="6206" customFormat="false" ht="15.75" hidden="false" customHeight="false" outlineLevel="0" collapsed="false">
      <c r="A6206" s="3" t="n">
        <v>6205</v>
      </c>
      <c r="B6206" s="4" t="s">
        <v>22337</v>
      </c>
      <c r="C6206" s="4" t="s">
        <v>22338</v>
      </c>
      <c r="D6206" s="4" t="s">
        <v>22339</v>
      </c>
      <c r="E6206" s="4" t="s">
        <v>10</v>
      </c>
      <c r="F6206" s="4" t="s">
        <v>10</v>
      </c>
      <c r="G6206" s="4" t="s">
        <v>11266</v>
      </c>
    </row>
    <row r="6207" customFormat="false" ht="15.75" hidden="false" customHeight="false" outlineLevel="0" collapsed="false">
      <c r="A6207" s="3" t="n">
        <v>6206</v>
      </c>
      <c r="B6207" s="4" t="s">
        <v>22340</v>
      </c>
      <c r="C6207" s="4" t="s">
        <v>22341</v>
      </c>
      <c r="D6207" s="4" t="s">
        <v>22342</v>
      </c>
      <c r="E6207" s="4" t="s">
        <v>22343</v>
      </c>
      <c r="F6207" s="4" t="s">
        <v>22344</v>
      </c>
      <c r="G6207" s="4" t="s">
        <v>11266</v>
      </c>
    </row>
    <row r="6208" customFormat="false" ht="15.75" hidden="false" customHeight="false" outlineLevel="0" collapsed="false">
      <c r="A6208" s="3" t="n">
        <v>6207</v>
      </c>
      <c r="B6208" s="4" t="s">
        <v>22345</v>
      </c>
      <c r="C6208" s="4" t="s">
        <v>22346</v>
      </c>
      <c r="D6208" s="4" t="s">
        <v>22347</v>
      </c>
      <c r="E6208" s="4" t="s">
        <v>22348</v>
      </c>
      <c r="F6208" s="4" t="s">
        <v>22349</v>
      </c>
      <c r="G6208" s="4" t="s">
        <v>11266</v>
      </c>
    </row>
    <row r="6209" customFormat="false" ht="15.75" hidden="false" customHeight="false" outlineLevel="0" collapsed="false">
      <c r="A6209" s="3" t="n">
        <v>6208</v>
      </c>
      <c r="B6209" s="4" t="s">
        <v>22350</v>
      </c>
      <c r="C6209" s="4" t="s">
        <v>22351</v>
      </c>
      <c r="D6209" s="4" t="s">
        <v>22352</v>
      </c>
      <c r="E6209" s="4" t="s">
        <v>22353</v>
      </c>
      <c r="F6209" s="4" t="s">
        <v>22354</v>
      </c>
      <c r="G6209" s="4" t="s">
        <v>11266</v>
      </c>
    </row>
    <row r="6210" customFormat="false" ht="15.75" hidden="false" customHeight="false" outlineLevel="0" collapsed="false">
      <c r="A6210" s="3" t="n">
        <v>6209</v>
      </c>
      <c r="B6210" s="4" t="s">
        <v>22355</v>
      </c>
      <c r="C6210" s="4" t="s">
        <v>22356</v>
      </c>
      <c r="D6210" s="4" t="s">
        <v>22357</v>
      </c>
      <c r="E6210" s="4" t="s">
        <v>22358</v>
      </c>
      <c r="F6210" s="4" t="s">
        <v>22359</v>
      </c>
      <c r="G6210" s="4" t="s">
        <v>11266</v>
      </c>
    </row>
    <row r="6211" customFormat="false" ht="15.75" hidden="false" customHeight="false" outlineLevel="0" collapsed="false">
      <c r="A6211" s="3" t="n">
        <v>6210</v>
      </c>
      <c r="B6211" s="4" t="s">
        <v>22360</v>
      </c>
      <c r="C6211" s="4" t="s">
        <v>22361</v>
      </c>
      <c r="D6211" s="4" t="s">
        <v>22362</v>
      </c>
      <c r="E6211" s="4" t="s">
        <v>10</v>
      </c>
      <c r="F6211" s="4" t="s">
        <v>22363</v>
      </c>
      <c r="G6211" s="4" t="s">
        <v>11266</v>
      </c>
    </row>
    <row r="6212" customFormat="false" ht="15.75" hidden="false" customHeight="false" outlineLevel="0" collapsed="false">
      <c r="A6212" s="3" t="n">
        <v>6211</v>
      </c>
      <c r="B6212" s="4" t="s">
        <v>22364</v>
      </c>
      <c r="C6212" s="4" t="s">
        <v>22365</v>
      </c>
      <c r="D6212" s="4" t="s">
        <v>22366</v>
      </c>
      <c r="E6212" s="4" t="s">
        <v>10</v>
      </c>
      <c r="F6212" s="4" t="s">
        <v>10</v>
      </c>
      <c r="G6212" s="4" t="s">
        <v>11266</v>
      </c>
    </row>
    <row r="6213" customFormat="false" ht="15.75" hidden="false" customHeight="false" outlineLevel="0" collapsed="false">
      <c r="A6213" s="3" t="n">
        <v>6212</v>
      </c>
      <c r="B6213" s="4" t="s">
        <v>22367</v>
      </c>
      <c r="C6213" s="4" t="s">
        <v>19557</v>
      </c>
      <c r="D6213" s="4" t="s">
        <v>22368</v>
      </c>
      <c r="E6213" s="4" t="s">
        <v>22369</v>
      </c>
      <c r="F6213" s="4" t="s">
        <v>10</v>
      </c>
      <c r="G6213" s="4" t="s">
        <v>11266</v>
      </c>
    </row>
    <row r="6214" customFormat="false" ht="15.75" hidden="false" customHeight="false" outlineLevel="0" collapsed="false">
      <c r="A6214" s="3" t="n">
        <v>6213</v>
      </c>
      <c r="B6214" s="4" t="s">
        <v>22370</v>
      </c>
      <c r="C6214" s="4" t="s">
        <v>22371</v>
      </c>
      <c r="D6214" s="4" t="s">
        <v>22372</v>
      </c>
      <c r="E6214" s="4" t="n">
        <v>7676406525</v>
      </c>
      <c r="F6214" s="4" t="s">
        <v>22373</v>
      </c>
      <c r="G6214" s="4" t="s">
        <v>11266</v>
      </c>
    </row>
    <row r="6215" customFormat="false" ht="15.75" hidden="false" customHeight="false" outlineLevel="0" collapsed="false">
      <c r="A6215" s="3" t="n">
        <v>6214</v>
      </c>
      <c r="B6215" s="4" t="s">
        <v>22374</v>
      </c>
      <c r="C6215" s="4" t="s">
        <v>20495</v>
      </c>
      <c r="D6215" s="4" t="s">
        <v>22375</v>
      </c>
      <c r="E6215" s="4" t="n">
        <v>9920864692</v>
      </c>
      <c r="F6215" s="4" t="s">
        <v>22143</v>
      </c>
      <c r="G6215" s="4" t="s">
        <v>11266</v>
      </c>
    </row>
    <row r="6216" customFormat="false" ht="15.75" hidden="false" customHeight="false" outlineLevel="0" collapsed="false">
      <c r="A6216" s="3" t="n">
        <v>6215</v>
      </c>
      <c r="B6216" s="4" t="s">
        <v>22376</v>
      </c>
      <c r="C6216" s="4" t="s">
        <v>22377</v>
      </c>
      <c r="D6216" s="4" t="s">
        <v>22378</v>
      </c>
      <c r="E6216" s="4" t="s">
        <v>22379</v>
      </c>
      <c r="F6216" s="4" t="s">
        <v>22380</v>
      </c>
      <c r="G6216" s="4" t="s">
        <v>11266</v>
      </c>
    </row>
    <row r="6217" customFormat="false" ht="15.75" hidden="false" customHeight="false" outlineLevel="0" collapsed="false">
      <c r="A6217" s="3" t="n">
        <v>6216</v>
      </c>
      <c r="B6217" s="4" t="s">
        <v>22381</v>
      </c>
      <c r="C6217" s="4" t="s">
        <v>22382</v>
      </c>
      <c r="D6217" s="4" t="s">
        <v>22383</v>
      </c>
      <c r="E6217" s="4" t="n">
        <v>8291097313</v>
      </c>
      <c r="F6217" s="4" t="s">
        <v>22384</v>
      </c>
      <c r="G6217" s="4" t="s">
        <v>11266</v>
      </c>
    </row>
    <row r="6218" customFormat="false" ht="15.75" hidden="false" customHeight="false" outlineLevel="0" collapsed="false">
      <c r="A6218" s="3" t="n">
        <v>6217</v>
      </c>
      <c r="B6218" s="4" t="s">
        <v>22385</v>
      </c>
      <c r="C6218" s="4" t="s">
        <v>22386</v>
      </c>
      <c r="D6218" s="4" t="s">
        <v>22387</v>
      </c>
      <c r="E6218" s="4" t="s">
        <v>10</v>
      </c>
      <c r="F6218" s="4" t="s">
        <v>10</v>
      </c>
      <c r="G6218" s="4" t="s">
        <v>11266</v>
      </c>
    </row>
    <row r="6219" customFormat="false" ht="15.75" hidden="false" customHeight="false" outlineLevel="0" collapsed="false">
      <c r="A6219" s="3" t="n">
        <v>6218</v>
      </c>
      <c r="B6219" s="4" t="s">
        <v>22388</v>
      </c>
      <c r="C6219" s="4" t="s">
        <v>22389</v>
      </c>
      <c r="D6219" s="4" t="s">
        <v>22390</v>
      </c>
      <c r="E6219" s="4" t="n">
        <v>9841427113</v>
      </c>
      <c r="F6219" s="4" t="s">
        <v>10</v>
      </c>
      <c r="G6219" s="4" t="s">
        <v>12</v>
      </c>
    </row>
    <row r="6220" customFormat="false" ht="15.75" hidden="false" customHeight="false" outlineLevel="0" collapsed="false">
      <c r="A6220" s="3" t="n">
        <v>6219</v>
      </c>
      <c r="B6220" s="4" t="s">
        <v>22391</v>
      </c>
      <c r="C6220" s="4" t="s">
        <v>6853</v>
      </c>
      <c r="D6220" s="5" t="s">
        <v>22392</v>
      </c>
      <c r="E6220" s="4" t="s">
        <v>22393</v>
      </c>
      <c r="F6220" s="4" t="s">
        <v>10</v>
      </c>
      <c r="G6220" s="4" t="s">
        <v>22394</v>
      </c>
    </row>
    <row r="6221" customFormat="false" ht="15.75" hidden="false" customHeight="false" outlineLevel="0" collapsed="false">
      <c r="A6221" s="3" t="n">
        <v>6220</v>
      </c>
      <c r="B6221" s="4" t="s">
        <v>22395</v>
      </c>
      <c r="C6221" s="4" t="s">
        <v>6853</v>
      </c>
      <c r="D6221" s="5" t="s">
        <v>22396</v>
      </c>
      <c r="E6221" s="4" t="s">
        <v>10</v>
      </c>
      <c r="F6221" s="4" t="s">
        <v>10</v>
      </c>
      <c r="G6221" s="4" t="s">
        <v>19192</v>
      </c>
    </row>
    <row r="6222" customFormat="false" ht="15.75" hidden="false" customHeight="false" outlineLevel="0" collapsed="false">
      <c r="A6222" s="3" t="n">
        <v>6221</v>
      </c>
      <c r="B6222" s="4" t="s">
        <v>22397</v>
      </c>
      <c r="C6222" s="4" t="s">
        <v>6853</v>
      </c>
      <c r="D6222" s="5" t="s">
        <v>22398</v>
      </c>
      <c r="E6222" s="4" t="s">
        <v>22399</v>
      </c>
      <c r="F6222" s="4" t="s">
        <v>10</v>
      </c>
      <c r="G6222" s="4" t="s">
        <v>19192</v>
      </c>
    </row>
    <row r="6223" customFormat="false" ht="15.75" hidden="false" customHeight="false" outlineLevel="0" collapsed="false">
      <c r="A6223" s="3" t="n">
        <v>6222</v>
      </c>
      <c r="B6223" s="4" t="s">
        <v>22400</v>
      </c>
      <c r="C6223" s="4" t="s">
        <v>6853</v>
      </c>
      <c r="D6223" s="5" t="s">
        <v>22401</v>
      </c>
      <c r="E6223" s="4" t="s">
        <v>10</v>
      </c>
      <c r="F6223" s="4" t="s">
        <v>10</v>
      </c>
      <c r="G6223" s="4" t="s">
        <v>19192</v>
      </c>
    </row>
    <row r="6224" customFormat="false" ht="15.75" hidden="false" customHeight="false" outlineLevel="0" collapsed="false">
      <c r="A6224" s="3" t="n">
        <v>6223</v>
      </c>
      <c r="B6224" s="4" t="s">
        <v>22402</v>
      </c>
      <c r="C6224" s="4" t="s">
        <v>6853</v>
      </c>
      <c r="D6224" s="5" t="s">
        <v>22403</v>
      </c>
      <c r="E6224" s="4" t="s">
        <v>10</v>
      </c>
      <c r="F6224" s="4" t="s">
        <v>10</v>
      </c>
      <c r="G6224" s="4" t="s">
        <v>19192</v>
      </c>
    </row>
    <row r="6225" customFormat="false" ht="15.75" hidden="false" customHeight="false" outlineLevel="0" collapsed="false">
      <c r="A6225" s="3" t="n">
        <v>6224</v>
      </c>
      <c r="B6225" s="4" t="s">
        <v>22404</v>
      </c>
      <c r="C6225" s="4" t="s">
        <v>6853</v>
      </c>
      <c r="D6225" s="5" t="s">
        <v>22405</v>
      </c>
      <c r="E6225" s="4" t="s">
        <v>10</v>
      </c>
      <c r="F6225" s="4" t="s">
        <v>10</v>
      </c>
      <c r="G6225" s="4" t="s">
        <v>19192</v>
      </c>
    </row>
    <row r="6226" customFormat="false" ht="15.75" hidden="false" customHeight="false" outlineLevel="0" collapsed="false">
      <c r="A6226" s="3" t="n">
        <v>6225</v>
      </c>
      <c r="B6226" s="4" t="s">
        <v>22406</v>
      </c>
      <c r="C6226" s="4" t="s">
        <v>6853</v>
      </c>
      <c r="D6226" s="5" t="s">
        <v>22407</v>
      </c>
      <c r="E6226" s="4" t="s">
        <v>10</v>
      </c>
      <c r="F6226" s="4" t="s">
        <v>10</v>
      </c>
      <c r="G6226" s="4" t="s">
        <v>19192</v>
      </c>
    </row>
    <row r="6227" customFormat="false" ht="15.75" hidden="false" customHeight="false" outlineLevel="0" collapsed="false">
      <c r="A6227" s="3" t="n">
        <v>6226</v>
      </c>
      <c r="B6227" s="4" t="s">
        <v>22408</v>
      </c>
      <c r="C6227" s="4" t="s">
        <v>6853</v>
      </c>
      <c r="D6227" s="5" t="s">
        <v>22409</v>
      </c>
      <c r="E6227" s="4" t="s">
        <v>10</v>
      </c>
      <c r="F6227" s="4" t="s">
        <v>10</v>
      </c>
      <c r="G6227" s="4" t="s">
        <v>19192</v>
      </c>
    </row>
    <row r="6228" customFormat="false" ht="15.75" hidden="false" customHeight="false" outlineLevel="0" collapsed="false">
      <c r="A6228" s="3" t="n">
        <v>6227</v>
      </c>
      <c r="B6228" s="4" t="s">
        <v>22410</v>
      </c>
      <c r="C6228" s="4" t="s">
        <v>6853</v>
      </c>
      <c r="D6228" s="5" t="s">
        <v>22411</v>
      </c>
      <c r="E6228" s="4" t="s">
        <v>10</v>
      </c>
      <c r="F6228" s="4" t="s">
        <v>10</v>
      </c>
      <c r="G6228" s="7" t="s">
        <v>146</v>
      </c>
    </row>
    <row r="6229" customFormat="false" ht="15.75" hidden="false" customHeight="false" outlineLevel="0" collapsed="false">
      <c r="A6229" s="3" t="n">
        <v>6228</v>
      </c>
      <c r="B6229" s="4" t="s">
        <v>22412</v>
      </c>
      <c r="C6229" s="4" t="s">
        <v>6853</v>
      </c>
      <c r="D6229" s="5" t="s">
        <v>22413</v>
      </c>
      <c r="E6229" s="4" t="s">
        <v>10</v>
      </c>
      <c r="F6229" s="4" t="s">
        <v>10</v>
      </c>
      <c r="G6229" s="4" t="s">
        <v>19192</v>
      </c>
    </row>
    <row r="6230" customFormat="false" ht="15.75" hidden="false" customHeight="false" outlineLevel="0" collapsed="false">
      <c r="A6230" s="3" t="n">
        <v>6229</v>
      </c>
      <c r="B6230" s="4" t="s">
        <v>22414</v>
      </c>
      <c r="C6230" s="4" t="s">
        <v>6853</v>
      </c>
      <c r="D6230" s="5" t="s">
        <v>22415</v>
      </c>
      <c r="E6230" s="4" t="s">
        <v>10</v>
      </c>
      <c r="F6230" s="4" t="s">
        <v>10</v>
      </c>
      <c r="G6230" s="4" t="s">
        <v>19192</v>
      </c>
    </row>
    <row r="6231" customFormat="false" ht="15.75" hidden="false" customHeight="false" outlineLevel="0" collapsed="false">
      <c r="A6231" s="3" t="n">
        <v>6230</v>
      </c>
      <c r="B6231" s="4" t="s">
        <v>22416</v>
      </c>
      <c r="C6231" s="4" t="s">
        <v>6853</v>
      </c>
      <c r="D6231" s="5" t="s">
        <v>22417</v>
      </c>
      <c r="E6231" s="4" t="s">
        <v>10</v>
      </c>
      <c r="F6231" s="4" t="s">
        <v>10</v>
      </c>
      <c r="G6231" s="7" t="s">
        <v>146</v>
      </c>
    </row>
    <row r="6232" customFormat="false" ht="15.75" hidden="false" customHeight="false" outlineLevel="0" collapsed="false">
      <c r="A6232" s="3" t="n">
        <v>6231</v>
      </c>
      <c r="B6232" s="4" t="s">
        <v>22418</v>
      </c>
      <c r="C6232" s="4" t="s">
        <v>6853</v>
      </c>
      <c r="D6232" s="5" t="s">
        <v>22419</v>
      </c>
      <c r="E6232" s="4" t="s">
        <v>22420</v>
      </c>
      <c r="F6232" s="4" t="s">
        <v>10</v>
      </c>
      <c r="G6232" s="4" t="s">
        <v>22421</v>
      </c>
    </row>
    <row r="6233" customFormat="false" ht="15.75" hidden="false" customHeight="false" outlineLevel="0" collapsed="false">
      <c r="A6233" s="3" t="n">
        <v>6232</v>
      </c>
      <c r="B6233" s="4" t="s">
        <v>22422</v>
      </c>
      <c r="C6233" s="4" t="s">
        <v>22423</v>
      </c>
      <c r="D6233" s="11" t="s">
        <v>22424</v>
      </c>
      <c r="E6233" s="4" t="s">
        <v>10</v>
      </c>
      <c r="F6233" s="4" t="s">
        <v>10</v>
      </c>
      <c r="G6233" s="4" t="s">
        <v>11266</v>
      </c>
    </row>
    <row r="6234" customFormat="false" ht="15.75" hidden="false" customHeight="false" outlineLevel="0" collapsed="false">
      <c r="A6234" s="3" t="n">
        <v>6233</v>
      </c>
      <c r="B6234" s="4" t="s">
        <v>22425</v>
      </c>
      <c r="C6234" s="4" t="s">
        <v>22426</v>
      </c>
      <c r="D6234" s="4" t="s">
        <v>22427</v>
      </c>
      <c r="E6234" s="4" t="s">
        <v>22428</v>
      </c>
      <c r="F6234" s="4" t="s">
        <v>10</v>
      </c>
      <c r="G6234" s="4" t="s">
        <v>11266</v>
      </c>
    </row>
    <row r="6235" customFormat="false" ht="15.75" hidden="false" customHeight="false" outlineLevel="0" collapsed="false">
      <c r="A6235" s="3" t="n">
        <v>6234</v>
      </c>
      <c r="B6235" s="4" t="s">
        <v>22429</v>
      </c>
      <c r="C6235" s="4" t="s">
        <v>22430</v>
      </c>
      <c r="D6235" s="4" t="s">
        <v>22431</v>
      </c>
      <c r="E6235" s="4" t="n">
        <v>8928930015</v>
      </c>
      <c r="F6235" s="4" t="s">
        <v>10</v>
      </c>
      <c r="G6235" s="4" t="s">
        <v>11266</v>
      </c>
    </row>
    <row r="6236" customFormat="false" ht="15.75" hidden="false" customHeight="false" outlineLevel="0" collapsed="false">
      <c r="A6236" s="3" t="n">
        <v>6235</v>
      </c>
      <c r="B6236" s="4" t="s">
        <v>22432</v>
      </c>
      <c r="C6236" s="4" t="s">
        <v>6853</v>
      </c>
      <c r="D6236" s="5" t="s">
        <v>22433</v>
      </c>
      <c r="E6236" s="4" t="s">
        <v>10</v>
      </c>
      <c r="F6236" s="4" t="s">
        <v>10</v>
      </c>
      <c r="G6236" s="4" t="s">
        <v>19192</v>
      </c>
    </row>
    <row r="6237" customFormat="false" ht="15.75" hidden="false" customHeight="false" outlineLevel="0" collapsed="false">
      <c r="A6237" s="3" t="n">
        <v>6236</v>
      </c>
      <c r="B6237" s="4" t="s">
        <v>22434</v>
      </c>
      <c r="C6237" s="4" t="s">
        <v>6853</v>
      </c>
      <c r="D6237" s="4" t="s">
        <v>22435</v>
      </c>
      <c r="E6237" s="4" t="s">
        <v>22436</v>
      </c>
      <c r="F6237" s="4" t="s">
        <v>10</v>
      </c>
      <c r="G6237" s="4" t="s">
        <v>19192</v>
      </c>
    </row>
    <row r="6238" customFormat="false" ht="15.75" hidden="false" customHeight="false" outlineLevel="0" collapsed="false">
      <c r="A6238" s="3" t="n">
        <v>6237</v>
      </c>
      <c r="B6238" s="4" t="s">
        <v>22437</v>
      </c>
      <c r="C6238" s="4" t="s">
        <v>14</v>
      </c>
      <c r="D6238" s="4" t="s">
        <v>22438</v>
      </c>
      <c r="E6238" s="4" t="s">
        <v>10</v>
      </c>
      <c r="F6238" s="4" t="s">
        <v>10</v>
      </c>
      <c r="G6238" s="4" t="s">
        <v>19192</v>
      </c>
    </row>
    <row r="6239" customFormat="false" ht="15.75" hidden="false" customHeight="false" outlineLevel="0" collapsed="false">
      <c r="A6239" s="3" t="n">
        <v>6238</v>
      </c>
      <c r="B6239" s="4" t="s">
        <v>22439</v>
      </c>
      <c r="C6239" s="4" t="s">
        <v>6853</v>
      </c>
      <c r="D6239" s="5" t="s">
        <v>22440</v>
      </c>
      <c r="E6239" s="4" t="s">
        <v>22441</v>
      </c>
      <c r="F6239" s="4" t="s">
        <v>10</v>
      </c>
      <c r="G6239" s="4" t="s">
        <v>19192</v>
      </c>
    </row>
    <row r="6240" customFormat="false" ht="15.75" hidden="false" customHeight="false" outlineLevel="0" collapsed="false">
      <c r="A6240" s="3" t="n">
        <v>6239</v>
      </c>
      <c r="B6240" s="4" t="s">
        <v>22442</v>
      </c>
      <c r="C6240" s="4" t="s">
        <v>6853</v>
      </c>
      <c r="D6240" s="5" t="s">
        <v>22443</v>
      </c>
      <c r="E6240" s="4" t="s">
        <v>22444</v>
      </c>
      <c r="F6240" s="4" t="s">
        <v>10</v>
      </c>
      <c r="G6240" s="7" t="s">
        <v>146</v>
      </c>
    </row>
    <row r="6241" customFormat="false" ht="15.75" hidden="false" customHeight="false" outlineLevel="0" collapsed="false">
      <c r="A6241" s="3" t="n">
        <v>6240</v>
      </c>
      <c r="B6241" s="4" t="s">
        <v>22445</v>
      </c>
      <c r="C6241" s="4" t="s">
        <v>6853</v>
      </c>
      <c r="D6241" s="5" t="s">
        <v>22446</v>
      </c>
      <c r="E6241" s="4" t="s">
        <v>10</v>
      </c>
      <c r="F6241" s="4" t="s">
        <v>10</v>
      </c>
      <c r="G6241" s="4" t="s">
        <v>19192</v>
      </c>
    </row>
    <row r="6242" customFormat="false" ht="15.75" hidden="false" customHeight="false" outlineLevel="0" collapsed="false">
      <c r="A6242" s="3" t="n">
        <v>6241</v>
      </c>
      <c r="B6242" s="4" t="s">
        <v>22447</v>
      </c>
      <c r="C6242" s="4" t="s">
        <v>6853</v>
      </c>
      <c r="D6242" s="5" t="s">
        <v>22448</v>
      </c>
      <c r="E6242" s="4" t="s">
        <v>22449</v>
      </c>
      <c r="F6242" s="4" t="s">
        <v>10</v>
      </c>
      <c r="G6242" s="4" t="s">
        <v>19192</v>
      </c>
    </row>
    <row r="6243" customFormat="false" ht="15.75" hidden="false" customHeight="false" outlineLevel="0" collapsed="false">
      <c r="A6243" s="3" t="n">
        <v>6242</v>
      </c>
      <c r="B6243" s="4" t="s">
        <v>22450</v>
      </c>
      <c r="C6243" s="4" t="s">
        <v>6853</v>
      </c>
      <c r="D6243" s="5" t="s">
        <v>22451</v>
      </c>
      <c r="E6243" s="4" t="s">
        <v>10</v>
      </c>
      <c r="F6243" s="4" t="s">
        <v>10</v>
      </c>
      <c r="G6243" s="4" t="s">
        <v>19192</v>
      </c>
    </row>
    <row r="6244" customFormat="false" ht="15.75" hidden="false" customHeight="false" outlineLevel="0" collapsed="false">
      <c r="A6244" s="3" t="n">
        <v>6243</v>
      </c>
      <c r="B6244" s="4" t="s">
        <v>22452</v>
      </c>
      <c r="C6244" s="4" t="s">
        <v>6853</v>
      </c>
      <c r="D6244" s="4" t="s">
        <v>22453</v>
      </c>
      <c r="E6244" s="4" t="s">
        <v>22454</v>
      </c>
      <c r="F6244" s="4" t="s">
        <v>10</v>
      </c>
      <c r="G6244" s="7" t="s">
        <v>146</v>
      </c>
    </row>
    <row r="6245" customFormat="false" ht="15.75" hidden="false" customHeight="false" outlineLevel="0" collapsed="false">
      <c r="A6245" s="3" t="n">
        <v>6244</v>
      </c>
      <c r="B6245" s="4" t="s">
        <v>22455</v>
      </c>
      <c r="C6245" s="4" t="s">
        <v>6853</v>
      </c>
      <c r="D6245" s="5" t="s">
        <v>22456</v>
      </c>
      <c r="E6245" s="4" t="s">
        <v>10</v>
      </c>
      <c r="F6245" s="4" t="s">
        <v>10</v>
      </c>
      <c r="G6245" s="4" t="s">
        <v>19192</v>
      </c>
    </row>
    <row r="6246" customFormat="false" ht="15.75" hidden="false" customHeight="false" outlineLevel="0" collapsed="false">
      <c r="A6246" s="3" t="n">
        <v>6245</v>
      </c>
      <c r="B6246" s="4" t="s">
        <v>22457</v>
      </c>
      <c r="C6246" s="4" t="s">
        <v>6853</v>
      </c>
      <c r="D6246" s="5" t="s">
        <v>22458</v>
      </c>
      <c r="E6246" s="8" t="n">
        <v>880051000000</v>
      </c>
      <c r="F6246" s="4" t="s">
        <v>10</v>
      </c>
      <c r="G6246" s="7" t="s">
        <v>146</v>
      </c>
    </row>
    <row r="6247" customFormat="false" ht="15.75" hidden="false" customHeight="false" outlineLevel="0" collapsed="false">
      <c r="A6247" s="3" t="n">
        <v>6246</v>
      </c>
      <c r="B6247" s="4" t="s">
        <v>22459</v>
      </c>
      <c r="C6247" s="4" t="s">
        <v>6853</v>
      </c>
      <c r="D6247" s="5" t="s">
        <v>22460</v>
      </c>
      <c r="E6247" s="4" t="s">
        <v>10</v>
      </c>
      <c r="F6247" s="4" t="s">
        <v>10</v>
      </c>
      <c r="G6247" s="4" t="s">
        <v>11266</v>
      </c>
    </row>
    <row r="6248" customFormat="false" ht="15.75" hidden="false" customHeight="false" outlineLevel="0" collapsed="false">
      <c r="A6248" s="3" t="n">
        <v>6247</v>
      </c>
      <c r="B6248" s="4" t="s">
        <v>22461</v>
      </c>
      <c r="C6248" s="4" t="s">
        <v>22462</v>
      </c>
      <c r="D6248" s="4" t="s">
        <v>22463</v>
      </c>
      <c r="E6248" s="4" t="n">
        <v>9717738612</v>
      </c>
      <c r="F6248" s="4" t="s">
        <v>10</v>
      </c>
      <c r="G6248" s="4" t="s">
        <v>11266</v>
      </c>
    </row>
    <row r="6249" customFormat="false" ht="15.75" hidden="false" customHeight="false" outlineLevel="0" collapsed="false">
      <c r="A6249" s="3" t="n">
        <v>6248</v>
      </c>
      <c r="B6249" s="4" t="s">
        <v>22464</v>
      </c>
      <c r="C6249" s="4" t="s">
        <v>6853</v>
      </c>
      <c r="D6249" s="5" t="s">
        <v>22465</v>
      </c>
      <c r="E6249" s="4" t="n">
        <v>9833235753</v>
      </c>
      <c r="F6249" s="4" t="s">
        <v>10</v>
      </c>
      <c r="G6249" s="4" t="s">
        <v>19192</v>
      </c>
    </row>
    <row r="6250" customFormat="false" ht="15.75" hidden="false" customHeight="false" outlineLevel="0" collapsed="false">
      <c r="A6250" s="3" t="n">
        <v>6249</v>
      </c>
      <c r="B6250" s="4" t="s">
        <v>22466</v>
      </c>
      <c r="C6250" s="4" t="s">
        <v>6853</v>
      </c>
      <c r="D6250" s="5" t="s">
        <v>22467</v>
      </c>
      <c r="E6250" s="4" t="s">
        <v>10</v>
      </c>
      <c r="F6250" s="4" t="s">
        <v>10</v>
      </c>
      <c r="G6250" s="4" t="s">
        <v>19192</v>
      </c>
    </row>
    <row r="6251" customFormat="false" ht="15.75" hidden="false" customHeight="false" outlineLevel="0" collapsed="false">
      <c r="A6251" s="3" t="n">
        <v>6250</v>
      </c>
      <c r="B6251" s="4" t="s">
        <v>22468</v>
      </c>
      <c r="C6251" s="4" t="s">
        <v>6853</v>
      </c>
      <c r="D6251" s="5" t="s">
        <v>22469</v>
      </c>
      <c r="E6251" s="4" t="s">
        <v>22470</v>
      </c>
      <c r="F6251" s="4" t="s">
        <v>10</v>
      </c>
      <c r="G6251" s="4" t="s">
        <v>22471</v>
      </c>
    </row>
    <row r="6252" customFormat="false" ht="15.75" hidden="false" customHeight="false" outlineLevel="0" collapsed="false">
      <c r="A6252" s="3" t="n">
        <v>6251</v>
      </c>
      <c r="B6252" s="4" t="s">
        <v>22472</v>
      </c>
      <c r="C6252" s="4" t="s">
        <v>6853</v>
      </c>
      <c r="D6252" s="5" t="s">
        <v>22473</v>
      </c>
      <c r="E6252" s="4" t="s">
        <v>10</v>
      </c>
      <c r="F6252" s="4" t="s">
        <v>10</v>
      </c>
      <c r="G6252" s="7" t="s">
        <v>146</v>
      </c>
    </row>
    <row r="6253" customFormat="false" ht="15.75" hidden="false" customHeight="false" outlineLevel="0" collapsed="false">
      <c r="A6253" s="3" t="n">
        <v>6252</v>
      </c>
      <c r="B6253" s="4" t="s">
        <v>22474</v>
      </c>
      <c r="C6253" s="4" t="s">
        <v>6853</v>
      </c>
      <c r="D6253" s="5" t="s">
        <v>22475</v>
      </c>
      <c r="E6253" s="4" t="s">
        <v>10</v>
      </c>
      <c r="F6253" s="4" t="s">
        <v>10</v>
      </c>
      <c r="G6253" s="4" t="s">
        <v>19192</v>
      </c>
    </row>
    <row r="6254" customFormat="false" ht="15.75" hidden="false" customHeight="false" outlineLevel="0" collapsed="false">
      <c r="A6254" s="3" t="n">
        <v>6253</v>
      </c>
      <c r="B6254" s="4" t="s">
        <v>22476</v>
      </c>
      <c r="C6254" s="4" t="s">
        <v>6853</v>
      </c>
      <c r="D6254" s="5" t="s">
        <v>22477</v>
      </c>
      <c r="E6254" s="4" t="s">
        <v>10</v>
      </c>
      <c r="F6254" s="4" t="s">
        <v>10</v>
      </c>
      <c r="G6254" s="4" t="s">
        <v>19192</v>
      </c>
    </row>
    <row r="6255" customFormat="false" ht="15.75" hidden="false" customHeight="false" outlineLevel="0" collapsed="false">
      <c r="A6255" s="3" t="n">
        <v>6254</v>
      </c>
      <c r="B6255" s="4" t="s">
        <v>22478</v>
      </c>
      <c r="C6255" s="4" t="s">
        <v>6853</v>
      </c>
      <c r="D6255" s="5" t="s">
        <v>22479</v>
      </c>
      <c r="E6255" s="4" t="n">
        <v>9011018678</v>
      </c>
      <c r="F6255" s="4" t="s">
        <v>10</v>
      </c>
      <c r="G6255" s="7" t="s">
        <v>146</v>
      </c>
    </row>
    <row r="6256" customFormat="false" ht="15.75" hidden="false" customHeight="false" outlineLevel="0" collapsed="false">
      <c r="A6256" s="3" t="n">
        <v>6255</v>
      </c>
      <c r="B6256" s="4" t="s">
        <v>22480</v>
      </c>
      <c r="C6256" s="4" t="s">
        <v>6853</v>
      </c>
      <c r="D6256" s="5" t="s">
        <v>22481</v>
      </c>
      <c r="E6256" s="4" t="s">
        <v>22482</v>
      </c>
      <c r="F6256" s="4" t="s">
        <v>10</v>
      </c>
      <c r="G6256" s="4" t="s">
        <v>19192</v>
      </c>
    </row>
    <row r="6257" customFormat="false" ht="15.75" hidden="false" customHeight="false" outlineLevel="0" collapsed="false">
      <c r="A6257" s="3" t="n">
        <v>6256</v>
      </c>
      <c r="B6257" s="4" t="s">
        <v>22483</v>
      </c>
      <c r="C6257" s="4" t="s">
        <v>6853</v>
      </c>
      <c r="D6257" s="5" t="s">
        <v>22484</v>
      </c>
      <c r="E6257" s="4" t="s">
        <v>10</v>
      </c>
      <c r="F6257" s="4" t="s">
        <v>10</v>
      </c>
      <c r="G6257" s="4" t="s">
        <v>22485</v>
      </c>
    </row>
    <row r="6258" customFormat="false" ht="15.75" hidden="false" customHeight="false" outlineLevel="0" collapsed="false">
      <c r="A6258" s="3" t="n">
        <v>6257</v>
      </c>
      <c r="B6258" s="4" t="s">
        <v>22486</v>
      </c>
      <c r="C6258" s="4" t="s">
        <v>22487</v>
      </c>
      <c r="D6258" s="4" t="s">
        <v>22488</v>
      </c>
      <c r="E6258" s="4" t="n">
        <v>9049139090</v>
      </c>
      <c r="F6258" s="4" t="s">
        <v>10</v>
      </c>
      <c r="G6258" s="4" t="s">
        <v>11266</v>
      </c>
    </row>
    <row r="6259" customFormat="false" ht="15.75" hidden="false" customHeight="false" outlineLevel="0" collapsed="false">
      <c r="A6259" s="3" t="n">
        <v>6258</v>
      </c>
      <c r="B6259" s="4" t="s">
        <v>22489</v>
      </c>
      <c r="C6259" s="4" t="s">
        <v>6853</v>
      </c>
      <c r="D6259" s="6" t="s">
        <v>22490</v>
      </c>
      <c r="E6259" s="4" t="s">
        <v>10</v>
      </c>
      <c r="F6259" s="4" t="s">
        <v>10</v>
      </c>
      <c r="G6259" s="4" t="s">
        <v>11266</v>
      </c>
    </row>
    <row r="6260" customFormat="false" ht="15.75" hidden="false" customHeight="false" outlineLevel="0" collapsed="false">
      <c r="A6260" s="3" t="n">
        <v>6259</v>
      </c>
      <c r="B6260" s="4" t="s">
        <v>22491</v>
      </c>
      <c r="C6260" s="4" t="s">
        <v>6853</v>
      </c>
      <c r="D6260" s="4" t="s">
        <v>22492</v>
      </c>
      <c r="E6260" s="4" t="s">
        <v>10</v>
      </c>
      <c r="F6260" s="4" t="s">
        <v>10</v>
      </c>
      <c r="G6260" s="7" t="s">
        <v>146</v>
      </c>
    </row>
    <row r="6261" customFormat="false" ht="15.75" hidden="false" customHeight="false" outlineLevel="0" collapsed="false">
      <c r="A6261" s="3" t="n">
        <v>6260</v>
      </c>
      <c r="B6261" s="4" t="s">
        <v>22493</v>
      </c>
      <c r="C6261" s="4" t="s">
        <v>6853</v>
      </c>
      <c r="D6261" s="4" t="s">
        <v>22494</v>
      </c>
      <c r="E6261" s="4" t="s">
        <v>10</v>
      </c>
      <c r="F6261" s="4" t="s">
        <v>10</v>
      </c>
      <c r="G6261" s="7" t="s">
        <v>146</v>
      </c>
    </row>
    <row r="6262" customFormat="false" ht="15.75" hidden="false" customHeight="false" outlineLevel="0" collapsed="false">
      <c r="A6262" s="3" t="n">
        <v>6261</v>
      </c>
      <c r="B6262" s="4" t="s">
        <v>22495</v>
      </c>
      <c r="C6262" s="4" t="s">
        <v>6853</v>
      </c>
      <c r="D6262" s="6" t="s">
        <v>22496</v>
      </c>
      <c r="E6262" s="4" t="s">
        <v>10</v>
      </c>
      <c r="F6262" s="4" t="s">
        <v>10</v>
      </c>
      <c r="G6262" s="7" t="s">
        <v>146</v>
      </c>
    </row>
    <row r="6263" customFormat="false" ht="15.75" hidden="false" customHeight="false" outlineLevel="0" collapsed="false">
      <c r="A6263" s="3" t="n">
        <v>6262</v>
      </c>
      <c r="B6263" s="4" t="s">
        <v>22497</v>
      </c>
      <c r="C6263" s="4" t="s">
        <v>6853</v>
      </c>
      <c r="D6263" s="6" t="s">
        <v>22498</v>
      </c>
      <c r="E6263" s="4" t="s">
        <v>10</v>
      </c>
      <c r="F6263" s="4" t="s">
        <v>10</v>
      </c>
      <c r="G6263" s="7" t="s">
        <v>146</v>
      </c>
    </row>
    <row r="6264" customFormat="false" ht="15.75" hidden="false" customHeight="false" outlineLevel="0" collapsed="false">
      <c r="A6264" s="3" t="n">
        <v>6263</v>
      </c>
      <c r="B6264" s="4" t="s">
        <v>22499</v>
      </c>
      <c r="C6264" s="4" t="s">
        <v>6853</v>
      </c>
      <c r="D6264" s="4" t="s">
        <v>22500</v>
      </c>
      <c r="E6264" s="4" t="s">
        <v>10</v>
      </c>
      <c r="F6264" s="4" t="s">
        <v>10</v>
      </c>
      <c r="G6264" s="7" t="s">
        <v>146</v>
      </c>
    </row>
    <row r="6265" customFormat="false" ht="15.75" hidden="false" customHeight="false" outlineLevel="0" collapsed="false">
      <c r="A6265" s="3" t="n">
        <v>6264</v>
      </c>
      <c r="B6265" s="4" t="s">
        <v>22501</v>
      </c>
      <c r="C6265" s="4" t="s">
        <v>6853</v>
      </c>
      <c r="D6265" s="6" t="s">
        <v>22502</v>
      </c>
      <c r="E6265" s="4" t="s">
        <v>10</v>
      </c>
      <c r="F6265" s="4" t="s">
        <v>10</v>
      </c>
      <c r="G6265" s="7" t="s">
        <v>146</v>
      </c>
    </row>
    <row r="6266" customFormat="false" ht="15.75" hidden="false" customHeight="false" outlineLevel="0" collapsed="false">
      <c r="A6266" s="3" t="n">
        <v>6265</v>
      </c>
      <c r="B6266" s="4" t="s">
        <v>22503</v>
      </c>
      <c r="C6266" s="4" t="s">
        <v>6853</v>
      </c>
      <c r="D6266" s="5" t="s">
        <v>22504</v>
      </c>
      <c r="E6266" s="4" t="s">
        <v>10</v>
      </c>
      <c r="F6266" s="4" t="s">
        <v>10</v>
      </c>
      <c r="G6266" s="7" t="s">
        <v>146</v>
      </c>
    </row>
    <row r="6267" customFormat="false" ht="15.75" hidden="false" customHeight="false" outlineLevel="0" collapsed="false">
      <c r="A6267" s="3" t="n">
        <v>6266</v>
      </c>
      <c r="B6267" s="4" t="s">
        <v>22505</v>
      </c>
      <c r="C6267" s="4" t="s">
        <v>6853</v>
      </c>
      <c r="D6267" s="5" t="s">
        <v>22506</v>
      </c>
      <c r="E6267" s="4" t="s">
        <v>10</v>
      </c>
      <c r="F6267" s="4" t="s">
        <v>10</v>
      </c>
      <c r="G6267" s="7" t="s">
        <v>146</v>
      </c>
    </row>
    <row r="6268" customFormat="false" ht="15.75" hidden="false" customHeight="false" outlineLevel="0" collapsed="false">
      <c r="A6268" s="3" t="n">
        <v>6267</v>
      </c>
      <c r="B6268" s="4" t="s">
        <v>22507</v>
      </c>
      <c r="C6268" s="4" t="s">
        <v>6853</v>
      </c>
      <c r="D6268" s="5" t="s">
        <v>22508</v>
      </c>
      <c r="E6268" s="4" t="s">
        <v>10</v>
      </c>
      <c r="F6268" s="4" t="s">
        <v>10</v>
      </c>
      <c r="G6268" s="7" t="s">
        <v>146</v>
      </c>
    </row>
    <row r="6269" customFormat="false" ht="15.75" hidden="false" customHeight="false" outlineLevel="0" collapsed="false">
      <c r="A6269" s="3" t="n">
        <v>6268</v>
      </c>
      <c r="B6269" s="4" t="s">
        <v>22509</v>
      </c>
      <c r="C6269" s="4" t="s">
        <v>6853</v>
      </c>
      <c r="D6269" s="5" t="s">
        <v>22510</v>
      </c>
      <c r="E6269" s="4" t="s">
        <v>10</v>
      </c>
      <c r="F6269" s="4" t="s">
        <v>10</v>
      </c>
      <c r="G6269" s="7" t="s">
        <v>146</v>
      </c>
    </row>
    <row r="6270" customFormat="false" ht="15.75" hidden="false" customHeight="false" outlineLevel="0" collapsed="false">
      <c r="A6270" s="3" t="n">
        <v>6269</v>
      </c>
      <c r="B6270" s="4" t="s">
        <v>22511</v>
      </c>
      <c r="C6270" s="4" t="s">
        <v>6853</v>
      </c>
      <c r="D6270" s="5" t="s">
        <v>22512</v>
      </c>
      <c r="E6270" s="4" t="s">
        <v>10</v>
      </c>
      <c r="F6270" s="4" t="s">
        <v>10</v>
      </c>
      <c r="G6270" s="7" t="s">
        <v>146</v>
      </c>
    </row>
    <row r="6271" customFormat="false" ht="15.75" hidden="false" customHeight="false" outlineLevel="0" collapsed="false">
      <c r="A6271" s="3" t="n">
        <v>6270</v>
      </c>
      <c r="B6271" s="4" t="s">
        <v>22513</v>
      </c>
      <c r="C6271" s="4" t="s">
        <v>6853</v>
      </c>
      <c r="D6271" s="5" t="s">
        <v>22514</v>
      </c>
      <c r="E6271" s="4" t="s">
        <v>10</v>
      </c>
      <c r="F6271" s="4" t="s">
        <v>10</v>
      </c>
      <c r="G6271" s="7" t="s">
        <v>146</v>
      </c>
    </row>
    <row r="6272" customFormat="false" ht="15.75" hidden="false" customHeight="false" outlineLevel="0" collapsed="false">
      <c r="A6272" s="3" t="n">
        <v>6271</v>
      </c>
      <c r="B6272" s="4" t="s">
        <v>22515</v>
      </c>
      <c r="C6272" s="4" t="s">
        <v>6853</v>
      </c>
      <c r="D6272" s="6" t="s">
        <v>22516</v>
      </c>
      <c r="E6272" s="4" t="s">
        <v>10</v>
      </c>
      <c r="F6272" s="4" t="s">
        <v>10</v>
      </c>
      <c r="G6272" s="7" t="s">
        <v>146</v>
      </c>
    </row>
    <row r="6273" customFormat="false" ht="15.75" hidden="false" customHeight="false" outlineLevel="0" collapsed="false">
      <c r="A6273" s="3" t="n">
        <v>6272</v>
      </c>
      <c r="B6273" s="4" t="s">
        <v>22517</v>
      </c>
      <c r="C6273" s="4" t="s">
        <v>6853</v>
      </c>
      <c r="D6273" s="5" t="s">
        <v>22518</v>
      </c>
      <c r="E6273" s="4" t="s">
        <v>10</v>
      </c>
      <c r="F6273" s="4" t="s">
        <v>10</v>
      </c>
      <c r="G6273" s="7" t="s">
        <v>146</v>
      </c>
    </row>
    <row r="6274" customFormat="false" ht="15.75" hidden="false" customHeight="false" outlineLevel="0" collapsed="false">
      <c r="A6274" s="3" t="n">
        <v>6273</v>
      </c>
      <c r="B6274" s="4" t="s">
        <v>22519</v>
      </c>
      <c r="C6274" s="4" t="s">
        <v>6853</v>
      </c>
      <c r="D6274" s="5" t="s">
        <v>22520</v>
      </c>
      <c r="E6274" s="4" t="s">
        <v>10</v>
      </c>
      <c r="F6274" s="4" t="s">
        <v>10</v>
      </c>
      <c r="G6274" s="7" t="s">
        <v>146</v>
      </c>
    </row>
    <row r="6275" customFormat="false" ht="15.75" hidden="false" customHeight="false" outlineLevel="0" collapsed="false">
      <c r="A6275" s="3" t="n">
        <v>6274</v>
      </c>
      <c r="B6275" s="4" t="s">
        <v>22521</v>
      </c>
      <c r="C6275" s="4" t="s">
        <v>6853</v>
      </c>
      <c r="D6275" s="5" t="s">
        <v>22522</v>
      </c>
      <c r="E6275" s="4" t="s">
        <v>10</v>
      </c>
      <c r="F6275" s="4" t="s">
        <v>10</v>
      </c>
      <c r="G6275" s="7" t="s">
        <v>146</v>
      </c>
    </row>
    <row r="6276" customFormat="false" ht="15.75" hidden="false" customHeight="false" outlineLevel="0" collapsed="false">
      <c r="A6276" s="3" t="n">
        <v>6275</v>
      </c>
      <c r="B6276" s="4" t="s">
        <v>22523</v>
      </c>
      <c r="C6276" s="4" t="s">
        <v>6853</v>
      </c>
      <c r="D6276" s="4" t="s">
        <v>22524</v>
      </c>
      <c r="E6276" s="4" t="s">
        <v>10</v>
      </c>
      <c r="F6276" s="4" t="s">
        <v>10</v>
      </c>
      <c r="G6276" s="7" t="s">
        <v>146</v>
      </c>
    </row>
    <row r="6277" customFormat="false" ht="15.75" hidden="false" customHeight="false" outlineLevel="0" collapsed="false">
      <c r="A6277" s="3" t="n">
        <v>6276</v>
      </c>
      <c r="B6277" s="4" t="s">
        <v>22525</v>
      </c>
      <c r="C6277" s="4" t="s">
        <v>6853</v>
      </c>
      <c r="D6277" s="4" t="s">
        <v>22526</v>
      </c>
      <c r="E6277" s="4" t="s">
        <v>10</v>
      </c>
      <c r="F6277" s="4" t="s">
        <v>10</v>
      </c>
      <c r="G6277" s="7" t="s">
        <v>146</v>
      </c>
    </row>
    <row r="6278" customFormat="false" ht="15.75" hidden="false" customHeight="false" outlineLevel="0" collapsed="false">
      <c r="A6278" s="3" t="n">
        <v>6277</v>
      </c>
      <c r="B6278" s="4" t="s">
        <v>22527</v>
      </c>
      <c r="C6278" s="4" t="s">
        <v>6853</v>
      </c>
      <c r="D6278" s="5" t="s">
        <v>22528</v>
      </c>
      <c r="E6278" s="4" t="s">
        <v>10</v>
      </c>
      <c r="F6278" s="4" t="s">
        <v>10</v>
      </c>
      <c r="G6278" s="7" t="s">
        <v>146</v>
      </c>
    </row>
    <row r="6279" customFormat="false" ht="15.75" hidden="false" customHeight="false" outlineLevel="0" collapsed="false">
      <c r="A6279" s="3" t="n">
        <v>6278</v>
      </c>
      <c r="B6279" s="5" t="s">
        <v>22529</v>
      </c>
      <c r="C6279" s="4" t="s">
        <v>6853</v>
      </c>
      <c r="D6279" s="6" t="s">
        <v>22530</v>
      </c>
      <c r="E6279" s="4" t="s">
        <v>10</v>
      </c>
      <c r="F6279" s="4" t="s">
        <v>10</v>
      </c>
      <c r="G6279" s="7" t="s">
        <v>146</v>
      </c>
    </row>
    <row r="6280" customFormat="false" ht="15.75" hidden="false" customHeight="false" outlineLevel="0" collapsed="false">
      <c r="A6280" s="3" t="n">
        <v>6279</v>
      </c>
      <c r="B6280" s="4" t="s">
        <v>22531</v>
      </c>
      <c r="C6280" s="4" t="s">
        <v>6853</v>
      </c>
      <c r="D6280" s="5" t="s">
        <v>22532</v>
      </c>
      <c r="E6280" s="4" t="s">
        <v>10</v>
      </c>
      <c r="F6280" s="4" t="s">
        <v>10</v>
      </c>
      <c r="G6280" s="7" t="s">
        <v>146</v>
      </c>
    </row>
    <row r="6281" customFormat="false" ht="15.75" hidden="false" customHeight="false" outlineLevel="0" collapsed="false">
      <c r="A6281" s="3" t="n">
        <v>6280</v>
      </c>
      <c r="B6281" s="4" t="s">
        <v>22533</v>
      </c>
      <c r="C6281" s="4" t="s">
        <v>6853</v>
      </c>
      <c r="D6281" s="5" t="s">
        <v>22534</v>
      </c>
      <c r="E6281" s="4" t="s">
        <v>10</v>
      </c>
      <c r="F6281" s="4" t="s">
        <v>10</v>
      </c>
      <c r="G6281" s="7" t="s">
        <v>146</v>
      </c>
    </row>
    <row r="6282" customFormat="false" ht="15.75" hidden="false" customHeight="false" outlineLevel="0" collapsed="false">
      <c r="A6282" s="3" t="n">
        <v>6281</v>
      </c>
      <c r="B6282" s="4" t="s">
        <v>22535</v>
      </c>
      <c r="C6282" s="4" t="s">
        <v>6853</v>
      </c>
      <c r="D6282" s="20" t="s">
        <v>22536</v>
      </c>
      <c r="E6282" s="4" t="s">
        <v>10</v>
      </c>
      <c r="F6282" s="4" t="s">
        <v>10</v>
      </c>
      <c r="G6282" s="7" t="s">
        <v>146</v>
      </c>
    </row>
    <row r="6283" customFormat="false" ht="15.75" hidden="false" customHeight="false" outlineLevel="0" collapsed="false">
      <c r="A6283" s="3" t="n">
        <v>6282</v>
      </c>
      <c r="B6283" s="4" t="s">
        <v>22537</v>
      </c>
      <c r="C6283" s="4" t="s">
        <v>6853</v>
      </c>
      <c r="D6283" s="4" t="s">
        <v>22538</v>
      </c>
      <c r="E6283" s="4" t="s">
        <v>10</v>
      </c>
      <c r="F6283" s="4" t="s">
        <v>10</v>
      </c>
      <c r="G6283" s="7" t="s">
        <v>146</v>
      </c>
    </row>
    <row r="6284" customFormat="false" ht="15.75" hidden="false" customHeight="false" outlineLevel="0" collapsed="false">
      <c r="A6284" s="3" t="n">
        <v>6283</v>
      </c>
      <c r="B6284" s="4" t="s">
        <v>22539</v>
      </c>
      <c r="C6284" s="4" t="s">
        <v>6853</v>
      </c>
      <c r="D6284" s="4" t="s">
        <v>22540</v>
      </c>
      <c r="E6284" s="4" t="s">
        <v>10</v>
      </c>
      <c r="F6284" s="4" t="s">
        <v>10</v>
      </c>
      <c r="G6284" s="7" t="s">
        <v>146</v>
      </c>
    </row>
    <row r="6285" customFormat="false" ht="15.75" hidden="false" customHeight="false" outlineLevel="0" collapsed="false">
      <c r="A6285" s="3" t="n">
        <v>6284</v>
      </c>
      <c r="B6285" s="4" t="s">
        <v>22541</v>
      </c>
      <c r="C6285" s="4" t="s">
        <v>6853</v>
      </c>
      <c r="D6285" s="5" t="s">
        <v>22542</v>
      </c>
      <c r="E6285" s="4" t="s">
        <v>10</v>
      </c>
      <c r="F6285" s="4" t="s">
        <v>10</v>
      </c>
      <c r="G6285" s="7" t="s">
        <v>146</v>
      </c>
    </row>
    <row r="6286" customFormat="false" ht="15.75" hidden="false" customHeight="false" outlineLevel="0" collapsed="false">
      <c r="A6286" s="3" t="n">
        <v>6285</v>
      </c>
      <c r="B6286" s="4" t="s">
        <v>22543</v>
      </c>
      <c r="C6286" s="4" t="s">
        <v>22544</v>
      </c>
      <c r="D6286" s="4" t="s">
        <v>22545</v>
      </c>
      <c r="E6286" s="4" t="n">
        <v>8058475999</v>
      </c>
      <c r="F6286" s="4" t="s">
        <v>22546</v>
      </c>
      <c r="G6286" s="4" t="s">
        <v>11266</v>
      </c>
    </row>
    <row r="6287" customFormat="false" ht="15.75" hidden="false" customHeight="false" outlineLevel="0" collapsed="false">
      <c r="A6287" s="3" t="n">
        <v>6286</v>
      </c>
      <c r="B6287" s="4" t="s">
        <v>22547</v>
      </c>
      <c r="C6287" s="4" t="s">
        <v>6853</v>
      </c>
      <c r="D6287" s="5" t="s">
        <v>22548</v>
      </c>
      <c r="E6287" s="4" t="s">
        <v>10</v>
      </c>
      <c r="F6287" s="4" t="s">
        <v>10</v>
      </c>
      <c r="G6287" s="7" t="s">
        <v>146</v>
      </c>
    </row>
    <row r="6288" customFormat="false" ht="15.75" hidden="false" customHeight="false" outlineLevel="0" collapsed="false">
      <c r="A6288" s="3" t="n">
        <v>6287</v>
      </c>
      <c r="B6288" s="4" t="s">
        <v>22549</v>
      </c>
      <c r="C6288" s="4" t="s">
        <v>6853</v>
      </c>
      <c r="D6288" s="4" t="s">
        <v>22550</v>
      </c>
      <c r="E6288" s="4" t="s">
        <v>10</v>
      </c>
      <c r="F6288" s="4" t="s">
        <v>10</v>
      </c>
      <c r="G6288" s="7" t="s">
        <v>146</v>
      </c>
    </row>
    <row r="6289" customFormat="false" ht="15.75" hidden="false" customHeight="false" outlineLevel="0" collapsed="false">
      <c r="A6289" s="3" t="n">
        <v>6288</v>
      </c>
      <c r="B6289" s="4" t="s">
        <v>22551</v>
      </c>
      <c r="C6289" s="4" t="s">
        <v>6853</v>
      </c>
      <c r="D6289" s="4" t="s">
        <v>22552</v>
      </c>
      <c r="E6289" s="4" t="s">
        <v>10</v>
      </c>
      <c r="F6289" s="4" t="s">
        <v>10</v>
      </c>
      <c r="G6289" s="7" t="s">
        <v>146</v>
      </c>
    </row>
    <row r="6290" customFormat="false" ht="15.75" hidden="false" customHeight="false" outlineLevel="0" collapsed="false">
      <c r="A6290" s="3" t="n">
        <v>6289</v>
      </c>
      <c r="B6290" s="4" t="s">
        <v>22553</v>
      </c>
      <c r="C6290" s="4" t="s">
        <v>6853</v>
      </c>
      <c r="D6290" s="5" t="s">
        <v>22554</v>
      </c>
      <c r="E6290" s="4" t="s">
        <v>10</v>
      </c>
      <c r="F6290" s="4" t="s">
        <v>10</v>
      </c>
      <c r="G6290" s="7" t="s">
        <v>146</v>
      </c>
    </row>
    <row r="6291" customFormat="false" ht="15.75" hidden="false" customHeight="false" outlineLevel="0" collapsed="false">
      <c r="A6291" s="3" t="n">
        <v>6290</v>
      </c>
      <c r="B6291" s="4" t="s">
        <v>22555</v>
      </c>
      <c r="C6291" s="4" t="s">
        <v>6853</v>
      </c>
      <c r="D6291" s="4" t="s">
        <v>22556</v>
      </c>
      <c r="E6291" s="4" t="s">
        <v>10</v>
      </c>
      <c r="F6291" s="4" t="s">
        <v>10</v>
      </c>
      <c r="G6291" s="7" t="s">
        <v>146</v>
      </c>
    </row>
    <row r="6292" customFormat="false" ht="15.75" hidden="false" customHeight="false" outlineLevel="0" collapsed="false">
      <c r="A6292" s="3" t="n">
        <v>6291</v>
      </c>
      <c r="B6292" s="4" t="s">
        <v>22557</v>
      </c>
      <c r="C6292" s="4" t="s">
        <v>6853</v>
      </c>
      <c r="D6292" s="5" t="s">
        <v>22558</v>
      </c>
      <c r="E6292" s="4" t="s">
        <v>10</v>
      </c>
      <c r="F6292" s="4" t="s">
        <v>10</v>
      </c>
      <c r="G6292" s="7" t="s">
        <v>146</v>
      </c>
    </row>
    <row r="6293" customFormat="false" ht="15.75" hidden="false" customHeight="false" outlineLevel="0" collapsed="false">
      <c r="A6293" s="3" t="n">
        <v>6292</v>
      </c>
      <c r="B6293" s="4" t="s">
        <v>22559</v>
      </c>
      <c r="C6293" s="4" t="s">
        <v>6853</v>
      </c>
      <c r="D6293" s="5" t="s">
        <v>22560</v>
      </c>
      <c r="E6293" s="4" t="s">
        <v>10</v>
      </c>
      <c r="F6293" s="4" t="s">
        <v>10</v>
      </c>
      <c r="G6293" s="7" t="s">
        <v>146</v>
      </c>
    </row>
    <row r="6294" customFormat="false" ht="15.75" hidden="false" customHeight="false" outlineLevel="0" collapsed="false">
      <c r="A6294" s="3" t="n">
        <v>6293</v>
      </c>
      <c r="B6294" s="4" t="s">
        <v>22561</v>
      </c>
      <c r="C6294" s="4" t="s">
        <v>6853</v>
      </c>
      <c r="D6294" s="5" t="s">
        <v>22562</v>
      </c>
      <c r="E6294" s="4" t="s">
        <v>10</v>
      </c>
      <c r="F6294" s="4" t="s">
        <v>10</v>
      </c>
      <c r="G6294" s="7" t="s">
        <v>146</v>
      </c>
    </row>
    <row r="6295" customFormat="false" ht="15.75" hidden="false" customHeight="false" outlineLevel="0" collapsed="false">
      <c r="A6295" s="3" t="n">
        <v>6294</v>
      </c>
      <c r="B6295" s="4" t="s">
        <v>22563</v>
      </c>
      <c r="C6295" s="4" t="s">
        <v>6853</v>
      </c>
      <c r="D6295" s="6" t="s">
        <v>22564</v>
      </c>
      <c r="E6295" s="4" t="s">
        <v>10</v>
      </c>
      <c r="F6295" s="4" t="s">
        <v>10</v>
      </c>
      <c r="G6295" s="7" t="s">
        <v>146</v>
      </c>
    </row>
    <row r="6296" customFormat="false" ht="15.75" hidden="false" customHeight="false" outlineLevel="0" collapsed="false">
      <c r="A6296" s="3" t="n">
        <v>6295</v>
      </c>
      <c r="B6296" s="4" t="s">
        <v>22565</v>
      </c>
      <c r="C6296" s="4" t="s">
        <v>6853</v>
      </c>
      <c r="D6296" s="5" t="s">
        <v>22566</v>
      </c>
      <c r="E6296" s="4" t="s">
        <v>10</v>
      </c>
      <c r="F6296" s="4" t="s">
        <v>10</v>
      </c>
      <c r="G6296" s="7" t="s">
        <v>146</v>
      </c>
    </row>
    <row r="6297" customFormat="false" ht="15.75" hidden="false" customHeight="false" outlineLevel="0" collapsed="false">
      <c r="A6297" s="3" t="n">
        <v>6296</v>
      </c>
      <c r="B6297" s="4" t="s">
        <v>22567</v>
      </c>
      <c r="C6297" s="4" t="s">
        <v>6853</v>
      </c>
      <c r="D6297" s="5" t="s">
        <v>22568</v>
      </c>
      <c r="E6297" s="4" t="s">
        <v>10</v>
      </c>
      <c r="F6297" s="4" t="s">
        <v>10</v>
      </c>
      <c r="G6297" s="7" t="s">
        <v>146</v>
      </c>
    </row>
    <row r="6298" customFormat="false" ht="15.75" hidden="false" customHeight="false" outlineLevel="0" collapsed="false">
      <c r="A6298" s="3" t="n">
        <v>6297</v>
      </c>
      <c r="B6298" s="4" t="s">
        <v>22569</v>
      </c>
      <c r="C6298" s="4" t="s">
        <v>6853</v>
      </c>
      <c r="D6298" s="5" t="s">
        <v>22570</v>
      </c>
      <c r="E6298" s="4" t="s">
        <v>10</v>
      </c>
      <c r="F6298" s="4" t="s">
        <v>10</v>
      </c>
      <c r="G6298" s="7" t="s">
        <v>146</v>
      </c>
    </row>
    <row r="6299" customFormat="false" ht="15.75" hidden="false" customHeight="false" outlineLevel="0" collapsed="false">
      <c r="A6299" s="3" t="n">
        <v>6298</v>
      </c>
      <c r="B6299" s="4" t="s">
        <v>22571</v>
      </c>
      <c r="C6299" s="4" t="s">
        <v>6853</v>
      </c>
      <c r="D6299" s="4" t="s">
        <v>22572</v>
      </c>
      <c r="E6299" s="4" t="s">
        <v>10</v>
      </c>
      <c r="F6299" s="4" t="s">
        <v>10</v>
      </c>
      <c r="G6299" s="7" t="s">
        <v>146</v>
      </c>
    </row>
    <row r="6300" customFormat="false" ht="15.75" hidden="false" customHeight="false" outlineLevel="0" collapsed="false">
      <c r="A6300" s="3" t="n">
        <v>6299</v>
      </c>
      <c r="B6300" s="4" t="s">
        <v>22573</v>
      </c>
      <c r="C6300" s="4" t="s">
        <v>6853</v>
      </c>
      <c r="D6300" s="5" t="s">
        <v>22574</v>
      </c>
      <c r="E6300" s="4" t="s">
        <v>10</v>
      </c>
      <c r="F6300" s="4" t="s">
        <v>10</v>
      </c>
      <c r="G6300" s="7" t="s">
        <v>146</v>
      </c>
    </row>
    <row r="6301" customFormat="false" ht="15.75" hidden="false" customHeight="false" outlineLevel="0" collapsed="false">
      <c r="A6301" s="3" t="n">
        <v>6300</v>
      </c>
      <c r="B6301" s="4" t="s">
        <v>22575</v>
      </c>
      <c r="C6301" s="4" t="s">
        <v>6853</v>
      </c>
      <c r="D6301" s="5" t="s">
        <v>22576</v>
      </c>
      <c r="E6301" s="4" t="s">
        <v>10</v>
      </c>
      <c r="F6301" s="4" t="s">
        <v>10</v>
      </c>
      <c r="G6301" s="7" t="s">
        <v>146</v>
      </c>
    </row>
    <row r="6302" customFormat="false" ht="15.75" hidden="false" customHeight="false" outlineLevel="0" collapsed="false">
      <c r="A6302" s="3" t="n">
        <v>6301</v>
      </c>
      <c r="B6302" s="4" t="s">
        <v>22577</v>
      </c>
      <c r="C6302" s="4" t="s">
        <v>6853</v>
      </c>
      <c r="D6302" s="5" t="s">
        <v>22578</v>
      </c>
      <c r="E6302" s="4" t="s">
        <v>10</v>
      </c>
      <c r="F6302" s="4" t="s">
        <v>10</v>
      </c>
      <c r="G6302" s="7" t="s">
        <v>146</v>
      </c>
    </row>
    <row r="6303" customFormat="false" ht="15.75" hidden="false" customHeight="false" outlineLevel="0" collapsed="false">
      <c r="A6303" s="3" t="n">
        <v>6302</v>
      </c>
      <c r="B6303" s="4" t="s">
        <v>22579</v>
      </c>
      <c r="C6303" s="4" t="s">
        <v>6853</v>
      </c>
      <c r="D6303" s="5" t="s">
        <v>22580</v>
      </c>
      <c r="E6303" s="4" t="s">
        <v>10</v>
      </c>
      <c r="F6303" s="4" t="s">
        <v>10</v>
      </c>
      <c r="G6303" s="7" t="s">
        <v>146</v>
      </c>
    </row>
    <row r="6304" customFormat="false" ht="15.75" hidden="false" customHeight="false" outlineLevel="0" collapsed="false">
      <c r="A6304" s="3" t="n">
        <v>6303</v>
      </c>
      <c r="B6304" s="10" t="s">
        <v>22581</v>
      </c>
      <c r="C6304" s="4" t="s">
        <v>6853</v>
      </c>
      <c r="D6304" s="5" t="s">
        <v>22582</v>
      </c>
      <c r="E6304" s="4" t="s">
        <v>10</v>
      </c>
      <c r="F6304" s="4" t="s">
        <v>10</v>
      </c>
      <c r="G6304" s="7" t="s">
        <v>146</v>
      </c>
    </row>
    <row r="6305" customFormat="false" ht="15.75" hidden="false" customHeight="false" outlineLevel="0" collapsed="false">
      <c r="A6305" s="3" t="n">
        <v>6304</v>
      </c>
      <c r="B6305" s="4" t="s">
        <v>7962</v>
      </c>
      <c r="C6305" s="4" t="s">
        <v>6853</v>
      </c>
      <c r="D6305" s="6" t="s">
        <v>22583</v>
      </c>
      <c r="E6305" s="4" t="s">
        <v>10</v>
      </c>
      <c r="F6305" s="4" t="s">
        <v>10</v>
      </c>
      <c r="G6305" s="7" t="s">
        <v>146</v>
      </c>
    </row>
    <row r="6306" customFormat="false" ht="15.75" hidden="false" customHeight="false" outlineLevel="0" collapsed="false">
      <c r="A6306" s="3" t="n">
        <v>6305</v>
      </c>
      <c r="B6306" s="4" t="s">
        <v>22584</v>
      </c>
      <c r="C6306" s="4" t="s">
        <v>6853</v>
      </c>
      <c r="D6306" s="5" t="s">
        <v>22585</v>
      </c>
      <c r="E6306" s="4" t="s">
        <v>10</v>
      </c>
      <c r="F6306" s="4" t="s">
        <v>10</v>
      </c>
      <c r="G6306" s="7" t="s">
        <v>146</v>
      </c>
    </row>
    <row r="6307" customFormat="false" ht="15.75" hidden="false" customHeight="false" outlineLevel="0" collapsed="false">
      <c r="A6307" s="3" t="n">
        <v>6306</v>
      </c>
      <c r="B6307" s="4" t="s">
        <v>22586</v>
      </c>
      <c r="C6307" s="4" t="s">
        <v>6853</v>
      </c>
      <c r="D6307" s="4" t="s">
        <v>22587</v>
      </c>
      <c r="E6307" s="4" t="s">
        <v>10</v>
      </c>
      <c r="F6307" s="4" t="s">
        <v>10</v>
      </c>
      <c r="G6307" s="7" t="s">
        <v>146</v>
      </c>
    </row>
    <row r="6308" customFormat="false" ht="15.75" hidden="false" customHeight="false" outlineLevel="0" collapsed="false">
      <c r="A6308" s="3" t="n">
        <v>6307</v>
      </c>
      <c r="B6308" s="4" t="s">
        <v>22588</v>
      </c>
      <c r="C6308" s="4" t="s">
        <v>6853</v>
      </c>
      <c r="D6308" s="5" t="s">
        <v>22589</v>
      </c>
      <c r="E6308" s="4" t="s">
        <v>10</v>
      </c>
      <c r="F6308" s="4" t="s">
        <v>10</v>
      </c>
      <c r="G6308" s="7" t="s">
        <v>146</v>
      </c>
    </row>
    <row r="6309" customFormat="false" ht="15.75" hidden="false" customHeight="false" outlineLevel="0" collapsed="false">
      <c r="A6309" s="3" t="n">
        <v>6308</v>
      </c>
      <c r="B6309" s="4" t="s">
        <v>22590</v>
      </c>
      <c r="C6309" s="4" t="s">
        <v>6853</v>
      </c>
      <c r="D6309" s="4" t="s">
        <v>22591</v>
      </c>
      <c r="E6309" s="4" t="s">
        <v>10</v>
      </c>
      <c r="F6309" s="4" t="s">
        <v>10</v>
      </c>
      <c r="G6309" s="7" t="s">
        <v>146</v>
      </c>
    </row>
    <row r="6310" customFormat="false" ht="15.75" hidden="false" customHeight="false" outlineLevel="0" collapsed="false">
      <c r="A6310" s="3" t="n">
        <v>6309</v>
      </c>
      <c r="B6310" s="4" t="s">
        <v>22592</v>
      </c>
      <c r="C6310" s="4" t="s">
        <v>6853</v>
      </c>
      <c r="D6310" s="5" t="s">
        <v>22593</v>
      </c>
      <c r="E6310" s="4" t="s">
        <v>10</v>
      </c>
      <c r="F6310" s="4" t="s">
        <v>10</v>
      </c>
      <c r="G6310" s="7" t="s">
        <v>146</v>
      </c>
    </row>
    <row r="6311" customFormat="false" ht="15.75" hidden="false" customHeight="false" outlineLevel="0" collapsed="false">
      <c r="A6311" s="3" t="n">
        <v>6310</v>
      </c>
      <c r="B6311" s="4" t="s">
        <v>22594</v>
      </c>
      <c r="C6311" s="4" t="s">
        <v>6853</v>
      </c>
      <c r="D6311" s="6" t="s">
        <v>22595</v>
      </c>
      <c r="E6311" s="4" t="s">
        <v>10</v>
      </c>
      <c r="F6311" s="4" t="s">
        <v>10</v>
      </c>
      <c r="G6311" s="7" t="s">
        <v>146</v>
      </c>
    </row>
    <row r="6312" customFormat="false" ht="15.75" hidden="false" customHeight="false" outlineLevel="0" collapsed="false">
      <c r="A6312" s="3" t="n">
        <v>6311</v>
      </c>
      <c r="B6312" s="4" t="s">
        <v>22596</v>
      </c>
      <c r="C6312" s="4" t="s">
        <v>6853</v>
      </c>
      <c r="D6312" s="5" t="s">
        <v>22597</v>
      </c>
      <c r="E6312" s="4" t="s">
        <v>10</v>
      </c>
      <c r="F6312" s="4" t="s">
        <v>10</v>
      </c>
      <c r="G6312" s="7" t="s">
        <v>146</v>
      </c>
    </row>
    <row r="6313" customFormat="false" ht="15.75" hidden="false" customHeight="false" outlineLevel="0" collapsed="false">
      <c r="A6313" s="3" t="n">
        <v>6312</v>
      </c>
      <c r="B6313" s="4" t="s">
        <v>22598</v>
      </c>
      <c r="C6313" s="4" t="s">
        <v>6853</v>
      </c>
      <c r="D6313" s="5" t="s">
        <v>22599</v>
      </c>
      <c r="E6313" s="4" t="s">
        <v>10</v>
      </c>
      <c r="F6313" s="4" t="s">
        <v>10</v>
      </c>
      <c r="G6313" s="7" t="s">
        <v>146</v>
      </c>
    </row>
    <row r="6314" customFormat="false" ht="15.75" hidden="false" customHeight="false" outlineLevel="0" collapsed="false">
      <c r="A6314" s="3" t="n">
        <v>6313</v>
      </c>
      <c r="B6314" s="4" t="s">
        <v>22600</v>
      </c>
      <c r="C6314" s="4" t="s">
        <v>6853</v>
      </c>
      <c r="D6314" s="5" t="s">
        <v>22601</v>
      </c>
      <c r="E6314" s="4" t="s">
        <v>10</v>
      </c>
      <c r="F6314" s="4" t="s">
        <v>10</v>
      </c>
      <c r="G6314" s="7" t="s">
        <v>146</v>
      </c>
    </row>
    <row r="6315" customFormat="false" ht="15.75" hidden="false" customHeight="false" outlineLevel="0" collapsed="false">
      <c r="A6315" s="3" t="n">
        <v>6314</v>
      </c>
      <c r="B6315" s="4" t="s">
        <v>22602</v>
      </c>
      <c r="C6315" s="4" t="s">
        <v>6853</v>
      </c>
      <c r="D6315" s="20" t="s">
        <v>22603</v>
      </c>
      <c r="E6315" s="4" t="s">
        <v>10</v>
      </c>
      <c r="F6315" s="4" t="s">
        <v>10</v>
      </c>
      <c r="G6315" s="7" t="s">
        <v>146</v>
      </c>
    </row>
    <row r="6316" customFormat="false" ht="15.75" hidden="false" customHeight="false" outlineLevel="0" collapsed="false">
      <c r="A6316" s="3" t="n">
        <v>6315</v>
      </c>
      <c r="B6316" s="4" t="s">
        <v>22604</v>
      </c>
      <c r="C6316" s="4" t="s">
        <v>6853</v>
      </c>
      <c r="D6316" s="4" t="s">
        <v>22605</v>
      </c>
      <c r="E6316" s="4" t="s">
        <v>10</v>
      </c>
      <c r="F6316" s="4" t="s">
        <v>10</v>
      </c>
      <c r="G6316" s="7" t="s">
        <v>146</v>
      </c>
    </row>
    <row r="6317" customFormat="false" ht="15.75" hidden="false" customHeight="false" outlineLevel="0" collapsed="false">
      <c r="A6317" s="3" t="n">
        <v>6316</v>
      </c>
      <c r="B6317" s="4" t="s">
        <v>22606</v>
      </c>
      <c r="C6317" s="4" t="s">
        <v>6853</v>
      </c>
      <c r="D6317" s="5" t="s">
        <v>22607</v>
      </c>
      <c r="E6317" s="4" t="s">
        <v>10</v>
      </c>
      <c r="F6317" s="4" t="s">
        <v>10</v>
      </c>
      <c r="G6317" s="7" t="s">
        <v>146</v>
      </c>
    </row>
    <row r="6318" customFormat="false" ht="15.75" hidden="false" customHeight="false" outlineLevel="0" collapsed="false">
      <c r="A6318" s="3" t="n">
        <v>6317</v>
      </c>
      <c r="B6318" s="4" t="s">
        <v>22608</v>
      </c>
      <c r="C6318" s="4" t="s">
        <v>6853</v>
      </c>
      <c r="D6318" s="5" t="s">
        <v>22609</v>
      </c>
      <c r="E6318" s="4" t="s">
        <v>10</v>
      </c>
      <c r="F6318" s="4" t="s">
        <v>10</v>
      </c>
      <c r="G6318" s="7" t="s">
        <v>146</v>
      </c>
    </row>
    <row r="6319" customFormat="false" ht="15.75" hidden="false" customHeight="false" outlineLevel="0" collapsed="false">
      <c r="A6319" s="3" t="n">
        <v>6318</v>
      </c>
      <c r="B6319" s="4" t="s">
        <v>22610</v>
      </c>
      <c r="C6319" s="4" t="s">
        <v>6853</v>
      </c>
      <c r="D6319" s="4" t="s">
        <v>22611</v>
      </c>
      <c r="E6319" s="4" t="s">
        <v>10</v>
      </c>
      <c r="F6319" s="4" t="s">
        <v>10</v>
      </c>
      <c r="G6319" s="7" t="s">
        <v>146</v>
      </c>
    </row>
    <row r="6320" customFormat="false" ht="15.75" hidden="false" customHeight="false" outlineLevel="0" collapsed="false">
      <c r="A6320" s="3" t="n">
        <v>6319</v>
      </c>
      <c r="B6320" s="4" t="s">
        <v>22612</v>
      </c>
      <c r="C6320" s="4" t="s">
        <v>6853</v>
      </c>
      <c r="D6320" s="5" t="s">
        <v>22613</v>
      </c>
      <c r="E6320" s="4" t="s">
        <v>10</v>
      </c>
      <c r="F6320" s="4" t="s">
        <v>10</v>
      </c>
      <c r="G6320" s="7" t="s">
        <v>146</v>
      </c>
    </row>
    <row r="6321" customFormat="false" ht="15.75" hidden="false" customHeight="false" outlineLevel="0" collapsed="false">
      <c r="A6321" s="3" t="n">
        <v>6320</v>
      </c>
      <c r="B6321" s="4" t="s">
        <v>22614</v>
      </c>
      <c r="C6321" s="4" t="s">
        <v>6853</v>
      </c>
      <c r="D6321" s="20" t="s">
        <v>22615</v>
      </c>
      <c r="E6321" s="4" t="s">
        <v>10</v>
      </c>
      <c r="F6321" s="4" t="s">
        <v>10</v>
      </c>
      <c r="G6321" s="7" t="s">
        <v>146</v>
      </c>
    </row>
    <row r="6322" customFormat="false" ht="15.75" hidden="false" customHeight="false" outlineLevel="0" collapsed="false">
      <c r="A6322" s="3" t="n">
        <v>6321</v>
      </c>
      <c r="B6322" s="4" t="s">
        <v>22616</v>
      </c>
      <c r="C6322" s="4" t="s">
        <v>6853</v>
      </c>
      <c r="D6322" s="5" t="s">
        <v>22617</v>
      </c>
      <c r="E6322" s="4" t="s">
        <v>10</v>
      </c>
      <c r="F6322" s="4" t="s">
        <v>10</v>
      </c>
      <c r="G6322" s="7" t="s">
        <v>146</v>
      </c>
    </row>
    <row r="6323" customFormat="false" ht="15.75" hidden="false" customHeight="false" outlineLevel="0" collapsed="false">
      <c r="A6323" s="3" t="n">
        <v>6322</v>
      </c>
      <c r="B6323" s="4" t="s">
        <v>22618</v>
      </c>
      <c r="C6323" s="4" t="s">
        <v>6853</v>
      </c>
      <c r="D6323" s="5" t="s">
        <v>22619</v>
      </c>
      <c r="E6323" s="4" t="s">
        <v>10</v>
      </c>
      <c r="F6323" s="4" t="s">
        <v>10</v>
      </c>
      <c r="G6323" s="7" t="s">
        <v>146</v>
      </c>
    </row>
    <row r="6324" customFormat="false" ht="15.75" hidden="false" customHeight="false" outlineLevel="0" collapsed="false">
      <c r="A6324" s="3" t="n">
        <v>6323</v>
      </c>
      <c r="B6324" s="4" t="s">
        <v>22620</v>
      </c>
      <c r="C6324" s="4" t="s">
        <v>6853</v>
      </c>
      <c r="D6324" s="5" t="s">
        <v>22621</v>
      </c>
      <c r="E6324" s="4" t="s">
        <v>10</v>
      </c>
      <c r="F6324" s="4" t="s">
        <v>10</v>
      </c>
      <c r="G6324" s="7" t="s">
        <v>146</v>
      </c>
    </row>
    <row r="6325" customFormat="false" ht="15.75" hidden="false" customHeight="false" outlineLevel="0" collapsed="false">
      <c r="A6325" s="3" t="n">
        <v>6324</v>
      </c>
      <c r="B6325" s="4" t="s">
        <v>22622</v>
      </c>
      <c r="C6325" s="4" t="s">
        <v>6853</v>
      </c>
      <c r="D6325" s="5" t="s">
        <v>22623</v>
      </c>
      <c r="E6325" s="4" t="s">
        <v>10</v>
      </c>
      <c r="F6325" s="4" t="s">
        <v>10</v>
      </c>
      <c r="G6325" s="7" t="s">
        <v>146</v>
      </c>
    </row>
    <row r="6326" customFormat="false" ht="15.75" hidden="false" customHeight="false" outlineLevel="0" collapsed="false">
      <c r="A6326" s="3" t="n">
        <v>6325</v>
      </c>
      <c r="B6326" s="4" t="s">
        <v>22624</v>
      </c>
      <c r="C6326" s="4" t="s">
        <v>6853</v>
      </c>
      <c r="D6326" s="5" t="s">
        <v>22625</v>
      </c>
      <c r="E6326" s="4" t="s">
        <v>10</v>
      </c>
      <c r="F6326" s="4" t="s">
        <v>10</v>
      </c>
      <c r="G6326" s="7" t="s">
        <v>146</v>
      </c>
    </row>
    <row r="6327" customFormat="false" ht="15.75" hidden="false" customHeight="false" outlineLevel="0" collapsed="false">
      <c r="A6327" s="3" t="n">
        <v>6326</v>
      </c>
      <c r="B6327" s="4" t="s">
        <v>22626</v>
      </c>
      <c r="C6327" s="4" t="s">
        <v>6853</v>
      </c>
      <c r="D6327" s="5" t="s">
        <v>22627</v>
      </c>
      <c r="E6327" s="4" t="s">
        <v>10</v>
      </c>
      <c r="F6327" s="4" t="s">
        <v>10</v>
      </c>
      <c r="G6327" s="7" t="s">
        <v>146</v>
      </c>
    </row>
    <row r="6328" customFormat="false" ht="15.75" hidden="false" customHeight="false" outlineLevel="0" collapsed="false">
      <c r="A6328" s="3" t="n">
        <v>6327</v>
      </c>
      <c r="B6328" s="4" t="s">
        <v>22628</v>
      </c>
      <c r="C6328" s="4" t="s">
        <v>6853</v>
      </c>
      <c r="D6328" s="5" t="s">
        <v>22629</v>
      </c>
      <c r="E6328" s="4" t="s">
        <v>10</v>
      </c>
      <c r="F6328" s="4" t="s">
        <v>10</v>
      </c>
      <c r="G6328" s="7" t="s">
        <v>146</v>
      </c>
    </row>
    <row r="6329" customFormat="false" ht="15.75" hidden="false" customHeight="false" outlineLevel="0" collapsed="false">
      <c r="A6329" s="3" t="n">
        <v>6328</v>
      </c>
      <c r="B6329" s="4" t="s">
        <v>22630</v>
      </c>
      <c r="C6329" s="4" t="s">
        <v>6853</v>
      </c>
      <c r="D6329" s="6" t="s">
        <v>22631</v>
      </c>
      <c r="E6329" s="4" t="s">
        <v>10</v>
      </c>
      <c r="F6329" s="4" t="s">
        <v>10</v>
      </c>
      <c r="G6329" s="7" t="s">
        <v>146</v>
      </c>
    </row>
    <row r="6330" customFormat="false" ht="15.75" hidden="false" customHeight="false" outlineLevel="0" collapsed="false">
      <c r="A6330" s="3" t="n">
        <v>6329</v>
      </c>
      <c r="B6330" s="4" t="s">
        <v>22632</v>
      </c>
      <c r="C6330" s="4" t="s">
        <v>6853</v>
      </c>
      <c r="D6330" s="5" t="s">
        <v>22633</v>
      </c>
      <c r="E6330" s="4" t="s">
        <v>10</v>
      </c>
      <c r="F6330" s="4" t="s">
        <v>10</v>
      </c>
      <c r="G6330" s="7" t="s">
        <v>146</v>
      </c>
    </row>
    <row r="6331" customFormat="false" ht="15.75" hidden="false" customHeight="false" outlineLevel="0" collapsed="false">
      <c r="A6331" s="3" t="n">
        <v>6330</v>
      </c>
      <c r="B6331" s="4" t="s">
        <v>22634</v>
      </c>
      <c r="C6331" s="4" t="s">
        <v>6853</v>
      </c>
      <c r="D6331" s="5" t="s">
        <v>22635</v>
      </c>
      <c r="E6331" s="4" t="s">
        <v>10</v>
      </c>
      <c r="F6331" s="4" t="s">
        <v>10</v>
      </c>
      <c r="G6331" s="7" t="s">
        <v>146</v>
      </c>
    </row>
    <row r="6332" customFormat="false" ht="15.75" hidden="false" customHeight="false" outlineLevel="0" collapsed="false">
      <c r="A6332" s="3" t="n">
        <v>6331</v>
      </c>
      <c r="B6332" s="4" t="s">
        <v>22636</v>
      </c>
      <c r="C6332" s="4" t="s">
        <v>6853</v>
      </c>
      <c r="D6332" s="4" t="s">
        <v>22637</v>
      </c>
      <c r="E6332" s="4" t="s">
        <v>10</v>
      </c>
      <c r="F6332" s="4" t="s">
        <v>10</v>
      </c>
      <c r="G6332" s="7" t="s">
        <v>146</v>
      </c>
    </row>
    <row r="6333" customFormat="false" ht="15.75" hidden="false" customHeight="false" outlineLevel="0" collapsed="false">
      <c r="A6333" s="3" t="n">
        <v>6332</v>
      </c>
      <c r="B6333" s="4" t="s">
        <v>22638</v>
      </c>
      <c r="C6333" s="4" t="s">
        <v>6853</v>
      </c>
      <c r="D6333" s="5" t="s">
        <v>22639</v>
      </c>
      <c r="E6333" s="4" t="s">
        <v>10</v>
      </c>
      <c r="F6333" s="4" t="s">
        <v>10</v>
      </c>
      <c r="G6333" s="7" t="s">
        <v>146</v>
      </c>
    </row>
    <row r="6334" customFormat="false" ht="15.75" hidden="false" customHeight="false" outlineLevel="0" collapsed="false">
      <c r="A6334" s="3" t="n">
        <v>6333</v>
      </c>
      <c r="B6334" s="4" t="s">
        <v>22640</v>
      </c>
      <c r="C6334" s="4" t="s">
        <v>6853</v>
      </c>
      <c r="D6334" s="4" t="s">
        <v>22641</v>
      </c>
      <c r="E6334" s="4" t="s">
        <v>10</v>
      </c>
      <c r="F6334" s="4" t="s">
        <v>10</v>
      </c>
      <c r="G6334" s="7" t="s">
        <v>146</v>
      </c>
    </row>
    <row r="6335" customFormat="false" ht="15.75" hidden="false" customHeight="false" outlineLevel="0" collapsed="false">
      <c r="A6335" s="3" t="n">
        <v>6334</v>
      </c>
      <c r="B6335" s="4" t="s">
        <v>22642</v>
      </c>
      <c r="C6335" s="4" t="s">
        <v>6853</v>
      </c>
      <c r="D6335" s="5" t="s">
        <v>22643</v>
      </c>
      <c r="E6335" s="4" t="s">
        <v>10</v>
      </c>
      <c r="F6335" s="4" t="s">
        <v>10</v>
      </c>
      <c r="G6335" s="7" t="s">
        <v>146</v>
      </c>
    </row>
    <row r="6336" customFormat="false" ht="15.75" hidden="false" customHeight="false" outlineLevel="0" collapsed="false">
      <c r="A6336" s="3" t="n">
        <v>6335</v>
      </c>
      <c r="B6336" s="4" t="s">
        <v>22644</v>
      </c>
      <c r="C6336" s="4" t="s">
        <v>6853</v>
      </c>
      <c r="D6336" s="5" t="s">
        <v>22645</v>
      </c>
      <c r="E6336" s="4" t="s">
        <v>10</v>
      </c>
      <c r="F6336" s="4" t="s">
        <v>10</v>
      </c>
      <c r="G6336" s="4" t="s">
        <v>19221</v>
      </c>
    </row>
    <row r="6337" customFormat="false" ht="15.75" hidden="false" customHeight="false" outlineLevel="0" collapsed="false">
      <c r="A6337" s="3" t="n">
        <v>6336</v>
      </c>
      <c r="B6337" s="4" t="s">
        <v>22646</v>
      </c>
      <c r="C6337" s="4" t="s">
        <v>22647</v>
      </c>
      <c r="D6337" s="4" t="s">
        <v>22648</v>
      </c>
      <c r="E6337" s="4" t="s">
        <v>10</v>
      </c>
      <c r="F6337" s="4" t="s">
        <v>10</v>
      </c>
      <c r="G6337" s="4" t="s">
        <v>12</v>
      </c>
    </row>
    <row r="6338" customFormat="false" ht="15.75" hidden="false" customHeight="false" outlineLevel="0" collapsed="false">
      <c r="A6338" s="3" t="n">
        <v>6337</v>
      </c>
      <c r="B6338" s="4" t="s">
        <v>22649</v>
      </c>
      <c r="C6338" s="4" t="s">
        <v>6853</v>
      </c>
      <c r="D6338" s="4" t="s">
        <v>22650</v>
      </c>
      <c r="E6338" s="4" t="s">
        <v>10</v>
      </c>
      <c r="F6338" s="4" t="s">
        <v>10</v>
      </c>
      <c r="G6338" s="7" t="s">
        <v>146</v>
      </c>
    </row>
    <row r="6339" customFormat="false" ht="15.75" hidden="false" customHeight="false" outlineLevel="0" collapsed="false">
      <c r="A6339" s="3" t="n">
        <v>6338</v>
      </c>
      <c r="B6339" s="4" t="s">
        <v>22651</v>
      </c>
      <c r="C6339" s="4" t="s">
        <v>14</v>
      </c>
      <c r="D6339" s="4" t="s">
        <v>22652</v>
      </c>
      <c r="E6339" s="4" t="s">
        <v>10</v>
      </c>
      <c r="F6339" s="4" t="s">
        <v>10</v>
      </c>
      <c r="G6339" s="4" t="s">
        <v>12</v>
      </c>
    </row>
    <row r="6340" customFormat="false" ht="15.75" hidden="false" customHeight="false" outlineLevel="0" collapsed="false">
      <c r="A6340" s="3" t="n">
        <v>6339</v>
      </c>
      <c r="B6340" s="4" t="s">
        <v>22653</v>
      </c>
      <c r="C6340" s="4" t="s">
        <v>22654</v>
      </c>
      <c r="D6340" s="4" t="s">
        <v>22655</v>
      </c>
      <c r="E6340" s="4" t="s">
        <v>22656</v>
      </c>
      <c r="F6340" s="4" t="s">
        <v>22657</v>
      </c>
      <c r="G6340" s="4" t="s">
        <v>12</v>
      </c>
    </row>
    <row r="6341" customFormat="false" ht="15.75" hidden="false" customHeight="false" outlineLevel="0" collapsed="false">
      <c r="A6341" s="3" t="n">
        <v>6340</v>
      </c>
      <c r="B6341" s="4" t="s">
        <v>22658</v>
      </c>
      <c r="C6341" s="4" t="s">
        <v>6853</v>
      </c>
      <c r="D6341" s="5" t="s">
        <v>22659</v>
      </c>
      <c r="E6341" s="4" t="s">
        <v>10</v>
      </c>
      <c r="F6341" s="4" t="s">
        <v>10</v>
      </c>
      <c r="G6341" s="7" t="s">
        <v>146</v>
      </c>
    </row>
    <row r="6342" customFormat="false" ht="15.75" hidden="false" customHeight="false" outlineLevel="0" collapsed="false">
      <c r="A6342" s="3" t="n">
        <v>6341</v>
      </c>
      <c r="B6342" s="4" t="s">
        <v>22660</v>
      </c>
      <c r="C6342" s="4" t="s">
        <v>22661</v>
      </c>
      <c r="D6342" s="4" t="s">
        <v>22662</v>
      </c>
      <c r="E6342" s="4" t="n">
        <v>8675169553</v>
      </c>
      <c r="F6342" s="4" t="s">
        <v>22663</v>
      </c>
      <c r="G6342" s="4" t="s">
        <v>12</v>
      </c>
    </row>
    <row r="6343" customFormat="false" ht="15.75" hidden="false" customHeight="false" outlineLevel="0" collapsed="false">
      <c r="A6343" s="3" t="n">
        <v>6342</v>
      </c>
      <c r="B6343" s="4" t="s">
        <v>22664</v>
      </c>
      <c r="C6343" s="4" t="s">
        <v>6853</v>
      </c>
      <c r="D6343" s="4" t="s">
        <v>22665</v>
      </c>
      <c r="E6343" s="4" t="s">
        <v>10</v>
      </c>
      <c r="F6343" s="4" t="s">
        <v>10</v>
      </c>
      <c r="G6343" s="7" t="s">
        <v>146</v>
      </c>
    </row>
    <row r="6344" customFormat="false" ht="15.75" hidden="false" customHeight="false" outlineLevel="0" collapsed="false">
      <c r="A6344" s="3" t="n">
        <v>6343</v>
      </c>
      <c r="B6344" s="4" t="s">
        <v>22666</v>
      </c>
      <c r="C6344" s="4" t="s">
        <v>22667</v>
      </c>
      <c r="D6344" s="4" t="s">
        <v>22668</v>
      </c>
      <c r="E6344" s="4" t="s">
        <v>10</v>
      </c>
      <c r="F6344" s="4" t="s">
        <v>10</v>
      </c>
      <c r="G6344" s="4" t="s">
        <v>12</v>
      </c>
    </row>
    <row r="6345" customFormat="false" ht="15.75" hidden="false" customHeight="false" outlineLevel="0" collapsed="false">
      <c r="A6345" s="3" t="n">
        <v>6344</v>
      </c>
      <c r="B6345" s="4" t="s">
        <v>22669</v>
      </c>
      <c r="C6345" s="4" t="s">
        <v>6853</v>
      </c>
      <c r="D6345" s="5" t="s">
        <v>22670</v>
      </c>
      <c r="E6345" s="4" t="s">
        <v>10</v>
      </c>
      <c r="F6345" s="4" t="s">
        <v>10</v>
      </c>
      <c r="G6345" s="7" t="s">
        <v>146</v>
      </c>
    </row>
    <row r="6346" customFormat="false" ht="15.75" hidden="false" customHeight="false" outlineLevel="0" collapsed="false">
      <c r="A6346" s="3" t="n">
        <v>6345</v>
      </c>
      <c r="B6346" s="4" t="s">
        <v>22671</v>
      </c>
      <c r="C6346" s="4" t="s">
        <v>6853</v>
      </c>
      <c r="D6346" s="5" t="s">
        <v>22672</v>
      </c>
      <c r="E6346" s="4" t="s">
        <v>10</v>
      </c>
      <c r="F6346" s="4" t="s">
        <v>10</v>
      </c>
      <c r="G6346" s="4" t="s">
        <v>19192</v>
      </c>
    </row>
    <row r="6347" customFormat="false" ht="15.75" hidden="false" customHeight="false" outlineLevel="0" collapsed="false">
      <c r="A6347" s="3" t="n">
        <v>6346</v>
      </c>
      <c r="B6347" s="4" t="s">
        <v>22673</v>
      </c>
      <c r="C6347" s="4" t="s">
        <v>6853</v>
      </c>
      <c r="D6347" s="5" t="s">
        <v>22674</v>
      </c>
      <c r="E6347" s="4" t="s">
        <v>10</v>
      </c>
      <c r="F6347" s="4" t="s">
        <v>10</v>
      </c>
      <c r="G6347" s="7" t="s">
        <v>146</v>
      </c>
    </row>
    <row r="6348" customFormat="false" ht="15.75" hidden="false" customHeight="false" outlineLevel="0" collapsed="false">
      <c r="A6348" s="3" t="n">
        <v>6347</v>
      </c>
      <c r="B6348" s="4" t="s">
        <v>22675</v>
      </c>
      <c r="C6348" s="4" t="s">
        <v>6853</v>
      </c>
      <c r="D6348" s="5" t="s">
        <v>22676</v>
      </c>
      <c r="E6348" s="4" t="s">
        <v>10</v>
      </c>
      <c r="F6348" s="4" t="s">
        <v>10</v>
      </c>
      <c r="G6348" s="7" t="s">
        <v>146</v>
      </c>
    </row>
    <row r="6349" customFormat="false" ht="15.75" hidden="false" customHeight="false" outlineLevel="0" collapsed="false">
      <c r="A6349" s="3" t="n">
        <v>6348</v>
      </c>
      <c r="B6349" s="4" t="s">
        <v>22677</v>
      </c>
      <c r="C6349" s="4" t="s">
        <v>6853</v>
      </c>
      <c r="D6349" s="5" t="s">
        <v>22678</v>
      </c>
      <c r="E6349" s="4" t="s">
        <v>10</v>
      </c>
      <c r="F6349" s="4" t="s">
        <v>10</v>
      </c>
      <c r="G6349" s="7" t="s">
        <v>146</v>
      </c>
    </row>
    <row r="6350" customFormat="false" ht="15.75" hidden="false" customHeight="false" outlineLevel="0" collapsed="false">
      <c r="A6350" s="3" t="n">
        <v>6349</v>
      </c>
      <c r="B6350" s="4" t="s">
        <v>22679</v>
      </c>
      <c r="C6350" s="4" t="s">
        <v>6853</v>
      </c>
      <c r="D6350" s="5" t="s">
        <v>22680</v>
      </c>
      <c r="E6350" s="4" t="s">
        <v>10</v>
      </c>
      <c r="F6350" s="4" t="s">
        <v>10</v>
      </c>
      <c r="G6350" s="7" t="s">
        <v>146</v>
      </c>
    </row>
    <row r="6351" customFormat="false" ht="15.75" hidden="false" customHeight="false" outlineLevel="0" collapsed="false">
      <c r="A6351" s="3" t="n">
        <v>6350</v>
      </c>
      <c r="B6351" s="4" t="s">
        <v>22681</v>
      </c>
      <c r="C6351" s="4" t="s">
        <v>6853</v>
      </c>
      <c r="D6351" s="5" t="s">
        <v>22682</v>
      </c>
      <c r="E6351" s="4" t="s">
        <v>10</v>
      </c>
      <c r="F6351" s="4" t="s">
        <v>10</v>
      </c>
      <c r="G6351" s="7" t="s">
        <v>146</v>
      </c>
    </row>
    <row r="6352" customFormat="false" ht="15.75" hidden="false" customHeight="false" outlineLevel="0" collapsed="false">
      <c r="A6352" s="3" t="n">
        <v>6351</v>
      </c>
      <c r="B6352" s="4" t="s">
        <v>22683</v>
      </c>
      <c r="C6352" s="4" t="s">
        <v>6853</v>
      </c>
      <c r="D6352" s="5" t="s">
        <v>22684</v>
      </c>
      <c r="E6352" s="4" t="s">
        <v>10</v>
      </c>
      <c r="F6352" s="4" t="s">
        <v>10</v>
      </c>
      <c r="G6352" s="7" t="s">
        <v>146</v>
      </c>
    </row>
    <row r="6353" customFormat="false" ht="15.75" hidden="false" customHeight="false" outlineLevel="0" collapsed="false">
      <c r="A6353" s="3" t="n">
        <v>6352</v>
      </c>
      <c r="B6353" s="4" t="s">
        <v>22685</v>
      </c>
      <c r="C6353" s="4" t="s">
        <v>6853</v>
      </c>
      <c r="D6353" s="5" t="s">
        <v>22686</v>
      </c>
      <c r="E6353" s="4" t="s">
        <v>10</v>
      </c>
      <c r="F6353" s="4" t="s">
        <v>10</v>
      </c>
      <c r="G6353" s="4" t="s">
        <v>22687</v>
      </c>
    </row>
    <row r="6354" customFormat="false" ht="15.75" hidden="false" customHeight="false" outlineLevel="0" collapsed="false">
      <c r="A6354" s="3" t="n">
        <v>6353</v>
      </c>
      <c r="B6354" s="4" t="s">
        <v>22688</v>
      </c>
      <c r="C6354" s="4" t="s">
        <v>6853</v>
      </c>
      <c r="D6354" s="5" t="s">
        <v>22689</v>
      </c>
      <c r="E6354" s="4" t="s">
        <v>10</v>
      </c>
      <c r="F6354" s="4" t="s">
        <v>10</v>
      </c>
      <c r="G6354" s="7" t="s">
        <v>146</v>
      </c>
    </row>
    <row r="6355" customFormat="false" ht="15.75" hidden="false" customHeight="false" outlineLevel="0" collapsed="false">
      <c r="A6355" s="3" t="n">
        <v>6354</v>
      </c>
      <c r="B6355" s="4" t="s">
        <v>22690</v>
      </c>
      <c r="C6355" s="4" t="s">
        <v>6853</v>
      </c>
      <c r="D6355" s="6" t="s">
        <v>22691</v>
      </c>
      <c r="E6355" s="4" t="s">
        <v>10</v>
      </c>
      <c r="F6355" s="4" t="s">
        <v>10</v>
      </c>
      <c r="G6355" s="7" t="s">
        <v>146</v>
      </c>
    </row>
    <row r="6356" customFormat="false" ht="15.75" hidden="false" customHeight="false" outlineLevel="0" collapsed="false">
      <c r="A6356" s="3" t="n">
        <v>6355</v>
      </c>
      <c r="B6356" s="4" t="s">
        <v>22692</v>
      </c>
      <c r="C6356" s="4" t="s">
        <v>6853</v>
      </c>
      <c r="D6356" s="5" t="s">
        <v>22693</v>
      </c>
      <c r="E6356" s="4" t="s">
        <v>10</v>
      </c>
      <c r="F6356" s="4" t="s">
        <v>10</v>
      </c>
      <c r="G6356" s="7" t="s">
        <v>146</v>
      </c>
    </row>
    <row r="6357" customFormat="false" ht="15.75" hidden="false" customHeight="false" outlineLevel="0" collapsed="false">
      <c r="A6357" s="3" t="n">
        <v>6356</v>
      </c>
      <c r="B6357" s="4" t="s">
        <v>22694</v>
      </c>
      <c r="C6357" s="4" t="s">
        <v>6853</v>
      </c>
      <c r="D6357" s="5" t="s">
        <v>22695</v>
      </c>
      <c r="E6357" s="4" t="s">
        <v>10</v>
      </c>
      <c r="F6357" s="4" t="s">
        <v>10</v>
      </c>
      <c r="G6357" s="7" t="s">
        <v>146</v>
      </c>
    </row>
    <row r="6358" customFormat="false" ht="15.75" hidden="false" customHeight="false" outlineLevel="0" collapsed="false">
      <c r="A6358" s="3" t="n">
        <v>6357</v>
      </c>
      <c r="B6358" s="4" t="s">
        <v>22696</v>
      </c>
      <c r="C6358" s="4" t="s">
        <v>6853</v>
      </c>
      <c r="D6358" s="5" t="s">
        <v>22697</v>
      </c>
      <c r="E6358" s="4" t="s">
        <v>10</v>
      </c>
      <c r="F6358" s="4" t="s">
        <v>10</v>
      </c>
      <c r="G6358" s="7" t="s">
        <v>146</v>
      </c>
    </row>
    <row r="6359" customFormat="false" ht="15.75" hidden="false" customHeight="false" outlineLevel="0" collapsed="false">
      <c r="A6359" s="3" t="n">
        <v>6358</v>
      </c>
      <c r="B6359" s="4" t="s">
        <v>22698</v>
      </c>
      <c r="C6359" s="4" t="s">
        <v>6853</v>
      </c>
      <c r="D6359" s="5" t="s">
        <v>22699</v>
      </c>
      <c r="E6359" s="4" t="s">
        <v>10</v>
      </c>
      <c r="F6359" s="4" t="s">
        <v>10</v>
      </c>
      <c r="G6359" s="7" t="s">
        <v>146</v>
      </c>
    </row>
    <row r="6360" customFormat="false" ht="15.75" hidden="false" customHeight="false" outlineLevel="0" collapsed="false">
      <c r="A6360" s="3" t="n">
        <v>6359</v>
      </c>
      <c r="B6360" s="4" t="s">
        <v>22700</v>
      </c>
      <c r="C6360" s="4" t="s">
        <v>6853</v>
      </c>
      <c r="D6360" s="5" t="s">
        <v>22701</v>
      </c>
      <c r="E6360" s="4" t="s">
        <v>10</v>
      </c>
      <c r="F6360" s="4" t="s">
        <v>10</v>
      </c>
      <c r="G6360" s="7" t="s">
        <v>146</v>
      </c>
    </row>
    <row r="6361" customFormat="false" ht="15.75" hidden="false" customHeight="false" outlineLevel="0" collapsed="false">
      <c r="A6361" s="3" t="n">
        <v>6360</v>
      </c>
      <c r="B6361" s="4" t="s">
        <v>22702</v>
      </c>
      <c r="C6361" s="4" t="s">
        <v>6853</v>
      </c>
      <c r="D6361" s="5" t="s">
        <v>22703</v>
      </c>
      <c r="E6361" s="4" t="s">
        <v>10</v>
      </c>
      <c r="F6361" s="4" t="s">
        <v>10</v>
      </c>
      <c r="G6361" s="7" t="s">
        <v>146</v>
      </c>
    </row>
    <row r="6362" customFormat="false" ht="15.75" hidden="false" customHeight="false" outlineLevel="0" collapsed="false">
      <c r="A6362" s="3" t="n">
        <v>6361</v>
      </c>
      <c r="B6362" s="4" t="s">
        <v>22704</v>
      </c>
      <c r="C6362" s="4" t="s">
        <v>6853</v>
      </c>
      <c r="D6362" s="4" t="s">
        <v>22705</v>
      </c>
      <c r="E6362" s="4" t="s">
        <v>10</v>
      </c>
      <c r="F6362" s="4" t="s">
        <v>10</v>
      </c>
      <c r="G6362" s="7" t="s">
        <v>146</v>
      </c>
    </row>
    <row r="6363" customFormat="false" ht="15.75" hidden="false" customHeight="false" outlineLevel="0" collapsed="false">
      <c r="A6363" s="3" t="n">
        <v>6362</v>
      </c>
      <c r="B6363" s="4" t="s">
        <v>22706</v>
      </c>
      <c r="C6363" s="4" t="s">
        <v>6853</v>
      </c>
      <c r="D6363" s="5" t="s">
        <v>22707</v>
      </c>
      <c r="E6363" s="4" t="s">
        <v>10</v>
      </c>
      <c r="F6363" s="4" t="s">
        <v>10</v>
      </c>
      <c r="G6363" s="7" t="s">
        <v>146</v>
      </c>
    </row>
    <row r="6364" customFormat="false" ht="15.75" hidden="false" customHeight="false" outlineLevel="0" collapsed="false">
      <c r="A6364" s="3" t="n">
        <v>6363</v>
      </c>
      <c r="B6364" s="4" t="s">
        <v>22708</v>
      </c>
      <c r="C6364" s="4" t="s">
        <v>6853</v>
      </c>
      <c r="D6364" s="5" t="s">
        <v>22709</v>
      </c>
      <c r="E6364" s="4" t="s">
        <v>10</v>
      </c>
      <c r="F6364" s="4" t="s">
        <v>10</v>
      </c>
      <c r="G6364" s="7" t="s">
        <v>146</v>
      </c>
    </row>
    <row r="6365" customFormat="false" ht="15.75" hidden="false" customHeight="false" outlineLevel="0" collapsed="false">
      <c r="A6365" s="3" t="n">
        <v>6364</v>
      </c>
      <c r="B6365" s="4" t="s">
        <v>22710</v>
      </c>
      <c r="C6365" s="4" t="s">
        <v>6853</v>
      </c>
      <c r="D6365" s="5" t="s">
        <v>22711</v>
      </c>
      <c r="E6365" s="4" t="n">
        <v>7595092651</v>
      </c>
      <c r="F6365" s="4" t="s">
        <v>10</v>
      </c>
      <c r="G6365" s="4" t="s">
        <v>19192</v>
      </c>
    </row>
    <row r="6366" customFormat="false" ht="15.75" hidden="false" customHeight="false" outlineLevel="0" collapsed="false">
      <c r="A6366" s="3" t="n">
        <v>6365</v>
      </c>
      <c r="B6366" s="4" t="s">
        <v>22712</v>
      </c>
      <c r="C6366" s="4" t="s">
        <v>6853</v>
      </c>
      <c r="D6366" s="5" t="s">
        <v>22713</v>
      </c>
      <c r="E6366" s="4" t="s">
        <v>10</v>
      </c>
      <c r="F6366" s="4" t="s">
        <v>10</v>
      </c>
      <c r="G6366" s="7" t="s">
        <v>146</v>
      </c>
    </row>
    <row r="6367" customFormat="false" ht="15.75" hidden="false" customHeight="false" outlineLevel="0" collapsed="false">
      <c r="A6367" s="3" t="n">
        <v>6366</v>
      </c>
      <c r="B6367" s="4" t="s">
        <v>22714</v>
      </c>
      <c r="C6367" s="4" t="s">
        <v>6853</v>
      </c>
      <c r="D6367" s="5" t="s">
        <v>22715</v>
      </c>
      <c r="E6367" s="4" t="s">
        <v>10</v>
      </c>
      <c r="F6367" s="4" t="s">
        <v>10</v>
      </c>
      <c r="G6367" s="7" t="s">
        <v>146</v>
      </c>
    </row>
    <row r="6368" customFormat="false" ht="15.75" hidden="false" customHeight="false" outlineLevel="0" collapsed="false">
      <c r="A6368" s="3" t="n">
        <v>6367</v>
      </c>
      <c r="B6368" s="4" t="s">
        <v>22716</v>
      </c>
      <c r="C6368" s="4" t="s">
        <v>6853</v>
      </c>
      <c r="D6368" s="5" t="s">
        <v>22717</v>
      </c>
      <c r="E6368" s="4" t="s">
        <v>10</v>
      </c>
      <c r="F6368" s="4" t="s">
        <v>10</v>
      </c>
      <c r="G6368" s="7" t="s">
        <v>146</v>
      </c>
    </row>
    <row r="6369" customFormat="false" ht="15.75" hidden="false" customHeight="false" outlineLevel="0" collapsed="false">
      <c r="A6369" s="3" t="n">
        <v>6368</v>
      </c>
      <c r="B6369" s="4" t="s">
        <v>22718</v>
      </c>
      <c r="C6369" s="4" t="s">
        <v>6853</v>
      </c>
      <c r="D6369" s="5" t="s">
        <v>22719</v>
      </c>
      <c r="E6369" s="4" t="s">
        <v>10</v>
      </c>
      <c r="F6369" s="4" t="s">
        <v>10</v>
      </c>
      <c r="G6369" s="7" t="s">
        <v>146</v>
      </c>
    </row>
    <row r="6370" customFormat="false" ht="15.75" hidden="false" customHeight="false" outlineLevel="0" collapsed="false">
      <c r="A6370" s="3" t="n">
        <v>6369</v>
      </c>
      <c r="B6370" s="4" t="s">
        <v>22720</v>
      </c>
      <c r="C6370" s="4" t="s">
        <v>6853</v>
      </c>
      <c r="D6370" s="5" t="s">
        <v>22721</v>
      </c>
      <c r="E6370" s="4" t="s">
        <v>10</v>
      </c>
      <c r="F6370" s="4" t="s">
        <v>10</v>
      </c>
      <c r="G6370" s="7" t="s">
        <v>146</v>
      </c>
    </row>
    <row r="6371" customFormat="false" ht="15.75" hidden="false" customHeight="false" outlineLevel="0" collapsed="false">
      <c r="A6371" s="3" t="n">
        <v>6370</v>
      </c>
      <c r="B6371" s="4" t="s">
        <v>22722</v>
      </c>
      <c r="C6371" s="4" t="s">
        <v>6853</v>
      </c>
      <c r="D6371" s="5" t="s">
        <v>22723</v>
      </c>
      <c r="E6371" s="4" t="s">
        <v>10</v>
      </c>
      <c r="F6371" s="4" t="s">
        <v>10</v>
      </c>
      <c r="G6371" s="7" t="s">
        <v>146</v>
      </c>
    </row>
    <row r="6372" customFormat="false" ht="15.75" hidden="false" customHeight="false" outlineLevel="0" collapsed="false">
      <c r="A6372" s="3" t="n">
        <v>6371</v>
      </c>
      <c r="B6372" s="4" t="s">
        <v>22724</v>
      </c>
      <c r="C6372" s="4" t="s">
        <v>6853</v>
      </c>
      <c r="D6372" s="5" t="s">
        <v>22725</v>
      </c>
      <c r="E6372" s="4" t="s">
        <v>10</v>
      </c>
      <c r="F6372" s="4" t="s">
        <v>10</v>
      </c>
      <c r="G6372" s="7" t="s">
        <v>146</v>
      </c>
    </row>
    <row r="6373" customFormat="false" ht="15.75" hidden="false" customHeight="false" outlineLevel="0" collapsed="false">
      <c r="A6373" s="3" t="n">
        <v>6372</v>
      </c>
      <c r="B6373" s="4" t="s">
        <v>22726</v>
      </c>
      <c r="C6373" s="4" t="s">
        <v>6853</v>
      </c>
      <c r="D6373" s="5" t="s">
        <v>22727</v>
      </c>
      <c r="E6373" s="4" t="s">
        <v>10</v>
      </c>
      <c r="F6373" s="4" t="s">
        <v>10</v>
      </c>
      <c r="G6373" s="7" t="s">
        <v>146</v>
      </c>
    </row>
    <row r="6374" customFormat="false" ht="15.75" hidden="false" customHeight="false" outlineLevel="0" collapsed="false">
      <c r="A6374" s="3" t="n">
        <v>6373</v>
      </c>
      <c r="B6374" s="4" t="s">
        <v>22728</v>
      </c>
      <c r="C6374" s="4" t="s">
        <v>6853</v>
      </c>
      <c r="D6374" s="5" t="s">
        <v>22729</v>
      </c>
      <c r="E6374" s="4" t="s">
        <v>10</v>
      </c>
      <c r="F6374" s="4" t="s">
        <v>10</v>
      </c>
      <c r="G6374" s="7" t="s">
        <v>146</v>
      </c>
    </row>
    <row r="6375" customFormat="false" ht="15.75" hidden="false" customHeight="false" outlineLevel="0" collapsed="false">
      <c r="A6375" s="3" t="n">
        <v>6374</v>
      </c>
      <c r="B6375" s="4" t="s">
        <v>22730</v>
      </c>
      <c r="C6375" s="4" t="s">
        <v>6853</v>
      </c>
      <c r="D6375" s="5" t="s">
        <v>22731</v>
      </c>
      <c r="E6375" s="4" t="s">
        <v>10</v>
      </c>
      <c r="F6375" s="4" t="s">
        <v>10</v>
      </c>
      <c r="G6375" s="7" t="s">
        <v>146</v>
      </c>
    </row>
    <row r="6376" customFormat="false" ht="15.75" hidden="false" customHeight="false" outlineLevel="0" collapsed="false">
      <c r="A6376" s="3" t="n">
        <v>6375</v>
      </c>
      <c r="B6376" s="4" t="s">
        <v>22732</v>
      </c>
      <c r="C6376" s="4" t="s">
        <v>6853</v>
      </c>
      <c r="D6376" s="5" t="s">
        <v>22733</v>
      </c>
      <c r="E6376" s="4" t="s">
        <v>10</v>
      </c>
      <c r="F6376" s="4" t="s">
        <v>10</v>
      </c>
      <c r="G6376" s="7" t="s">
        <v>146</v>
      </c>
    </row>
    <row r="6377" customFormat="false" ht="15.75" hidden="false" customHeight="false" outlineLevel="0" collapsed="false">
      <c r="A6377" s="3" t="n">
        <v>6376</v>
      </c>
      <c r="B6377" s="4" t="s">
        <v>22734</v>
      </c>
      <c r="C6377" s="4" t="s">
        <v>6853</v>
      </c>
      <c r="D6377" s="5" t="s">
        <v>22735</v>
      </c>
      <c r="E6377" s="4" t="s">
        <v>10</v>
      </c>
      <c r="F6377" s="4" t="s">
        <v>10</v>
      </c>
      <c r="G6377" s="4" t="s">
        <v>11266</v>
      </c>
    </row>
    <row r="6378" customFormat="false" ht="15.75" hidden="false" customHeight="false" outlineLevel="0" collapsed="false">
      <c r="A6378" s="3" t="n">
        <v>6377</v>
      </c>
      <c r="B6378" s="4" t="s">
        <v>22736</v>
      </c>
      <c r="C6378" s="4" t="s">
        <v>6853</v>
      </c>
      <c r="D6378" s="5" t="s">
        <v>22737</v>
      </c>
      <c r="E6378" s="4" t="s">
        <v>10</v>
      </c>
      <c r="F6378" s="4" t="s">
        <v>10</v>
      </c>
      <c r="G6378" s="7" t="s">
        <v>146</v>
      </c>
    </row>
    <row r="6379" customFormat="false" ht="15.75" hidden="false" customHeight="false" outlineLevel="0" collapsed="false">
      <c r="A6379" s="3" t="n">
        <v>6378</v>
      </c>
      <c r="B6379" s="4" t="s">
        <v>22738</v>
      </c>
      <c r="C6379" s="4" t="s">
        <v>6853</v>
      </c>
      <c r="D6379" s="5" t="s">
        <v>22739</v>
      </c>
      <c r="E6379" s="4" t="s">
        <v>10</v>
      </c>
      <c r="F6379" s="4" t="s">
        <v>10</v>
      </c>
      <c r="G6379" s="7" t="s">
        <v>146</v>
      </c>
    </row>
    <row r="6380" customFormat="false" ht="15.75" hidden="false" customHeight="false" outlineLevel="0" collapsed="false">
      <c r="A6380" s="3" t="n">
        <v>6379</v>
      </c>
      <c r="B6380" s="4" t="s">
        <v>22740</v>
      </c>
      <c r="C6380" s="4" t="s">
        <v>6853</v>
      </c>
      <c r="D6380" s="5" t="s">
        <v>22741</v>
      </c>
      <c r="E6380" s="4" t="s">
        <v>10</v>
      </c>
      <c r="F6380" s="4" t="s">
        <v>10</v>
      </c>
      <c r="G6380" s="7" t="s">
        <v>146</v>
      </c>
    </row>
    <row r="6381" customFormat="false" ht="15.75" hidden="false" customHeight="false" outlineLevel="0" collapsed="false">
      <c r="A6381" s="3" t="n">
        <v>6380</v>
      </c>
      <c r="B6381" s="4" t="s">
        <v>22742</v>
      </c>
      <c r="C6381" s="4" t="s">
        <v>6853</v>
      </c>
      <c r="D6381" s="5" t="s">
        <v>22743</v>
      </c>
      <c r="E6381" s="4" t="s">
        <v>10</v>
      </c>
      <c r="F6381" s="4" t="s">
        <v>10</v>
      </c>
      <c r="G6381" s="7" t="s">
        <v>146</v>
      </c>
    </row>
    <row r="6382" customFormat="false" ht="15.75" hidden="false" customHeight="false" outlineLevel="0" collapsed="false">
      <c r="A6382" s="3" t="n">
        <v>6381</v>
      </c>
      <c r="B6382" s="4" t="s">
        <v>22744</v>
      </c>
      <c r="C6382" s="4" t="s">
        <v>6853</v>
      </c>
      <c r="D6382" s="5" t="s">
        <v>22745</v>
      </c>
      <c r="E6382" s="4" t="s">
        <v>10</v>
      </c>
      <c r="F6382" s="4" t="s">
        <v>10</v>
      </c>
      <c r="G6382" s="7" t="s">
        <v>146</v>
      </c>
    </row>
    <row r="6383" customFormat="false" ht="15.75" hidden="false" customHeight="false" outlineLevel="0" collapsed="false">
      <c r="A6383" s="3" t="n">
        <v>6382</v>
      </c>
      <c r="B6383" s="4" t="s">
        <v>22746</v>
      </c>
      <c r="C6383" s="4" t="s">
        <v>6853</v>
      </c>
      <c r="D6383" s="5" t="s">
        <v>22747</v>
      </c>
      <c r="E6383" s="4" t="s">
        <v>10</v>
      </c>
      <c r="F6383" s="4" t="s">
        <v>10</v>
      </c>
      <c r="G6383" s="7" t="s">
        <v>146</v>
      </c>
    </row>
    <row r="6384" customFormat="false" ht="15.75" hidden="false" customHeight="false" outlineLevel="0" collapsed="false">
      <c r="A6384" s="3" t="n">
        <v>6383</v>
      </c>
      <c r="B6384" s="4" t="s">
        <v>22748</v>
      </c>
      <c r="C6384" s="4" t="s">
        <v>6853</v>
      </c>
      <c r="D6384" s="5" t="s">
        <v>22749</v>
      </c>
      <c r="E6384" s="4" t="s">
        <v>10</v>
      </c>
      <c r="F6384" s="4" t="s">
        <v>10</v>
      </c>
      <c r="G6384" s="7" t="s">
        <v>146</v>
      </c>
    </row>
    <row r="6385" customFormat="false" ht="15.75" hidden="false" customHeight="false" outlineLevel="0" collapsed="false">
      <c r="A6385" s="3" t="n">
        <v>6384</v>
      </c>
      <c r="B6385" s="4" t="s">
        <v>22750</v>
      </c>
      <c r="C6385" s="4" t="s">
        <v>6853</v>
      </c>
      <c r="D6385" s="5" t="s">
        <v>22751</v>
      </c>
      <c r="E6385" s="4" t="s">
        <v>10</v>
      </c>
      <c r="F6385" s="4" t="s">
        <v>10</v>
      </c>
      <c r="G6385" s="7" t="s">
        <v>146</v>
      </c>
    </row>
    <row r="6386" customFormat="false" ht="15.75" hidden="false" customHeight="false" outlineLevel="0" collapsed="false">
      <c r="A6386" s="3" t="n">
        <v>6385</v>
      </c>
      <c r="B6386" s="4" t="s">
        <v>22752</v>
      </c>
      <c r="C6386" s="4" t="s">
        <v>6853</v>
      </c>
      <c r="D6386" s="5" t="s">
        <v>22753</v>
      </c>
      <c r="E6386" s="4" t="s">
        <v>10</v>
      </c>
      <c r="F6386" s="4" t="s">
        <v>10</v>
      </c>
      <c r="G6386" s="7" t="s">
        <v>146</v>
      </c>
    </row>
    <row r="6387" customFormat="false" ht="15.75" hidden="false" customHeight="false" outlineLevel="0" collapsed="false">
      <c r="A6387" s="3" t="n">
        <v>6386</v>
      </c>
      <c r="B6387" s="4" t="s">
        <v>22754</v>
      </c>
      <c r="C6387" s="4" t="s">
        <v>6853</v>
      </c>
      <c r="D6387" s="5" t="s">
        <v>22755</v>
      </c>
      <c r="E6387" s="4" t="s">
        <v>10</v>
      </c>
      <c r="F6387" s="4" t="s">
        <v>10</v>
      </c>
      <c r="G6387" s="7" t="s">
        <v>146</v>
      </c>
    </row>
    <row r="6388" customFormat="false" ht="15.75" hidden="false" customHeight="false" outlineLevel="0" collapsed="false">
      <c r="A6388" s="3" t="n">
        <v>6387</v>
      </c>
      <c r="B6388" s="4" t="s">
        <v>22756</v>
      </c>
      <c r="C6388" s="4" t="s">
        <v>6853</v>
      </c>
      <c r="D6388" s="5" t="s">
        <v>22757</v>
      </c>
      <c r="E6388" s="4" t="s">
        <v>10</v>
      </c>
      <c r="F6388" s="4" t="s">
        <v>10</v>
      </c>
      <c r="G6388" s="4" t="s">
        <v>22758</v>
      </c>
    </row>
    <row r="6389" customFormat="false" ht="15.75" hidden="false" customHeight="false" outlineLevel="0" collapsed="false">
      <c r="A6389" s="3" t="n">
        <v>6388</v>
      </c>
      <c r="B6389" s="4" t="s">
        <v>22759</v>
      </c>
      <c r="C6389" s="4" t="s">
        <v>6853</v>
      </c>
      <c r="D6389" s="5" t="s">
        <v>22760</v>
      </c>
      <c r="E6389" s="4" t="s">
        <v>10</v>
      </c>
      <c r="F6389" s="4" t="s">
        <v>10</v>
      </c>
      <c r="G6389" s="7" t="s">
        <v>146</v>
      </c>
    </row>
    <row r="6390" customFormat="false" ht="15.75" hidden="false" customHeight="false" outlineLevel="0" collapsed="false">
      <c r="A6390" s="3" t="n">
        <v>6389</v>
      </c>
      <c r="B6390" s="4" t="s">
        <v>22761</v>
      </c>
      <c r="C6390" s="4" t="s">
        <v>6853</v>
      </c>
      <c r="D6390" s="5" t="s">
        <v>22762</v>
      </c>
      <c r="E6390" s="4" t="s">
        <v>10</v>
      </c>
      <c r="F6390" s="4" t="s">
        <v>10</v>
      </c>
      <c r="G6390" s="7" t="s">
        <v>146</v>
      </c>
    </row>
    <row r="6391" customFormat="false" ht="15.75" hidden="false" customHeight="false" outlineLevel="0" collapsed="false">
      <c r="A6391" s="3" t="n">
        <v>6390</v>
      </c>
      <c r="B6391" s="4" t="s">
        <v>22763</v>
      </c>
      <c r="C6391" s="4" t="s">
        <v>6853</v>
      </c>
      <c r="D6391" s="5" t="s">
        <v>22764</v>
      </c>
      <c r="E6391" s="4" t="s">
        <v>10</v>
      </c>
      <c r="F6391" s="4" t="s">
        <v>10</v>
      </c>
      <c r="G6391" s="7" t="s">
        <v>146</v>
      </c>
    </row>
    <row r="6392" customFormat="false" ht="15.75" hidden="false" customHeight="false" outlineLevel="0" collapsed="false">
      <c r="A6392" s="3" t="n">
        <v>6391</v>
      </c>
      <c r="B6392" s="4" t="s">
        <v>22765</v>
      </c>
      <c r="C6392" s="4" t="s">
        <v>6853</v>
      </c>
      <c r="D6392" s="5" t="s">
        <v>22766</v>
      </c>
      <c r="E6392" s="4" t="s">
        <v>10</v>
      </c>
      <c r="F6392" s="4" t="s">
        <v>10</v>
      </c>
      <c r="G6392" s="7" t="s">
        <v>146</v>
      </c>
    </row>
    <row r="6393" customFormat="false" ht="15.75" hidden="false" customHeight="false" outlineLevel="0" collapsed="false">
      <c r="A6393" s="3" t="n">
        <v>6392</v>
      </c>
      <c r="B6393" s="4" t="s">
        <v>22767</v>
      </c>
      <c r="C6393" s="4" t="s">
        <v>6853</v>
      </c>
      <c r="D6393" s="5" t="s">
        <v>22768</v>
      </c>
      <c r="E6393" s="4" t="s">
        <v>10</v>
      </c>
      <c r="F6393" s="4" t="s">
        <v>10</v>
      </c>
      <c r="G6393" s="7" t="s">
        <v>146</v>
      </c>
    </row>
    <row r="6394" customFormat="false" ht="15.75" hidden="false" customHeight="false" outlineLevel="0" collapsed="false">
      <c r="A6394" s="3" t="n">
        <v>6393</v>
      </c>
      <c r="B6394" s="4" t="s">
        <v>22769</v>
      </c>
      <c r="C6394" s="4" t="s">
        <v>6853</v>
      </c>
      <c r="D6394" s="5" t="s">
        <v>22770</v>
      </c>
      <c r="E6394" s="4" t="s">
        <v>10</v>
      </c>
      <c r="F6394" s="4" t="s">
        <v>10</v>
      </c>
      <c r="G6394" s="7" t="s">
        <v>146</v>
      </c>
    </row>
    <row r="6395" customFormat="false" ht="15.75" hidden="false" customHeight="false" outlineLevel="0" collapsed="false">
      <c r="A6395" s="3" t="n">
        <v>6394</v>
      </c>
      <c r="B6395" s="4" t="s">
        <v>22771</v>
      </c>
      <c r="C6395" s="4" t="s">
        <v>6853</v>
      </c>
      <c r="D6395" s="5" t="s">
        <v>22772</v>
      </c>
      <c r="E6395" s="4" t="s">
        <v>10</v>
      </c>
      <c r="F6395" s="4" t="s">
        <v>10</v>
      </c>
      <c r="G6395" s="7" t="s">
        <v>146</v>
      </c>
    </row>
    <row r="6396" customFormat="false" ht="15.75" hidden="false" customHeight="false" outlineLevel="0" collapsed="false">
      <c r="A6396" s="3" t="n">
        <v>6395</v>
      </c>
      <c r="B6396" s="4" t="s">
        <v>22773</v>
      </c>
      <c r="C6396" s="4" t="s">
        <v>6853</v>
      </c>
      <c r="D6396" s="5" t="s">
        <v>22774</v>
      </c>
      <c r="E6396" s="4" t="s">
        <v>10</v>
      </c>
      <c r="F6396" s="4" t="s">
        <v>10</v>
      </c>
      <c r="G6396" s="7" t="s">
        <v>146</v>
      </c>
    </row>
    <row r="6397" customFormat="false" ht="15.75" hidden="false" customHeight="false" outlineLevel="0" collapsed="false">
      <c r="A6397" s="3" t="n">
        <v>6396</v>
      </c>
      <c r="B6397" s="4" t="s">
        <v>22775</v>
      </c>
      <c r="C6397" s="4" t="s">
        <v>6853</v>
      </c>
      <c r="D6397" s="5" t="s">
        <v>22776</v>
      </c>
      <c r="E6397" s="4" t="s">
        <v>10</v>
      </c>
      <c r="F6397" s="4" t="s">
        <v>10</v>
      </c>
      <c r="G6397" s="7" t="s">
        <v>146</v>
      </c>
    </row>
    <row r="6398" customFormat="false" ht="15.75" hidden="false" customHeight="false" outlineLevel="0" collapsed="false">
      <c r="A6398" s="3" t="n">
        <v>6397</v>
      </c>
      <c r="B6398" s="4" t="s">
        <v>22777</v>
      </c>
      <c r="C6398" s="4" t="s">
        <v>6853</v>
      </c>
      <c r="D6398" s="5" t="s">
        <v>22778</v>
      </c>
      <c r="E6398" s="4" t="s">
        <v>10</v>
      </c>
      <c r="F6398" s="4" t="s">
        <v>10</v>
      </c>
      <c r="G6398" s="4" t="s">
        <v>22779</v>
      </c>
    </row>
    <row r="6399" customFormat="false" ht="15.75" hidden="false" customHeight="false" outlineLevel="0" collapsed="false">
      <c r="A6399" s="3" t="n">
        <v>6398</v>
      </c>
      <c r="B6399" s="4" t="s">
        <v>22780</v>
      </c>
      <c r="C6399" s="4" t="s">
        <v>6853</v>
      </c>
      <c r="D6399" s="5" t="s">
        <v>22781</v>
      </c>
      <c r="E6399" s="4" t="s">
        <v>10</v>
      </c>
      <c r="F6399" s="4" t="s">
        <v>10</v>
      </c>
      <c r="G6399" s="7" t="s">
        <v>146</v>
      </c>
    </row>
    <row r="6400" customFormat="false" ht="15.75" hidden="false" customHeight="false" outlineLevel="0" collapsed="false">
      <c r="A6400" s="3" t="n">
        <v>6399</v>
      </c>
      <c r="B6400" s="4" t="s">
        <v>22782</v>
      </c>
      <c r="C6400" s="4" t="s">
        <v>6853</v>
      </c>
      <c r="D6400" s="5" t="s">
        <v>22783</v>
      </c>
      <c r="E6400" s="4" t="s">
        <v>10</v>
      </c>
      <c r="F6400" s="4" t="s">
        <v>10</v>
      </c>
      <c r="G6400" s="7" t="s">
        <v>146</v>
      </c>
    </row>
    <row r="6401" customFormat="false" ht="15.75" hidden="false" customHeight="false" outlineLevel="0" collapsed="false">
      <c r="A6401" s="3" t="n">
        <v>6400</v>
      </c>
      <c r="B6401" s="4" t="s">
        <v>22784</v>
      </c>
      <c r="C6401" s="4" t="s">
        <v>6853</v>
      </c>
      <c r="D6401" s="5" t="s">
        <v>22785</v>
      </c>
      <c r="E6401" s="4" t="s">
        <v>10</v>
      </c>
      <c r="F6401" s="4" t="s">
        <v>10</v>
      </c>
      <c r="G6401" s="7" t="s">
        <v>146</v>
      </c>
    </row>
    <row r="6402" customFormat="false" ht="15.75" hidden="false" customHeight="false" outlineLevel="0" collapsed="false">
      <c r="A6402" s="3" t="n">
        <v>6401</v>
      </c>
      <c r="B6402" s="4" t="s">
        <v>22786</v>
      </c>
      <c r="C6402" s="4" t="s">
        <v>6853</v>
      </c>
      <c r="D6402" s="5" t="s">
        <v>22787</v>
      </c>
      <c r="E6402" s="4" t="s">
        <v>10</v>
      </c>
      <c r="F6402" s="4" t="s">
        <v>10</v>
      </c>
      <c r="G6402" s="7" t="s">
        <v>146</v>
      </c>
    </row>
    <row r="6403" customFormat="false" ht="15.75" hidden="false" customHeight="false" outlineLevel="0" collapsed="false">
      <c r="A6403" s="3" t="n">
        <v>6402</v>
      </c>
      <c r="B6403" s="4" t="s">
        <v>22788</v>
      </c>
      <c r="C6403" s="4" t="s">
        <v>6853</v>
      </c>
      <c r="D6403" s="5" t="s">
        <v>22789</v>
      </c>
      <c r="E6403" s="4" t="s">
        <v>10</v>
      </c>
      <c r="F6403" s="4" t="s">
        <v>10</v>
      </c>
      <c r="G6403" s="7" t="s">
        <v>146</v>
      </c>
    </row>
    <row r="6404" customFormat="false" ht="15.75" hidden="false" customHeight="false" outlineLevel="0" collapsed="false">
      <c r="A6404" s="3" t="n">
        <v>6403</v>
      </c>
      <c r="B6404" s="4" t="s">
        <v>22790</v>
      </c>
      <c r="C6404" s="4" t="s">
        <v>6853</v>
      </c>
      <c r="D6404" s="5" t="s">
        <v>22791</v>
      </c>
      <c r="E6404" s="4" t="s">
        <v>10</v>
      </c>
      <c r="F6404" s="4" t="s">
        <v>10</v>
      </c>
      <c r="G6404" s="7" t="s">
        <v>146</v>
      </c>
    </row>
    <row r="6405" customFormat="false" ht="15.75" hidden="false" customHeight="false" outlineLevel="0" collapsed="false">
      <c r="A6405" s="3" t="n">
        <v>6404</v>
      </c>
      <c r="B6405" s="4" t="s">
        <v>22792</v>
      </c>
      <c r="C6405" s="4" t="s">
        <v>6853</v>
      </c>
      <c r="D6405" s="5" t="s">
        <v>22793</v>
      </c>
      <c r="E6405" s="4" t="s">
        <v>10</v>
      </c>
      <c r="F6405" s="4" t="s">
        <v>10</v>
      </c>
      <c r="G6405" s="7" t="s">
        <v>146</v>
      </c>
    </row>
    <row r="6406" customFormat="false" ht="15.75" hidden="false" customHeight="false" outlineLevel="0" collapsed="false">
      <c r="A6406" s="3" t="n">
        <v>6405</v>
      </c>
      <c r="B6406" s="4" t="s">
        <v>22794</v>
      </c>
      <c r="C6406" s="4" t="s">
        <v>6853</v>
      </c>
      <c r="D6406" s="4" t="s">
        <v>22795</v>
      </c>
      <c r="E6406" s="4" t="s">
        <v>10</v>
      </c>
      <c r="F6406" s="4" t="s">
        <v>10</v>
      </c>
      <c r="G6406" s="7" t="s">
        <v>146</v>
      </c>
    </row>
    <row r="6407" customFormat="false" ht="15.75" hidden="false" customHeight="false" outlineLevel="0" collapsed="false">
      <c r="A6407" s="3" t="n">
        <v>6406</v>
      </c>
      <c r="B6407" s="4" t="s">
        <v>22796</v>
      </c>
      <c r="C6407" s="4" t="s">
        <v>6853</v>
      </c>
      <c r="D6407" s="5" t="s">
        <v>22797</v>
      </c>
      <c r="E6407" s="4" t="n">
        <v>9666832233</v>
      </c>
      <c r="F6407" s="4" t="s">
        <v>10</v>
      </c>
      <c r="G6407" s="4" t="s">
        <v>19192</v>
      </c>
    </row>
    <row r="6408" customFormat="false" ht="15.75" hidden="false" customHeight="false" outlineLevel="0" collapsed="false">
      <c r="A6408" s="3" t="n">
        <v>6407</v>
      </c>
      <c r="B6408" s="4" t="s">
        <v>22798</v>
      </c>
      <c r="C6408" s="4" t="s">
        <v>6853</v>
      </c>
      <c r="D6408" s="5" t="s">
        <v>22799</v>
      </c>
      <c r="E6408" s="4" t="s">
        <v>10</v>
      </c>
      <c r="F6408" s="4" t="s">
        <v>10</v>
      </c>
      <c r="G6408" s="7" t="s">
        <v>146</v>
      </c>
    </row>
    <row r="6409" customFormat="false" ht="15.75" hidden="false" customHeight="false" outlineLevel="0" collapsed="false">
      <c r="A6409" s="3" t="n">
        <v>6408</v>
      </c>
      <c r="B6409" s="4" t="s">
        <v>22800</v>
      </c>
      <c r="C6409" s="4" t="s">
        <v>6853</v>
      </c>
      <c r="D6409" s="5" t="s">
        <v>22801</v>
      </c>
      <c r="E6409" s="4" t="s">
        <v>10</v>
      </c>
      <c r="F6409" s="4" t="s">
        <v>10</v>
      </c>
      <c r="G6409" s="7" t="s">
        <v>146</v>
      </c>
    </row>
    <row r="6410" customFormat="false" ht="15.75" hidden="false" customHeight="false" outlineLevel="0" collapsed="false">
      <c r="A6410" s="3" t="n">
        <v>6409</v>
      </c>
      <c r="B6410" s="5" t="s">
        <v>22802</v>
      </c>
      <c r="C6410" s="4" t="s">
        <v>6853</v>
      </c>
      <c r="D6410" s="5" t="s">
        <v>22803</v>
      </c>
      <c r="E6410" s="4" t="s">
        <v>10</v>
      </c>
      <c r="F6410" s="4" t="s">
        <v>10</v>
      </c>
      <c r="G6410" s="7" t="s">
        <v>146</v>
      </c>
    </row>
    <row r="6411" customFormat="false" ht="15.75" hidden="false" customHeight="false" outlineLevel="0" collapsed="false">
      <c r="A6411" s="3" t="n">
        <v>6410</v>
      </c>
      <c r="B6411" s="4" t="s">
        <v>22804</v>
      </c>
      <c r="C6411" s="4" t="s">
        <v>6853</v>
      </c>
      <c r="D6411" s="5" t="s">
        <v>22805</v>
      </c>
      <c r="E6411" s="4" t="s">
        <v>10</v>
      </c>
      <c r="F6411" s="4" t="s">
        <v>10</v>
      </c>
      <c r="G6411" s="7" t="s">
        <v>146</v>
      </c>
    </row>
    <row r="6412" customFormat="false" ht="15.75" hidden="false" customHeight="false" outlineLevel="0" collapsed="false">
      <c r="A6412" s="3" t="n">
        <v>6411</v>
      </c>
      <c r="B6412" s="4" t="s">
        <v>22806</v>
      </c>
      <c r="C6412" s="4" t="s">
        <v>6853</v>
      </c>
      <c r="D6412" s="5" t="s">
        <v>22807</v>
      </c>
      <c r="E6412" s="4" t="s">
        <v>10</v>
      </c>
      <c r="F6412" s="4" t="s">
        <v>10</v>
      </c>
      <c r="G6412" s="7" t="s">
        <v>146</v>
      </c>
    </row>
    <row r="6413" customFormat="false" ht="15.75" hidden="false" customHeight="false" outlineLevel="0" collapsed="false">
      <c r="A6413" s="3" t="n">
        <v>6412</v>
      </c>
      <c r="B6413" s="4" t="s">
        <v>22808</v>
      </c>
      <c r="C6413" s="4" t="s">
        <v>6853</v>
      </c>
      <c r="D6413" s="5" t="s">
        <v>22809</v>
      </c>
      <c r="E6413" s="4" t="s">
        <v>10</v>
      </c>
      <c r="F6413" s="4" t="s">
        <v>10</v>
      </c>
      <c r="G6413" s="7" t="s">
        <v>146</v>
      </c>
    </row>
    <row r="6414" customFormat="false" ht="15.75" hidden="false" customHeight="false" outlineLevel="0" collapsed="false">
      <c r="A6414" s="3" t="n">
        <v>6413</v>
      </c>
      <c r="B6414" s="4" t="s">
        <v>22810</v>
      </c>
      <c r="C6414" s="4" t="s">
        <v>6853</v>
      </c>
      <c r="D6414" s="5" t="s">
        <v>22811</v>
      </c>
      <c r="E6414" s="4" t="s">
        <v>10</v>
      </c>
      <c r="F6414" s="4" t="s">
        <v>10</v>
      </c>
      <c r="G6414" s="7" t="s">
        <v>146</v>
      </c>
    </row>
    <row r="6415" customFormat="false" ht="15.75" hidden="false" customHeight="false" outlineLevel="0" collapsed="false">
      <c r="A6415" s="3" t="n">
        <v>6414</v>
      </c>
      <c r="B6415" s="4" t="s">
        <v>22812</v>
      </c>
      <c r="C6415" s="4" t="s">
        <v>6853</v>
      </c>
      <c r="D6415" s="5" t="s">
        <v>22813</v>
      </c>
      <c r="E6415" s="4" t="s">
        <v>10</v>
      </c>
      <c r="F6415" s="4" t="s">
        <v>10</v>
      </c>
      <c r="G6415" s="7" t="s">
        <v>146</v>
      </c>
    </row>
    <row r="6416" customFormat="false" ht="15.75" hidden="false" customHeight="false" outlineLevel="0" collapsed="false">
      <c r="A6416" s="3" t="n">
        <v>6415</v>
      </c>
      <c r="B6416" s="4" t="s">
        <v>22814</v>
      </c>
      <c r="C6416" s="4" t="s">
        <v>6853</v>
      </c>
      <c r="D6416" s="5" t="s">
        <v>22815</v>
      </c>
      <c r="E6416" s="4" t="s">
        <v>10</v>
      </c>
      <c r="F6416" s="4" t="s">
        <v>10</v>
      </c>
      <c r="G6416" s="7" t="s">
        <v>146</v>
      </c>
    </row>
    <row r="6417" customFormat="false" ht="15.75" hidden="false" customHeight="false" outlineLevel="0" collapsed="false">
      <c r="A6417" s="3" t="n">
        <v>6416</v>
      </c>
      <c r="B6417" s="4" t="s">
        <v>22816</v>
      </c>
      <c r="C6417" s="4" t="s">
        <v>6853</v>
      </c>
      <c r="D6417" s="5" t="s">
        <v>22817</v>
      </c>
      <c r="E6417" s="4" t="s">
        <v>10</v>
      </c>
      <c r="F6417" s="4" t="s">
        <v>10</v>
      </c>
      <c r="G6417" s="7" t="s">
        <v>146</v>
      </c>
    </row>
    <row r="6418" customFormat="false" ht="15.75" hidden="false" customHeight="false" outlineLevel="0" collapsed="false">
      <c r="A6418" s="3" t="n">
        <v>6417</v>
      </c>
      <c r="B6418" s="4" t="s">
        <v>22818</v>
      </c>
      <c r="C6418" s="4" t="s">
        <v>6853</v>
      </c>
      <c r="D6418" s="5" t="s">
        <v>22819</v>
      </c>
      <c r="E6418" s="4" t="s">
        <v>10</v>
      </c>
      <c r="F6418" s="4" t="s">
        <v>10</v>
      </c>
      <c r="G6418" s="7" t="s">
        <v>146</v>
      </c>
    </row>
    <row r="6419" customFormat="false" ht="15.75" hidden="false" customHeight="false" outlineLevel="0" collapsed="false">
      <c r="A6419" s="3" t="n">
        <v>6418</v>
      </c>
      <c r="B6419" s="4" t="s">
        <v>22820</v>
      </c>
      <c r="C6419" s="4" t="s">
        <v>6853</v>
      </c>
      <c r="D6419" s="5" t="s">
        <v>22821</v>
      </c>
      <c r="E6419" s="4" t="s">
        <v>10</v>
      </c>
      <c r="F6419" s="4" t="s">
        <v>10</v>
      </c>
      <c r="G6419" s="7" t="s">
        <v>146</v>
      </c>
    </row>
    <row r="6420" customFormat="false" ht="15.75" hidden="false" customHeight="false" outlineLevel="0" collapsed="false">
      <c r="A6420" s="3" t="n">
        <v>6419</v>
      </c>
      <c r="B6420" s="4" t="s">
        <v>22822</v>
      </c>
      <c r="C6420" s="4" t="s">
        <v>6853</v>
      </c>
      <c r="D6420" s="5" t="s">
        <v>22823</v>
      </c>
      <c r="E6420" s="4" t="s">
        <v>10</v>
      </c>
      <c r="F6420" s="4" t="s">
        <v>10</v>
      </c>
      <c r="G6420" s="7" t="s">
        <v>146</v>
      </c>
    </row>
    <row r="6421" customFormat="false" ht="15.75" hidden="false" customHeight="false" outlineLevel="0" collapsed="false">
      <c r="A6421" s="3" t="n">
        <v>6420</v>
      </c>
      <c r="B6421" s="4" t="s">
        <v>22824</v>
      </c>
      <c r="C6421" s="4" t="s">
        <v>6853</v>
      </c>
      <c r="D6421" s="5" t="s">
        <v>22825</v>
      </c>
      <c r="E6421" s="4" t="s">
        <v>10</v>
      </c>
      <c r="F6421" s="4" t="s">
        <v>10</v>
      </c>
      <c r="G6421" s="7" t="s">
        <v>146</v>
      </c>
    </row>
    <row r="6422" customFormat="false" ht="15.75" hidden="false" customHeight="false" outlineLevel="0" collapsed="false">
      <c r="A6422" s="3" t="n">
        <v>6421</v>
      </c>
      <c r="B6422" s="4" t="s">
        <v>22826</v>
      </c>
      <c r="C6422" s="4" t="s">
        <v>6853</v>
      </c>
      <c r="D6422" s="5" t="s">
        <v>22827</v>
      </c>
      <c r="E6422" s="4" t="s">
        <v>10</v>
      </c>
      <c r="F6422" s="4" t="s">
        <v>10</v>
      </c>
      <c r="G6422" s="7" t="s">
        <v>146</v>
      </c>
    </row>
    <row r="6423" customFormat="false" ht="15.75" hidden="false" customHeight="false" outlineLevel="0" collapsed="false">
      <c r="A6423" s="3" t="n">
        <v>6422</v>
      </c>
      <c r="B6423" s="4" t="s">
        <v>22828</v>
      </c>
      <c r="C6423" s="4" t="s">
        <v>6853</v>
      </c>
      <c r="D6423" s="5" t="s">
        <v>22829</v>
      </c>
      <c r="E6423" s="4" t="s">
        <v>10</v>
      </c>
      <c r="F6423" s="4" t="s">
        <v>10</v>
      </c>
      <c r="G6423" s="7" t="s">
        <v>146</v>
      </c>
    </row>
    <row r="6424" customFormat="false" ht="15.75" hidden="false" customHeight="false" outlineLevel="0" collapsed="false">
      <c r="A6424" s="3" t="n">
        <v>6423</v>
      </c>
      <c r="B6424" s="4" t="s">
        <v>22830</v>
      </c>
      <c r="C6424" s="4" t="s">
        <v>6853</v>
      </c>
      <c r="D6424" s="5" t="s">
        <v>22831</v>
      </c>
      <c r="E6424" s="4" t="s">
        <v>10</v>
      </c>
      <c r="F6424" s="4" t="s">
        <v>10</v>
      </c>
      <c r="G6424" s="7" t="s">
        <v>146</v>
      </c>
    </row>
    <row r="6425" customFormat="false" ht="15.75" hidden="false" customHeight="false" outlineLevel="0" collapsed="false">
      <c r="A6425" s="3" t="n">
        <v>6424</v>
      </c>
      <c r="B6425" s="4" t="s">
        <v>22832</v>
      </c>
      <c r="C6425" s="4" t="s">
        <v>6853</v>
      </c>
      <c r="D6425" s="6" t="s">
        <v>22833</v>
      </c>
      <c r="E6425" s="4" t="s">
        <v>10</v>
      </c>
      <c r="F6425" s="4" t="s">
        <v>10</v>
      </c>
      <c r="G6425" s="7" t="s">
        <v>146</v>
      </c>
    </row>
    <row r="6426" customFormat="false" ht="15.75" hidden="false" customHeight="false" outlineLevel="0" collapsed="false">
      <c r="A6426" s="3" t="n">
        <v>6425</v>
      </c>
      <c r="B6426" s="4" t="s">
        <v>22834</v>
      </c>
      <c r="C6426" s="4" t="s">
        <v>6853</v>
      </c>
      <c r="D6426" s="5" t="s">
        <v>22835</v>
      </c>
      <c r="E6426" s="4" t="s">
        <v>10</v>
      </c>
      <c r="F6426" s="4" t="s">
        <v>10</v>
      </c>
      <c r="G6426" s="7" t="s">
        <v>146</v>
      </c>
    </row>
    <row r="6427" customFormat="false" ht="15.75" hidden="false" customHeight="false" outlineLevel="0" collapsed="false">
      <c r="A6427" s="3" t="n">
        <v>6426</v>
      </c>
      <c r="B6427" s="4" t="s">
        <v>22836</v>
      </c>
      <c r="C6427" s="4" t="s">
        <v>22837</v>
      </c>
      <c r="D6427" s="4" t="s">
        <v>22838</v>
      </c>
      <c r="E6427" s="4" t="s">
        <v>10</v>
      </c>
      <c r="F6427" s="4" t="s">
        <v>22839</v>
      </c>
      <c r="G6427" s="4" t="s">
        <v>12</v>
      </c>
    </row>
    <row r="6428" customFormat="false" ht="15.75" hidden="false" customHeight="false" outlineLevel="0" collapsed="false">
      <c r="A6428" s="3" t="n">
        <v>6427</v>
      </c>
      <c r="B6428" s="4" t="s">
        <v>22840</v>
      </c>
      <c r="C6428" s="4" t="s">
        <v>22841</v>
      </c>
      <c r="D6428" s="4" t="s">
        <v>22842</v>
      </c>
      <c r="E6428" s="4" t="s">
        <v>10</v>
      </c>
      <c r="F6428" s="4" t="s">
        <v>22843</v>
      </c>
      <c r="G6428" s="4" t="s">
        <v>12</v>
      </c>
    </row>
    <row r="6429" customFormat="false" ht="15.75" hidden="false" customHeight="false" outlineLevel="0" collapsed="false">
      <c r="A6429" s="3" t="n">
        <v>6428</v>
      </c>
      <c r="B6429" s="4" t="s">
        <v>22844</v>
      </c>
      <c r="C6429" s="4" t="s">
        <v>14</v>
      </c>
      <c r="D6429" s="4" t="s">
        <v>22845</v>
      </c>
      <c r="E6429" s="4" t="s">
        <v>10</v>
      </c>
      <c r="F6429" s="4" t="s">
        <v>22846</v>
      </c>
      <c r="G6429" s="4" t="s">
        <v>12</v>
      </c>
    </row>
    <row r="6430" customFormat="false" ht="15.75" hidden="false" customHeight="false" outlineLevel="0" collapsed="false">
      <c r="A6430" s="3" t="n">
        <v>6429</v>
      </c>
      <c r="B6430" s="4" t="s">
        <v>22847</v>
      </c>
      <c r="C6430" s="4" t="s">
        <v>22848</v>
      </c>
      <c r="D6430" s="4" t="s">
        <v>22849</v>
      </c>
      <c r="E6430" s="4" t="s">
        <v>10</v>
      </c>
      <c r="F6430" s="4" t="s">
        <v>10</v>
      </c>
      <c r="G6430" s="4" t="s">
        <v>12</v>
      </c>
    </row>
    <row r="6431" customFormat="false" ht="15.75" hidden="false" customHeight="false" outlineLevel="0" collapsed="false">
      <c r="A6431" s="3" t="n">
        <v>6430</v>
      </c>
      <c r="B6431" s="4" t="s">
        <v>22850</v>
      </c>
      <c r="C6431" s="4" t="s">
        <v>22851</v>
      </c>
      <c r="D6431" s="7" t="s">
        <v>22852</v>
      </c>
      <c r="E6431" s="7" t="s">
        <v>22853</v>
      </c>
      <c r="F6431" s="7" t="s">
        <v>22854</v>
      </c>
      <c r="G6431" s="4" t="s">
        <v>12</v>
      </c>
    </row>
    <row r="6432" customFormat="false" ht="15.75" hidden="false" customHeight="false" outlineLevel="0" collapsed="false">
      <c r="A6432" s="3" t="n">
        <v>6431</v>
      </c>
      <c r="B6432" s="4" t="s">
        <v>22855</v>
      </c>
      <c r="C6432" s="4" t="s">
        <v>22856</v>
      </c>
      <c r="D6432" s="4" t="s">
        <v>22857</v>
      </c>
      <c r="E6432" s="4" t="s">
        <v>10</v>
      </c>
      <c r="F6432" s="4" t="s">
        <v>22858</v>
      </c>
      <c r="G6432" s="4" t="s">
        <v>12</v>
      </c>
    </row>
    <row r="6433" customFormat="false" ht="15.75" hidden="false" customHeight="false" outlineLevel="0" collapsed="false">
      <c r="A6433" s="3" t="n">
        <v>6432</v>
      </c>
      <c r="B6433" s="4" t="s">
        <v>22859</v>
      </c>
      <c r="C6433" s="4" t="s">
        <v>22860</v>
      </c>
      <c r="D6433" s="4" t="s">
        <v>22861</v>
      </c>
      <c r="E6433" s="4" t="s">
        <v>10</v>
      </c>
      <c r="F6433" s="4" t="s">
        <v>22862</v>
      </c>
      <c r="G6433" s="4" t="s">
        <v>12</v>
      </c>
    </row>
    <row r="6434" customFormat="false" ht="15.75" hidden="false" customHeight="false" outlineLevel="0" collapsed="false">
      <c r="A6434" s="3" t="n">
        <v>6433</v>
      </c>
      <c r="B6434" s="4" t="s">
        <v>22863</v>
      </c>
      <c r="C6434" s="7" t="s">
        <v>22864</v>
      </c>
      <c r="D6434" s="7" t="s">
        <v>22865</v>
      </c>
      <c r="E6434" s="7" t="n">
        <v>9880832050</v>
      </c>
      <c r="F6434" s="7" t="s">
        <v>22866</v>
      </c>
      <c r="G6434" s="4" t="s">
        <v>12</v>
      </c>
    </row>
    <row r="6435" customFormat="false" ht="15.75" hidden="false" customHeight="false" outlineLevel="0" collapsed="false">
      <c r="A6435" s="3" t="n">
        <v>6434</v>
      </c>
      <c r="B6435" s="4" t="s">
        <v>22867</v>
      </c>
      <c r="C6435" s="7" t="s">
        <v>22868</v>
      </c>
      <c r="D6435" s="7" t="s">
        <v>22869</v>
      </c>
      <c r="E6435" s="7" t="s">
        <v>22870</v>
      </c>
      <c r="F6435" s="7" t="s">
        <v>22871</v>
      </c>
      <c r="G6435" s="4" t="s">
        <v>12</v>
      </c>
    </row>
    <row r="6436" customFormat="false" ht="15.75" hidden="false" customHeight="false" outlineLevel="0" collapsed="false">
      <c r="A6436" s="3" t="n">
        <v>6435</v>
      </c>
      <c r="B6436" s="4" t="s">
        <v>22872</v>
      </c>
      <c r="C6436" s="7" t="s">
        <v>22873</v>
      </c>
      <c r="D6436" s="4" t="s">
        <v>22874</v>
      </c>
      <c r="E6436" s="4" t="s">
        <v>10</v>
      </c>
      <c r="F6436" s="7" t="s">
        <v>10</v>
      </c>
      <c r="G6436" s="7" t="s">
        <v>12</v>
      </c>
    </row>
    <row r="6437" customFormat="false" ht="15.75" hidden="false" customHeight="false" outlineLevel="0" collapsed="false">
      <c r="A6437" s="3" t="n">
        <v>6436</v>
      </c>
      <c r="B6437" s="4" t="s">
        <v>22875</v>
      </c>
      <c r="C6437" s="7" t="s">
        <v>22876</v>
      </c>
      <c r="D6437" s="7" t="s">
        <v>22877</v>
      </c>
      <c r="E6437" s="4" t="s">
        <v>10</v>
      </c>
      <c r="F6437" s="7" t="s">
        <v>10</v>
      </c>
      <c r="G6437" s="7" t="s">
        <v>12</v>
      </c>
    </row>
    <row r="6438" customFormat="false" ht="15.75" hidden="false" customHeight="false" outlineLevel="0" collapsed="false">
      <c r="A6438" s="3" t="n">
        <v>6437</v>
      </c>
      <c r="B6438" s="4" t="s">
        <v>15300</v>
      </c>
      <c r="C6438" s="7" t="s">
        <v>22878</v>
      </c>
      <c r="D6438" s="7" t="s">
        <v>22879</v>
      </c>
      <c r="E6438" s="7" t="s">
        <v>22880</v>
      </c>
      <c r="F6438" s="7" t="s">
        <v>22881</v>
      </c>
      <c r="G6438" s="7" t="s">
        <v>12</v>
      </c>
    </row>
    <row r="6439" customFormat="false" ht="15.75" hidden="false" customHeight="false" outlineLevel="0" collapsed="false">
      <c r="A6439" s="3" t="n">
        <v>6438</v>
      </c>
      <c r="B6439" s="4" t="s">
        <v>22882</v>
      </c>
      <c r="C6439" s="4" t="s">
        <v>22883</v>
      </c>
      <c r="D6439" s="7" t="s">
        <v>22884</v>
      </c>
      <c r="E6439" s="7" t="s">
        <v>10</v>
      </c>
      <c r="F6439" s="7" t="s">
        <v>10</v>
      </c>
      <c r="G6439" s="7" t="s">
        <v>12</v>
      </c>
    </row>
    <row r="6440" customFormat="false" ht="15.75" hidden="false" customHeight="false" outlineLevel="0" collapsed="false">
      <c r="A6440" s="3" t="n">
        <v>6439</v>
      </c>
      <c r="B6440" s="4" t="s">
        <v>22885</v>
      </c>
      <c r="C6440" s="4" t="s">
        <v>22886</v>
      </c>
      <c r="D6440" s="4" t="s">
        <v>22887</v>
      </c>
      <c r="E6440" s="4" t="n">
        <v>7288996886</v>
      </c>
      <c r="F6440" s="7" t="s">
        <v>10</v>
      </c>
      <c r="G6440" s="7" t="s">
        <v>12</v>
      </c>
    </row>
    <row r="6441" customFormat="false" ht="15.75" hidden="false" customHeight="false" outlineLevel="0" collapsed="false">
      <c r="A6441" s="3" t="n">
        <v>6440</v>
      </c>
      <c r="B6441" s="4" t="s">
        <v>22888</v>
      </c>
      <c r="C6441" s="7" t="s">
        <v>14</v>
      </c>
      <c r="D6441" s="4" t="s">
        <v>22889</v>
      </c>
      <c r="E6441" s="7" t="s">
        <v>10</v>
      </c>
      <c r="F6441" s="7" t="s">
        <v>10</v>
      </c>
      <c r="G6441" s="7" t="s">
        <v>12</v>
      </c>
    </row>
    <row r="6442" customFormat="false" ht="15.75" hidden="false" customHeight="false" outlineLevel="0" collapsed="false">
      <c r="A6442" s="3" t="n">
        <v>6441</v>
      </c>
      <c r="B6442" s="4" t="s">
        <v>22890</v>
      </c>
      <c r="C6442" s="7" t="s">
        <v>14</v>
      </c>
      <c r="D6442" s="4" t="s">
        <v>22891</v>
      </c>
      <c r="E6442" s="7" t="s">
        <v>10</v>
      </c>
      <c r="F6442" s="7" t="s">
        <v>10</v>
      </c>
      <c r="G6442" s="7" t="s">
        <v>12</v>
      </c>
    </row>
    <row r="6443" customFormat="false" ht="15.75" hidden="false" customHeight="false" outlineLevel="0" collapsed="false">
      <c r="A6443" s="3" t="n">
        <v>6442</v>
      </c>
      <c r="B6443" s="4" t="s">
        <v>22892</v>
      </c>
      <c r="C6443" s="7" t="s">
        <v>17362</v>
      </c>
      <c r="D6443" s="7" t="s">
        <v>22893</v>
      </c>
      <c r="E6443" s="7" t="s">
        <v>10</v>
      </c>
      <c r="F6443" s="7" t="s">
        <v>10</v>
      </c>
      <c r="G6443" s="7" t="s">
        <v>12</v>
      </c>
    </row>
    <row r="6444" customFormat="false" ht="15.75" hidden="false" customHeight="false" outlineLevel="0" collapsed="false">
      <c r="A6444" s="3" t="n">
        <v>6443</v>
      </c>
      <c r="B6444" s="4" t="s">
        <v>22894</v>
      </c>
      <c r="C6444" s="7" t="s">
        <v>22895</v>
      </c>
      <c r="D6444" s="7" t="s">
        <v>22896</v>
      </c>
      <c r="E6444" s="7" t="n">
        <v>8279330622</v>
      </c>
      <c r="F6444" s="7" t="s">
        <v>22897</v>
      </c>
      <c r="G6444" s="7" t="s">
        <v>12</v>
      </c>
    </row>
    <row r="6445" customFormat="false" ht="15.75" hidden="false" customHeight="false" outlineLevel="0" collapsed="false">
      <c r="A6445" s="3" t="n">
        <v>6444</v>
      </c>
      <c r="B6445" s="4" t="s">
        <v>22898</v>
      </c>
      <c r="C6445" s="7" t="s">
        <v>22899</v>
      </c>
      <c r="D6445" s="7" t="s">
        <v>22900</v>
      </c>
      <c r="E6445" s="7" t="s">
        <v>10</v>
      </c>
      <c r="F6445" s="4" t="s">
        <v>10</v>
      </c>
      <c r="G6445" s="7" t="s">
        <v>12</v>
      </c>
    </row>
    <row r="6446" customFormat="false" ht="15.75" hidden="false" customHeight="false" outlineLevel="0" collapsed="false">
      <c r="A6446" s="3" t="n">
        <v>6445</v>
      </c>
      <c r="B6446" s="4" t="s">
        <v>22901</v>
      </c>
      <c r="C6446" s="7" t="s">
        <v>22902</v>
      </c>
      <c r="D6446" s="7" t="s">
        <v>22903</v>
      </c>
      <c r="E6446" s="7" t="s">
        <v>10</v>
      </c>
      <c r="F6446" s="4" t="s">
        <v>3516</v>
      </c>
      <c r="G6446" s="7" t="s">
        <v>12</v>
      </c>
    </row>
    <row r="6447" customFormat="false" ht="15.75" hidden="false" customHeight="false" outlineLevel="0" collapsed="false">
      <c r="A6447" s="3" t="n">
        <v>6446</v>
      </c>
      <c r="B6447" s="4" t="s">
        <v>22904</v>
      </c>
      <c r="C6447" s="7" t="s">
        <v>22905</v>
      </c>
      <c r="D6447" s="7" t="s">
        <v>22906</v>
      </c>
      <c r="E6447" s="4" t="s">
        <v>10</v>
      </c>
      <c r="F6447" s="4" t="s">
        <v>10</v>
      </c>
      <c r="G6447" s="7" t="s">
        <v>12</v>
      </c>
    </row>
    <row r="6448" customFormat="false" ht="15.75" hidden="false" customHeight="false" outlineLevel="0" collapsed="false">
      <c r="A6448" s="3" t="n">
        <v>6447</v>
      </c>
      <c r="B6448" s="4" t="s">
        <v>22907</v>
      </c>
      <c r="C6448" s="7" t="s">
        <v>22908</v>
      </c>
      <c r="D6448" s="7" t="s">
        <v>22909</v>
      </c>
      <c r="E6448" s="4" t="s">
        <v>10</v>
      </c>
      <c r="F6448" s="4" t="s">
        <v>10</v>
      </c>
      <c r="G6448" s="7" t="s">
        <v>12</v>
      </c>
    </row>
    <row r="6449" customFormat="false" ht="15.75" hidden="false" customHeight="false" outlineLevel="0" collapsed="false">
      <c r="A6449" s="3" t="n">
        <v>6448</v>
      </c>
      <c r="B6449" s="4" t="s">
        <v>22910</v>
      </c>
      <c r="C6449" s="7" t="s">
        <v>22911</v>
      </c>
      <c r="D6449" s="7" t="s">
        <v>22912</v>
      </c>
      <c r="E6449" s="7" t="n">
        <v>9900037949</v>
      </c>
      <c r="F6449" s="7" t="s">
        <v>22913</v>
      </c>
      <c r="G6449" s="7" t="s">
        <v>12</v>
      </c>
    </row>
    <row r="6450" customFormat="false" ht="15.75" hidden="false" customHeight="false" outlineLevel="0" collapsed="false">
      <c r="A6450" s="3" t="n">
        <v>6449</v>
      </c>
      <c r="B6450" s="4" t="s">
        <v>22914</v>
      </c>
      <c r="C6450" s="7" t="s">
        <v>22915</v>
      </c>
      <c r="D6450" s="7" t="s">
        <v>22916</v>
      </c>
      <c r="E6450" s="7" t="s">
        <v>10</v>
      </c>
      <c r="F6450" s="4" t="s">
        <v>10</v>
      </c>
      <c r="G6450" s="7" t="s">
        <v>12</v>
      </c>
    </row>
    <row r="6451" customFormat="false" ht="15.75" hidden="false" customHeight="false" outlineLevel="0" collapsed="false">
      <c r="A6451" s="3" t="n">
        <v>6450</v>
      </c>
      <c r="B6451" s="4" t="s">
        <v>22917</v>
      </c>
      <c r="C6451" s="7" t="s">
        <v>22918</v>
      </c>
      <c r="D6451" s="7" t="s">
        <v>22919</v>
      </c>
      <c r="E6451" s="7" t="s">
        <v>10</v>
      </c>
      <c r="F6451" s="7" t="s">
        <v>10</v>
      </c>
      <c r="G6451" s="7" t="s">
        <v>12</v>
      </c>
    </row>
    <row r="6452" customFormat="false" ht="15.75" hidden="false" customHeight="false" outlineLevel="0" collapsed="false">
      <c r="A6452" s="3" t="n">
        <v>6451</v>
      </c>
      <c r="B6452" s="4" t="s">
        <v>22920</v>
      </c>
      <c r="C6452" s="7" t="s">
        <v>22921</v>
      </c>
      <c r="D6452" s="7" t="s">
        <v>22922</v>
      </c>
      <c r="E6452" s="7" t="s">
        <v>10</v>
      </c>
      <c r="F6452" s="7" t="s">
        <v>10</v>
      </c>
      <c r="G6452" s="7" t="s">
        <v>12</v>
      </c>
    </row>
    <row r="6453" customFormat="false" ht="15.75" hidden="false" customHeight="false" outlineLevel="0" collapsed="false">
      <c r="A6453" s="3" t="n">
        <v>6452</v>
      </c>
      <c r="B6453" s="4" t="s">
        <v>22923</v>
      </c>
      <c r="C6453" s="7" t="s">
        <v>22924</v>
      </c>
      <c r="D6453" s="4" t="s">
        <v>22925</v>
      </c>
      <c r="E6453" s="7" t="s">
        <v>10</v>
      </c>
      <c r="F6453" s="4" t="s">
        <v>22926</v>
      </c>
      <c r="G6453" s="7" t="s">
        <v>12</v>
      </c>
    </row>
    <row r="6454" customFormat="false" ht="15.75" hidden="false" customHeight="false" outlineLevel="0" collapsed="false">
      <c r="A6454" s="3" t="n">
        <v>6453</v>
      </c>
      <c r="B6454" s="4" t="s">
        <v>22927</v>
      </c>
      <c r="C6454" s="7" t="s">
        <v>22928</v>
      </c>
      <c r="D6454" s="4" t="s">
        <v>22929</v>
      </c>
      <c r="E6454" s="7" t="s">
        <v>10</v>
      </c>
      <c r="F6454" s="7" t="s">
        <v>10</v>
      </c>
      <c r="G6454" s="7" t="s">
        <v>12</v>
      </c>
    </row>
    <row r="6455" customFormat="false" ht="15.75" hidden="false" customHeight="false" outlineLevel="0" collapsed="false">
      <c r="A6455" s="3" t="n">
        <v>6454</v>
      </c>
      <c r="B6455" s="4" t="s">
        <v>22930</v>
      </c>
      <c r="C6455" s="7" t="s">
        <v>22931</v>
      </c>
      <c r="D6455" s="7" t="s">
        <v>22932</v>
      </c>
      <c r="E6455" s="7" t="s">
        <v>10</v>
      </c>
      <c r="F6455" s="7" t="s">
        <v>10</v>
      </c>
      <c r="G6455" s="7" t="s">
        <v>12</v>
      </c>
    </row>
    <row r="6456" customFormat="false" ht="15.75" hidden="false" customHeight="false" outlineLevel="0" collapsed="false">
      <c r="A6456" s="3" t="n">
        <v>6455</v>
      </c>
      <c r="B6456" s="4" t="s">
        <v>22933</v>
      </c>
      <c r="C6456" s="7" t="s">
        <v>22934</v>
      </c>
      <c r="D6456" s="7" t="s">
        <v>22935</v>
      </c>
      <c r="E6456" s="7" t="n">
        <v>8882095715</v>
      </c>
      <c r="F6456" s="7" t="s">
        <v>10</v>
      </c>
      <c r="G6456" s="7" t="s">
        <v>12</v>
      </c>
    </row>
    <row r="6457" customFormat="false" ht="15.75" hidden="false" customHeight="false" outlineLevel="0" collapsed="false">
      <c r="A6457" s="3" t="n">
        <v>6456</v>
      </c>
      <c r="B6457" s="4" t="s">
        <v>22936</v>
      </c>
      <c r="C6457" s="7" t="s">
        <v>19917</v>
      </c>
      <c r="D6457" s="7" t="s">
        <v>22937</v>
      </c>
      <c r="E6457" s="7" t="s">
        <v>10</v>
      </c>
      <c r="F6457" s="7" t="s">
        <v>10</v>
      </c>
      <c r="G6457" s="7" t="s">
        <v>12</v>
      </c>
    </row>
    <row r="6458" customFormat="false" ht="15.75" hidden="false" customHeight="false" outlineLevel="0" collapsed="false">
      <c r="A6458" s="3" t="n">
        <v>6457</v>
      </c>
      <c r="B6458" s="4" t="s">
        <v>22938</v>
      </c>
      <c r="C6458" s="7" t="s">
        <v>22939</v>
      </c>
      <c r="D6458" s="7" t="s">
        <v>22940</v>
      </c>
      <c r="E6458" s="7" t="n">
        <v>7259288587</v>
      </c>
      <c r="F6458" s="7" t="s">
        <v>22941</v>
      </c>
      <c r="G6458" s="7" t="s">
        <v>12</v>
      </c>
    </row>
    <row r="6459" customFormat="false" ht="15.75" hidden="false" customHeight="false" outlineLevel="0" collapsed="false">
      <c r="A6459" s="3" t="n">
        <v>6458</v>
      </c>
      <c r="B6459" s="4" t="s">
        <v>22942</v>
      </c>
      <c r="C6459" s="7" t="s">
        <v>17963</v>
      </c>
      <c r="D6459" s="4" t="s">
        <v>22943</v>
      </c>
      <c r="E6459" s="7" t="s">
        <v>10</v>
      </c>
      <c r="F6459" s="7" t="s">
        <v>10</v>
      </c>
      <c r="G6459" s="7" t="s">
        <v>22944</v>
      </c>
    </row>
    <row r="6460" customFormat="false" ht="15.75" hidden="false" customHeight="false" outlineLevel="0" collapsed="false">
      <c r="A6460" s="3" t="n">
        <v>6459</v>
      </c>
      <c r="B6460" s="4" t="s">
        <v>22945</v>
      </c>
      <c r="C6460" s="7" t="s">
        <v>22946</v>
      </c>
      <c r="D6460" s="7" t="s">
        <v>22947</v>
      </c>
      <c r="E6460" s="7" t="s">
        <v>10</v>
      </c>
      <c r="F6460" s="7" t="s">
        <v>10</v>
      </c>
      <c r="G6460" s="7" t="s">
        <v>12</v>
      </c>
    </row>
    <row r="6461" customFormat="false" ht="15.75" hidden="false" customHeight="false" outlineLevel="0" collapsed="false">
      <c r="A6461" s="3" t="n">
        <v>6460</v>
      </c>
      <c r="B6461" s="4" t="s">
        <v>22948</v>
      </c>
      <c r="C6461" s="7" t="s">
        <v>22949</v>
      </c>
      <c r="D6461" s="7" t="s">
        <v>22950</v>
      </c>
      <c r="E6461" s="7" t="n">
        <v>9930708081</v>
      </c>
      <c r="F6461" s="7" t="s">
        <v>22951</v>
      </c>
      <c r="G6461" s="7" t="s">
        <v>12</v>
      </c>
    </row>
    <row r="6462" customFormat="false" ht="15.75" hidden="false" customHeight="false" outlineLevel="0" collapsed="false">
      <c r="A6462" s="3" t="n">
        <v>6461</v>
      </c>
      <c r="B6462" s="4" t="s">
        <v>22952</v>
      </c>
      <c r="C6462" s="4" t="s">
        <v>5261</v>
      </c>
      <c r="D6462" s="4" t="s">
        <v>22953</v>
      </c>
      <c r="E6462" s="4" t="s">
        <v>22954</v>
      </c>
      <c r="F6462" s="4" t="s">
        <v>10</v>
      </c>
      <c r="G6462" s="4" t="s">
        <v>12</v>
      </c>
    </row>
    <row r="6463" customFormat="false" ht="15.75" hidden="false" customHeight="false" outlineLevel="0" collapsed="false">
      <c r="A6463" s="3" t="n">
        <v>6462</v>
      </c>
      <c r="B6463" s="4" t="s">
        <v>22955</v>
      </c>
      <c r="C6463" s="4" t="s">
        <v>22956</v>
      </c>
      <c r="D6463" s="4" t="s">
        <v>22957</v>
      </c>
      <c r="E6463" s="4" t="s">
        <v>22958</v>
      </c>
      <c r="F6463" s="4" t="s">
        <v>10</v>
      </c>
      <c r="G6463" s="4" t="s">
        <v>12</v>
      </c>
    </row>
    <row r="6464" customFormat="false" ht="15.75" hidden="false" customHeight="false" outlineLevel="0" collapsed="false">
      <c r="A6464" s="3" t="n">
        <v>6463</v>
      </c>
      <c r="B6464" s="4" t="s">
        <v>22959</v>
      </c>
      <c r="C6464" s="4" t="s">
        <v>6853</v>
      </c>
      <c r="D6464" s="4" t="s">
        <v>22960</v>
      </c>
      <c r="E6464" s="4" t="s">
        <v>10</v>
      </c>
      <c r="F6464" s="4" t="s">
        <v>10</v>
      </c>
      <c r="G6464" s="4" t="s">
        <v>12</v>
      </c>
    </row>
    <row r="6465" customFormat="false" ht="15.75" hidden="false" customHeight="false" outlineLevel="0" collapsed="false">
      <c r="A6465" s="3" t="n">
        <v>6464</v>
      </c>
      <c r="B6465" s="4" t="s">
        <v>22961</v>
      </c>
      <c r="C6465" s="4" t="s">
        <v>22962</v>
      </c>
      <c r="D6465" s="4" t="s">
        <v>22963</v>
      </c>
      <c r="E6465" s="4" t="s">
        <v>22964</v>
      </c>
      <c r="F6465" s="4" t="s">
        <v>10</v>
      </c>
      <c r="G6465" s="4" t="s">
        <v>12</v>
      </c>
    </row>
    <row r="6466" customFormat="false" ht="15.75" hidden="false" customHeight="false" outlineLevel="0" collapsed="false">
      <c r="A6466" s="3" t="n">
        <v>6465</v>
      </c>
      <c r="B6466" s="4" t="s">
        <v>22965</v>
      </c>
      <c r="C6466" s="4" t="s">
        <v>6853</v>
      </c>
      <c r="D6466" s="4" t="s">
        <v>22966</v>
      </c>
      <c r="E6466" s="4" t="s">
        <v>10</v>
      </c>
      <c r="F6466" s="4" t="s">
        <v>10</v>
      </c>
      <c r="G6466" s="4" t="s">
        <v>12</v>
      </c>
    </row>
    <row r="6467" customFormat="false" ht="15.75" hidden="false" customHeight="false" outlineLevel="0" collapsed="false">
      <c r="A6467" s="3" t="n">
        <v>6466</v>
      </c>
      <c r="B6467" s="4" t="s">
        <v>22967</v>
      </c>
      <c r="C6467" s="4" t="s">
        <v>22968</v>
      </c>
      <c r="D6467" s="4" t="s">
        <v>22969</v>
      </c>
      <c r="E6467" s="4" t="s">
        <v>22970</v>
      </c>
      <c r="F6467" s="4" t="s">
        <v>10</v>
      </c>
      <c r="G6467" s="4" t="s">
        <v>12</v>
      </c>
    </row>
    <row r="6468" customFormat="false" ht="15.75" hidden="false" customHeight="false" outlineLevel="0" collapsed="false">
      <c r="A6468" s="3" t="n">
        <v>6467</v>
      </c>
      <c r="B6468" s="4" t="s">
        <v>22971</v>
      </c>
      <c r="C6468" s="4" t="s">
        <v>22972</v>
      </c>
      <c r="D6468" s="4" t="s">
        <v>22973</v>
      </c>
      <c r="E6468" s="4" t="s">
        <v>17489</v>
      </c>
      <c r="F6468" s="4" t="s">
        <v>10</v>
      </c>
      <c r="G6468" s="4" t="s">
        <v>12</v>
      </c>
    </row>
    <row r="6469" customFormat="false" ht="15.75" hidden="false" customHeight="false" outlineLevel="0" collapsed="false">
      <c r="A6469" s="3" t="n">
        <v>6468</v>
      </c>
      <c r="B6469" s="4" t="s">
        <v>22974</v>
      </c>
      <c r="C6469" s="4" t="s">
        <v>22975</v>
      </c>
      <c r="D6469" s="4" t="s">
        <v>22976</v>
      </c>
      <c r="E6469" s="4" t="s">
        <v>22977</v>
      </c>
      <c r="F6469" s="4" t="s">
        <v>10</v>
      </c>
      <c r="G6469" s="4" t="s">
        <v>12</v>
      </c>
    </row>
    <row r="6470" customFormat="false" ht="15.75" hidden="false" customHeight="false" outlineLevel="0" collapsed="false">
      <c r="A6470" s="3" t="n">
        <v>6469</v>
      </c>
      <c r="B6470" s="4" t="s">
        <v>22978</v>
      </c>
      <c r="C6470" s="4" t="s">
        <v>6853</v>
      </c>
      <c r="D6470" s="4" t="s">
        <v>22979</v>
      </c>
      <c r="E6470" s="4" t="s">
        <v>10</v>
      </c>
      <c r="F6470" s="4" t="s">
        <v>10</v>
      </c>
      <c r="G6470" s="4" t="s">
        <v>12</v>
      </c>
    </row>
    <row r="6471" customFormat="false" ht="15.75" hidden="false" customHeight="false" outlineLevel="0" collapsed="false">
      <c r="A6471" s="3" t="n">
        <v>6470</v>
      </c>
      <c r="B6471" s="4" t="s">
        <v>22980</v>
      </c>
      <c r="C6471" s="4" t="s">
        <v>22981</v>
      </c>
      <c r="D6471" s="4" t="s">
        <v>22982</v>
      </c>
      <c r="E6471" s="4" t="s">
        <v>10</v>
      </c>
      <c r="F6471" s="4" t="s">
        <v>10</v>
      </c>
      <c r="G6471" s="4" t="s">
        <v>12</v>
      </c>
    </row>
    <row r="6472" customFormat="false" ht="15.75" hidden="false" customHeight="false" outlineLevel="0" collapsed="false">
      <c r="A6472" s="3" t="n">
        <v>6471</v>
      </c>
      <c r="B6472" s="4" t="s">
        <v>22983</v>
      </c>
      <c r="C6472" s="4" t="s">
        <v>22984</v>
      </c>
      <c r="D6472" s="4" t="s">
        <v>22985</v>
      </c>
      <c r="E6472" s="4" t="s">
        <v>17489</v>
      </c>
      <c r="F6472" s="4" t="s">
        <v>10</v>
      </c>
      <c r="G6472" s="4" t="s">
        <v>12</v>
      </c>
    </row>
    <row r="6473" customFormat="false" ht="15.75" hidden="false" customHeight="false" outlineLevel="0" collapsed="false">
      <c r="A6473" s="3" t="n">
        <v>6472</v>
      </c>
      <c r="B6473" s="4" t="s">
        <v>22986</v>
      </c>
      <c r="C6473" s="4" t="s">
        <v>22987</v>
      </c>
      <c r="D6473" s="4" t="s">
        <v>22988</v>
      </c>
      <c r="E6473" s="4" t="s">
        <v>22989</v>
      </c>
      <c r="F6473" s="4" t="s">
        <v>10</v>
      </c>
      <c r="G6473" s="4" t="s">
        <v>12</v>
      </c>
    </row>
    <row r="6474" customFormat="false" ht="15.75" hidden="false" customHeight="false" outlineLevel="0" collapsed="false">
      <c r="A6474" s="3" t="n">
        <v>6473</v>
      </c>
      <c r="B6474" s="4" t="s">
        <v>22990</v>
      </c>
      <c r="C6474" s="4" t="s">
        <v>6853</v>
      </c>
      <c r="D6474" s="4" t="s">
        <v>22991</v>
      </c>
      <c r="E6474" s="4" t="s">
        <v>22992</v>
      </c>
      <c r="F6474" s="4" t="s">
        <v>10</v>
      </c>
      <c r="G6474" s="4" t="s">
        <v>12</v>
      </c>
    </row>
    <row r="6475" customFormat="false" ht="15.75" hidden="false" customHeight="false" outlineLevel="0" collapsed="false">
      <c r="A6475" s="3" t="n">
        <v>6474</v>
      </c>
      <c r="B6475" s="4" t="s">
        <v>22993</v>
      </c>
      <c r="C6475" s="4" t="s">
        <v>22994</v>
      </c>
      <c r="D6475" s="4" t="s">
        <v>22995</v>
      </c>
      <c r="E6475" s="4" t="s">
        <v>17489</v>
      </c>
      <c r="F6475" s="4" t="s">
        <v>10</v>
      </c>
      <c r="G6475" s="4" t="s">
        <v>12</v>
      </c>
    </row>
    <row r="6476" customFormat="false" ht="15.75" hidden="false" customHeight="false" outlineLevel="0" collapsed="false">
      <c r="A6476" s="3" t="n">
        <v>6475</v>
      </c>
      <c r="B6476" s="4" t="s">
        <v>22996</v>
      </c>
      <c r="C6476" s="4" t="s">
        <v>22997</v>
      </c>
      <c r="D6476" s="4" t="s">
        <v>22998</v>
      </c>
      <c r="E6476" s="4" t="s">
        <v>10</v>
      </c>
      <c r="F6476" s="4" t="s">
        <v>10</v>
      </c>
      <c r="G6476" s="4" t="s">
        <v>12</v>
      </c>
    </row>
    <row r="6477" customFormat="false" ht="15.75" hidden="false" customHeight="false" outlineLevel="0" collapsed="false">
      <c r="A6477" s="3" t="n">
        <v>6476</v>
      </c>
      <c r="B6477" s="4" t="s">
        <v>22999</v>
      </c>
      <c r="C6477" s="4" t="s">
        <v>6853</v>
      </c>
      <c r="D6477" s="4" t="s">
        <v>23000</v>
      </c>
      <c r="E6477" s="4" t="s">
        <v>23001</v>
      </c>
      <c r="F6477" s="4" t="s">
        <v>10</v>
      </c>
      <c r="G6477" s="4" t="s">
        <v>12</v>
      </c>
    </row>
    <row r="6478" customFormat="false" ht="15.75" hidden="false" customHeight="false" outlineLevel="0" collapsed="false">
      <c r="A6478" s="3" t="n">
        <v>6477</v>
      </c>
      <c r="B6478" s="4" t="s">
        <v>23002</v>
      </c>
      <c r="C6478" s="4" t="s">
        <v>6853</v>
      </c>
      <c r="D6478" s="4" t="s">
        <v>23003</v>
      </c>
      <c r="E6478" s="4" t="s">
        <v>23004</v>
      </c>
      <c r="F6478" s="4" t="s">
        <v>10</v>
      </c>
      <c r="G6478" s="4" t="s">
        <v>12</v>
      </c>
    </row>
    <row r="6479" customFormat="false" ht="15.75" hidden="false" customHeight="false" outlineLevel="0" collapsed="false">
      <c r="A6479" s="3" t="n">
        <v>6478</v>
      </c>
      <c r="B6479" s="4" t="s">
        <v>23005</v>
      </c>
      <c r="C6479" s="4" t="s">
        <v>23006</v>
      </c>
      <c r="D6479" s="4" t="s">
        <v>23007</v>
      </c>
      <c r="E6479" s="4" t="s">
        <v>10</v>
      </c>
      <c r="F6479" s="4" t="s">
        <v>10</v>
      </c>
      <c r="G6479" s="4" t="s">
        <v>12</v>
      </c>
    </row>
    <row r="6480" customFormat="false" ht="15.75" hidden="false" customHeight="false" outlineLevel="0" collapsed="false">
      <c r="A6480" s="3" t="n">
        <v>6479</v>
      </c>
      <c r="B6480" s="4" t="s">
        <v>23008</v>
      </c>
      <c r="C6480" s="4" t="s">
        <v>23009</v>
      </c>
      <c r="D6480" s="4" t="s">
        <v>23010</v>
      </c>
      <c r="E6480" s="4" t="s">
        <v>23011</v>
      </c>
      <c r="F6480" s="4" t="s">
        <v>10</v>
      </c>
      <c r="G6480" s="4" t="s">
        <v>12</v>
      </c>
    </row>
    <row r="6481" customFormat="false" ht="15.75" hidden="false" customHeight="false" outlineLevel="0" collapsed="false">
      <c r="A6481" s="3" t="n">
        <v>6480</v>
      </c>
      <c r="B6481" s="4" t="s">
        <v>23012</v>
      </c>
      <c r="C6481" s="4" t="s">
        <v>23013</v>
      </c>
      <c r="D6481" s="4" t="s">
        <v>23014</v>
      </c>
      <c r="E6481" s="4" t="s">
        <v>23015</v>
      </c>
      <c r="F6481" s="4" t="s">
        <v>10</v>
      </c>
      <c r="G6481" s="4" t="s">
        <v>12</v>
      </c>
    </row>
    <row r="6482" customFormat="false" ht="15.75" hidden="false" customHeight="false" outlineLevel="0" collapsed="false">
      <c r="A6482" s="3" t="n">
        <v>6481</v>
      </c>
      <c r="B6482" s="4" t="s">
        <v>23016</v>
      </c>
      <c r="C6482" s="4" t="s">
        <v>23017</v>
      </c>
      <c r="D6482" s="4" t="s">
        <v>23018</v>
      </c>
      <c r="E6482" s="4" t="s">
        <v>17489</v>
      </c>
      <c r="F6482" s="4" t="s">
        <v>10</v>
      </c>
      <c r="G6482" s="4" t="s">
        <v>12</v>
      </c>
    </row>
    <row r="6483" customFormat="false" ht="15.75" hidden="false" customHeight="false" outlineLevel="0" collapsed="false">
      <c r="A6483" s="3" t="n">
        <v>6482</v>
      </c>
      <c r="B6483" s="4" t="s">
        <v>23019</v>
      </c>
      <c r="C6483" s="4" t="s">
        <v>23020</v>
      </c>
      <c r="D6483" s="4" t="s">
        <v>23021</v>
      </c>
      <c r="E6483" s="4" t="s">
        <v>23020</v>
      </c>
      <c r="F6483" s="4" t="s">
        <v>10</v>
      </c>
      <c r="G6483" s="4" t="s">
        <v>12</v>
      </c>
    </row>
    <row r="6484" customFormat="false" ht="15.75" hidden="false" customHeight="false" outlineLevel="0" collapsed="false">
      <c r="A6484" s="3" t="n">
        <v>6483</v>
      </c>
      <c r="B6484" s="4" t="s">
        <v>23022</v>
      </c>
      <c r="C6484" s="4" t="s">
        <v>17809</v>
      </c>
      <c r="D6484" s="4" t="s">
        <v>23023</v>
      </c>
      <c r="E6484" s="4" t="n">
        <v>9891550739</v>
      </c>
      <c r="F6484" s="4" t="s">
        <v>10</v>
      </c>
      <c r="G6484" s="4" t="s">
        <v>12</v>
      </c>
    </row>
    <row r="6485" customFormat="false" ht="15.75" hidden="false" customHeight="false" outlineLevel="0" collapsed="false">
      <c r="A6485" s="3" t="n">
        <v>6484</v>
      </c>
      <c r="B6485" s="4" t="s">
        <v>23024</v>
      </c>
      <c r="C6485" s="4" t="s">
        <v>6853</v>
      </c>
      <c r="D6485" s="4" t="s">
        <v>23025</v>
      </c>
      <c r="E6485" s="4" t="s">
        <v>23026</v>
      </c>
      <c r="F6485" s="4" t="s">
        <v>10</v>
      </c>
      <c r="G6485" s="4" t="s">
        <v>12</v>
      </c>
    </row>
    <row r="6486" customFormat="false" ht="15.75" hidden="false" customHeight="false" outlineLevel="0" collapsed="false">
      <c r="A6486" s="3" t="n">
        <v>6485</v>
      </c>
      <c r="B6486" s="4" t="s">
        <v>23027</v>
      </c>
      <c r="C6486" s="4" t="s">
        <v>6853</v>
      </c>
      <c r="D6486" s="4" t="s">
        <v>23028</v>
      </c>
      <c r="E6486" s="4" t="s">
        <v>23029</v>
      </c>
      <c r="F6486" s="4" t="s">
        <v>10</v>
      </c>
      <c r="G6486" s="4" t="s">
        <v>12</v>
      </c>
    </row>
    <row r="6487" customFormat="false" ht="15.75" hidden="false" customHeight="false" outlineLevel="0" collapsed="false">
      <c r="A6487" s="3" t="n">
        <v>6486</v>
      </c>
      <c r="B6487" s="4" t="s">
        <v>23030</v>
      </c>
      <c r="C6487" s="4" t="s">
        <v>23031</v>
      </c>
      <c r="D6487" s="4" t="s">
        <v>23032</v>
      </c>
      <c r="E6487" s="4" t="s">
        <v>17489</v>
      </c>
      <c r="F6487" s="4" t="s">
        <v>10</v>
      </c>
      <c r="G6487" s="4" t="s">
        <v>12</v>
      </c>
    </row>
    <row r="6488" customFormat="false" ht="15.75" hidden="false" customHeight="false" outlineLevel="0" collapsed="false">
      <c r="A6488" s="3" t="n">
        <v>6487</v>
      </c>
      <c r="B6488" s="4" t="s">
        <v>23033</v>
      </c>
      <c r="C6488" s="4" t="s">
        <v>3874</v>
      </c>
      <c r="D6488" s="4" t="s">
        <v>23034</v>
      </c>
      <c r="E6488" s="4" t="s">
        <v>23035</v>
      </c>
      <c r="F6488" s="4" t="s">
        <v>10</v>
      </c>
      <c r="G6488" s="4" t="s">
        <v>12</v>
      </c>
    </row>
    <row r="6489" customFormat="false" ht="15.75" hidden="false" customHeight="false" outlineLevel="0" collapsed="false">
      <c r="A6489" s="3" t="n">
        <v>6488</v>
      </c>
      <c r="B6489" s="4" t="s">
        <v>23036</v>
      </c>
      <c r="C6489" s="4" t="s">
        <v>23037</v>
      </c>
      <c r="D6489" s="4" t="s">
        <v>23038</v>
      </c>
      <c r="E6489" s="4" t="s">
        <v>23039</v>
      </c>
      <c r="F6489" s="4" t="s">
        <v>10</v>
      </c>
      <c r="G6489" s="4" t="s">
        <v>12</v>
      </c>
    </row>
    <row r="6490" customFormat="false" ht="15.75" hidden="false" customHeight="false" outlineLevel="0" collapsed="false">
      <c r="A6490" s="3" t="n">
        <v>6489</v>
      </c>
      <c r="B6490" s="4" t="s">
        <v>23040</v>
      </c>
      <c r="C6490" s="4" t="s">
        <v>23041</v>
      </c>
      <c r="D6490" s="4" t="s">
        <v>23042</v>
      </c>
      <c r="E6490" s="4" t="s">
        <v>17489</v>
      </c>
      <c r="F6490" s="4" t="s">
        <v>10</v>
      </c>
      <c r="G6490" s="4" t="s">
        <v>12</v>
      </c>
    </row>
    <row r="6491" customFormat="false" ht="15.75" hidden="false" customHeight="false" outlineLevel="0" collapsed="false">
      <c r="A6491" s="3" t="n">
        <v>6490</v>
      </c>
      <c r="B6491" s="4" t="s">
        <v>23043</v>
      </c>
      <c r="C6491" s="4" t="s">
        <v>6853</v>
      </c>
      <c r="D6491" s="4" t="s">
        <v>23044</v>
      </c>
      <c r="E6491" s="4" t="s">
        <v>23045</v>
      </c>
      <c r="F6491" s="4" t="s">
        <v>10</v>
      </c>
      <c r="G6491" s="4" t="s">
        <v>12</v>
      </c>
    </row>
    <row r="6492" customFormat="false" ht="15.75" hidden="false" customHeight="false" outlineLevel="0" collapsed="false">
      <c r="A6492" s="3" t="n">
        <v>6491</v>
      </c>
      <c r="B6492" s="4" t="s">
        <v>23046</v>
      </c>
      <c r="C6492" s="4" t="s">
        <v>6853</v>
      </c>
      <c r="D6492" s="4" t="s">
        <v>23047</v>
      </c>
      <c r="E6492" s="4" t="s">
        <v>10</v>
      </c>
      <c r="F6492" s="4" t="s">
        <v>10</v>
      </c>
      <c r="G6492" s="4" t="s">
        <v>12</v>
      </c>
    </row>
    <row r="6493" customFormat="false" ht="15.75" hidden="false" customHeight="false" outlineLevel="0" collapsed="false">
      <c r="A6493" s="3" t="n">
        <v>6492</v>
      </c>
      <c r="B6493" s="4" t="s">
        <v>23048</v>
      </c>
      <c r="C6493" s="4" t="s">
        <v>23049</v>
      </c>
      <c r="D6493" s="4" t="s">
        <v>23050</v>
      </c>
      <c r="E6493" s="4" t="s">
        <v>17489</v>
      </c>
      <c r="F6493" s="4" t="s">
        <v>10</v>
      </c>
      <c r="G6493" s="4" t="s">
        <v>12</v>
      </c>
    </row>
    <row r="6494" customFormat="false" ht="15.75" hidden="false" customHeight="false" outlineLevel="0" collapsed="false">
      <c r="A6494" s="3" t="n">
        <v>6493</v>
      </c>
      <c r="B6494" s="4" t="s">
        <v>23051</v>
      </c>
      <c r="C6494" s="4" t="s">
        <v>21269</v>
      </c>
      <c r="D6494" s="4" t="s">
        <v>23052</v>
      </c>
      <c r="E6494" s="4" t="s">
        <v>23053</v>
      </c>
      <c r="F6494" s="4" t="s">
        <v>10</v>
      </c>
      <c r="G6494" s="4" t="s">
        <v>12</v>
      </c>
    </row>
    <row r="6495" customFormat="false" ht="15.75" hidden="false" customHeight="false" outlineLevel="0" collapsed="false">
      <c r="A6495" s="3" t="n">
        <v>6494</v>
      </c>
      <c r="B6495" s="4" t="s">
        <v>23054</v>
      </c>
      <c r="C6495" s="4" t="s">
        <v>23055</v>
      </c>
      <c r="D6495" s="4" t="s">
        <v>23056</v>
      </c>
      <c r="E6495" s="4" t="s">
        <v>10</v>
      </c>
      <c r="F6495" s="4" t="s">
        <v>10</v>
      </c>
      <c r="G6495" s="4" t="s">
        <v>12</v>
      </c>
    </row>
    <row r="6496" customFormat="false" ht="15.75" hidden="false" customHeight="false" outlineLevel="0" collapsed="false">
      <c r="A6496" s="3" t="n">
        <v>6495</v>
      </c>
      <c r="B6496" s="4" t="s">
        <v>23057</v>
      </c>
      <c r="C6496" s="4" t="s">
        <v>23058</v>
      </c>
      <c r="D6496" s="4" t="s">
        <v>23059</v>
      </c>
      <c r="E6496" s="4" t="s">
        <v>23060</v>
      </c>
      <c r="F6496" s="4" t="s">
        <v>10</v>
      </c>
      <c r="G6496" s="4" t="s">
        <v>12</v>
      </c>
    </row>
    <row r="6497" customFormat="false" ht="15.75" hidden="false" customHeight="false" outlineLevel="0" collapsed="false">
      <c r="A6497" s="3" t="n">
        <v>6496</v>
      </c>
      <c r="B6497" s="4" t="s">
        <v>23061</v>
      </c>
      <c r="C6497" s="4" t="s">
        <v>23062</v>
      </c>
      <c r="D6497" s="4" t="s">
        <v>23063</v>
      </c>
      <c r="E6497" s="4" t="n">
        <v>7922777485</v>
      </c>
      <c r="F6497" s="4" t="s">
        <v>10</v>
      </c>
      <c r="G6497" s="4" t="s">
        <v>12</v>
      </c>
    </row>
    <row r="6498" customFormat="false" ht="15.75" hidden="false" customHeight="false" outlineLevel="0" collapsed="false">
      <c r="A6498" s="3" t="n">
        <v>6497</v>
      </c>
      <c r="B6498" s="4" t="s">
        <v>23064</v>
      </c>
      <c r="C6498" s="4" t="s">
        <v>23065</v>
      </c>
      <c r="D6498" s="4" t="s">
        <v>23066</v>
      </c>
      <c r="E6498" s="4" t="s">
        <v>23067</v>
      </c>
      <c r="F6498" s="4" t="s">
        <v>10</v>
      </c>
      <c r="G6498" s="4" t="s">
        <v>12</v>
      </c>
    </row>
    <row r="6499" customFormat="false" ht="15.75" hidden="false" customHeight="false" outlineLevel="0" collapsed="false">
      <c r="A6499" s="3" t="n">
        <v>6498</v>
      </c>
      <c r="B6499" s="4" t="s">
        <v>23068</v>
      </c>
      <c r="C6499" s="4" t="s">
        <v>6853</v>
      </c>
      <c r="D6499" s="4" t="s">
        <v>23069</v>
      </c>
      <c r="E6499" s="4" t="s">
        <v>23070</v>
      </c>
      <c r="F6499" s="4" t="s">
        <v>10</v>
      </c>
      <c r="G6499" s="4" t="s">
        <v>12</v>
      </c>
    </row>
    <row r="6500" customFormat="false" ht="15.75" hidden="false" customHeight="false" outlineLevel="0" collapsed="false">
      <c r="A6500" s="3" t="n">
        <v>6499</v>
      </c>
      <c r="B6500" s="4" t="s">
        <v>23071</v>
      </c>
      <c r="C6500" s="4" t="s">
        <v>6853</v>
      </c>
      <c r="D6500" s="4" t="s">
        <v>23072</v>
      </c>
      <c r="E6500" s="4" t="s">
        <v>10</v>
      </c>
      <c r="F6500" s="4" t="s">
        <v>10</v>
      </c>
      <c r="G6500" s="4" t="s">
        <v>12</v>
      </c>
    </row>
    <row r="6501" customFormat="false" ht="15.75" hidden="false" customHeight="false" outlineLevel="0" collapsed="false">
      <c r="A6501" s="3" t="n">
        <v>6500</v>
      </c>
      <c r="B6501" s="4" t="s">
        <v>23073</v>
      </c>
      <c r="C6501" s="4" t="s">
        <v>23074</v>
      </c>
      <c r="D6501" s="4" t="s">
        <v>23075</v>
      </c>
      <c r="E6501" s="4" t="n">
        <v>9999000404</v>
      </c>
      <c r="F6501" s="4" t="s">
        <v>10</v>
      </c>
      <c r="G6501" s="4" t="s">
        <v>12</v>
      </c>
    </row>
    <row r="6502" customFormat="false" ht="15.75" hidden="false" customHeight="false" outlineLevel="0" collapsed="false">
      <c r="A6502" s="3" t="n">
        <v>6501</v>
      </c>
      <c r="B6502" s="4" t="s">
        <v>23076</v>
      </c>
      <c r="C6502" s="4" t="s">
        <v>23077</v>
      </c>
      <c r="D6502" s="4" t="s">
        <v>23078</v>
      </c>
      <c r="E6502" s="4" t="s">
        <v>23079</v>
      </c>
      <c r="F6502" s="4" t="s">
        <v>10</v>
      </c>
      <c r="G6502" s="4" t="s">
        <v>12</v>
      </c>
    </row>
    <row r="6503" customFormat="false" ht="15.75" hidden="false" customHeight="false" outlineLevel="0" collapsed="false">
      <c r="A6503" s="3" t="n">
        <v>6502</v>
      </c>
      <c r="B6503" s="4" t="s">
        <v>23080</v>
      </c>
      <c r="C6503" s="4" t="s">
        <v>10843</v>
      </c>
      <c r="D6503" s="4" t="s">
        <v>23081</v>
      </c>
      <c r="E6503" s="4" t="n">
        <v>9643307749</v>
      </c>
      <c r="F6503" s="4" t="s">
        <v>10</v>
      </c>
      <c r="G6503" s="4" t="s">
        <v>12</v>
      </c>
    </row>
    <row r="6504" customFormat="false" ht="15.75" hidden="false" customHeight="false" outlineLevel="0" collapsed="false">
      <c r="A6504" s="3" t="n">
        <v>6503</v>
      </c>
      <c r="B6504" s="4" t="s">
        <v>23082</v>
      </c>
      <c r="C6504" s="4" t="s">
        <v>6853</v>
      </c>
      <c r="D6504" s="4" t="s">
        <v>23083</v>
      </c>
      <c r="E6504" s="4" t="s">
        <v>23084</v>
      </c>
      <c r="F6504" s="4" t="s">
        <v>10</v>
      </c>
      <c r="G6504" s="4" t="s">
        <v>12</v>
      </c>
    </row>
    <row r="6505" customFormat="false" ht="15.75" hidden="false" customHeight="false" outlineLevel="0" collapsed="false">
      <c r="A6505" s="3" t="n">
        <v>6504</v>
      </c>
      <c r="B6505" s="4" t="s">
        <v>23085</v>
      </c>
      <c r="C6505" s="4" t="s">
        <v>6853</v>
      </c>
      <c r="D6505" s="4" t="s">
        <v>23086</v>
      </c>
      <c r="E6505" s="4" t="s">
        <v>10</v>
      </c>
      <c r="F6505" s="4" t="s">
        <v>10</v>
      </c>
      <c r="G6505" s="4" t="s">
        <v>12</v>
      </c>
    </row>
    <row r="6506" customFormat="false" ht="15.75" hidden="false" customHeight="false" outlineLevel="0" collapsed="false">
      <c r="A6506" s="3" t="n">
        <v>6505</v>
      </c>
      <c r="B6506" s="4" t="s">
        <v>23087</v>
      </c>
      <c r="C6506" s="4" t="s">
        <v>23088</v>
      </c>
      <c r="D6506" s="4" t="s">
        <v>23089</v>
      </c>
      <c r="E6506" s="4" t="n">
        <v>9099077530</v>
      </c>
      <c r="F6506" s="4" t="s">
        <v>10</v>
      </c>
      <c r="G6506" s="4" t="s">
        <v>12</v>
      </c>
    </row>
    <row r="6507" customFormat="false" ht="15.75" hidden="false" customHeight="false" outlineLevel="0" collapsed="false">
      <c r="A6507" s="3" t="n">
        <v>6506</v>
      </c>
      <c r="B6507" s="4" t="s">
        <v>23090</v>
      </c>
      <c r="C6507" s="4" t="s">
        <v>6853</v>
      </c>
      <c r="D6507" s="4" t="s">
        <v>23091</v>
      </c>
      <c r="E6507" s="4" t="s">
        <v>10</v>
      </c>
      <c r="F6507" s="4" t="s">
        <v>10</v>
      </c>
      <c r="G6507" s="4" t="s">
        <v>12</v>
      </c>
    </row>
    <row r="6508" customFormat="false" ht="15.75" hidden="false" customHeight="false" outlineLevel="0" collapsed="false">
      <c r="A6508" s="3" t="n">
        <v>6507</v>
      </c>
      <c r="B6508" s="4" t="s">
        <v>23092</v>
      </c>
      <c r="C6508" s="4" t="s">
        <v>6853</v>
      </c>
      <c r="D6508" s="4" t="s">
        <v>23093</v>
      </c>
      <c r="E6508" s="4" t="s">
        <v>23094</v>
      </c>
      <c r="F6508" s="4" t="s">
        <v>10</v>
      </c>
      <c r="G6508" s="4" t="s">
        <v>12</v>
      </c>
    </row>
    <row r="6509" customFormat="false" ht="15.75" hidden="false" customHeight="false" outlineLevel="0" collapsed="false">
      <c r="A6509" s="3" t="n">
        <v>6508</v>
      </c>
      <c r="B6509" s="4" t="s">
        <v>23095</v>
      </c>
      <c r="C6509" s="4" t="s">
        <v>23096</v>
      </c>
      <c r="D6509" s="4" t="s">
        <v>23097</v>
      </c>
      <c r="E6509" s="4" t="s">
        <v>17489</v>
      </c>
      <c r="F6509" s="4" t="s">
        <v>10</v>
      </c>
      <c r="G6509" s="4" t="s">
        <v>12</v>
      </c>
    </row>
    <row r="6510" customFormat="false" ht="15.75" hidden="false" customHeight="false" outlineLevel="0" collapsed="false">
      <c r="A6510" s="3" t="n">
        <v>6509</v>
      </c>
      <c r="B6510" s="4" t="s">
        <v>23098</v>
      </c>
      <c r="C6510" s="4" t="s">
        <v>23099</v>
      </c>
      <c r="D6510" s="4" t="s">
        <v>23100</v>
      </c>
      <c r="E6510" s="4" t="s">
        <v>23101</v>
      </c>
      <c r="F6510" s="4" t="s">
        <v>10</v>
      </c>
      <c r="G6510" s="4" t="s">
        <v>12</v>
      </c>
    </row>
    <row r="6511" customFormat="false" ht="15.75" hidden="false" customHeight="false" outlineLevel="0" collapsed="false">
      <c r="A6511" s="3" t="n">
        <v>6510</v>
      </c>
      <c r="B6511" s="4" t="s">
        <v>23102</v>
      </c>
      <c r="C6511" s="4" t="s">
        <v>23103</v>
      </c>
      <c r="D6511" s="4" t="s">
        <v>23104</v>
      </c>
      <c r="E6511" s="4" t="s">
        <v>10</v>
      </c>
      <c r="F6511" s="4" t="s">
        <v>10</v>
      </c>
      <c r="G6511" s="4" t="s">
        <v>12</v>
      </c>
    </row>
    <row r="6512" customFormat="false" ht="15.75" hidden="false" customHeight="false" outlineLevel="0" collapsed="false">
      <c r="A6512" s="3" t="n">
        <v>6511</v>
      </c>
      <c r="B6512" s="4" t="s">
        <v>23105</v>
      </c>
      <c r="C6512" s="4" t="s">
        <v>23106</v>
      </c>
      <c r="D6512" s="4" t="s">
        <v>23107</v>
      </c>
      <c r="E6512" s="4" t="s">
        <v>23108</v>
      </c>
      <c r="F6512" s="4" t="s">
        <v>10</v>
      </c>
      <c r="G6512" s="4" t="s">
        <v>12</v>
      </c>
    </row>
    <row r="6513" customFormat="false" ht="15.75" hidden="false" customHeight="false" outlineLevel="0" collapsed="false">
      <c r="A6513" s="3" t="n">
        <v>6512</v>
      </c>
      <c r="B6513" s="4" t="s">
        <v>23109</v>
      </c>
      <c r="C6513" s="4" t="s">
        <v>23110</v>
      </c>
      <c r="D6513" s="4" t="s">
        <v>23111</v>
      </c>
      <c r="E6513" s="4" t="s">
        <v>23112</v>
      </c>
      <c r="F6513" s="4" t="s">
        <v>10</v>
      </c>
      <c r="G6513" s="4" t="s">
        <v>12</v>
      </c>
    </row>
    <row r="6514" customFormat="false" ht="15.75" hidden="false" customHeight="false" outlineLevel="0" collapsed="false">
      <c r="A6514" s="3" t="n">
        <v>6513</v>
      </c>
      <c r="B6514" s="4" t="s">
        <v>23113</v>
      </c>
      <c r="C6514" s="4" t="s">
        <v>23114</v>
      </c>
      <c r="D6514" s="4" t="s">
        <v>23115</v>
      </c>
      <c r="E6514" s="4" t="n">
        <v>7387630008</v>
      </c>
      <c r="F6514" s="4" t="s">
        <v>23116</v>
      </c>
      <c r="G6514" s="4" t="s">
        <v>12</v>
      </c>
    </row>
    <row r="6515" customFormat="false" ht="15.75" hidden="false" customHeight="false" outlineLevel="0" collapsed="false">
      <c r="A6515" s="3" t="n">
        <v>6514</v>
      </c>
      <c r="B6515" s="4" t="s">
        <v>23117</v>
      </c>
      <c r="C6515" s="4" t="s">
        <v>23118</v>
      </c>
      <c r="D6515" s="4" t="s">
        <v>23119</v>
      </c>
      <c r="E6515" s="4" t="s">
        <v>23120</v>
      </c>
      <c r="F6515" s="4" t="s">
        <v>10</v>
      </c>
      <c r="G6515" s="4" t="s">
        <v>12</v>
      </c>
    </row>
    <row r="6516" customFormat="false" ht="15.75" hidden="false" customHeight="false" outlineLevel="0" collapsed="false">
      <c r="A6516" s="3" t="n">
        <v>6515</v>
      </c>
      <c r="B6516" s="4" t="s">
        <v>23121</v>
      </c>
      <c r="C6516" s="4" t="s">
        <v>23122</v>
      </c>
      <c r="D6516" s="4" t="s">
        <v>23123</v>
      </c>
      <c r="E6516" s="4" t="n">
        <v>9811167860</v>
      </c>
      <c r="F6516" s="4" t="s">
        <v>10</v>
      </c>
      <c r="G6516" s="4" t="s">
        <v>12</v>
      </c>
    </row>
    <row r="6517" customFormat="false" ht="15.75" hidden="false" customHeight="false" outlineLevel="0" collapsed="false">
      <c r="A6517" s="3" t="n">
        <v>6516</v>
      </c>
      <c r="B6517" s="4" t="s">
        <v>23124</v>
      </c>
      <c r="C6517" s="4" t="s">
        <v>23125</v>
      </c>
      <c r="D6517" s="4" t="s">
        <v>23126</v>
      </c>
      <c r="E6517" s="4" t="n">
        <v>9746110300</v>
      </c>
      <c r="F6517" s="4" t="s">
        <v>10</v>
      </c>
      <c r="G6517" s="4" t="s">
        <v>12</v>
      </c>
    </row>
    <row r="6518" customFormat="false" ht="15.75" hidden="false" customHeight="false" outlineLevel="0" collapsed="false">
      <c r="A6518" s="3" t="n">
        <v>6517</v>
      </c>
      <c r="B6518" s="4" t="s">
        <v>23127</v>
      </c>
      <c r="C6518" s="4" t="s">
        <v>23128</v>
      </c>
      <c r="D6518" s="4" t="s">
        <v>23129</v>
      </c>
      <c r="E6518" s="4" t="s">
        <v>17489</v>
      </c>
      <c r="F6518" s="4" t="s">
        <v>10</v>
      </c>
      <c r="G6518" s="4" t="s">
        <v>12</v>
      </c>
    </row>
    <row r="6519" customFormat="false" ht="15.75" hidden="false" customHeight="false" outlineLevel="0" collapsed="false">
      <c r="A6519" s="3" t="n">
        <v>6518</v>
      </c>
      <c r="B6519" s="4" t="s">
        <v>23130</v>
      </c>
      <c r="C6519" s="4" t="s">
        <v>23131</v>
      </c>
      <c r="D6519" s="4" t="s">
        <v>23132</v>
      </c>
      <c r="E6519" s="4" t="s">
        <v>23133</v>
      </c>
      <c r="F6519" s="4" t="s">
        <v>10</v>
      </c>
      <c r="G6519" s="4" t="s">
        <v>12</v>
      </c>
    </row>
    <row r="6520" customFormat="false" ht="15.75" hidden="false" customHeight="false" outlineLevel="0" collapsed="false">
      <c r="A6520" s="3" t="n">
        <v>6519</v>
      </c>
      <c r="B6520" s="4" t="s">
        <v>23134</v>
      </c>
      <c r="C6520" s="4" t="s">
        <v>6853</v>
      </c>
      <c r="D6520" s="4" t="s">
        <v>23135</v>
      </c>
      <c r="E6520" s="4" t="s">
        <v>23136</v>
      </c>
      <c r="F6520" s="4" t="s">
        <v>10</v>
      </c>
      <c r="G6520" s="4" t="s">
        <v>12</v>
      </c>
    </row>
    <row r="6521" customFormat="false" ht="15.75" hidden="false" customHeight="false" outlineLevel="0" collapsed="false">
      <c r="A6521" s="3" t="n">
        <v>6520</v>
      </c>
      <c r="B6521" s="4" t="s">
        <v>23137</v>
      </c>
      <c r="C6521" s="4" t="s">
        <v>23138</v>
      </c>
      <c r="D6521" s="4" t="s">
        <v>23139</v>
      </c>
      <c r="E6521" s="4" t="s">
        <v>23140</v>
      </c>
      <c r="F6521" s="4" t="s">
        <v>10</v>
      </c>
      <c r="G6521" s="4" t="s">
        <v>12</v>
      </c>
    </row>
    <row r="6522" customFormat="false" ht="15.75" hidden="false" customHeight="false" outlineLevel="0" collapsed="false">
      <c r="A6522" s="3" t="n">
        <v>6521</v>
      </c>
      <c r="B6522" s="4" t="s">
        <v>23141</v>
      </c>
      <c r="C6522" s="4" t="s">
        <v>6853</v>
      </c>
      <c r="D6522" s="4" t="s">
        <v>23142</v>
      </c>
      <c r="E6522" s="4" t="s">
        <v>10</v>
      </c>
      <c r="F6522" s="4" t="s">
        <v>10</v>
      </c>
      <c r="G6522" s="4" t="s">
        <v>12</v>
      </c>
    </row>
    <row r="6523" customFormat="false" ht="15.75" hidden="false" customHeight="false" outlineLevel="0" collapsed="false">
      <c r="A6523" s="3" t="n">
        <v>6522</v>
      </c>
      <c r="B6523" s="4" t="s">
        <v>23143</v>
      </c>
      <c r="C6523" s="4" t="s">
        <v>6853</v>
      </c>
      <c r="D6523" s="4" t="s">
        <v>23144</v>
      </c>
      <c r="E6523" s="4" t="s">
        <v>23145</v>
      </c>
      <c r="F6523" s="4" t="s">
        <v>10</v>
      </c>
      <c r="G6523" s="4" t="s">
        <v>12</v>
      </c>
    </row>
    <row r="6524" customFormat="false" ht="15.75" hidden="false" customHeight="false" outlineLevel="0" collapsed="false">
      <c r="A6524" s="3" t="n">
        <v>6523</v>
      </c>
      <c r="B6524" s="4" t="s">
        <v>23146</v>
      </c>
      <c r="C6524" s="4" t="s">
        <v>6853</v>
      </c>
      <c r="D6524" s="4" t="s">
        <v>23147</v>
      </c>
      <c r="E6524" s="4" t="s">
        <v>23148</v>
      </c>
      <c r="F6524" s="4" t="s">
        <v>10</v>
      </c>
      <c r="G6524" s="4" t="s">
        <v>12</v>
      </c>
    </row>
    <row r="6525" customFormat="false" ht="15.75" hidden="false" customHeight="false" outlineLevel="0" collapsed="false">
      <c r="A6525" s="3" t="n">
        <v>6524</v>
      </c>
      <c r="B6525" s="4" t="s">
        <v>23149</v>
      </c>
      <c r="C6525" s="4" t="s">
        <v>7630</v>
      </c>
      <c r="D6525" s="4" t="s">
        <v>23150</v>
      </c>
      <c r="E6525" s="4" t="s">
        <v>23151</v>
      </c>
      <c r="F6525" s="4" t="s">
        <v>10</v>
      </c>
      <c r="G6525" s="4" t="s">
        <v>12</v>
      </c>
    </row>
    <row r="6526" customFormat="false" ht="15.75" hidden="false" customHeight="false" outlineLevel="0" collapsed="false">
      <c r="A6526" s="3" t="n">
        <v>6525</v>
      </c>
      <c r="B6526" s="4" t="s">
        <v>23152</v>
      </c>
      <c r="C6526" s="4" t="s">
        <v>23153</v>
      </c>
      <c r="D6526" s="4" t="s">
        <v>23154</v>
      </c>
      <c r="E6526" s="4" t="s">
        <v>23155</v>
      </c>
      <c r="F6526" s="4" t="s">
        <v>10</v>
      </c>
      <c r="G6526" s="4" t="s">
        <v>12</v>
      </c>
    </row>
    <row r="6527" customFormat="false" ht="15.75" hidden="false" customHeight="false" outlineLevel="0" collapsed="false">
      <c r="A6527" s="3" t="n">
        <v>6526</v>
      </c>
      <c r="B6527" s="4" t="s">
        <v>23156</v>
      </c>
      <c r="C6527" s="4" t="s">
        <v>6853</v>
      </c>
      <c r="D6527" s="4" t="s">
        <v>23157</v>
      </c>
      <c r="E6527" s="4" t="s">
        <v>10</v>
      </c>
      <c r="F6527" s="4" t="s">
        <v>10</v>
      </c>
      <c r="G6527" s="4" t="s">
        <v>12</v>
      </c>
    </row>
    <row r="6528" customFormat="false" ht="15.75" hidden="false" customHeight="false" outlineLevel="0" collapsed="false">
      <c r="A6528" s="3" t="n">
        <v>6527</v>
      </c>
      <c r="B6528" s="4" t="s">
        <v>23158</v>
      </c>
      <c r="C6528" s="4" t="s">
        <v>23159</v>
      </c>
      <c r="D6528" s="4" t="s">
        <v>23160</v>
      </c>
      <c r="E6528" s="4" t="s">
        <v>23161</v>
      </c>
      <c r="F6528" s="4" t="s">
        <v>10</v>
      </c>
      <c r="G6528" s="4" t="s">
        <v>12</v>
      </c>
    </row>
    <row r="6529" customFormat="false" ht="15.75" hidden="false" customHeight="false" outlineLevel="0" collapsed="false">
      <c r="A6529" s="3" t="n">
        <v>6528</v>
      </c>
      <c r="B6529" s="4" t="s">
        <v>23162</v>
      </c>
      <c r="C6529" s="4" t="s">
        <v>23163</v>
      </c>
      <c r="D6529" s="4" t="s">
        <v>23164</v>
      </c>
      <c r="E6529" s="4" t="s">
        <v>10</v>
      </c>
      <c r="F6529" s="4" t="s">
        <v>23165</v>
      </c>
      <c r="G6529" s="4" t="s">
        <v>12</v>
      </c>
    </row>
    <row r="6530" customFormat="false" ht="15.75" hidden="false" customHeight="false" outlineLevel="0" collapsed="false">
      <c r="A6530" s="3" t="n">
        <v>6529</v>
      </c>
      <c r="B6530" s="4" t="s">
        <v>23166</v>
      </c>
      <c r="C6530" s="4" t="s">
        <v>23167</v>
      </c>
      <c r="D6530" s="4" t="s">
        <v>23168</v>
      </c>
      <c r="E6530" s="4" t="s">
        <v>23169</v>
      </c>
      <c r="F6530" s="4" t="s">
        <v>10</v>
      </c>
      <c r="G6530" s="4" t="s">
        <v>12</v>
      </c>
    </row>
    <row r="6531" customFormat="false" ht="15.75" hidden="false" customHeight="false" outlineLevel="0" collapsed="false">
      <c r="A6531" s="3" t="n">
        <v>6530</v>
      </c>
      <c r="B6531" s="4" t="s">
        <v>23170</v>
      </c>
      <c r="C6531" s="4" t="s">
        <v>6853</v>
      </c>
      <c r="D6531" s="4" t="s">
        <v>23171</v>
      </c>
      <c r="E6531" s="4" t="s">
        <v>23172</v>
      </c>
      <c r="F6531" s="4" t="s">
        <v>10</v>
      </c>
      <c r="G6531" s="4" t="s">
        <v>12</v>
      </c>
    </row>
    <row r="6532" customFormat="false" ht="15.75" hidden="false" customHeight="false" outlineLevel="0" collapsed="false">
      <c r="A6532" s="3" t="n">
        <v>6531</v>
      </c>
      <c r="B6532" s="4" t="s">
        <v>23173</v>
      </c>
      <c r="C6532" s="4" t="s">
        <v>23174</v>
      </c>
      <c r="D6532" s="4" t="s">
        <v>23175</v>
      </c>
      <c r="E6532" s="4" t="s">
        <v>17489</v>
      </c>
      <c r="F6532" s="4" t="s">
        <v>10</v>
      </c>
      <c r="G6532" s="4" t="s">
        <v>12</v>
      </c>
    </row>
    <row r="6533" customFormat="false" ht="15.75" hidden="false" customHeight="false" outlineLevel="0" collapsed="false">
      <c r="A6533" s="3" t="n">
        <v>6532</v>
      </c>
      <c r="B6533" s="4" t="s">
        <v>23176</v>
      </c>
      <c r="C6533" s="4" t="s">
        <v>6853</v>
      </c>
      <c r="D6533" s="4" t="s">
        <v>23177</v>
      </c>
      <c r="E6533" s="4" t="s">
        <v>10</v>
      </c>
      <c r="F6533" s="4" t="s">
        <v>10</v>
      </c>
      <c r="G6533" s="4" t="s">
        <v>12</v>
      </c>
    </row>
    <row r="6534" customFormat="false" ht="15.75" hidden="false" customHeight="false" outlineLevel="0" collapsed="false">
      <c r="A6534" s="3" t="n">
        <v>6533</v>
      </c>
      <c r="B6534" s="4" t="s">
        <v>23178</v>
      </c>
      <c r="C6534" s="4" t="s">
        <v>23179</v>
      </c>
      <c r="D6534" s="4" t="s">
        <v>23180</v>
      </c>
      <c r="E6534" s="4" t="n">
        <v>9830367706</v>
      </c>
      <c r="F6534" s="4" t="s">
        <v>10</v>
      </c>
      <c r="G6534" s="4" t="s">
        <v>12</v>
      </c>
    </row>
    <row r="6535" customFormat="false" ht="15.75" hidden="false" customHeight="false" outlineLevel="0" collapsed="false">
      <c r="A6535" s="3" t="n">
        <v>6534</v>
      </c>
      <c r="B6535" s="4" t="s">
        <v>23181</v>
      </c>
      <c r="C6535" s="4" t="s">
        <v>23182</v>
      </c>
      <c r="D6535" s="4" t="s">
        <v>23183</v>
      </c>
      <c r="E6535" s="4" t="s">
        <v>10</v>
      </c>
      <c r="F6535" s="4" t="s">
        <v>10</v>
      </c>
      <c r="G6535" s="4" t="s">
        <v>12</v>
      </c>
    </row>
    <row r="6536" customFormat="false" ht="15.75" hidden="false" customHeight="false" outlineLevel="0" collapsed="false">
      <c r="A6536" s="3" t="n">
        <v>6535</v>
      </c>
      <c r="B6536" s="4" t="s">
        <v>23184</v>
      </c>
      <c r="C6536" s="4" t="s">
        <v>6853</v>
      </c>
      <c r="D6536" s="4" t="s">
        <v>23185</v>
      </c>
      <c r="E6536" s="4" t="s">
        <v>23186</v>
      </c>
      <c r="F6536" s="4" t="s">
        <v>10</v>
      </c>
      <c r="G6536" s="4" t="s">
        <v>12</v>
      </c>
    </row>
    <row r="6537" customFormat="false" ht="15.75" hidden="false" customHeight="false" outlineLevel="0" collapsed="false">
      <c r="A6537" s="3" t="n">
        <v>6536</v>
      </c>
      <c r="B6537" s="4" t="s">
        <v>23187</v>
      </c>
      <c r="C6537" s="4" t="s">
        <v>23188</v>
      </c>
      <c r="D6537" s="12" t="s">
        <v>23189</v>
      </c>
      <c r="E6537" s="4" t="s">
        <v>23190</v>
      </c>
      <c r="F6537" s="4" t="s">
        <v>10</v>
      </c>
      <c r="G6537" s="4" t="s">
        <v>12</v>
      </c>
    </row>
    <row r="6538" customFormat="false" ht="15.75" hidden="false" customHeight="false" outlineLevel="0" collapsed="false">
      <c r="A6538" s="3" t="n">
        <v>6537</v>
      </c>
      <c r="B6538" s="4" t="s">
        <v>23191</v>
      </c>
      <c r="C6538" s="4" t="s">
        <v>6853</v>
      </c>
      <c r="D6538" s="4" t="s">
        <v>23192</v>
      </c>
      <c r="E6538" s="4" t="s">
        <v>10</v>
      </c>
      <c r="F6538" s="4" t="s">
        <v>10</v>
      </c>
      <c r="G6538" s="4" t="s">
        <v>12</v>
      </c>
    </row>
    <row r="6539" customFormat="false" ht="15.75" hidden="false" customHeight="false" outlineLevel="0" collapsed="false">
      <c r="A6539" s="3" t="n">
        <v>6538</v>
      </c>
      <c r="B6539" s="4" t="s">
        <v>23193</v>
      </c>
      <c r="C6539" s="4" t="s">
        <v>23194</v>
      </c>
      <c r="D6539" s="4" t="s">
        <v>23195</v>
      </c>
      <c r="E6539" s="4" t="n">
        <v>9810210847</v>
      </c>
      <c r="F6539" s="4" t="s">
        <v>10</v>
      </c>
      <c r="G6539" s="4" t="s">
        <v>12</v>
      </c>
    </row>
    <row r="6540" customFormat="false" ht="15.75" hidden="false" customHeight="false" outlineLevel="0" collapsed="false">
      <c r="A6540" s="3" t="n">
        <v>6539</v>
      </c>
      <c r="B6540" s="4" t="s">
        <v>23196</v>
      </c>
      <c r="C6540" s="4" t="s">
        <v>6853</v>
      </c>
      <c r="D6540" s="4" t="s">
        <v>23197</v>
      </c>
      <c r="E6540" s="4" t="s">
        <v>23198</v>
      </c>
      <c r="F6540" s="4" t="s">
        <v>10</v>
      </c>
      <c r="G6540" s="4" t="s">
        <v>12</v>
      </c>
    </row>
    <row r="6541" customFormat="false" ht="15.75" hidden="false" customHeight="false" outlineLevel="0" collapsed="false">
      <c r="A6541" s="3" t="n">
        <v>6540</v>
      </c>
      <c r="B6541" s="4" t="s">
        <v>23199</v>
      </c>
      <c r="C6541" s="4" t="s">
        <v>6853</v>
      </c>
      <c r="D6541" s="4" t="s">
        <v>23200</v>
      </c>
      <c r="E6541" s="4" t="s">
        <v>23201</v>
      </c>
      <c r="F6541" s="4" t="s">
        <v>10</v>
      </c>
      <c r="G6541" s="4" t="s">
        <v>12</v>
      </c>
    </row>
    <row r="6542" customFormat="false" ht="15.75" hidden="false" customHeight="false" outlineLevel="0" collapsed="false">
      <c r="A6542" s="3" t="n">
        <v>6541</v>
      </c>
      <c r="B6542" s="4" t="s">
        <v>23202</v>
      </c>
      <c r="C6542" s="4" t="s">
        <v>6853</v>
      </c>
      <c r="D6542" s="4" t="s">
        <v>23203</v>
      </c>
      <c r="E6542" s="4" t="s">
        <v>10</v>
      </c>
      <c r="F6542" s="4" t="s">
        <v>10</v>
      </c>
      <c r="G6542" s="4" t="s">
        <v>12</v>
      </c>
    </row>
    <row r="6543" customFormat="false" ht="15.75" hidden="false" customHeight="false" outlineLevel="0" collapsed="false">
      <c r="A6543" s="3" t="n">
        <v>6542</v>
      </c>
      <c r="B6543" s="4" t="s">
        <v>23204</v>
      </c>
      <c r="C6543" s="4" t="s">
        <v>23205</v>
      </c>
      <c r="D6543" s="4" t="s">
        <v>23206</v>
      </c>
      <c r="E6543" s="10" t="s">
        <v>23207</v>
      </c>
      <c r="F6543" s="4" t="s">
        <v>10</v>
      </c>
      <c r="G6543" s="4" t="s">
        <v>12</v>
      </c>
    </row>
    <row r="6544" customFormat="false" ht="15.75" hidden="false" customHeight="false" outlineLevel="0" collapsed="false">
      <c r="A6544" s="3" t="n">
        <v>6543</v>
      </c>
      <c r="B6544" s="4" t="s">
        <v>23208</v>
      </c>
      <c r="C6544" s="4" t="s">
        <v>23209</v>
      </c>
      <c r="D6544" s="4" t="s">
        <v>23210</v>
      </c>
      <c r="E6544" s="4" t="n">
        <v>8511143033</v>
      </c>
      <c r="F6544" s="4" t="s">
        <v>10</v>
      </c>
      <c r="G6544" s="4" t="s">
        <v>12</v>
      </c>
    </row>
    <row r="6545" customFormat="false" ht="15.75" hidden="false" customHeight="false" outlineLevel="0" collapsed="false">
      <c r="A6545" s="3" t="n">
        <v>6544</v>
      </c>
      <c r="B6545" s="4" t="s">
        <v>23211</v>
      </c>
      <c r="C6545" s="4" t="s">
        <v>6853</v>
      </c>
      <c r="D6545" s="4" t="s">
        <v>23212</v>
      </c>
      <c r="E6545" s="4" t="s">
        <v>10</v>
      </c>
      <c r="F6545" s="4" t="s">
        <v>10</v>
      </c>
      <c r="G6545" s="4" t="s">
        <v>12</v>
      </c>
    </row>
    <row r="6546" customFormat="false" ht="15.75" hidden="false" customHeight="false" outlineLevel="0" collapsed="false">
      <c r="A6546" s="3" t="n">
        <v>6545</v>
      </c>
      <c r="B6546" s="4" t="s">
        <v>23213</v>
      </c>
      <c r="C6546" s="4" t="s">
        <v>23214</v>
      </c>
      <c r="D6546" s="4" t="s">
        <v>23215</v>
      </c>
      <c r="E6546" s="4" t="s">
        <v>10</v>
      </c>
      <c r="F6546" s="4" t="s">
        <v>10</v>
      </c>
      <c r="G6546" s="4" t="s">
        <v>12</v>
      </c>
    </row>
    <row r="6547" customFormat="false" ht="15.75" hidden="false" customHeight="false" outlineLevel="0" collapsed="false">
      <c r="A6547" s="3" t="n">
        <v>6546</v>
      </c>
      <c r="B6547" s="4" t="s">
        <v>23216</v>
      </c>
      <c r="C6547" s="4" t="s">
        <v>4115</v>
      </c>
      <c r="D6547" s="4" t="s">
        <v>23217</v>
      </c>
      <c r="E6547" s="4" t="n">
        <v>9705388847</v>
      </c>
      <c r="F6547" s="4" t="s">
        <v>10</v>
      </c>
      <c r="G6547" s="4" t="s">
        <v>12</v>
      </c>
    </row>
    <row r="6548" customFormat="false" ht="15.75" hidden="false" customHeight="false" outlineLevel="0" collapsed="false">
      <c r="A6548" s="3" t="n">
        <v>6547</v>
      </c>
      <c r="B6548" s="4" t="s">
        <v>23218</v>
      </c>
      <c r="C6548" s="4" t="s">
        <v>6853</v>
      </c>
      <c r="D6548" s="4" t="s">
        <v>23219</v>
      </c>
      <c r="E6548" s="4" t="s">
        <v>10</v>
      </c>
      <c r="F6548" s="4" t="s">
        <v>10</v>
      </c>
      <c r="G6548" s="4" t="s">
        <v>12</v>
      </c>
    </row>
    <row r="6549" customFormat="false" ht="15.75" hidden="false" customHeight="false" outlineLevel="0" collapsed="false">
      <c r="A6549" s="3" t="n">
        <v>6548</v>
      </c>
      <c r="B6549" s="4" t="s">
        <v>23220</v>
      </c>
      <c r="C6549" s="4" t="s">
        <v>19557</v>
      </c>
      <c r="D6549" s="4" t="s">
        <v>23221</v>
      </c>
      <c r="E6549" s="4" t="n">
        <v>9717207468</v>
      </c>
      <c r="F6549" s="4" t="s">
        <v>10</v>
      </c>
      <c r="G6549" s="4" t="s">
        <v>12</v>
      </c>
    </row>
    <row r="6550" customFormat="false" ht="15.75" hidden="false" customHeight="false" outlineLevel="0" collapsed="false">
      <c r="A6550" s="3" t="n">
        <v>6549</v>
      </c>
      <c r="B6550" s="4" t="s">
        <v>23222</v>
      </c>
      <c r="C6550" s="4" t="s">
        <v>23223</v>
      </c>
      <c r="D6550" s="4" t="s">
        <v>23224</v>
      </c>
      <c r="E6550" s="4" t="s">
        <v>23225</v>
      </c>
      <c r="F6550" s="4" t="s">
        <v>10</v>
      </c>
      <c r="G6550" s="4" t="s">
        <v>12</v>
      </c>
    </row>
    <row r="6551" customFormat="false" ht="15.75" hidden="false" customHeight="false" outlineLevel="0" collapsed="false">
      <c r="A6551" s="3" t="n">
        <v>6550</v>
      </c>
      <c r="B6551" s="4" t="s">
        <v>23226</v>
      </c>
      <c r="C6551" s="4" t="s">
        <v>23227</v>
      </c>
      <c r="D6551" s="4" t="s">
        <v>23228</v>
      </c>
      <c r="E6551" s="4" t="s">
        <v>23229</v>
      </c>
      <c r="F6551" s="4" t="s">
        <v>10</v>
      </c>
      <c r="G6551" s="4" t="s">
        <v>12</v>
      </c>
    </row>
    <row r="6552" customFormat="false" ht="15.75" hidden="false" customHeight="false" outlineLevel="0" collapsed="false">
      <c r="A6552" s="3" t="n">
        <v>6551</v>
      </c>
      <c r="B6552" s="4" t="s">
        <v>23230</v>
      </c>
      <c r="C6552" s="4" t="s">
        <v>23231</v>
      </c>
      <c r="D6552" s="4" t="s">
        <v>23232</v>
      </c>
      <c r="E6552" s="4" t="s">
        <v>23233</v>
      </c>
      <c r="F6552" s="4" t="s">
        <v>10</v>
      </c>
      <c r="G6552" s="4" t="s">
        <v>12</v>
      </c>
    </row>
    <row r="6553" customFormat="false" ht="15.75" hidden="false" customHeight="false" outlineLevel="0" collapsed="false">
      <c r="A6553" s="3" t="n">
        <v>6552</v>
      </c>
      <c r="B6553" s="4" t="s">
        <v>23234</v>
      </c>
      <c r="C6553" s="4" t="s">
        <v>23235</v>
      </c>
      <c r="D6553" s="4" t="s">
        <v>23236</v>
      </c>
      <c r="E6553" s="4" t="s">
        <v>23237</v>
      </c>
      <c r="F6553" s="4" t="s">
        <v>10</v>
      </c>
      <c r="G6553" s="4" t="s">
        <v>12</v>
      </c>
    </row>
    <row r="6554" customFormat="false" ht="15.75" hidden="false" customHeight="false" outlineLevel="0" collapsed="false">
      <c r="A6554" s="3" t="n">
        <v>6553</v>
      </c>
      <c r="B6554" s="4" t="s">
        <v>23238</v>
      </c>
      <c r="C6554" s="4" t="s">
        <v>23239</v>
      </c>
      <c r="D6554" s="4" t="s">
        <v>23240</v>
      </c>
      <c r="E6554" s="4" t="s">
        <v>23241</v>
      </c>
      <c r="F6554" s="4" t="s">
        <v>10</v>
      </c>
      <c r="G6554" s="4" t="s">
        <v>12</v>
      </c>
    </row>
    <row r="6555" customFormat="false" ht="15.75" hidden="false" customHeight="false" outlineLevel="0" collapsed="false">
      <c r="A6555" s="3" t="n">
        <v>6554</v>
      </c>
      <c r="B6555" s="4" t="s">
        <v>23242</v>
      </c>
      <c r="C6555" s="4" t="s">
        <v>6853</v>
      </c>
      <c r="D6555" s="4" t="s">
        <v>23243</v>
      </c>
      <c r="E6555" s="4" t="n">
        <v>9999818409</v>
      </c>
      <c r="F6555" s="4" t="s">
        <v>10</v>
      </c>
      <c r="G6555" s="4" t="s">
        <v>12</v>
      </c>
    </row>
    <row r="6556" customFormat="false" ht="15.75" hidden="false" customHeight="false" outlineLevel="0" collapsed="false">
      <c r="A6556" s="3" t="n">
        <v>6555</v>
      </c>
      <c r="B6556" s="4" t="s">
        <v>23244</v>
      </c>
      <c r="C6556" s="4" t="s">
        <v>23245</v>
      </c>
      <c r="D6556" s="4" t="s">
        <v>23246</v>
      </c>
      <c r="E6556" s="4" t="n">
        <v>8860600392</v>
      </c>
      <c r="F6556" s="4" t="s">
        <v>10</v>
      </c>
      <c r="G6556" s="4" t="s">
        <v>12</v>
      </c>
    </row>
    <row r="6557" customFormat="false" ht="15.75" hidden="false" customHeight="false" outlineLevel="0" collapsed="false">
      <c r="A6557" s="3" t="n">
        <v>6556</v>
      </c>
      <c r="B6557" s="4" t="s">
        <v>23247</v>
      </c>
      <c r="C6557" s="4" t="s">
        <v>2693</v>
      </c>
      <c r="D6557" s="4" t="s">
        <v>23248</v>
      </c>
      <c r="E6557" s="4" t="n">
        <v>9835385901</v>
      </c>
      <c r="F6557" s="4" t="s">
        <v>10</v>
      </c>
      <c r="G6557" s="4" t="s">
        <v>12</v>
      </c>
    </row>
    <row r="6558" customFormat="false" ht="15.75" hidden="false" customHeight="false" outlineLevel="0" collapsed="false">
      <c r="A6558" s="3" t="n">
        <v>6557</v>
      </c>
      <c r="B6558" s="4" t="s">
        <v>23249</v>
      </c>
      <c r="C6558" s="4" t="s">
        <v>23250</v>
      </c>
      <c r="D6558" s="4" t="s">
        <v>23251</v>
      </c>
      <c r="E6558" s="4" t="n">
        <v>98333171334</v>
      </c>
      <c r="F6558" s="4" t="s">
        <v>10</v>
      </c>
      <c r="G6558" s="4" t="s">
        <v>12</v>
      </c>
    </row>
    <row r="6559" customFormat="false" ht="15.75" hidden="false" customHeight="false" outlineLevel="0" collapsed="false">
      <c r="A6559" s="3" t="n">
        <v>6558</v>
      </c>
      <c r="B6559" s="4" t="s">
        <v>23252</v>
      </c>
      <c r="C6559" s="4" t="s">
        <v>6853</v>
      </c>
      <c r="D6559" s="4" t="s">
        <v>23253</v>
      </c>
      <c r="E6559" s="4" t="s">
        <v>10</v>
      </c>
      <c r="F6559" s="4" t="s">
        <v>10</v>
      </c>
      <c r="G6559" s="4" t="s">
        <v>12</v>
      </c>
    </row>
    <row r="6560" customFormat="false" ht="15.75" hidden="false" customHeight="false" outlineLevel="0" collapsed="false">
      <c r="A6560" s="3" t="n">
        <v>6559</v>
      </c>
      <c r="B6560" s="4" t="s">
        <v>23254</v>
      </c>
      <c r="C6560" s="4" t="s">
        <v>23255</v>
      </c>
      <c r="D6560" s="4" t="s">
        <v>23256</v>
      </c>
      <c r="E6560" s="4" t="s">
        <v>17489</v>
      </c>
      <c r="F6560" s="4" t="s">
        <v>10</v>
      </c>
      <c r="G6560" s="4" t="s">
        <v>12</v>
      </c>
    </row>
    <row r="6561" customFormat="false" ht="15.75" hidden="false" customHeight="false" outlineLevel="0" collapsed="false">
      <c r="A6561" s="3" t="n">
        <v>6560</v>
      </c>
      <c r="B6561" s="4" t="s">
        <v>23257</v>
      </c>
      <c r="C6561" s="4" t="s">
        <v>23258</v>
      </c>
      <c r="D6561" s="4" t="s">
        <v>23259</v>
      </c>
      <c r="E6561" s="4" t="n">
        <v>9612911306</v>
      </c>
      <c r="F6561" s="4" t="s">
        <v>10</v>
      </c>
      <c r="G6561" s="4" t="s">
        <v>12</v>
      </c>
    </row>
    <row r="6562" customFormat="false" ht="15.75" hidden="false" customHeight="false" outlineLevel="0" collapsed="false">
      <c r="A6562" s="3" t="n">
        <v>6561</v>
      </c>
      <c r="B6562" s="4" t="s">
        <v>23260</v>
      </c>
      <c r="C6562" s="4" t="s">
        <v>23261</v>
      </c>
      <c r="D6562" s="4" t="s">
        <v>23262</v>
      </c>
      <c r="E6562" s="4" t="n">
        <v>8588863637</v>
      </c>
      <c r="F6562" s="4" t="s">
        <v>10</v>
      </c>
      <c r="G6562" s="4" t="s">
        <v>12</v>
      </c>
    </row>
    <row r="6563" customFormat="false" ht="15.75" hidden="false" customHeight="false" outlineLevel="0" collapsed="false">
      <c r="A6563" s="3" t="n">
        <v>6562</v>
      </c>
      <c r="B6563" s="4" t="s">
        <v>23263</v>
      </c>
      <c r="C6563" s="4" t="s">
        <v>6853</v>
      </c>
      <c r="D6563" s="4" t="s">
        <v>23264</v>
      </c>
      <c r="E6563" s="4" t="s">
        <v>23265</v>
      </c>
      <c r="F6563" s="4" t="s">
        <v>10</v>
      </c>
      <c r="G6563" s="4" t="s">
        <v>12</v>
      </c>
    </row>
    <row r="6564" customFormat="false" ht="15.75" hidden="false" customHeight="false" outlineLevel="0" collapsed="false">
      <c r="A6564" s="3" t="n">
        <v>6563</v>
      </c>
      <c r="B6564" s="4" t="s">
        <v>23266</v>
      </c>
      <c r="C6564" s="4" t="s">
        <v>23267</v>
      </c>
      <c r="D6564" s="4" t="s">
        <v>23268</v>
      </c>
      <c r="E6564" s="4" t="n">
        <v>9811663205</v>
      </c>
      <c r="F6564" s="4" t="s">
        <v>10</v>
      </c>
      <c r="G6564" s="4" t="s">
        <v>12</v>
      </c>
    </row>
    <row r="6565" customFormat="false" ht="15.75" hidden="false" customHeight="false" outlineLevel="0" collapsed="false">
      <c r="A6565" s="3" t="n">
        <v>6564</v>
      </c>
      <c r="B6565" s="4" t="s">
        <v>23269</v>
      </c>
      <c r="C6565" s="4" t="s">
        <v>6853</v>
      </c>
      <c r="D6565" s="4" t="s">
        <v>23270</v>
      </c>
      <c r="E6565" s="4" t="s">
        <v>23271</v>
      </c>
      <c r="F6565" s="4" t="s">
        <v>10</v>
      </c>
      <c r="G6565" s="4" t="s">
        <v>12</v>
      </c>
    </row>
    <row r="6566" customFormat="false" ht="15.75" hidden="false" customHeight="false" outlineLevel="0" collapsed="false">
      <c r="A6566" s="3" t="n">
        <v>6565</v>
      </c>
      <c r="B6566" s="4" t="s">
        <v>23272</v>
      </c>
      <c r="C6566" s="4" t="s">
        <v>23273</v>
      </c>
      <c r="D6566" s="4" t="s">
        <v>23274</v>
      </c>
      <c r="E6566" s="4" t="s">
        <v>10</v>
      </c>
      <c r="F6566" s="4" t="s">
        <v>10</v>
      </c>
      <c r="G6566" s="4" t="s">
        <v>12</v>
      </c>
    </row>
    <row r="6567" customFormat="false" ht="15.75" hidden="false" customHeight="false" outlineLevel="0" collapsed="false">
      <c r="A6567" s="3" t="n">
        <v>6566</v>
      </c>
      <c r="B6567" s="4" t="s">
        <v>23275</v>
      </c>
      <c r="C6567" s="4" t="s">
        <v>23276</v>
      </c>
      <c r="D6567" s="4" t="s">
        <v>23277</v>
      </c>
      <c r="E6567" s="4" t="n">
        <v>8281361313</v>
      </c>
      <c r="F6567" s="4" t="s">
        <v>10</v>
      </c>
      <c r="G6567" s="4" t="s">
        <v>12</v>
      </c>
    </row>
    <row r="6568" customFormat="false" ht="15.75" hidden="false" customHeight="false" outlineLevel="0" collapsed="false">
      <c r="A6568" s="3" t="n">
        <v>6567</v>
      </c>
      <c r="B6568" s="4" t="s">
        <v>23278</v>
      </c>
      <c r="C6568" s="4" t="s">
        <v>23279</v>
      </c>
      <c r="D6568" s="4" t="s">
        <v>23280</v>
      </c>
      <c r="E6568" s="4" t="s">
        <v>10</v>
      </c>
      <c r="F6568" s="4" t="s">
        <v>10</v>
      </c>
      <c r="G6568" s="4" t="s">
        <v>12</v>
      </c>
    </row>
    <row r="6569" customFormat="false" ht="15.75" hidden="false" customHeight="false" outlineLevel="0" collapsed="false">
      <c r="A6569" s="3" t="n">
        <v>6568</v>
      </c>
      <c r="B6569" s="4" t="s">
        <v>23281</v>
      </c>
      <c r="C6569" s="4" t="s">
        <v>23282</v>
      </c>
      <c r="D6569" s="4" t="s">
        <v>23283</v>
      </c>
      <c r="E6569" s="4" t="s">
        <v>17489</v>
      </c>
      <c r="F6569" s="4" t="s">
        <v>10</v>
      </c>
      <c r="G6569" s="4" t="s">
        <v>12</v>
      </c>
    </row>
    <row r="6570" customFormat="false" ht="15.75" hidden="false" customHeight="false" outlineLevel="0" collapsed="false">
      <c r="A6570" s="3" t="n">
        <v>6569</v>
      </c>
      <c r="B6570" s="4" t="s">
        <v>23284</v>
      </c>
      <c r="C6570" s="4" t="s">
        <v>18205</v>
      </c>
      <c r="D6570" s="4" t="s">
        <v>23285</v>
      </c>
      <c r="E6570" s="4" t="n">
        <v>9884087652</v>
      </c>
      <c r="F6570" s="4" t="s">
        <v>10</v>
      </c>
      <c r="G6570" s="4" t="s">
        <v>12</v>
      </c>
    </row>
    <row r="6571" customFormat="false" ht="15.75" hidden="false" customHeight="false" outlineLevel="0" collapsed="false">
      <c r="A6571" s="3" t="n">
        <v>6570</v>
      </c>
      <c r="B6571" s="4" t="s">
        <v>23286</v>
      </c>
      <c r="C6571" s="4" t="s">
        <v>23287</v>
      </c>
      <c r="D6571" s="4" t="s">
        <v>23288</v>
      </c>
      <c r="E6571" s="4" t="s">
        <v>23289</v>
      </c>
      <c r="F6571" s="4" t="s">
        <v>10</v>
      </c>
      <c r="G6571" s="4" t="s">
        <v>12</v>
      </c>
    </row>
    <row r="6572" customFormat="false" ht="15.75" hidden="false" customHeight="false" outlineLevel="0" collapsed="false">
      <c r="A6572" s="3" t="n">
        <v>6571</v>
      </c>
      <c r="B6572" s="4" t="s">
        <v>23290</v>
      </c>
      <c r="C6572" s="4" t="s">
        <v>6853</v>
      </c>
      <c r="D6572" s="4" t="s">
        <v>23291</v>
      </c>
      <c r="E6572" s="4" t="s">
        <v>10</v>
      </c>
      <c r="F6572" s="4" t="s">
        <v>10</v>
      </c>
      <c r="G6572" s="4" t="s">
        <v>12</v>
      </c>
    </row>
    <row r="6573" customFormat="false" ht="15.75" hidden="false" customHeight="false" outlineLevel="0" collapsed="false">
      <c r="A6573" s="3" t="n">
        <v>6572</v>
      </c>
      <c r="B6573" s="4" t="s">
        <v>23292</v>
      </c>
      <c r="C6573" s="4" t="s">
        <v>23293</v>
      </c>
      <c r="D6573" s="4" t="s">
        <v>23294</v>
      </c>
      <c r="E6573" s="4" t="s">
        <v>23295</v>
      </c>
      <c r="F6573" s="4" t="s">
        <v>10</v>
      </c>
      <c r="G6573" s="4" t="s">
        <v>12</v>
      </c>
    </row>
    <row r="6574" customFormat="false" ht="15.75" hidden="false" customHeight="false" outlineLevel="0" collapsed="false">
      <c r="A6574" s="3" t="n">
        <v>6573</v>
      </c>
      <c r="B6574" s="4" t="s">
        <v>23296</v>
      </c>
      <c r="C6574" s="4" t="s">
        <v>6853</v>
      </c>
      <c r="D6574" s="4" t="s">
        <v>23297</v>
      </c>
      <c r="E6574" s="4" t="s">
        <v>10</v>
      </c>
      <c r="F6574" s="4" t="s">
        <v>10</v>
      </c>
      <c r="G6574" s="4" t="s">
        <v>12</v>
      </c>
    </row>
    <row r="6575" customFormat="false" ht="15.75" hidden="false" customHeight="false" outlineLevel="0" collapsed="false">
      <c r="A6575" s="3" t="n">
        <v>6574</v>
      </c>
      <c r="B6575" s="4" t="s">
        <v>23298</v>
      </c>
      <c r="C6575" s="4" t="s">
        <v>17139</v>
      </c>
      <c r="D6575" s="4" t="s">
        <v>23299</v>
      </c>
      <c r="E6575" s="4" t="s">
        <v>17489</v>
      </c>
      <c r="F6575" s="4" t="s">
        <v>10</v>
      </c>
      <c r="G6575" s="4" t="s">
        <v>12</v>
      </c>
    </row>
    <row r="6576" customFormat="false" ht="15.75" hidden="false" customHeight="false" outlineLevel="0" collapsed="false">
      <c r="A6576" s="3" t="n">
        <v>6575</v>
      </c>
      <c r="B6576" s="4" t="s">
        <v>23300</v>
      </c>
      <c r="C6576" s="4" t="s">
        <v>23301</v>
      </c>
      <c r="D6576" s="4" t="s">
        <v>23302</v>
      </c>
      <c r="E6576" s="4" t="s">
        <v>17489</v>
      </c>
      <c r="F6576" s="4" t="s">
        <v>10</v>
      </c>
      <c r="G6576" s="4" t="s">
        <v>12</v>
      </c>
    </row>
    <row r="6577" customFormat="false" ht="15.75" hidden="false" customHeight="false" outlineLevel="0" collapsed="false">
      <c r="A6577" s="3" t="n">
        <v>6576</v>
      </c>
      <c r="B6577" s="4" t="s">
        <v>23303</v>
      </c>
      <c r="C6577" s="4" t="s">
        <v>6853</v>
      </c>
      <c r="D6577" s="4" t="s">
        <v>23304</v>
      </c>
      <c r="E6577" s="4" t="s">
        <v>10</v>
      </c>
      <c r="F6577" s="4" t="s">
        <v>10</v>
      </c>
      <c r="G6577" s="4" t="s">
        <v>12</v>
      </c>
    </row>
    <row r="6578" customFormat="false" ht="15.75" hidden="false" customHeight="false" outlineLevel="0" collapsed="false">
      <c r="A6578" s="3" t="n">
        <v>6577</v>
      </c>
      <c r="B6578" s="4" t="s">
        <v>23305</v>
      </c>
      <c r="C6578" s="4" t="s">
        <v>7040</v>
      </c>
      <c r="D6578" s="4" t="s">
        <v>23306</v>
      </c>
      <c r="E6578" s="4" t="s">
        <v>23307</v>
      </c>
      <c r="F6578" s="4" t="s">
        <v>10</v>
      </c>
      <c r="G6578" s="4" t="s">
        <v>12</v>
      </c>
    </row>
    <row r="6579" customFormat="false" ht="15.75" hidden="false" customHeight="false" outlineLevel="0" collapsed="false">
      <c r="A6579" s="3" t="n">
        <v>6578</v>
      </c>
      <c r="B6579" s="4" t="s">
        <v>23308</v>
      </c>
      <c r="C6579" s="4" t="s">
        <v>23309</v>
      </c>
      <c r="D6579" s="4" t="s">
        <v>23310</v>
      </c>
      <c r="E6579" s="4" t="s">
        <v>23311</v>
      </c>
      <c r="F6579" s="4" t="s">
        <v>10</v>
      </c>
      <c r="G6579" s="4" t="s">
        <v>12</v>
      </c>
    </row>
    <row r="6580" customFormat="false" ht="15.75" hidden="false" customHeight="false" outlineLevel="0" collapsed="false">
      <c r="A6580" s="3" t="n">
        <v>6579</v>
      </c>
      <c r="B6580" s="4" t="s">
        <v>23312</v>
      </c>
      <c r="C6580" s="4" t="s">
        <v>23313</v>
      </c>
      <c r="D6580" s="4" t="s">
        <v>23314</v>
      </c>
      <c r="E6580" s="4" t="s">
        <v>23315</v>
      </c>
      <c r="F6580" s="4" t="s">
        <v>10</v>
      </c>
      <c r="G6580" s="4" t="s">
        <v>12</v>
      </c>
    </row>
    <row r="6581" customFormat="false" ht="15.75" hidden="false" customHeight="false" outlineLevel="0" collapsed="false">
      <c r="A6581" s="3" t="n">
        <v>6580</v>
      </c>
      <c r="B6581" s="4" t="s">
        <v>23316</v>
      </c>
      <c r="C6581" s="4" t="s">
        <v>23317</v>
      </c>
      <c r="D6581" s="4" t="s">
        <v>23318</v>
      </c>
      <c r="E6581" s="4" t="s">
        <v>23319</v>
      </c>
      <c r="F6581" s="4" t="s">
        <v>10</v>
      </c>
      <c r="G6581" s="4" t="s">
        <v>12</v>
      </c>
    </row>
    <row r="6582" customFormat="false" ht="15.75" hidden="false" customHeight="false" outlineLevel="0" collapsed="false">
      <c r="A6582" s="3" t="n">
        <v>6581</v>
      </c>
      <c r="B6582" s="4" t="s">
        <v>23320</v>
      </c>
      <c r="C6582" s="4" t="s">
        <v>23321</v>
      </c>
      <c r="D6582" s="4" t="s">
        <v>23322</v>
      </c>
      <c r="E6582" s="4" t="s">
        <v>17489</v>
      </c>
      <c r="F6582" s="4" t="s">
        <v>10</v>
      </c>
      <c r="G6582" s="4" t="s">
        <v>12</v>
      </c>
    </row>
    <row r="6583" customFormat="false" ht="15.75" hidden="false" customHeight="false" outlineLevel="0" collapsed="false">
      <c r="A6583" s="3" t="n">
        <v>6582</v>
      </c>
      <c r="B6583" s="4" t="s">
        <v>23323</v>
      </c>
      <c r="C6583" s="4" t="s">
        <v>23324</v>
      </c>
      <c r="D6583" s="4" t="s">
        <v>23325</v>
      </c>
      <c r="E6583" s="4" t="s">
        <v>10</v>
      </c>
      <c r="F6583" s="4" t="s">
        <v>10</v>
      </c>
      <c r="G6583" s="4" t="s">
        <v>12</v>
      </c>
    </row>
    <row r="6584" customFormat="false" ht="15.75" hidden="false" customHeight="false" outlineLevel="0" collapsed="false">
      <c r="A6584" s="3" t="n">
        <v>6583</v>
      </c>
      <c r="B6584" s="4" t="s">
        <v>23326</v>
      </c>
      <c r="C6584" s="4" t="s">
        <v>23327</v>
      </c>
      <c r="D6584" s="4" t="s">
        <v>23328</v>
      </c>
      <c r="E6584" s="4" t="s">
        <v>23329</v>
      </c>
      <c r="F6584" s="4" t="s">
        <v>10</v>
      </c>
      <c r="G6584" s="4" t="s">
        <v>12</v>
      </c>
    </row>
    <row r="6585" customFormat="false" ht="15.75" hidden="false" customHeight="false" outlineLevel="0" collapsed="false">
      <c r="A6585" s="3" t="n">
        <v>6584</v>
      </c>
      <c r="B6585" s="4" t="s">
        <v>23330</v>
      </c>
      <c r="C6585" s="4" t="s">
        <v>23331</v>
      </c>
      <c r="D6585" s="4" t="s">
        <v>23332</v>
      </c>
      <c r="E6585" s="4" t="s">
        <v>23333</v>
      </c>
      <c r="F6585" s="4" t="s">
        <v>10</v>
      </c>
      <c r="G6585" s="4" t="s">
        <v>12</v>
      </c>
    </row>
    <row r="6586" customFormat="false" ht="15.75" hidden="false" customHeight="false" outlineLevel="0" collapsed="false">
      <c r="A6586" s="3" t="n">
        <v>6585</v>
      </c>
      <c r="B6586" s="4" t="s">
        <v>23334</v>
      </c>
      <c r="C6586" s="4" t="s">
        <v>6853</v>
      </c>
      <c r="D6586" s="4" t="s">
        <v>23335</v>
      </c>
      <c r="E6586" s="4" t="s">
        <v>10</v>
      </c>
      <c r="F6586" s="4" t="s">
        <v>10</v>
      </c>
      <c r="G6586" s="4" t="s">
        <v>12</v>
      </c>
    </row>
    <row r="6587" customFormat="false" ht="15.75" hidden="false" customHeight="false" outlineLevel="0" collapsed="false">
      <c r="A6587" s="3" t="n">
        <v>6586</v>
      </c>
      <c r="B6587" s="4" t="s">
        <v>23336</v>
      </c>
      <c r="C6587" s="4" t="s">
        <v>6853</v>
      </c>
      <c r="D6587" s="4" t="s">
        <v>23337</v>
      </c>
      <c r="E6587" s="4" t="s">
        <v>23338</v>
      </c>
      <c r="F6587" s="4" t="s">
        <v>10</v>
      </c>
      <c r="G6587" s="4" t="s">
        <v>12</v>
      </c>
    </row>
    <row r="6588" customFormat="false" ht="15.75" hidden="false" customHeight="false" outlineLevel="0" collapsed="false">
      <c r="A6588" s="3" t="n">
        <v>6587</v>
      </c>
      <c r="B6588" s="4" t="s">
        <v>23339</v>
      </c>
      <c r="C6588" s="4" t="s">
        <v>23340</v>
      </c>
      <c r="D6588" s="4" t="s">
        <v>23341</v>
      </c>
      <c r="E6588" s="4" t="s">
        <v>23342</v>
      </c>
      <c r="F6588" s="4" t="s">
        <v>10</v>
      </c>
      <c r="G6588" s="4" t="s">
        <v>12</v>
      </c>
    </row>
    <row r="6589" customFormat="false" ht="15.75" hidden="false" customHeight="false" outlineLevel="0" collapsed="false">
      <c r="A6589" s="3" t="n">
        <v>6588</v>
      </c>
      <c r="B6589" s="4" t="s">
        <v>23343</v>
      </c>
      <c r="C6589" s="4" t="s">
        <v>23344</v>
      </c>
      <c r="D6589" s="4" t="s">
        <v>23345</v>
      </c>
      <c r="E6589" s="4" t="s">
        <v>23346</v>
      </c>
      <c r="F6589" s="4" t="s">
        <v>10</v>
      </c>
      <c r="G6589" s="4" t="s">
        <v>12</v>
      </c>
    </row>
    <row r="6590" customFormat="false" ht="15.75" hidden="false" customHeight="false" outlineLevel="0" collapsed="false">
      <c r="A6590" s="3" t="n">
        <v>6589</v>
      </c>
      <c r="B6590" s="4" t="s">
        <v>23347</v>
      </c>
      <c r="C6590" s="4" t="s">
        <v>23348</v>
      </c>
      <c r="D6590" s="4" t="s">
        <v>23349</v>
      </c>
      <c r="E6590" s="4" t="n">
        <v>94485006208</v>
      </c>
      <c r="F6590" s="4" t="s">
        <v>10</v>
      </c>
      <c r="G6590" s="4" t="s">
        <v>12</v>
      </c>
    </row>
    <row r="6591" customFormat="false" ht="15.75" hidden="false" customHeight="false" outlineLevel="0" collapsed="false">
      <c r="A6591" s="3" t="n">
        <v>6590</v>
      </c>
      <c r="B6591" s="4" t="s">
        <v>23350</v>
      </c>
      <c r="C6591" s="4" t="s">
        <v>23351</v>
      </c>
      <c r="D6591" s="4" t="s">
        <v>23352</v>
      </c>
      <c r="E6591" s="4" t="s">
        <v>23352</v>
      </c>
      <c r="F6591" s="4" t="s">
        <v>10</v>
      </c>
      <c r="G6591" s="4" t="s">
        <v>12</v>
      </c>
    </row>
    <row r="6592" customFormat="false" ht="15.75" hidden="false" customHeight="false" outlineLevel="0" collapsed="false">
      <c r="A6592" s="3" t="n">
        <v>6591</v>
      </c>
      <c r="B6592" s="4" t="s">
        <v>23353</v>
      </c>
      <c r="C6592" s="4" t="s">
        <v>6853</v>
      </c>
      <c r="D6592" s="4" t="s">
        <v>23354</v>
      </c>
      <c r="E6592" s="4" t="s">
        <v>23355</v>
      </c>
      <c r="F6592" s="4" t="s">
        <v>10</v>
      </c>
      <c r="G6592" s="4" t="s">
        <v>12</v>
      </c>
    </row>
    <row r="6593" customFormat="false" ht="15.75" hidden="false" customHeight="false" outlineLevel="0" collapsed="false">
      <c r="A6593" s="3" t="n">
        <v>6592</v>
      </c>
      <c r="B6593" s="4" t="s">
        <v>23356</v>
      </c>
      <c r="C6593" s="4" t="s">
        <v>4075</v>
      </c>
      <c r="D6593" s="4" t="s">
        <v>23357</v>
      </c>
      <c r="E6593" s="4" t="s">
        <v>23358</v>
      </c>
      <c r="F6593" s="4" t="s">
        <v>10</v>
      </c>
      <c r="G6593" s="4" t="s">
        <v>12</v>
      </c>
    </row>
    <row r="6594" customFormat="false" ht="15.75" hidden="false" customHeight="false" outlineLevel="0" collapsed="false">
      <c r="A6594" s="3" t="n">
        <v>6593</v>
      </c>
      <c r="B6594" s="4" t="s">
        <v>23359</v>
      </c>
      <c r="C6594" s="4" t="s">
        <v>6853</v>
      </c>
      <c r="D6594" s="4" t="s">
        <v>23360</v>
      </c>
      <c r="E6594" s="4" t="s">
        <v>10</v>
      </c>
      <c r="F6594" s="4" t="s">
        <v>10</v>
      </c>
      <c r="G6594" s="4" t="s">
        <v>12</v>
      </c>
    </row>
    <row r="6595" customFormat="false" ht="15.75" hidden="false" customHeight="false" outlineLevel="0" collapsed="false">
      <c r="A6595" s="3" t="n">
        <v>6594</v>
      </c>
      <c r="B6595" s="4" t="s">
        <v>23361</v>
      </c>
      <c r="C6595" s="4" t="s">
        <v>6853</v>
      </c>
      <c r="D6595" s="4" t="s">
        <v>23362</v>
      </c>
      <c r="E6595" s="4" t="s">
        <v>23363</v>
      </c>
      <c r="F6595" s="4" t="s">
        <v>10</v>
      </c>
      <c r="G6595" s="4" t="s">
        <v>12</v>
      </c>
    </row>
    <row r="6596" customFormat="false" ht="15.75" hidden="false" customHeight="false" outlineLevel="0" collapsed="false">
      <c r="A6596" s="3" t="n">
        <v>6595</v>
      </c>
      <c r="B6596" s="4" t="s">
        <v>23364</v>
      </c>
      <c r="C6596" s="4" t="s">
        <v>6853</v>
      </c>
      <c r="D6596" s="4" t="s">
        <v>23365</v>
      </c>
      <c r="E6596" s="4" t="s">
        <v>10</v>
      </c>
      <c r="F6596" s="4" t="s">
        <v>10</v>
      </c>
      <c r="G6596" s="4" t="s">
        <v>12</v>
      </c>
    </row>
    <row r="6597" customFormat="false" ht="15.75" hidden="false" customHeight="false" outlineLevel="0" collapsed="false">
      <c r="A6597" s="3" t="n">
        <v>6596</v>
      </c>
      <c r="B6597" s="4" t="s">
        <v>23366</v>
      </c>
      <c r="C6597" s="4" t="s">
        <v>6853</v>
      </c>
      <c r="D6597" s="4" t="s">
        <v>23367</v>
      </c>
      <c r="E6597" s="4" t="s">
        <v>10</v>
      </c>
      <c r="F6597" s="4" t="s">
        <v>10</v>
      </c>
      <c r="G6597" s="4" t="s">
        <v>12</v>
      </c>
    </row>
    <row r="6598" customFormat="false" ht="15.75" hidden="false" customHeight="false" outlineLevel="0" collapsed="false">
      <c r="A6598" s="3" t="n">
        <v>6597</v>
      </c>
      <c r="B6598" s="4" t="s">
        <v>23368</v>
      </c>
      <c r="C6598" s="4" t="s">
        <v>6853</v>
      </c>
      <c r="D6598" s="4" t="s">
        <v>23369</v>
      </c>
      <c r="E6598" s="4" t="s">
        <v>10</v>
      </c>
      <c r="F6598" s="4" t="s">
        <v>10</v>
      </c>
      <c r="G6598" s="4" t="s">
        <v>12</v>
      </c>
    </row>
    <row r="6599" customFormat="false" ht="15.75" hidden="false" customHeight="false" outlineLevel="0" collapsed="false">
      <c r="A6599" s="3" t="n">
        <v>6598</v>
      </c>
      <c r="B6599" s="4" t="s">
        <v>23370</v>
      </c>
      <c r="C6599" s="4" t="s">
        <v>316</v>
      </c>
      <c r="D6599" s="4" t="s">
        <v>23371</v>
      </c>
      <c r="E6599" s="4" t="s">
        <v>23372</v>
      </c>
      <c r="F6599" s="4" t="s">
        <v>10</v>
      </c>
      <c r="G6599" s="4" t="s">
        <v>12</v>
      </c>
    </row>
    <row r="6600" customFormat="false" ht="15.75" hidden="false" customHeight="false" outlineLevel="0" collapsed="false">
      <c r="A6600" s="3" t="n">
        <v>6599</v>
      </c>
      <c r="B6600" s="4" t="s">
        <v>23373</v>
      </c>
      <c r="C6600" s="4" t="s">
        <v>4624</v>
      </c>
      <c r="D6600" s="4" t="s">
        <v>23374</v>
      </c>
      <c r="E6600" s="4" t="s">
        <v>23375</v>
      </c>
      <c r="F6600" s="4" t="s">
        <v>10</v>
      </c>
      <c r="G6600" s="4" t="s">
        <v>12</v>
      </c>
    </row>
    <row r="6601" customFormat="false" ht="15.75" hidden="false" customHeight="false" outlineLevel="0" collapsed="false">
      <c r="A6601" s="3" t="n">
        <v>6600</v>
      </c>
      <c r="B6601" s="4" t="s">
        <v>23376</v>
      </c>
      <c r="C6601" s="4" t="s">
        <v>6853</v>
      </c>
      <c r="D6601" s="4" t="s">
        <v>23377</v>
      </c>
      <c r="E6601" s="4" t="s">
        <v>10</v>
      </c>
      <c r="F6601" s="4" t="s">
        <v>10</v>
      </c>
      <c r="G6601" s="4" t="s">
        <v>12</v>
      </c>
    </row>
    <row r="6602" customFormat="false" ht="15.75" hidden="false" customHeight="false" outlineLevel="0" collapsed="false">
      <c r="A6602" s="3" t="n">
        <v>6601</v>
      </c>
      <c r="B6602" s="4" t="s">
        <v>23378</v>
      </c>
      <c r="C6602" s="4" t="s">
        <v>23379</v>
      </c>
      <c r="D6602" s="4" t="s">
        <v>23380</v>
      </c>
      <c r="E6602" s="4" t="s">
        <v>23381</v>
      </c>
      <c r="F6602" s="4" t="s">
        <v>10</v>
      </c>
      <c r="G6602" s="4" t="s">
        <v>12</v>
      </c>
    </row>
    <row r="6603" customFormat="false" ht="15.75" hidden="false" customHeight="false" outlineLevel="0" collapsed="false">
      <c r="A6603" s="3" t="n">
        <v>6602</v>
      </c>
      <c r="B6603" s="4" t="s">
        <v>23382</v>
      </c>
      <c r="C6603" s="4" t="s">
        <v>23383</v>
      </c>
      <c r="D6603" s="4" t="s">
        <v>23384</v>
      </c>
      <c r="E6603" s="4" t="s">
        <v>23385</v>
      </c>
      <c r="F6603" s="4" t="s">
        <v>10</v>
      </c>
      <c r="G6603" s="4" t="s">
        <v>12</v>
      </c>
    </row>
    <row r="6604" customFormat="false" ht="15.75" hidden="false" customHeight="false" outlineLevel="0" collapsed="false">
      <c r="A6604" s="3" t="n">
        <v>6603</v>
      </c>
      <c r="B6604" s="4" t="s">
        <v>23386</v>
      </c>
      <c r="C6604" s="4" t="s">
        <v>23387</v>
      </c>
      <c r="D6604" s="4" t="s">
        <v>23388</v>
      </c>
      <c r="E6604" s="4" t="s">
        <v>10</v>
      </c>
      <c r="F6604" s="4" t="s">
        <v>10</v>
      </c>
      <c r="G6604" s="4" t="s">
        <v>12</v>
      </c>
    </row>
    <row r="6605" customFormat="false" ht="15.75" hidden="false" customHeight="false" outlineLevel="0" collapsed="false">
      <c r="A6605" s="3" t="n">
        <v>6604</v>
      </c>
      <c r="B6605" s="4" t="s">
        <v>23389</v>
      </c>
      <c r="C6605" s="4" t="s">
        <v>6853</v>
      </c>
      <c r="D6605" s="4" t="s">
        <v>23390</v>
      </c>
      <c r="E6605" s="4" t="s">
        <v>10</v>
      </c>
      <c r="F6605" s="4" t="s">
        <v>10</v>
      </c>
      <c r="G6605" s="4" t="s">
        <v>12</v>
      </c>
    </row>
    <row r="6606" customFormat="false" ht="15.75" hidden="false" customHeight="false" outlineLevel="0" collapsed="false">
      <c r="A6606" s="3" t="n">
        <v>6605</v>
      </c>
      <c r="B6606" s="4" t="s">
        <v>23391</v>
      </c>
      <c r="C6606" s="4" t="s">
        <v>23392</v>
      </c>
      <c r="D6606" s="4" t="s">
        <v>23393</v>
      </c>
      <c r="E6606" s="4" t="s">
        <v>23394</v>
      </c>
      <c r="F6606" s="4" t="s">
        <v>10</v>
      </c>
      <c r="G6606" s="4" t="s">
        <v>12</v>
      </c>
    </row>
    <row r="6607" customFormat="false" ht="15.75" hidden="false" customHeight="false" outlineLevel="0" collapsed="false">
      <c r="A6607" s="3" t="n">
        <v>6606</v>
      </c>
      <c r="B6607" s="4" t="s">
        <v>23395</v>
      </c>
      <c r="C6607" s="4" t="s">
        <v>23396</v>
      </c>
      <c r="D6607" s="4" t="s">
        <v>23397</v>
      </c>
      <c r="E6607" s="4" t="s">
        <v>17489</v>
      </c>
      <c r="F6607" s="4" t="s">
        <v>10</v>
      </c>
      <c r="G6607" s="4" t="s">
        <v>12</v>
      </c>
    </row>
    <row r="6608" customFormat="false" ht="15.75" hidden="false" customHeight="false" outlineLevel="0" collapsed="false">
      <c r="A6608" s="3" t="n">
        <v>6607</v>
      </c>
      <c r="B6608" s="4" t="s">
        <v>23398</v>
      </c>
      <c r="C6608" s="4" t="s">
        <v>23399</v>
      </c>
      <c r="D6608" s="4" t="s">
        <v>23400</v>
      </c>
      <c r="E6608" s="4" t="n">
        <v>9891922422</v>
      </c>
      <c r="F6608" s="4" t="s">
        <v>10</v>
      </c>
      <c r="G6608" s="4" t="s">
        <v>12</v>
      </c>
    </row>
    <row r="6609" customFormat="false" ht="15.75" hidden="false" customHeight="false" outlineLevel="0" collapsed="false">
      <c r="A6609" s="3" t="n">
        <v>6608</v>
      </c>
      <c r="B6609" s="4" t="s">
        <v>23401</v>
      </c>
      <c r="C6609" s="4" t="s">
        <v>6853</v>
      </c>
      <c r="D6609" s="4" t="s">
        <v>23402</v>
      </c>
      <c r="E6609" s="4" t="s">
        <v>10</v>
      </c>
      <c r="F6609" s="4" t="s">
        <v>10</v>
      </c>
      <c r="G6609" s="4" t="s">
        <v>12</v>
      </c>
    </row>
    <row r="6610" customFormat="false" ht="15.75" hidden="false" customHeight="false" outlineLevel="0" collapsed="false">
      <c r="A6610" s="3" t="n">
        <v>6609</v>
      </c>
      <c r="B6610" s="4" t="s">
        <v>23403</v>
      </c>
      <c r="C6610" s="4" t="s">
        <v>23404</v>
      </c>
      <c r="D6610" s="4" t="s">
        <v>23405</v>
      </c>
      <c r="E6610" s="4" t="s">
        <v>23406</v>
      </c>
      <c r="F6610" s="4" t="s">
        <v>10</v>
      </c>
      <c r="G6610" s="4" t="s">
        <v>12</v>
      </c>
    </row>
    <row r="6611" customFormat="false" ht="15.75" hidden="false" customHeight="false" outlineLevel="0" collapsed="false">
      <c r="A6611" s="3" t="n">
        <v>6610</v>
      </c>
      <c r="B6611" s="4" t="s">
        <v>23407</v>
      </c>
      <c r="C6611" s="4" t="s">
        <v>23408</v>
      </c>
      <c r="D6611" s="4" t="s">
        <v>23409</v>
      </c>
      <c r="E6611" s="4" t="s">
        <v>10</v>
      </c>
      <c r="F6611" s="4" t="s">
        <v>10</v>
      </c>
      <c r="G6611" s="4" t="s">
        <v>12</v>
      </c>
    </row>
    <row r="6612" customFormat="false" ht="15.75" hidden="false" customHeight="false" outlineLevel="0" collapsed="false">
      <c r="A6612" s="3" t="n">
        <v>6611</v>
      </c>
      <c r="B6612" s="4" t="s">
        <v>23410</v>
      </c>
      <c r="C6612" s="4" t="s">
        <v>23411</v>
      </c>
      <c r="D6612" s="4" t="s">
        <v>23412</v>
      </c>
      <c r="E6612" s="4" t="n">
        <v>9999518235</v>
      </c>
      <c r="F6612" s="4" t="s">
        <v>10</v>
      </c>
      <c r="G6612" s="4" t="s">
        <v>12</v>
      </c>
    </row>
    <row r="6613" customFormat="false" ht="15.75" hidden="false" customHeight="false" outlineLevel="0" collapsed="false">
      <c r="A6613" s="3" t="n">
        <v>6612</v>
      </c>
      <c r="B6613" s="4" t="s">
        <v>23413</v>
      </c>
      <c r="C6613" s="4" t="s">
        <v>1838</v>
      </c>
      <c r="D6613" s="4" t="s">
        <v>23414</v>
      </c>
      <c r="E6613" s="4" t="n">
        <v>9900030539</v>
      </c>
      <c r="F6613" s="4" t="s">
        <v>10</v>
      </c>
      <c r="G6613" s="4" t="s">
        <v>12</v>
      </c>
    </row>
    <row r="6614" customFormat="false" ht="15.75" hidden="false" customHeight="false" outlineLevel="0" collapsed="false">
      <c r="A6614" s="3" t="n">
        <v>6613</v>
      </c>
      <c r="B6614" s="4" t="s">
        <v>23415</v>
      </c>
      <c r="C6614" s="4" t="s">
        <v>23416</v>
      </c>
      <c r="D6614" s="4" t="s">
        <v>23417</v>
      </c>
      <c r="E6614" s="4" t="n">
        <v>9571756588</v>
      </c>
      <c r="F6614" s="4" t="s">
        <v>10</v>
      </c>
      <c r="G6614" s="4" t="s">
        <v>12</v>
      </c>
    </row>
    <row r="6615" customFormat="false" ht="15.75" hidden="false" customHeight="false" outlineLevel="0" collapsed="false">
      <c r="A6615" s="3" t="n">
        <v>6614</v>
      </c>
      <c r="B6615" s="4" t="s">
        <v>23418</v>
      </c>
      <c r="C6615" s="4" t="s">
        <v>23419</v>
      </c>
      <c r="D6615" s="4" t="s">
        <v>23420</v>
      </c>
      <c r="E6615" s="4" t="n">
        <v>9999010097</v>
      </c>
      <c r="F6615" s="4" t="s">
        <v>10</v>
      </c>
      <c r="G6615" s="4" t="s">
        <v>12</v>
      </c>
    </row>
    <row r="6616" customFormat="false" ht="15.75" hidden="false" customHeight="false" outlineLevel="0" collapsed="false">
      <c r="A6616" s="3" t="n">
        <v>6615</v>
      </c>
      <c r="B6616" s="4" t="s">
        <v>23421</v>
      </c>
      <c r="C6616" s="4" t="s">
        <v>23422</v>
      </c>
      <c r="D6616" s="4" t="s">
        <v>23423</v>
      </c>
      <c r="E6616" s="4" t="s">
        <v>17489</v>
      </c>
      <c r="F6616" s="4" t="s">
        <v>10</v>
      </c>
      <c r="G6616" s="4" t="s">
        <v>12</v>
      </c>
    </row>
    <row r="6617" customFormat="false" ht="15.75" hidden="false" customHeight="false" outlineLevel="0" collapsed="false">
      <c r="A6617" s="3" t="n">
        <v>6616</v>
      </c>
      <c r="B6617" s="4" t="s">
        <v>23424</v>
      </c>
      <c r="C6617" s="4" t="s">
        <v>6853</v>
      </c>
      <c r="D6617" s="4" t="s">
        <v>23425</v>
      </c>
      <c r="E6617" s="4" t="s">
        <v>10</v>
      </c>
      <c r="F6617" s="4" t="s">
        <v>10</v>
      </c>
      <c r="G6617" s="4" t="s">
        <v>12</v>
      </c>
    </row>
    <row r="6618" customFormat="false" ht="15.75" hidden="false" customHeight="false" outlineLevel="0" collapsed="false">
      <c r="A6618" s="3" t="n">
        <v>6617</v>
      </c>
      <c r="B6618" s="4" t="s">
        <v>23426</v>
      </c>
      <c r="C6618" s="4" t="s">
        <v>23427</v>
      </c>
      <c r="D6618" s="4" t="s">
        <v>23428</v>
      </c>
      <c r="E6618" s="4" t="s">
        <v>23429</v>
      </c>
      <c r="F6618" s="4" t="s">
        <v>10</v>
      </c>
      <c r="G6618" s="4" t="s">
        <v>12</v>
      </c>
    </row>
    <row r="6619" customFormat="false" ht="15.75" hidden="false" customHeight="false" outlineLevel="0" collapsed="false">
      <c r="A6619" s="3" t="n">
        <v>6618</v>
      </c>
      <c r="B6619" s="4" t="s">
        <v>23430</v>
      </c>
      <c r="C6619" s="4" t="s">
        <v>6853</v>
      </c>
      <c r="D6619" s="4" t="s">
        <v>23431</v>
      </c>
      <c r="E6619" s="4" t="s">
        <v>10</v>
      </c>
      <c r="F6619" s="4" t="s">
        <v>10</v>
      </c>
      <c r="G6619" s="4" t="s">
        <v>12</v>
      </c>
    </row>
    <row r="6620" customFormat="false" ht="15.75" hidden="false" customHeight="false" outlineLevel="0" collapsed="false">
      <c r="A6620" s="3" t="n">
        <v>6619</v>
      </c>
      <c r="B6620" s="4" t="s">
        <v>23432</v>
      </c>
      <c r="C6620" s="4" t="s">
        <v>23433</v>
      </c>
      <c r="D6620" s="4" t="s">
        <v>23434</v>
      </c>
      <c r="E6620" s="4" t="s">
        <v>23433</v>
      </c>
      <c r="F6620" s="4" t="s">
        <v>10</v>
      </c>
      <c r="G6620" s="4" t="s">
        <v>12</v>
      </c>
    </row>
    <row r="6621" customFormat="false" ht="15.75" hidden="false" customHeight="false" outlineLevel="0" collapsed="false">
      <c r="A6621" s="3" t="n">
        <v>6620</v>
      </c>
      <c r="B6621" s="4" t="s">
        <v>23435</v>
      </c>
      <c r="C6621" s="4" t="s">
        <v>6853</v>
      </c>
      <c r="D6621" s="4" t="s">
        <v>23436</v>
      </c>
      <c r="E6621" s="4" t="n">
        <v>9820348220</v>
      </c>
      <c r="F6621" s="4" t="s">
        <v>10</v>
      </c>
      <c r="G6621" s="4" t="s">
        <v>12</v>
      </c>
    </row>
    <row r="6622" customFormat="false" ht="15.75" hidden="false" customHeight="false" outlineLevel="0" collapsed="false">
      <c r="A6622" s="3" t="n">
        <v>6621</v>
      </c>
      <c r="B6622" s="4" t="s">
        <v>23437</v>
      </c>
      <c r="C6622" s="4" t="s">
        <v>23438</v>
      </c>
      <c r="D6622" s="4" t="s">
        <v>23439</v>
      </c>
      <c r="E6622" s="4" t="s">
        <v>23440</v>
      </c>
      <c r="F6622" s="4" t="s">
        <v>10</v>
      </c>
      <c r="G6622" s="4" t="s">
        <v>12</v>
      </c>
    </row>
    <row r="6623" customFormat="false" ht="15.75" hidden="false" customHeight="false" outlineLevel="0" collapsed="false">
      <c r="A6623" s="3" t="n">
        <v>6622</v>
      </c>
      <c r="B6623" s="4" t="s">
        <v>23441</v>
      </c>
      <c r="C6623" s="4" t="s">
        <v>6853</v>
      </c>
      <c r="D6623" s="4" t="s">
        <v>23442</v>
      </c>
      <c r="E6623" s="4" t="s">
        <v>23443</v>
      </c>
      <c r="F6623" s="4" t="s">
        <v>10</v>
      </c>
      <c r="G6623" s="4" t="s">
        <v>12</v>
      </c>
    </row>
    <row r="6624" customFormat="false" ht="15.75" hidden="false" customHeight="false" outlineLevel="0" collapsed="false">
      <c r="A6624" s="3" t="n">
        <v>6623</v>
      </c>
      <c r="B6624" s="4" t="s">
        <v>23444</v>
      </c>
      <c r="C6624" s="4" t="s">
        <v>23445</v>
      </c>
      <c r="D6624" s="4" t="s">
        <v>23446</v>
      </c>
      <c r="E6624" s="4" t="n">
        <v>9673001405</v>
      </c>
      <c r="F6624" s="4" t="s">
        <v>10</v>
      </c>
      <c r="G6624" s="4" t="s">
        <v>12</v>
      </c>
    </row>
    <row r="6625" customFormat="false" ht="15.75" hidden="false" customHeight="false" outlineLevel="0" collapsed="false">
      <c r="A6625" s="3" t="n">
        <v>6624</v>
      </c>
      <c r="B6625" s="4" t="s">
        <v>23447</v>
      </c>
      <c r="C6625" s="4" t="s">
        <v>23448</v>
      </c>
      <c r="D6625" s="4" t="s">
        <v>23449</v>
      </c>
      <c r="E6625" s="4" t="s">
        <v>17489</v>
      </c>
      <c r="F6625" s="4" t="s">
        <v>10</v>
      </c>
      <c r="G6625" s="4" t="s">
        <v>12</v>
      </c>
    </row>
    <row r="6626" customFormat="false" ht="15.75" hidden="false" customHeight="false" outlineLevel="0" collapsed="false">
      <c r="A6626" s="3" t="n">
        <v>6625</v>
      </c>
      <c r="B6626" s="4" t="s">
        <v>23450</v>
      </c>
      <c r="C6626" s="4" t="s">
        <v>17489</v>
      </c>
      <c r="D6626" s="4" t="s">
        <v>23451</v>
      </c>
      <c r="E6626" s="4" t="s">
        <v>17489</v>
      </c>
      <c r="F6626" s="4" t="s">
        <v>10</v>
      </c>
      <c r="G6626" s="4" t="s">
        <v>12</v>
      </c>
    </row>
    <row r="6627" customFormat="false" ht="15.75" hidden="false" customHeight="false" outlineLevel="0" collapsed="false">
      <c r="A6627" s="3" t="n">
        <v>6626</v>
      </c>
      <c r="B6627" s="4" t="s">
        <v>23452</v>
      </c>
      <c r="C6627" s="4" t="s">
        <v>6853</v>
      </c>
      <c r="D6627" s="4" t="s">
        <v>23453</v>
      </c>
      <c r="E6627" s="4" t="s">
        <v>23454</v>
      </c>
      <c r="F6627" s="4" t="s">
        <v>10</v>
      </c>
      <c r="G6627" s="4" t="s">
        <v>12</v>
      </c>
    </row>
    <row r="6628" customFormat="false" ht="15.75" hidden="false" customHeight="false" outlineLevel="0" collapsed="false">
      <c r="A6628" s="3" t="n">
        <v>6627</v>
      </c>
      <c r="B6628" s="4" t="s">
        <v>23455</v>
      </c>
      <c r="C6628" s="4" t="s">
        <v>6853</v>
      </c>
      <c r="D6628" s="4" t="s">
        <v>23456</v>
      </c>
      <c r="E6628" s="4" t="s">
        <v>23457</v>
      </c>
      <c r="F6628" s="4" t="s">
        <v>10</v>
      </c>
      <c r="G6628" s="4" t="s">
        <v>12</v>
      </c>
    </row>
    <row r="6629" customFormat="false" ht="15.75" hidden="false" customHeight="false" outlineLevel="0" collapsed="false">
      <c r="A6629" s="3" t="n">
        <v>6628</v>
      </c>
      <c r="B6629" s="4" t="s">
        <v>23458</v>
      </c>
      <c r="C6629" s="4" t="s">
        <v>23459</v>
      </c>
      <c r="D6629" s="4" t="s">
        <v>23460</v>
      </c>
      <c r="E6629" s="4" t="s">
        <v>10</v>
      </c>
      <c r="F6629" s="4" t="s">
        <v>10</v>
      </c>
      <c r="G6629" s="4" t="s">
        <v>12</v>
      </c>
    </row>
    <row r="6630" customFormat="false" ht="15.75" hidden="false" customHeight="false" outlineLevel="0" collapsed="false">
      <c r="A6630" s="3" t="n">
        <v>6629</v>
      </c>
      <c r="B6630" s="4" t="s">
        <v>23461</v>
      </c>
      <c r="C6630" s="4" t="s">
        <v>2989</v>
      </c>
      <c r="D6630" s="4" t="s">
        <v>23462</v>
      </c>
      <c r="E6630" s="4" t="s">
        <v>23463</v>
      </c>
      <c r="F6630" s="4" t="s">
        <v>10</v>
      </c>
      <c r="G6630" s="4" t="s">
        <v>12</v>
      </c>
    </row>
    <row r="6631" customFormat="false" ht="15.75" hidden="false" customHeight="false" outlineLevel="0" collapsed="false">
      <c r="A6631" s="3" t="n">
        <v>6630</v>
      </c>
      <c r="B6631" s="4" t="s">
        <v>23464</v>
      </c>
      <c r="C6631" s="4" t="s">
        <v>23465</v>
      </c>
      <c r="D6631" s="4" t="s">
        <v>23466</v>
      </c>
      <c r="E6631" s="4" t="s">
        <v>23467</v>
      </c>
      <c r="F6631" s="4" t="s">
        <v>10</v>
      </c>
      <c r="G6631" s="4" t="s">
        <v>12</v>
      </c>
    </row>
    <row r="6632" customFormat="false" ht="15.75" hidden="false" customHeight="false" outlineLevel="0" collapsed="false">
      <c r="A6632" s="3" t="n">
        <v>6631</v>
      </c>
      <c r="B6632" s="4" t="s">
        <v>23468</v>
      </c>
      <c r="C6632" s="4" t="s">
        <v>23469</v>
      </c>
      <c r="D6632" s="4" t="s">
        <v>23470</v>
      </c>
      <c r="E6632" s="4" t="s">
        <v>17489</v>
      </c>
      <c r="F6632" s="4" t="s">
        <v>10</v>
      </c>
      <c r="G6632" s="4" t="s">
        <v>12</v>
      </c>
    </row>
    <row r="6633" customFormat="false" ht="15.75" hidden="false" customHeight="false" outlineLevel="0" collapsed="false">
      <c r="A6633" s="3" t="n">
        <v>6632</v>
      </c>
      <c r="B6633" s="4" t="s">
        <v>23471</v>
      </c>
      <c r="C6633" s="4" t="s">
        <v>23472</v>
      </c>
      <c r="D6633" s="4" t="s">
        <v>23473</v>
      </c>
      <c r="E6633" s="4" t="n">
        <v>9619148215</v>
      </c>
      <c r="F6633" s="4" t="s">
        <v>10</v>
      </c>
      <c r="G6633" s="4" t="s">
        <v>12</v>
      </c>
    </row>
    <row r="6634" customFormat="false" ht="15.75" hidden="false" customHeight="false" outlineLevel="0" collapsed="false">
      <c r="A6634" s="3" t="n">
        <v>6633</v>
      </c>
      <c r="B6634" s="4" t="s">
        <v>23474</v>
      </c>
      <c r="C6634" s="4" t="s">
        <v>23475</v>
      </c>
      <c r="D6634" s="4" t="s">
        <v>23476</v>
      </c>
      <c r="E6634" s="4" t="n">
        <v>9899702733</v>
      </c>
      <c r="F6634" s="4" t="s">
        <v>10</v>
      </c>
      <c r="G6634" s="4" t="s">
        <v>12</v>
      </c>
    </row>
    <row r="6635" customFormat="false" ht="15.75" hidden="false" customHeight="false" outlineLevel="0" collapsed="false">
      <c r="A6635" s="3" t="n">
        <v>6634</v>
      </c>
      <c r="B6635" s="5" t="s">
        <v>23477</v>
      </c>
      <c r="C6635" s="4" t="s">
        <v>23478</v>
      </c>
      <c r="D6635" s="4" t="s">
        <v>23479</v>
      </c>
      <c r="E6635" s="4" t="s">
        <v>17489</v>
      </c>
      <c r="F6635" s="4" t="s">
        <v>10</v>
      </c>
      <c r="G6635" s="4" t="s">
        <v>12</v>
      </c>
    </row>
    <row r="6636" customFormat="false" ht="15.75" hidden="false" customHeight="false" outlineLevel="0" collapsed="false">
      <c r="A6636" s="3" t="n">
        <v>6635</v>
      </c>
      <c r="B6636" s="4" t="s">
        <v>23480</v>
      </c>
      <c r="C6636" s="4" t="s">
        <v>6853</v>
      </c>
      <c r="D6636" s="4" t="s">
        <v>23481</v>
      </c>
      <c r="E6636" s="4" t="s">
        <v>10</v>
      </c>
      <c r="F6636" s="4" t="s">
        <v>10</v>
      </c>
      <c r="G6636" s="4" t="s">
        <v>12</v>
      </c>
    </row>
    <row r="6637" customFormat="false" ht="15.75" hidden="false" customHeight="false" outlineLevel="0" collapsed="false">
      <c r="A6637" s="3" t="n">
        <v>6636</v>
      </c>
      <c r="B6637" s="4" t="s">
        <v>23482</v>
      </c>
      <c r="C6637" s="4" t="s">
        <v>6853</v>
      </c>
      <c r="D6637" s="4" t="s">
        <v>23483</v>
      </c>
      <c r="E6637" s="4" t="s">
        <v>10</v>
      </c>
      <c r="F6637" s="4" t="s">
        <v>10</v>
      </c>
      <c r="G6637" s="4" t="s">
        <v>12</v>
      </c>
    </row>
    <row r="6638" customFormat="false" ht="15.75" hidden="false" customHeight="false" outlineLevel="0" collapsed="false">
      <c r="A6638" s="3" t="n">
        <v>6637</v>
      </c>
      <c r="B6638" s="4" t="s">
        <v>23484</v>
      </c>
      <c r="C6638" s="4" t="s">
        <v>6853</v>
      </c>
      <c r="D6638" s="4" t="s">
        <v>23485</v>
      </c>
      <c r="E6638" s="4" t="s">
        <v>10</v>
      </c>
      <c r="F6638" s="4" t="s">
        <v>10</v>
      </c>
      <c r="G6638" s="4" t="s">
        <v>12</v>
      </c>
    </row>
    <row r="6639" customFormat="false" ht="15.75" hidden="false" customHeight="false" outlineLevel="0" collapsed="false">
      <c r="A6639" s="3" t="n">
        <v>6638</v>
      </c>
      <c r="B6639" s="4" t="s">
        <v>23486</v>
      </c>
      <c r="C6639" s="4" t="s">
        <v>23487</v>
      </c>
      <c r="D6639" s="4" t="s">
        <v>23488</v>
      </c>
      <c r="E6639" s="4" t="s">
        <v>10</v>
      </c>
      <c r="F6639" s="4" t="s">
        <v>10</v>
      </c>
      <c r="G6639" s="4" t="s">
        <v>12</v>
      </c>
    </row>
    <row r="6640" customFormat="false" ht="15.75" hidden="false" customHeight="false" outlineLevel="0" collapsed="false">
      <c r="A6640" s="3" t="n">
        <v>6639</v>
      </c>
      <c r="B6640" s="4" t="s">
        <v>23489</v>
      </c>
      <c r="C6640" s="4" t="s">
        <v>23490</v>
      </c>
      <c r="D6640" s="4" t="s">
        <v>23491</v>
      </c>
      <c r="E6640" s="4" t="s">
        <v>10</v>
      </c>
      <c r="F6640" s="4" t="s">
        <v>10</v>
      </c>
      <c r="G6640" s="4" t="s">
        <v>12</v>
      </c>
    </row>
    <row r="6641" customFormat="false" ht="15.75" hidden="false" customHeight="false" outlineLevel="0" collapsed="false">
      <c r="A6641" s="3" t="n">
        <v>6640</v>
      </c>
      <c r="B6641" s="4" t="s">
        <v>23492</v>
      </c>
      <c r="C6641" s="4" t="s">
        <v>6853</v>
      </c>
      <c r="D6641" s="4" t="s">
        <v>23493</v>
      </c>
      <c r="E6641" s="4" t="s">
        <v>10</v>
      </c>
      <c r="F6641" s="4" t="s">
        <v>10</v>
      </c>
      <c r="G6641" s="4" t="s">
        <v>12</v>
      </c>
    </row>
    <row r="6642" customFormat="false" ht="15.75" hidden="false" customHeight="false" outlineLevel="0" collapsed="false">
      <c r="A6642" s="3" t="n">
        <v>6641</v>
      </c>
      <c r="B6642" s="4" t="s">
        <v>23494</v>
      </c>
      <c r="C6642" s="4" t="s">
        <v>6853</v>
      </c>
      <c r="D6642" s="4" t="s">
        <v>23495</v>
      </c>
      <c r="E6642" s="4" t="s">
        <v>10</v>
      </c>
      <c r="F6642" s="4" t="s">
        <v>10</v>
      </c>
      <c r="G6642" s="4" t="s">
        <v>12</v>
      </c>
    </row>
    <row r="6643" customFormat="false" ht="15.75" hidden="false" customHeight="false" outlineLevel="0" collapsed="false">
      <c r="A6643" s="3" t="n">
        <v>6642</v>
      </c>
      <c r="B6643" s="4" t="s">
        <v>23496</v>
      </c>
      <c r="C6643" s="4" t="s">
        <v>5724</v>
      </c>
      <c r="D6643" s="4" t="s">
        <v>23497</v>
      </c>
      <c r="E6643" s="4" t="s">
        <v>23498</v>
      </c>
      <c r="F6643" s="4" t="s">
        <v>10</v>
      </c>
      <c r="G6643" s="4" t="s">
        <v>12</v>
      </c>
    </row>
    <row r="6644" customFormat="false" ht="15.75" hidden="false" customHeight="false" outlineLevel="0" collapsed="false">
      <c r="A6644" s="3" t="n">
        <v>6643</v>
      </c>
      <c r="B6644" s="4" t="s">
        <v>23499</v>
      </c>
      <c r="C6644" s="4" t="s">
        <v>6853</v>
      </c>
      <c r="D6644" s="4" t="s">
        <v>23500</v>
      </c>
      <c r="E6644" s="4" t="s">
        <v>23501</v>
      </c>
      <c r="F6644" s="4" t="s">
        <v>10</v>
      </c>
      <c r="G6644" s="4" t="s">
        <v>12</v>
      </c>
    </row>
    <row r="6645" customFormat="false" ht="15.75" hidden="false" customHeight="false" outlineLevel="0" collapsed="false">
      <c r="A6645" s="3" t="n">
        <v>6644</v>
      </c>
      <c r="B6645" s="4" t="s">
        <v>23502</v>
      </c>
      <c r="C6645" s="4" t="s">
        <v>6853</v>
      </c>
      <c r="D6645" s="4" t="s">
        <v>23503</v>
      </c>
      <c r="E6645" s="4" t="s">
        <v>10</v>
      </c>
      <c r="F6645" s="4" t="s">
        <v>10</v>
      </c>
      <c r="G6645" s="4" t="s">
        <v>12</v>
      </c>
    </row>
    <row r="6646" customFormat="false" ht="15.75" hidden="false" customHeight="false" outlineLevel="0" collapsed="false">
      <c r="A6646" s="3" t="n">
        <v>6645</v>
      </c>
      <c r="B6646" s="4" t="s">
        <v>23504</v>
      </c>
      <c r="C6646" s="4" t="s">
        <v>23505</v>
      </c>
      <c r="D6646" s="4" t="s">
        <v>23506</v>
      </c>
      <c r="E6646" s="4" t="s">
        <v>23507</v>
      </c>
      <c r="F6646" s="4" t="s">
        <v>10</v>
      </c>
      <c r="G6646" s="4" t="s">
        <v>12</v>
      </c>
    </row>
    <row r="6647" customFormat="false" ht="15.75" hidden="false" customHeight="false" outlineLevel="0" collapsed="false">
      <c r="A6647" s="3" t="n">
        <v>6646</v>
      </c>
      <c r="B6647" s="4" t="s">
        <v>23508</v>
      </c>
      <c r="C6647" s="4" t="s">
        <v>23509</v>
      </c>
      <c r="D6647" s="4" t="s">
        <v>23510</v>
      </c>
      <c r="E6647" s="4" t="s">
        <v>10</v>
      </c>
      <c r="F6647" s="4" t="s">
        <v>10</v>
      </c>
      <c r="G6647" s="4" t="s">
        <v>12</v>
      </c>
    </row>
    <row r="6648" customFormat="false" ht="15.75" hidden="false" customHeight="false" outlineLevel="0" collapsed="false">
      <c r="A6648" s="3" t="n">
        <v>6647</v>
      </c>
      <c r="B6648" s="4" t="s">
        <v>23511</v>
      </c>
      <c r="C6648" s="4" t="s">
        <v>23512</v>
      </c>
      <c r="D6648" s="4" t="s">
        <v>23513</v>
      </c>
      <c r="E6648" s="4" t="n">
        <v>9731554008</v>
      </c>
      <c r="F6648" s="4" t="s">
        <v>10</v>
      </c>
      <c r="G6648" s="4" t="s">
        <v>12</v>
      </c>
    </row>
    <row r="6649" customFormat="false" ht="15.75" hidden="false" customHeight="false" outlineLevel="0" collapsed="false">
      <c r="A6649" s="3" t="n">
        <v>6648</v>
      </c>
      <c r="B6649" s="4" t="s">
        <v>23514</v>
      </c>
      <c r="C6649" s="4" t="s">
        <v>23515</v>
      </c>
      <c r="D6649" s="4" t="s">
        <v>23516</v>
      </c>
      <c r="E6649" s="4" t="s">
        <v>23517</v>
      </c>
      <c r="F6649" s="4" t="s">
        <v>10</v>
      </c>
      <c r="G6649" s="4" t="s">
        <v>12</v>
      </c>
    </row>
    <row r="6650" customFormat="false" ht="15.75" hidden="false" customHeight="false" outlineLevel="0" collapsed="false">
      <c r="A6650" s="3" t="n">
        <v>6649</v>
      </c>
      <c r="B6650" s="4" t="s">
        <v>23518</v>
      </c>
      <c r="C6650" s="4" t="s">
        <v>6853</v>
      </c>
      <c r="D6650" s="4" t="s">
        <v>23519</v>
      </c>
      <c r="E6650" s="4" t="s">
        <v>10</v>
      </c>
      <c r="F6650" s="4" t="s">
        <v>10</v>
      </c>
      <c r="G6650" s="4" t="s">
        <v>12</v>
      </c>
    </row>
    <row r="6651" customFormat="false" ht="15.75" hidden="false" customHeight="false" outlineLevel="0" collapsed="false">
      <c r="A6651" s="3" t="n">
        <v>6650</v>
      </c>
      <c r="B6651" s="4" t="s">
        <v>23520</v>
      </c>
      <c r="C6651" s="4" t="s">
        <v>6853</v>
      </c>
      <c r="D6651" s="4" t="s">
        <v>23521</v>
      </c>
      <c r="E6651" s="4" t="s">
        <v>23522</v>
      </c>
      <c r="F6651" s="4" t="s">
        <v>10</v>
      </c>
      <c r="G6651" s="4" t="s">
        <v>12</v>
      </c>
    </row>
    <row r="6652" customFormat="false" ht="15.75" hidden="false" customHeight="false" outlineLevel="0" collapsed="false">
      <c r="A6652" s="3" t="n">
        <v>6651</v>
      </c>
      <c r="B6652" s="4" t="s">
        <v>23523</v>
      </c>
      <c r="C6652" s="4" t="s">
        <v>23524</v>
      </c>
      <c r="D6652" s="4" t="s">
        <v>23525</v>
      </c>
      <c r="E6652" s="4" t="s">
        <v>10</v>
      </c>
      <c r="F6652" s="4" t="s">
        <v>10</v>
      </c>
      <c r="G6652" s="4" t="s">
        <v>12</v>
      </c>
    </row>
    <row r="6653" customFormat="false" ht="15.75" hidden="false" customHeight="false" outlineLevel="0" collapsed="false">
      <c r="A6653" s="3" t="n">
        <v>6652</v>
      </c>
      <c r="B6653" s="4" t="s">
        <v>23526</v>
      </c>
      <c r="C6653" s="4" t="s">
        <v>23527</v>
      </c>
      <c r="D6653" s="4" t="s">
        <v>23528</v>
      </c>
      <c r="E6653" s="4" t="s">
        <v>23529</v>
      </c>
      <c r="F6653" s="4" t="s">
        <v>10</v>
      </c>
      <c r="G6653" s="4" t="s">
        <v>12</v>
      </c>
    </row>
    <row r="6654" customFormat="false" ht="15.75" hidden="false" customHeight="false" outlineLevel="0" collapsed="false">
      <c r="A6654" s="3" t="n">
        <v>6653</v>
      </c>
      <c r="B6654" s="4" t="s">
        <v>23530</v>
      </c>
      <c r="C6654" s="4" t="s">
        <v>6853</v>
      </c>
      <c r="D6654" s="4" t="s">
        <v>23531</v>
      </c>
      <c r="E6654" s="4" t="s">
        <v>23532</v>
      </c>
      <c r="F6654" s="4" t="s">
        <v>10</v>
      </c>
      <c r="G6654" s="4" t="s">
        <v>12</v>
      </c>
    </row>
    <row r="6655" customFormat="false" ht="15.75" hidden="false" customHeight="false" outlineLevel="0" collapsed="false">
      <c r="A6655" s="3" t="n">
        <v>6654</v>
      </c>
      <c r="B6655" s="4" t="s">
        <v>23533</v>
      </c>
      <c r="C6655" s="4" t="s">
        <v>23534</v>
      </c>
      <c r="D6655" s="4" t="s">
        <v>23535</v>
      </c>
      <c r="E6655" s="4" t="s">
        <v>23536</v>
      </c>
      <c r="F6655" s="4" t="s">
        <v>10</v>
      </c>
      <c r="G6655" s="4" t="s">
        <v>12</v>
      </c>
    </row>
    <row r="6656" customFormat="false" ht="15.75" hidden="false" customHeight="false" outlineLevel="0" collapsed="false">
      <c r="A6656" s="3" t="n">
        <v>6655</v>
      </c>
      <c r="B6656" s="4" t="s">
        <v>23537</v>
      </c>
      <c r="C6656" s="4" t="s">
        <v>17489</v>
      </c>
      <c r="D6656" s="4" t="s">
        <v>23538</v>
      </c>
      <c r="E6656" s="4" t="s">
        <v>23539</v>
      </c>
      <c r="F6656" s="4" t="s">
        <v>10</v>
      </c>
      <c r="G6656" s="4" t="s">
        <v>12</v>
      </c>
    </row>
    <row r="6657" customFormat="false" ht="15.75" hidden="false" customHeight="false" outlineLevel="0" collapsed="false">
      <c r="A6657" s="3" t="n">
        <v>6656</v>
      </c>
      <c r="B6657" s="4" t="s">
        <v>23540</v>
      </c>
      <c r="C6657" s="4" t="s">
        <v>6853</v>
      </c>
      <c r="D6657" s="4" t="s">
        <v>23541</v>
      </c>
      <c r="E6657" s="4" t="s">
        <v>10</v>
      </c>
      <c r="F6657" s="4" t="s">
        <v>10</v>
      </c>
      <c r="G6657" s="4" t="s">
        <v>12</v>
      </c>
    </row>
    <row r="6658" customFormat="false" ht="15.75" hidden="false" customHeight="false" outlineLevel="0" collapsed="false">
      <c r="A6658" s="3" t="n">
        <v>6657</v>
      </c>
      <c r="B6658" s="4" t="s">
        <v>23542</v>
      </c>
      <c r="C6658" s="4" t="s">
        <v>6853</v>
      </c>
      <c r="D6658" s="4" t="s">
        <v>23543</v>
      </c>
      <c r="E6658" s="4" t="s">
        <v>10</v>
      </c>
      <c r="F6658" s="4" t="s">
        <v>10</v>
      </c>
      <c r="G6658" s="4" t="s">
        <v>12</v>
      </c>
    </row>
    <row r="6659" customFormat="false" ht="15.75" hidden="false" customHeight="false" outlineLevel="0" collapsed="false">
      <c r="A6659" s="3" t="n">
        <v>6658</v>
      </c>
      <c r="B6659" s="4" t="s">
        <v>23544</v>
      </c>
      <c r="C6659" s="4" t="s">
        <v>6853</v>
      </c>
      <c r="D6659" s="4" t="s">
        <v>23545</v>
      </c>
      <c r="E6659" s="4" t="n">
        <v>9910353083</v>
      </c>
      <c r="F6659" s="4" t="s">
        <v>10</v>
      </c>
      <c r="G6659" s="4" t="s">
        <v>12</v>
      </c>
    </row>
    <row r="6660" customFormat="false" ht="15.75" hidden="false" customHeight="false" outlineLevel="0" collapsed="false">
      <c r="A6660" s="3" t="n">
        <v>6659</v>
      </c>
      <c r="B6660" s="4" t="s">
        <v>23546</v>
      </c>
      <c r="C6660" s="4" t="s">
        <v>23547</v>
      </c>
      <c r="D6660" s="4" t="s">
        <v>23548</v>
      </c>
      <c r="E6660" s="4" t="n">
        <v>9</v>
      </c>
      <c r="F6660" s="4" t="s">
        <v>10</v>
      </c>
      <c r="G6660" s="4" t="s">
        <v>12</v>
      </c>
    </row>
    <row r="6661" customFormat="false" ht="15.75" hidden="false" customHeight="false" outlineLevel="0" collapsed="false">
      <c r="A6661" s="3" t="n">
        <v>6660</v>
      </c>
      <c r="B6661" s="4" t="s">
        <v>23549</v>
      </c>
      <c r="C6661" s="4" t="s">
        <v>6853</v>
      </c>
      <c r="D6661" s="4" t="s">
        <v>23550</v>
      </c>
      <c r="E6661" s="4" t="s">
        <v>10</v>
      </c>
      <c r="F6661" s="4" t="s">
        <v>10</v>
      </c>
      <c r="G6661" s="4" t="s">
        <v>12</v>
      </c>
    </row>
    <row r="6662" customFormat="false" ht="15.75" hidden="false" customHeight="false" outlineLevel="0" collapsed="false">
      <c r="A6662" s="3" t="n">
        <v>6661</v>
      </c>
      <c r="B6662" s="4" t="s">
        <v>23551</v>
      </c>
      <c r="C6662" s="4" t="s">
        <v>3336</v>
      </c>
      <c r="D6662" s="4" t="s">
        <v>23552</v>
      </c>
      <c r="E6662" s="4" t="s">
        <v>23553</v>
      </c>
      <c r="F6662" s="4" t="s">
        <v>10</v>
      </c>
      <c r="G6662" s="4" t="s">
        <v>12</v>
      </c>
    </row>
    <row r="6663" customFormat="false" ht="15.75" hidden="false" customHeight="false" outlineLevel="0" collapsed="false">
      <c r="A6663" s="3" t="n">
        <v>6662</v>
      </c>
      <c r="B6663" s="4" t="s">
        <v>23554</v>
      </c>
      <c r="C6663" s="4" t="s">
        <v>1686</v>
      </c>
      <c r="D6663" s="4" t="s">
        <v>23555</v>
      </c>
      <c r="E6663" s="4" t="s">
        <v>17489</v>
      </c>
      <c r="F6663" s="4" t="s">
        <v>10</v>
      </c>
      <c r="G6663" s="4" t="s">
        <v>12</v>
      </c>
    </row>
    <row r="6664" customFormat="false" ht="15.75" hidden="false" customHeight="false" outlineLevel="0" collapsed="false">
      <c r="A6664" s="3" t="n">
        <v>6663</v>
      </c>
      <c r="B6664" s="4" t="s">
        <v>23556</v>
      </c>
      <c r="C6664" s="4" t="s">
        <v>23557</v>
      </c>
      <c r="D6664" s="4" t="s">
        <v>23558</v>
      </c>
      <c r="E6664" s="4" t="s">
        <v>23559</v>
      </c>
      <c r="F6664" s="4" t="s">
        <v>10</v>
      </c>
      <c r="G6664" s="4" t="s">
        <v>12</v>
      </c>
    </row>
    <row r="6665" customFormat="false" ht="15.75" hidden="false" customHeight="false" outlineLevel="0" collapsed="false">
      <c r="A6665" s="3" t="n">
        <v>6664</v>
      </c>
      <c r="B6665" s="4" t="s">
        <v>23560</v>
      </c>
      <c r="C6665" s="4" t="s">
        <v>23561</v>
      </c>
      <c r="D6665" s="4" t="s">
        <v>23562</v>
      </c>
      <c r="E6665" s="4" t="s">
        <v>23563</v>
      </c>
      <c r="F6665" s="4" t="s">
        <v>10</v>
      </c>
      <c r="G6665" s="4" t="s">
        <v>12</v>
      </c>
    </row>
    <row r="6666" customFormat="false" ht="15.75" hidden="false" customHeight="false" outlineLevel="0" collapsed="false">
      <c r="A6666" s="3" t="n">
        <v>6665</v>
      </c>
      <c r="B6666" s="4" t="s">
        <v>23564</v>
      </c>
      <c r="C6666" s="4" t="s">
        <v>23565</v>
      </c>
      <c r="D6666" s="4" t="s">
        <v>23566</v>
      </c>
      <c r="E6666" s="4" t="n">
        <v>9679999914</v>
      </c>
      <c r="F6666" s="4" t="s">
        <v>10</v>
      </c>
      <c r="G6666" s="4" t="s">
        <v>12</v>
      </c>
    </row>
    <row r="6667" customFormat="false" ht="15.75" hidden="false" customHeight="false" outlineLevel="0" collapsed="false">
      <c r="A6667" s="3" t="n">
        <v>6666</v>
      </c>
      <c r="B6667" s="4" t="s">
        <v>23567</v>
      </c>
      <c r="C6667" s="4" t="s">
        <v>6853</v>
      </c>
      <c r="D6667" s="4" t="s">
        <v>23568</v>
      </c>
      <c r="E6667" s="4" t="s">
        <v>10</v>
      </c>
      <c r="F6667" s="4" t="s">
        <v>10</v>
      </c>
      <c r="G6667" s="4" t="s">
        <v>12</v>
      </c>
    </row>
    <row r="6668" customFormat="false" ht="15.75" hidden="false" customHeight="false" outlineLevel="0" collapsed="false">
      <c r="A6668" s="3" t="n">
        <v>6667</v>
      </c>
      <c r="B6668" s="4" t="s">
        <v>23569</v>
      </c>
      <c r="C6668" s="4" t="s">
        <v>23570</v>
      </c>
      <c r="D6668" s="4" t="s">
        <v>23571</v>
      </c>
      <c r="E6668" s="4" t="s">
        <v>23572</v>
      </c>
      <c r="F6668" s="4" t="s">
        <v>10</v>
      </c>
      <c r="G6668" s="4" t="s">
        <v>12</v>
      </c>
    </row>
    <row r="6669" customFormat="false" ht="15.75" hidden="false" customHeight="false" outlineLevel="0" collapsed="false">
      <c r="A6669" s="3" t="n">
        <v>6668</v>
      </c>
      <c r="B6669" s="4" t="s">
        <v>23573</v>
      </c>
      <c r="C6669" s="4" t="s">
        <v>23574</v>
      </c>
      <c r="D6669" s="4" t="s">
        <v>23575</v>
      </c>
      <c r="E6669" s="4" t="s">
        <v>23576</v>
      </c>
      <c r="F6669" s="4" t="s">
        <v>10</v>
      </c>
      <c r="G6669" s="4" t="s">
        <v>12</v>
      </c>
    </row>
    <row r="6670" customFormat="false" ht="15.75" hidden="false" customHeight="false" outlineLevel="0" collapsed="false">
      <c r="A6670" s="3" t="n">
        <v>6669</v>
      </c>
      <c r="B6670" s="4" t="s">
        <v>23577</v>
      </c>
      <c r="C6670" s="4" t="s">
        <v>6853</v>
      </c>
      <c r="D6670" s="4" t="s">
        <v>23578</v>
      </c>
      <c r="E6670" s="4" t="s">
        <v>10</v>
      </c>
      <c r="F6670" s="4" t="s">
        <v>10</v>
      </c>
      <c r="G6670" s="4" t="s">
        <v>12</v>
      </c>
    </row>
    <row r="6671" customFormat="false" ht="15.75" hidden="false" customHeight="false" outlineLevel="0" collapsed="false">
      <c r="A6671" s="3" t="n">
        <v>6670</v>
      </c>
      <c r="B6671" s="4" t="s">
        <v>23579</v>
      </c>
      <c r="C6671" s="10" t="s">
        <v>23580</v>
      </c>
      <c r="D6671" s="4" t="s">
        <v>23581</v>
      </c>
      <c r="E6671" s="4" t="s">
        <v>23582</v>
      </c>
      <c r="F6671" s="4" t="s">
        <v>10</v>
      </c>
      <c r="G6671" s="4" t="s">
        <v>12</v>
      </c>
    </row>
    <row r="6672" customFormat="false" ht="15.75" hidden="false" customHeight="false" outlineLevel="0" collapsed="false">
      <c r="A6672" s="3" t="n">
        <v>6671</v>
      </c>
      <c r="B6672" s="4" t="s">
        <v>23583</v>
      </c>
      <c r="C6672" s="4" t="s">
        <v>23584</v>
      </c>
      <c r="D6672" s="4" t="s">
        <v>23585</v>
      </c>
      <c r="E6672" s="4" t="s">
        <v>10</v>
      </c>
      <c r="F6672" s="4" t="s">
        <v>10</v>
      </c>
      <c r="G6672" s="4" t="s">
        <v>12</v>
      </c>
    </row>
    <row r="6673" customFormat="false" ht="15.75" hidden="false" customHeight="false" outlineLevel="0" collapsed="false">
      <c r="A6673" s="3" t="n">
        <v>6672</v>
      </c>
      <c r="B6673" s="4" t="s">
        <v>23586</v>
      </c>
      <c r="C6673" s="4" t="s">
        <v>6853</v>
      </c>
      <c r="D6673" s="4" t="s">
        <v>23587</v>
      </c>
      <c r="E6673" s="4" t="s">
        <v>10</v>
      </c>
      <c r="F6673" s="4" t="s">
        <v>10</v>
      </c>
      <c r="G6673" s="4" t="s">
        <v>12</v>
      </c>
    </row>
    <row r="6674" customFormat="false" ht="15.75" hidden="false" customHeight="false" outlineLevel="0" collapsed="false">
      <c r="A6674" s="3" t="n">
        <v>6673</v>
      </c>
      <c r="B6674" s="4" t="s">
        <v>23588</v>
      </c>
      <c r="C6674" s="4" t="s">
        <v>6853</v>
      </c>
      <c r="D6674" s="4" t="s">
        <v>23589</v>
      </c>
      <c r="E6674" s="4" t="s">
        <v>19739</v>
      </c>
      <c r="F6674" s="4" t="s">
        <v>10</v>
      </c>
      <c r="G6674" s="4" t="s">
        <v>12</v>
      </c>
    </row>
    <row r="6675" customFormat="false" ht="15.75" hidden="false" customHeight="false" outlineLevel="0" collapsed="false">
      <c r="A6675" s="3" t="n">
        <v>6674</v>
      </c>
      <c r="B6675" s="4" t="s">
        <v>23590</v>
      </c>
      <c r="C6675" s="4" t="s">
        <v>23591</v>
      </c>
      <c r="D6675" s="4" t="s">
        <v>23592</v>
      </c>
      <c r="E6675" s="4" t="s">
        <v>10</v>
      </c>
      <c r="F6675" s="4" t="s">
        <v>10</v>
      </c>
      <c r="G6675" s="4" t="s">
        <v>12</v>
      </c>
    </row>
    <row r="6676" customFormat="false" ht="15.75" hidden="false" customHeight="false" outlineLevel="0" collapsed="false">
      <c r="A6676" s="3" t="n">
        <v>6675</v>
      </c>
      <c r="B6676" s="4" t="s">
        <v>23593</v>
      </c>
      <c r="C6676" s="4" t="s">
        <v>23594</v>
      </c>
      <c r="D6676" s="4" t="s">
        <v>23595</v>
      </c>
      <c r="E6676" s="4" t="s">
        <v>23596</v>
      </c>
      <c r="F6676" s="4" t="s">
        <v>10</v>
      </c>
      <c r="G6676" s="4" t="s">
        <v>12</v>
      </c>
    </row>
    <row r="6677" customFormat="false" ht="15.75" hidden="false" customHeight="false" outlineLevel="0" collapsed="false">
      <c r="A6677" s="3" t="n">
        <v>6676</v>
      </c>
      <c r="B6677" s="4" t="s">
        <v>23597</v>
      </c>
      <c r="C6677" s="4" t="s">
        <v>23598</v>
      </c>
      <c r="D6677" s="4" t="s">
        <v>23599</v>
      </c>
      <c r="E6677" s="4" t="s">
        <v>23600</v>
      </c>
      <c r="F6677" s="4" t="s">
        <v>10</v>
      </c>
      <c r="G6677" s="4" t="s">
        <v>12</v>
      </c>
    </row>
    <row r="6678" customFormat="false" ht="15.75" hidden="false" customHeight="false" outlineLevel="0" collapsed="false">
      <c r="A6678" s="3" t="n">
        <v>6677</v>
      </c>
      <c r="B6678" s="4" t="s">
        <v>23601</v>
      </c>
      <c r="C6678" s="4" t="s">
        <v>6853</v>
      </c>
      <c r="D6678" s="4" t="s">
        <v>23602</v>
      </c>
      <c r="E6678" s="4" t="s">
        <v>23603</v>
      </c>
      <c r="F6678" s="4" t="s">
        <v>10</v>
      </c>
      <c r="G6678" s="4" t="s">
        <v>12</v>
      </c>
    </row>
    <row r="6679" customFormat="false" ht="15.75" hidden="false" customHeight="false" outlineLevel="0" collapsed="false">
      <c r="A6679" s="3" t="n">
        <v>6678</v>
      </c>
      <c r="B6679" s="4" t="s">
        <v>23604</v>
      </c>
      <c r="C6679" s="4" t="s">
        <v>23605</v>
      </c>
      <c r="D6679" s="4" t="s">
        <v>23606</v>
      </c>
      <c r="E6679" s="4" t="s">
        <v>23607</v>
      </c>
      <c r="F6679" s="4" t="s">
        <v>10</v>
      </c>
      <c r="G6679" s="4" t="s">
        <v>12</v>
      </c>
    </row>
    <row r="6680" customFormat="false" ht="15.75" hidden="false" customHeight="false" outlineLevel="0" collapsed="false">
      <c r="A6680" s="3" t="n">
        <v>6679</v>
      </c>
      <c r="B6680" s="4" t="s">
        <v>23608</v>
      </c>
      <c r="C6680" s="4" t="s">
        <v>23609</v>
      </c>
      <c r="D6680" s="4" t="s">
        <v>23610</v>
      </c>
      <c r="E6680" s="4" t="n">
        <v>9971609994</v>
      </c>
      <c r="F6680" s="4" t="s">
        <v>10</v>
      </c>
      <c r="G6680" s="4" t="s">
        <v>12</v>
      </c>
    </row>
    <row r="6681" customFormat="false" ht="15.75" hidden="false" customHeight="false" outlineLevel="0" collapsed="false">
      <c r="A6681" s="3" t="n">
        <v>6680</v>
      </c>
      <c r="B6681" s="4" t="s">
        <v>23611</v>
      </c>
      <c r="C6681" s="4" t="s">
        <v>23612</v>
      </c>
      <c r="D6681" s="4" t="s">
        <v>23613</v>
      </c>
      <c r="E6681" s="4" t="s">
        <v>23614</v>
      </c>
      <c r="F6681" s="4" t="s">
        <v>10</v>
      </c>
      <c r="G6681" s="4" t="s">
        <v>12</v>
      </c>
    </row>
    <row r="6682" customFormat="false" ht="15.75" hidden="false" customHeight="false" outlineLevel="0" collapsed="false">
      <c r="A6682" s="3" t="n">
        <v>6681</v>
      </c>
      <c r="B6682" s="4" t="s">
        <v>23615</v>
      </c>
      <c r="C6682" s="4" t="s">
        <v>17224</v>
      </c>
      <c r="D6682" s="4" t="s">
        <v>23616</v>
      </c>
      <c r="E6682" s="4" t="s">
        <v>23617</v>
      </c>
      <c r="F6682" s="4" t="s">
        <v>10</v>
      </c>
      <c r="G6682" s="4" t="s">
        <v>12</v>
      </c>
    </row>
    <row r="6683" customFormat="false" ht="15.75" hidden="false" customHeight="false" outlineLevel="0" collapsed="false">
      <c r="A6683" s="3" t="n">
        <v>6682</v>
      </c>
      <c r="B6683" s="4" t="s">
        <v>23618</v>
      </c>
      <c r="C6683" s="4" t="s">
        <v>23619</v>
      </c>
      <c r="D6683" s="4" t="s">
        <v>23620</v>
      </c>
      <c r="E6683" s="4" t="s">
        <v>17489</v>
      </c>
      <c r="F6683" s="4" t="s">
        <v>10</v>
      </c>
      <c r="G6683" s="4" t="s">
        <v>12</v>
      </c>
    </row>
    <row r="6684" customFormat="false" ht="15.75" hidden="false" customHeight="false" outlineLevel="0" collapsed="false">
      <c r="A6684" s="3" t="n">
        <v>6683</v>
      </c>
      <c r="B6684" s="4" t="s">
        <v>23621</v>
      </c>
      <c r="C6684" s="4" t="s">
        <v>23622</v>
      </c>
      <c r="D6684" s="4" t="s">
        <v>23623</v>
      </c>
      <c r="E6684" s="4" t="s">
        <v>10</v>
      </c>
      <c r="F6684" s="4" t="s">
        <v>10</v>
      </c>
      <c r="G6684" s="4" t="s">
        <v>12</v>
      </c>
    </row>
    <row r="6685" customFormat="false" ht="15.75" hidden="false" customHeight="false" outlineLevel="0" collapsed="false">
      <c r="A6685" s="3" t="n">
        <v>6684</v>
      </c>
      <c r="B6685" s="4" t="s">
        <v>23624</v>
      </c>
      <c r="C6685" s="4" t="s">
        <v>23625</v>
      </c>
      <c r="D6685" s="4" t="s">
        <v>23626</v>
      </c>
      <c r="E6685" s="4" t="s">
        <v>23627</v>
      </c>
      <c r="F6685" s="4" t="s">
        <v>10</v>
      </c>
      <c r="G6685" s="4" t="s">
        <v>12</v>
      </c>
    </row>
    <row r="6686" customFormat="false" ht="15.75" hidden="false" customHeight="false" outlineLevel="0" collapsed="false">
      <c r="A6686" s="3" t="n">
        <v>6685</v>
      </c>
      <c r="B6686" s="4" t="s">
        <v>23628</v>
      </c>
      <c r="C6686" s="4" t="s">
        <v>23629</v>
      </c>
      <c r="D6686" s="4" t="s">
        <v>23630</v>
      </c>
      <c r="E6686" s="4" t="s">
        <v>17489</v>
      </c>
      <c r="F6686" s="4" t="s">
        <v>10</v>
      </c>
      <c r="G6686" s="4" t="s">
        <v>12</v>
      </c>
    </row>
    <row r="6687" customFormat="false" ht="15.75" hidden="false" customHeight="false" outlineLevel="0" collapsed="false">
      <c r="A6687" s="3" t="n">
        <v>6686</v>
      </c>
      <c r="B6687" s="4" t="s">
        <v>23631</v>
      </c>
      <c r="C6687" s="4" t="s">
        <v>23632</v>
      </c>
      <c r="D6687" s="4" t="s">
        <v>23633</v>
      </c>
      <c r="E6687" s="4" t="s">
        <v>23634</v>
      </c>
      <c r="F6687" s="4" t="s">
        <v>10</v>
      </c>
      <c r="G6687" s="4" t="s">
        <v>12</v>
      </c>
    </row>
    <row r="6688" customFormat="false" ht="15.75" hidden="false" customHeight="false" outlineLevel="0" collapsed="false">
      <c r="A6688" s="3" t="n">
        <v>6687</v>
      </c>
      <c r="B6688" s="4" t="s">
        <v>23635</v>
      </c>
      <c r="C6688" s="4" t="s">
        <v>6853</v>
      </c>
      <c r="D6688" s="4" t="s">
        <v>23636</v>
      </c>
      <c r="E6688" s="4" t="s">
        <v>10</v>
      </c>
      <c r="F6688" s="4" t="s">
        <v>10</v>
      </c>
      <c r="G6688" s="4" t="s">
        <v>12</v>
      </c>
    </row>
    <row r="6689" customFormat="false" ht="15.75" hidden="false" customHeight="false" outlineLevel="0" collapsed="false">
      <c r="A6689" s="3" t="n">
        <v>6688</v>
      </c>
      <c r="B6689" s="4" t="s">
        <v>23637</v>
      </c>
      <c r="C6689" s="4" t="s">
        <v>23638</v>
      </c>
      <c r="D6689" s="4" t="s">
        <v>23639</v>
      </c>
      <c r="E6689" s="4" t="n">
        <v>9810221470</v>
      </c>
      <c r="F6689" s="4" t="s">
        <v>10</v>
      </c>
      <c r="G6689" s="4" t="s">
        <v>12</v>
      </c>
    </row>
    <row r="6690" customFormat="false" ht="15.75" hidden="false" customHeight="false" outlineLevel="0" collapsed="false">
      <c r="A6690" s="3" t="n">
        <v>6689</v>
      </c>
      <c r="B6690" s="4" t="s">
        <v>23640</v>
      </c>
      <c r="C6690" s="4" t="s">
        <v>23641</v>
      </c>
      <c r="D6690" s="4" t="s">
        <v>23642</v>
      </c>
      <c r="E6690" s="4" t="n">
        <v>9246882422</v>
      </c>
      <c r="F6690" s="4" t="s">
        <v>10</v>
      </c>
      <c r="G6690" s="4" t="s">
        <v>12</v>
      </c>
    </row>
    <row r="6691" customFormat="false" ht="15.75" hidden="false" customHeight="false" outlineLevel="0" collapsed="false">
      <c r="A6691" s="3" t="n">
        <v>6690</v>
      </c>
      <c r="B6691" s="4" t="s">
        <v>23643</v>
      </c>
      <c r="C6691" s="4" t="s">
        <v>6853</v>
      </c>
      <c r="D6691" s="4" t="s">
        <v>23644</v>
      </c>
      <c r="E6691" s="4" t="s">
        <v>10</v>
      </c>
      <c r="F6691" s="4" t="s">
        <v>10</v>
      </c>
      <c r="G6691" s="4" t="s">
        <v>12</v>
      </c>
    </row>
    <row r="6692" customFormat="false" ht="15.75" hidden="false" customHeight="false" outlineLevel="0" collapsed="false">
      <c r="A6692" s="3" t="n">
        <v>6691</v>
      </c>
      <c r="B6692" s="4" t="s">
        <v>23645</v>
      </c>
      <c r="C6692" s="4" t="s">
        <v>23646</v>
      </c>
      <c r="D6692" s="4" t="s">
        <v>23647</v>
      </c>
      <c r="E6692" s="4" t="s">
        <v>9897</v>
      </c>
      <c r="F6692" s="4" t="s">
        <v>10</v>
      </c>
      <c r="G6692" s="4" t="s">
        <v>12</v>
      </c>
    </row>
    <row r="6693" customFormat="false" ht="15.75" hidden="false" customHeight="false" outlineLevel="0" collapsed="false">
      <c r="A6693" s="3" t="n">
        <v>6692</v>
      </c>
      <c r="B6693" s="4" t="s">
        <v>23648</v>
      </c>
      <c r="C6693" s="4" t="s">
        <v>705</v>
      </c>
      <c r="D6693" s="4" t="s">
        <v>23649</v>
      </c>
      <c r="E6693" s="4" t="s">
        <v>23650</v>
      </c>
      <c r="F6693" s="4" t="s">
        <v>23651</v>
      </c>
      <c r="G6693" s="4" t="s">
        <v>12</v>
      </c>
    </row>
    <row r="6694" customFormat="false" ht="15.75" hidden="false" customHeight="false" outlineLevel="0" collapsed="false">
      <c r="A6694" s="3" t="n">
        <v>6693</v>
      </c>
      <c r="B6694" s="4" t="s">
        <v>23652</v>
      </c>
      <c r="C6694" s="4" t="s">
        <v>23653</v>
      </c>
      <c r="D6694" s="4" t="s">
        <v>23654</v>
      </c>
      <c r="E6694" s="4" t="n">
        <v>9810065457</v>
      </c>
      <c r="F6694" s="4" t="s">
        <v>10</v>
      </c>
      <c r="G6694" s="4" t="s">
        <v>12</v>
      </c>
    </row>
    <row r="6695" customFormat="false" ht="15.75" hidden="false" customHeight="false" outlineLevel="0" collapsed="false">
      <c r="A6695" s="3" t="n">
        <v>6694</v>
      </c>
      <c r="B6695" s="4" t="s">
        <v>23655</v>
      </c>
      <c r="C6695" s="4" t="s">
        <v>23656</v>
      </c>
      <c r="D6695" s="4" t="s">
        <v>23657</v>
      </c>
      <c r="E6695" s="10" t="s">
        <v>23658</v>
      </c>
      <c r="F6695" s="4" t="s">
        <v>10</v>
      </c>
      <c r="G6695" s="4" t="s">
        <v>12</v>
      </c>
    </row>
    <row r="6696" customFormat="false" ht="15.75" hidden="false" customHeight="false" outlineLevel="0" collapsed="false">
      <c r="A6696" s="3" t="n">
        <v>6695</v>
      </c>
      <c r="B6696" s="4" t="s">
        <v>23659</v>
      </c>
      <c r="C6696" s="4" t="s">
        <v>6853</v>
      </c>
      <c r="D6696" s="4" t="s">
        <v>23660</v>
      </c>
      <c r="E6696" s="4" t="s">
        <v>23661</v>
      </c>
      <c r="F6696" s="4" t="s">
        <v>10</v>
      </c>
      <c r="G6696" s="4" t="s">
        <v>12</v>
      </c>
    </row>
    <row r="6697" customFormat="false" ht="15.75" hidden="false" customHeight="false" outlineLevel="0" collapsed="false">
      <c r="A6697" s="3" t="n">
        <v>6696</v>
      </c>
      <c r="B6697" s="4" t="s">
        <v>23662</v>
      </c>
      <c r="C6697" s="4" t="s">
        <v>6853</v>
      </c>
      <c r="D6697" s="4" t="s">
        <v>23663</v>
      </c>
      <c r="E6697" s="4" t="s">
        <v>10</v>
      </c>
      <c r="F6697" s="4" t="s">
        <v>10</v>
      </c>
      <c r="G6697" s="4" t="s">
        <v>12</v>
      </c>
    </row>
    <row r="6698" customFormat="false" ht="15.75" hidden="false" customHeight="false" outlineLevel="0" collapsed="false">
      <c r="A6698" s="3" t="n">
        <v>6697</v>
      </c>
      <c r="B6698" s="4" t="s">
        <v>23664</v>
      </c>
      <c r="C6698" s="4" t="s">
        <v>23665</v>
      </c>
      <c r="D6698" s="4" t="s">
        <v>23666</v>
      </c>
      <c r="E6698" s="4" t="n">
        <v>4440030401</v>
      </c>
      <c r="F6698" s="4" t="s">
        <v>23667</v>
      </c>
      <c r="G6698" s="4" t="s">
        <v>12</v>
      </c>
    </row>
    <row r="6699" customFormat="false" ht="15.75" hidden="false" customHeight="false" outlineLevel="0" collapsed="false">
      <c r="A6699" s="3" t="n">
        <v>6698</v>
      </c>
      <c r="B6699" s="4" t="s">
        <v>23668</v>
      </c>
      <c r="C6699" s="4" t="s">
        <v>23669</v>
      </c>
      <c r="D6699" s="4" t="s">
        <v>23670</v>
      </c>
      <c r="E6699" s="4" t="s">
        <v>23671</v>
      </c>
      <c r="F6699" s="4" t="s">
        <v>10</v>
      </c>
      <c r="G6699" s="4" t="s">
        <v>12</v>
      </c>
    </row>
    <row r="6700" customFormat="false" ht="15.75" hidden="false" customHeight="false" outlineLevel="0" collapsed="false">
      <c r="A6700" s="3" t="n">
        <v>6699</v>
      </c>
      <c r="B6700" s="4" t="s">
        <v>23672</v>
      </c>
      <c r="C6700" s="4" t="s">
        <v>23673</v>
      </c>
      <c r="D6700" s="4" t="s">
        <v>23674</v>
      </c>
      <c r="E6700" s="4" t="n">
        <v>8860547210</v>
      </c>
      <c r="F6700" s="4" t="s">
        <v>10</v>
      </c>
      <c r="G6700" s="4" t="s">
        <v>12</v>
      </c>
    </row>
    <row r="6701" customFormat="false" ht="15.75" hidden="false" customHeight="false" outlineLevel="0" collapsed="false">
      <c r="A6701" s="3" t="n">
        <v>6700</v>
      </c>
      <c r="B6701" s="4" t="s">
        <v>23675</v>
      </c>
      <c r="C6701" s="4" t="s">
        <v>6853</v>
      </c>
      <c r="D6701" s="4" t="s">
        <v>23676</v>
      </c>
      <c r="E6701" s="4" t="s">
        <v>10</v>
      </c>
      <c r="F6701" s="4" t="s">
        <v>10</v>
      </c>
      <c r="G6701" s="4" t="s">
        <v>12</v>
      </c>
    </row>
    <row r="6702" customFormat="false" ht="15.75" hidden="false" customHeight="false" outlineLevel="0" collapsed="false">
      <c r="A6702" s="3" t="n">
        <v>6701</v>
      </c>
      <c r="B6702" s="4" t="s">
        <v>23677</v>
      </c>
      <c r="C6702" s="4" t="s">
        <v>23678</v>
      </c>
      <c r="D6702" s="4" t="s">
        <v>23679</v>
      </c>
      <c r="E6702" s="4" t="s">
        <v>10</v>
      </c>
      <c r="F6702" s="4" t="s">
        <v>10</v>
      </c>
      <c r="G6702" s="4" t="s">
        <v>12</v>
      </c>
    </row>
    <row r="6703" customFormat="false" ht="15.75" hidden="false" customHeight="false" outlineLevel="0" collapsed="false">
      <c r="A6703" s="3" t="n">
        <v>6702</v>
      </c>
      <c r="B6703" s="4" t="s">
        <v>23680</v>
      </c>
      <c r="C6703" s="4" t="s">
        <v>6853</v>
      </c>
      <c r="D6703" s="4" t="s">
        <v>23681</v>
      </c>
      <c r="E6703" s="4" t="s">
        <v>10</v>
      </c>
      <c r="F6703" s="4" t="s">
        <v>10</v>
      </c>
      <c r="G6703" s="4" t="s">
        <v>12</v>
      </c>
    </row>
    <row r="6704" customFormat="false" ht="15.75" hidden="false" customHeight="false" outlineLevel="0" collapsed="false">
      <c r="A6704" s="3" t="n">
        <v>6703</v>
      </c>
      <c r="B6704" s="4" t="s">
        <v>23682</v>
      </c>
      <c r="C6704" s="4" t="s">
        <v>6853</v>
      </c>
      <c r="D6704" s="4" t="s">
        <v>23683</v>
      </c>
      <c r="E6704" s="4" t="s">
        <v>10</v>
      </c>
      <c r="F6704" s="4" t="s">
        <v>10</v>
      </c>
      <c r="G6704" s="4" t="s">
        <v>12</v>
      </c>
    </row>
    <row r="6705" customFormat="false" ht="15.75" hidden="false" customHeight="false" outlineLevel="0" collapsed="false">
      <c r="A6705" s="3" t="n">
        <v>6704</v>
      </c>
      <c r="B6705" s="4" t="s">
        <v>23684</v>
      </c>
      <c r="C6705" s="4" t="s">
        <v>23685</v>
      </c>
      <c r="D6705" s="4" t="s">
        <v>23686</v>
      </c>
      <c r="E6705" s="4" t="n">
        <v>9560208222</v>
      </c>
      <c r="F6705" s="4" t="s">
        <v>10</v>
      </c>
      <c r="G6705" s="4" t="s">
        <v>12</v>
      </c>
    </row>
    <row r="6706" customFormat="false" ht="15.75" hidden="false" customHeight="false" outlineLevel="0" collapsed="false">
      <c r="A6706" s="3" t="n">
        <v>6705</v>
      </c>
      <c r="B6706" s="4" t="s">
        <v>23687</v>
      </c>
      <c r="C6706" s="4" t="s">
        <v>6853</v>
      </c>
      <c r="D6706" s="4" t="s">
        <v>23688</v>
      </c>
      <c r="E6706" s="4" t="s">
        <v>10</v>
      </c>
      <c r="F6706" s="4" t="s">
        <v>10</v>
      </c>
      <c r="G6706" s="4" t="s">
        <v>12</v>
      </c>
    </row>
    <row r="6707" customFormat="false" ht="15.75" hidden="false" customHeight="false" outlineLevel="0" collapsed="false">
      <c r="A6707" s="3" t="n">
        <v>6706</v>
      </c>
      <c r="B6707" s="4" t="s">
        <v>23689</v>
      </c>
      <c r="C6707" s="4" t="s">
        <v>23690</v>
      </c>
      <c r="D6707" s="4" t="s">
        <v>23691</v>
      </c>
      <c r="E6707" s="4" t="s">
        <v>17489</v>
      </c>
      <c r="F6707" s="4" t="s">
        <v>10</v>
      </c>
      <c r="G6707" s="4" t="s">
        <v>12</v>
      </c>
    </row>
    <row r="6708" customFormat="false" ht="15.75" hidden="false" customHeight="false" outlineLevel="0" collapsed="false">
      <c r="A6708" s="3" t="n">
        <v>6707</v>
      </c>
      <c r="B6708" s="4" t="s">
        <v>23692</v>
      </c>
      <c r="C6708" s="4" t="s">
        <v>6853</v>
      </c>
      <c r="D6708" s="4" t="s">
        <v>23693</v>
      </c>
      <c r="E6708" s="4" t="s">
        <v>10</v>
      </c>
      <c r="F6708" s="4" t="s">
        <v>10</v>
      </c>
      <c r="G6708" s="4" t="s">
        <v>12</v>
      </c>
    </row>
    <row r="6709" customFormat="false" ht="15.75" hidden="false" customHeight="false" outlineLevel="0" collapsed="false">
      <c r="A6709" s="3" t="n">
        <v>6708</v>
      </c>
      <c r="B6709" s="4" t="s">
        <v>23694</v>
      </c>
      <c r="C6709" s="4" t="s">
        <v>23695</v>
      </c>
      <c r="D6709" s="4" t="s">
        <v>23696</v>
      </c>
      <c r="E6709" s="4" t="n">
        <v>9811018849</v>
      </c>
      <c r="F6709" s="4" t="s">
        <v>10</v>
      </c>
      <c r="G6709" s="4" t="s">
        <v>12</v>
      </c>
    </row>
    <row r="6710" customFormat="false" ht="15.75" hidden="false" customHeight="false" outlineLevel="0" collapsed="false">
      <c r="A6710" s="3" t="n">
        <v>6709</v>
      </c>
      <c r="B6710" s="4" t="s">
        <v>23697</v>
      </c>
      <c r="C6710" s="4" t="s">
        <v>23698</v>
      </c>
      <c r="D6710" s="4" t="s">
        <v>23699</v>
      </c>
      <c r="E6710" s="4" t="s">
        <v>17489</v>
      </c>
      <c r="F6710" s="4" t="s">
        <v>10</v>
      </c>
      <c r="G6710" s="4" t="s">
        <v>12</v>
      </c>
    </row>
    <row r="6711" customFormat="false" ht="15.75" hidden="false" customHeight="false" outlineLevel="0" collapsed="false">
      <c r="A6711" s="3" t="n">
        <v>6710</v>
      </c>
      <c r="B6711" s="4" t="s">
        <v>23700</v>
      </c>
      <c r="C6711" s="4" t="s">
        <v>6853</v>
      </c>
      <c r="D6711" s="4" t="s">
        <v>23701</v>
      </c>
      <c r="E6711" s="4" t="s">
        <v>10</v>
      </c>
      <c r="F6711" s="4" t="s">
        <v>10</v>
      </c>
      <c r="G6711" s="4" t="s">
        <v>12</v>
      </c>
    </row>
    <row r="6712" customFormat="false" ht="15.75" hidden="false" customHeight="false" outlineLevel="0" collapsed="false">
      <c r="A6712" s="3" t="n">
        <v>6711</v>
      </c>
      <c r="B6712" s="4" t="s">
        <v>23702</v>
      </c>
      <c r="C6712" s="4" t="s">
        <v>6853</v>
      </c>
      <c r="D6712" s="4" t="s">
        <v>23703</v>
      </c>
      <c r="E6712" s="4" t="s">
        <v>10</v>
      </c>
      <c r="F6712" s="4" t="s">
        <v>10</v>
      </c>
      <c r="G6712" s="4" t="s">
        <v>12</v>
      </c>
    </row>
    <row r="6713" customFormat="false" ht="15.75" hidden="false" customHeight="false" outlineLevel="0" collapsed="false">
      <c r="A6713" s="3" t="n">
        <v>6712</v>
      </c>
      <c r="B6713" s="4" t="s">
        <v>23704</v>
      </c>
      <c r="C6713" s="4" t="s">
        <v>23705</v>
      </c>
      <c r="D6713" s="4" t="s">
        <v>23706</v>
      </c>
      <c r="E6713" s="4" t="s">
        <v>23707</v>
      </c>
      <c r="F6713" s="4" t="s">
        <v>10</v>
      </c>
      <c r="G6713" s="4" t="s">
        <v>12</v>
      </c>
    </row>
    <row r="6714" customFormat="false" ht="15.75" hidden="false" customHeight="false" outlineLevel="0" collapsed="false">
      <c r="A6714" s="3" t="n">
        <v>6713</v>
      </c>
      <c r="B6714" s="4" t="s">
        <v>23708</v>
      </c>
      <c r="C6714" s="4" t="s">
        <v>23709</v>
      </c>
      <c r="D6714" s="4" t="s">
        <v>23710</v>
      </c>
      <c r="E6714" s="4" t="s">
        <v>23711</v>
      </c>
      <c r="F6714" s="4" t="s">
        <v>10</v>
      </c>
      <c r="G6714" s="4" t="s">
        <v>12</v>
      </c>
    </row>
    <row r="6715" customFormat="false" ht="15.75" hidden="false" customHeight="false" outlineLevel="0" collapsed="false">
      <c r="A6715" s="3" t="n">
        <v>6714</v>
      </c>
      <c r="B6715" s="4" t="s">
        <v>23712</v>
      </c>
      <c r="C6715" s="4" t="s">
        <v>23713</v>
      </c>
      <c r="D6715" s="4" t="s">
        <v>23714</v>
      </c>
      <c r="E6715" s="4" t="s">
        <v>17489</v>
      </c>
      <c r="F6715" s="4" t="s">
        <v>10</v>
      </c>
      <c r="G6715" s="4" t="s">
        <v>12</v>
      </c>
    </row>
    <row r="6716" customFormat="false" ht="15.75" hidden="false" customHeight="false" outlineLevel="0" collapsed="false">
      <c r="A6716" s="3" t="n">
        <v>6715</v>
      </c>
      <c r="B6716" s="4" t="s">
        <v>23715</v>
      </c>
      <c r="C6716" s="4" t="s">
        <v>23716</v>
      </c>
      <c r="D6716" s="4" t="s">
        <v>23717</v>
      </c>
      <c r="E6716" s="4" t="s">
        <v>10</v>
      </c>
      <c r="F6716" s="4" t="s">
        <v>10</v>
      </c>
      <c r="G6716" s="4" t="s">
        <v>12</v>
      </c>
    </row>
    <row r="6717" customFormat="false" ht="15.75" hidden="false" customHeight="false" outlineLevel="0" collapsed="false">
      <c r="A6717" s="3" t="n">
        <v>6716</v>
      </c>
      <c r="B6717" s="4" t="s">
        <v>23718</v>
      </c>
      <c r="C6717" s="4" t="s">
        <v>6853</v>
      </c>
      <c r="D6717" s="4" t="s">
        <v>23719</v>
      </c>
      <c r="E6717" s="4" t="s">
        <v>10</v>
      </c>
      <c r="F6717" s="4" t="s">
        <v>10</v>
      </c>
      <c r="G6717" s="4" t="s">
        <v>12</v>
      </c>
    </row>
    <row r="6718" customFormat="false" ht="15.75" hidden="false" customHeight="false" outlineLevel="0" collapsed="false">
      <c r="A6718" s="3" t="n">
        <v>6717</v>
      </c>
      <c r="B6718" s="4" t="s">
        <v>23720</v>
      </c>
      <c r="C6718" s="4" t="s">
        <v>23721</v>
      </c>
      <c r="D6718" s="4" t="s">
        <v>23722</v>
      </c>
      <c r="E6718" s="4" t="s">
        <v>23723</v>
      </c>
      <c r="F6718" s="4" t="s">
        <v>10</v>
      </c>
      <c r="G6718" s="4" t="s">
        <v>12</v>
      </c>
    </row>
    <row r="6719" customFormat="false" ht="15.75" hidden="false" customHeight="false" outlineLevel="0" collapsed="false">
      <c r="A6719" s="3" t="n">
        <v>6718</v>
      </c>
      <c r="B6719" s="4" t="s">
        <v>23724</v>
      </c>
      <c r="C6719" s="4" t="s">
        <v>6853</v>
      </c>
      <c r="D6719" s="4" t="s">
        <v>23725</v>
      </c>
      <c r="E6719" s="4" t="s">
        <v>10</v>
      </c>
      <c r="F6719" s="4" t="s">
        <v>10</v>
      </c>
      <c r="G6719" s="4" t="s">
        <v>12</v>
      </c>
    </row>
    <row r="6720" customFormat="false" ht="15.75" hidden="false" customHeight="false" outlineLevel="0" collapsed="false">
      <c r="A6720" s="3" t="n">
        <v>6719</v>
      </c>
      <c r="B6720" s="4" t="s">
        <v>23726</v>
      </c>
      <c r="C6720" s="4" t="s">
        <v>23727</v>
      </c>
      <c r="D6720" s="4" t="s">
        <v>23728</v>
      </c>
      <c r="E6720" s="4" t="s">
        <v>10</v>
      </c>
      <c r="F6720" s="4" t="s">
        <v>10</v>
      </c>
      <c r="G6720" s="4" t="s">
        <v>12</v>
      </c>
    </row>
    <row r="6721" customFormat="false" ht="15.75" hidden="false" customHeight="false" outlineLevel="0" collapsed="false">
      <c r="A6721" s="3" t="n">
        <v>6720</v>
      </c>
      <c r="B6721" s="4" t="s">
        <v>23729</v>
      </c>
      <c r="C6721" s="4" t="s">
        <v>6853</v>
      </c>
      <c r="D6721" s="4" t="s">
        <v>23730</v>
      </c>
      <c r="E6721" s="4" t="s">
        <v>10</v>
      </c>
      <c r="F6721" s="4" t="s">
        <v>10</v>
      </c>
      <c r="G6721" s="4" t="s">
        <v>12</v>
      </c>
    </row>
    <row r="6722" customFormat="false" ht="15.75" hidden="false" customHeight="false" outlineLevel="0" collapsed="false">
      <c r="A6722" s="3" t="n">
        <v>6721</v>
      </c>
      <c r="B6722" s="4" t="s">
        <v>23731</v>
      </c>
      <c r="C6722" s="4" t="s">
        <v>23732</v>
      </c>
      <c r="D6722" s="4" t="s">
        <v>23733</v>
      </c>
      <c r="E6722" s="4" t="s">
        <v>23734</v>
      </c>
      <c r="F6722" s="4" t="s">
        <v>10</v>
      </c>
      <c r="G6722" s="4" t="s">
        <v>12</v>
      </c>
    </row>
    <row r="6723" customFormat="false" ht="15.75" hidden="false" customHeight="false" outlineLevel="0" collapsed="false">
      <c r="A6723" s="3" t="n">
        <v>6722</v>
      </c>
      <c r="B6723" s="4" t="s">
        <v>23735</v>
      </c>
      <c r="C6723" s="4" t="s">
        <v>23736</v>
      </c>
      <c r="D6723" s="4" t="s">
        <v>23737</v>
      </c>
      <c r="E6723" s="4" t="s">
        <v>23738</v>
      </c>
      <c r="F6723" s="4" t="s">
        <v>10</v>
      </c>
      <c r="G6723" s="4" t="s">
        <v>12</v>
      </c>
    </row>
    <row r="6724" customFormat="false" ht="15.75" hidden="false" customHeight="false" outlineLevel="0" collapsed="false">
      <c r="A6724" s="3" t="n">
        <v>6723</v>
      </c>
      <c r="B6724" s="4" t="s">
        <v>23739</v>
      </c>
      <c r="C6724" s="4" t="s">
        <v>23740</v>
      </c>
      <c r="D6724" s="4" t="s">
        <v>23741</v>
      </c>
      <c r="E6724" s="4" t="s">
        <v>23742</v>
      </c>
      <c r="F6724" s="4" t="s">
        <v>10</v>
      </c>
      <c r="G6724" s="4" t="s">
        <v>12</v>
      </c>
    </row>
    <row r="6725" customFormat="false" ht="15.75" hidden="false" customHeight="false" outlineLevel="0" collapsed="false">
      <c r="A6725" s="3" t="n">
        <v>6724</v>
      </c>
      <c r="B6725" s="4" t="s">
        <v>23743</v>
      </c>
      <c r="C6725" s="4" t="s">
        <v>23744</v>
      </c>
      <c r="D6725" s="4" t="s">
        <v>23745</v>
      </c>
      <c r="E6725" s="4" t="s">
        <v>17489</v>
      </c>
      <c r="F6725" s="4" t="s">
        <v>10</v>
      </c>
      <c r="G6725" s="4" t="s">
        <v>12</v>
      </c>
    </row>
    <row r="6726" customFormat="false" ht="15.75" hidden="false" customHeight="false" outlineLevel="0" collapsed="false">
      <c r="A6726" s="3" t="n">
        <v>6725</v>
      </c>
      <c r="B6726" s="4" t="s">
        <v>23746</v>
      </c>
      <c r="C6726" s="4" t="s">
        <v>6853</v>
      </c>
      <c r="D6726" s="4" t="s">
        <v>23747</v>
      </c>
      <c r="E6726" s="4" t="s">
        <v>10</v>
      </c>
      <c r="F6726" s="4" t="s">
        <v>10</v>
      </c>
      <c r="G6726" s="4" t="s">
        <v>12</v>
      </c>
    </row>
    <row r="6727" customFormat="false" ht="15.75" hidden="false" customHeight="false" outlineLevel="0" collapsed="false">
      <c r="A6727" s="3" t="n">
        <v>6726</v>
      </c>
      <c r="B6727" s="4" t="s">
        <v>23748</v>
      </c>
      <c r="C6727" s="4" t="s">
        <v>23749</v>
      </c>
      <c r="D6727" s="4" t="s">
        <v>23750</v>
      </c>
      <c r="E6727" s="4" t="s">
        <v>10</v>
      </c>
      <c r="F6727" s="4" t="s">
        <v>10</v>
      </c>
      <c r="G6727" s="4" t="s">
        <v>12</v>
      </c>
    </row>
    <row r="6728" customFormat="false" ht="15.75" hidden="false" customHeight="false" outlineLevel="0" collapsed="false">
      <c r="A6728" s="3" t="n">
        <v>6727</v>
      </c>
      <c r="B6728" s="4" t="s">
        <v>23751</v>
      </c>
      <c r="C6728" s="4" t="s">
        <v>13425</v>
      </c>
      <c r="D6728" s="4" t="s">
        <v>23752</v>
      </c>
      <c r="E6728" s="4" t="s">
        <v>23753</v>
      </c>
      <c r="F6728" s="4" t="s">
        <v>10</v>
      </c>
      <c r="G6728" s="4" t="s">
        <v>12</v>
      </c>
    </row>
    <row r="6729" customFormat="false" ht="15.75" hidden="false" customHeight="false" outlineLevel="0" collapsed="false">
      <c r="A6729" s="3" t="n">
        <v>6728</v>
      </c>
      <c r="B6729" s="4" t="s">
        <v>23754</v>
      </c>
      <c r="C6729" s="4" t="s">
        <v>23755</v>
      </c>
      <c r="D6729" s="4" t="s">
        <v>23756</v>
      </c>
      <c r="E6729" s="4" t="s">
        <v>23757</v>
      </c>
      <c r="F6729" s="4" t="s">
        <v>10</v>
      </c>
      <c r="G6729" s="4" t="s">
        <v>12</v>
      </c>
    </row>
    <row r="6730" customFormat="false" ht="15.75" hidden="false" customHeight="false" outlineLevel="0" collapsed="false">
      <c r="A6730" s="3" t="n">
        <v>6729</v>
      </c>
      <c r="B6730" s="4" t="s">
        <v>23758</v>
      </c>
      <c r="C6730" s="4" t="s">
        <v>6853</v>
      </c>
      <c r="D6730" s="4" t="s">
        <v>23759</v>
      </c>
      <c r="E6730" s="4" t="s">
        <v>10</v>
      </c>
      <c r="F6730" s="4" t="s">
        <v>10</v>
      </c>
      <c r="G6730" s="4" t="s">
        <v>12</v>
      </c>
    </row>
    <row r="6731" customFormat="false" ht="15.75" hidden="false" customHeight="false" outlineLevel="0" collapsed="false">
      <c r="A6731" s="3" t="n">
        <v>6730</v>
      </c>
      <c r="B6731" s="4" t="s">
        <v>23760</v>
      </c>
      <c r="C6731" s="4" t="s">
        <v>7867</v>
      </c>
      <c r="D6731" s="4" t="s">
        <v>23761</v>
      </c>
      <c r="E6731" s="4" t="s">
        <v>10</v>
      </c>
      <c r="F6731" s="4" t="s">
        <v>10</v>
      </c>
      <c r="G6731" s="4" t="s">
        <v>12</v>
      </c>
    </row>
    <row r="6732" customFormat="false" ht="15.75" hidden="false" customHeight="false" outlineLevel="0" collapsed="false">
      <c r="A6732" s="3" t="n">
        <v>6731</v>
      </c>
      <c r="B6732" s="4" t="s">
        <v>23762</v>
      </c>
      <c r="C6732" s="4" t="s">
        <v>23763</v>
      </c>
      <c r="D6732" s="4" t="s">
        <v>23764</v>
      </c>
      <c r="E6732" s="4" t="s">
        <v>10</v>
      </c>
      <c r="F6732" s="4" t="s">
        <v>10</v>
      </c>
      <c r="G6732" s="4" t="s">
        <v>12</v>
      </c>
    </row>
    <row r="6733" customFormat="false" ht="15.75" hidden="false" customHeight="false" outlineLevel="0" collapsed="false">
      <c r="A6733" s="3" t="n">
        <v>6732</v>
      </c>
      <c r="B6733" s="4" t="s">
        <v>23765</v>
      </c>
      <c r="C6733" s="4" t="s">
        <v>6853</v>
      </c>
      <c r="D6733" s="4" t="s">
        <v>23766</v>
      </c>
      <c r="E6733" s="4" t="s">
        <v>10</v>
      </c>
      <c r="F6733" s="4" t="s">
        <v>10</v>
      </c>
      <c r="G6733" s="4" t="s">
        <v>12</v>
      </c>
    </row>
    <row r="6734" customFormat="false" ht="15.75" hidden="false" customHeight="false" outlineLevel="0" collapsed="false">
      <c r="A6734" s="3" t="n">
        <v>6733</v>
      </c>
      <c r="B6734" s="4" t="s">
        <v>23767</v>
      </c>
      <c r="C6734" s="4" t="s">
        <v>23768</v>
      </c>
      <c r="D6734" s="4" t="s">
        <v>23769</v>
      </c>
      <c r="E6734" s="4" t="s">
        <v>10</v>
      </c>
      <c r="F6734" s="4" t="s">
        <v>10</v>
      </c>
      <c r="G6734" s="4" t="s">
        <v>12</v>
      </c>
    </row>
    <row r="6735" customFormat="false" ht="15.75" hidden="false" customHeight="false" outlineLevel="0" collapsed="false">
      <c r="A6735" s="3" t="n">
        <v>6734</v>
      </c>
      <c r="B6735" s="4" t="s">
        <v>23770</v>
      </c>
      <c r="C6735" s="4" t="s">
        <v>23771</v>
      </c>
      <c r="D6735" s="4" t="s">
        <v>23772</v>
      </c>
      <c r="E6735" s="4" t="s">
        <v>10</v>
      </c>
      <c r="F6735" s="4" t="s">
        <v>10</v>
      </c>
      <c r="G6735" s="4" t="s">
        <v>12</v>
      </c>
    </row>
    <row r="6736" customFormat="false" ht="15.75" hidden="false" customHeight="false" outlineLevel="0" collapsed="false">
      <c r="A6736" s="3" t="n">
        <v>6735</v>
      </c>
      <c r="B6736" s="4" t="s">
        <v>23773</v>
      </c>
      <c r="C6736" s="4" t="s">
        <v>6853</v>
      </c>
      <c r="D6736" s="4" t="s">
        <v>23774</v>
      </c>
      <c r="E6736" s="4" t="s">
        <v>10</v>
      </c>
      <c r="F6736" s="4" t="s">
        <v>10</v>
      </c>
      <c r="G6736" s="4" t="s">
        <v>12</v>
      </c>
    </row>
    <row r="6737" customFormat="false" ht="15.75" hidden="false" customHeight="false" outlineLevel="0" collapsed="false">
      <c r="A6737" s="3" t="n">
        <v>6736</v>
      </c>
      <c r="B6737" s="4" t="s">
        <v>23775</v>
      </c>
      <c r="C6737" s="4" t="s">
        <v>6853</v>
      </c>
      <c r="D6737" s="4" t="s">
        <v>23776</v>
      </c>
      <c r="E6737" s="4" t="s">
        <v>23777</v>
      </c>
      <c r="F6737" s="4" t="s">
        <v>10</v>
      </c>
      <c r="G6737" s="4" t="s">
        <v>12</v>
      </c>
    </row>
    <row r="6738" customFormat="false" ht="15.75" hidden="false" customHeight="false" outlineLevel="0" collapsed="false">
      <c r="A6738" s="3" t="n">
        <v>6737</v>
      </c>
      <c r="B6738" s="4" t="s">
        <v>23778</v>
      </c>
      <c r="C6738" s="4" t="s">
        <v>23779</v>
      </c>
      <c r="D6738" s="4" t="s">
        <v>23780</v>
      </c>
      <c r="E6738" s="4" t="n">
        <v>9898070753</v>
      </c>
      <c r="F6738" s="4" t="s">
        <v>10</v>
      </c>
      <c r="G6738" s="4" t="s">
        <v>12</v>
      </c>
    </row>
    <row r="6739" customFormat="false" ht="15.75" hidden="false" customHeight="false" outlineLevel="0" collapsed="false">
      <c r="A6739" s="3" t="n">
        <v>6738</v>
      </c>
      <c r="B6739" s="4" t="s">
        <v>23781</v>
      </c>
      <c r="C6739" s="4" t="s">
        <v>23782</v>
      </c>
      <c r="D6739" s="4" t="s">
        <v>23783</v>
      </c>
      <c r="E6739" s="4" t="s">
        <v>17489</v>
      </c>
      <c r="F6739" s="4" t="s">
        <v>10</v>
      </c>
      <c r="G6739" s="4" t="s">
        <v>12</v>
      </c>
    </row>
    <row r="6740" customFormat="false" ht="15.75" hidden="false" customHeight="false" outlineLevel="0" collapsed="false">
      <c r="A6740" s="3" t="n">
        <v>6739</v>
      </c>
      <c r="B6740" s="4" t="s">
        <v>23784</v>
      </c>
      <c r="C6740" s="4" t="s">
        <v>6853</v>
      </c>
      <c r="D6740" s="4" t="s">
        <v>23785</v>
      </c>
      <c r="E6740" s="4" t="s">
        <v>23786</v>
      </c>
      <c r="F6740" s="4" t="s">
        <v>10</v>
      </c>
      <c r="G6740" s="4" t="s">
        <v>12</v>
      </c>
    </row>
    <row r="6741" customFormat="false" ht="15.75" hidden="false" customHeight="false" outlineLevel="0" collapsed="false">
      <c r="A6741" s="3" t="n">
        <v>6740</v>
      </c>
      <c r="B6741" s="4" t="s">
        <v>23787</v>
      </c>
      <c r="C6741" s="4" t="s">
        <v>6853</v>
      </c>
      <c r="D6741" s="4" t="s">
        <v>23788</v>
      </c>
      <c r="E6741" s="4" t="s">
        <v>23789</v>
      </c>
      <c r="F6741" s="4" t="s">
        <v>10</v>
      </c>
      <c r="G6741" s="4" t="s">
        <v>12</v>
      </c>
    </row>
    <row r="6742" customFormat="false" ht="15.75" hidden="false" customHeight="false" outlineLevel="0" collapsed="false">
      <c r="A6742" s="3" t="n">
        <v>6741</v>
      </c>
      <c r="B6742" s="4" t="s">
        <v>23790</v>
      </c>
      <c r="C6742" s="4" t="s">
        <v>23791</v>
      </c>
      <c r="D6742" s="4" t="s">
        <v>23792</v>
      </c>
      <c r="E6742" s="4" t="s">
        <v>23793</v>
      </c>
      <c r="F6742" s="4" t="s">
        <v>10</v>
      </c>
      <c r="G6742" s="4" t="s">
        <v>12</v>
      </c>
    </row>
    <row r="6743" customFormat="false" ht="15.75" hidden="false" customHeight="false" outlineLevel="0" collapsed="false">
      <c r="A6743" s="3" t="n">
        <v>6742</v>
      </c>
      <c r="B6743" s="4" t="s">
        <v>23794</v>
      </c>
      <c r="C6743" s="4" t="s">
        <v>19143</v>
      </c>
      <c r="D6743" s="4" t="s">
        <v>23795</v>
      </c>
      <c r="E6743" s="4" t="s">
        <v>23796</v>
      </c>
      <c r="F6743" s="4" t="s">
        <v>23797</v>
      </c>
      <c r="G6743" s="4" t="s">
        <v>12</v>
      </c>
    </row>
    <row r="6744" customFormat="false" ht="15.75" hidden="false" customHeight="false" outlineLevel="0" collapsed="false">
      <c r="A6744" s="3" t="n">
        <v>6743</v>
      </c>
      <c r="B6744" s="4" t="s">
        <v>23798</v>
      </c>
      <c r="C6744" s="4" t="s">
        <v>6853</v>
      </c>
      <c r="D6744" s="4" t="s">
        <v>23799</v>
      </c>
      <c r="E6744" s="4" t="s">
        <v>10</v>
      </c>
      <c r="F6744" s="4" t="s">
        <v>10</v>
      </c>
      <c r="G6744" s="4" t="s">
        <v>12</v>
      </c>
    </row>
    <row r="6745" customFormat="false" ht="15.75" hidden="false" customHeight="false" outlineLevel="0" collapsed="false">
      <c r="A6745" s="3" t="n">
        <v>6744</v>
      </c>
      <c r="B6745" s="4" t="s">
        <v>23800</v>
      </c>
      <c r="C6745" s="4" t="s">
        <v>23801</v>
      </c>
      <c r="D6745" s="4" t="s">
        <v>23802</v>
      </c>
      <c r="E6745" s="4" t="s">
        <v>23803</v>
      </c>
      <c r="F6745" s="4" t="s">
        <v>10</v>
      </c>
      <c r="G6745" s="4" t="s">
        <v>12</v>
      </c>
    </row>
    <row r="6746" customFormat="false" ht="15.75" hidden="false" customHeight="false" outlineLevel="0" collapsed="false">
      <c r="A6746" s="3" t="n">
        <v>6745</v>
      </c>
      <c r="B6746" s="4" t="s">
        <v>23804</v>
      </c>
      <c r="C6746" s="4" t="s">
        <v>6853</v>
      </c>
      <c r="D6746" s="4" t="s">
        <v>23805</v>
      </c>
      <c r="E6746" s="4" t="s">
        <v>23806</v>
      </c>
      <c r="F6746" s="4" t="s">
        <v>10</v>
      </c>
      <c r="G6746" s="4" t="s">
        <v>12</v>
      </c>
    </row>
    <row r="6747" customFormat="false" ht="15.75" hidden="false" customHeight="false" outlineLevel="0" collapsed="false">
      <c r="A6747" s="3" t="n">
        <v>6746</v>
      </c>
      <c r="B6747" s="4" t="s">
        <v>23807</v>
      </c>
      <c r="C6747" s="4" t="s">
        <v>12007</v>
      </c>
      <c r="D6747" s="4" t="s">
        <v>23808</v>
      </c>
      <c r="E6747" s="4" t="s">
        <v>23809</v>
      </c>
      <c r="F6747" s="4" t="s">
        <v>10</v>
      </c>
      <c r="G6747" s="4" t="s">
        <v>12</v>
      </c>
    </row>
    <row r="6748" customFormat="false" ht="15.75" hidden="false" customHeight="false" outlineLevel="0" collapsed="false">
      <c r="A6748" s="3" t="n">
        <v>6747</v>
      </c>
      <c r="B6748" s="4" t="s">
        <v>23810</v>
      </c>
      <c r="C6748" s="4" t="s">
        <v>23811</v>
      </c>
      <c r="D6748" s="4" t="s">
        <v>23812</v>
      </c>
      <c r="E6748" s="4" t="s">
        <v>10</v>
      </c>
      <c r="F6748" s="4" t="s">
        <v>10</v>
      </c>
      <c r="G6748" s="4" t="s">
        <v>12</v>
      </c>
    </row>
    <row r="6749" customFormat="false" ht="15.75" hidden="false" customHeight="false" outlineLevel="0" collapsed="false">
      <c r="A6749" s="3" t="n">
        <v>6748</v>
      </c>
      <c r="B6749" s="4" t="s">
        <v>23813</v>
      </c>
      <c r="C6749" s="4" t="s">
        <v>23814</v>
      </c>
      <c r="D6749" s="4" t="s">
        <v>23815</v>
      </c>
      <c r="E6749" s="4" t="s">
        <v>10</v>
      </c>
      <c r="F6749" s="4" t="s">
        <v>10</v>
      </c>
      <c r="G6749" s="4" t="s">
        <v>12</v>
      </c>
    </row>
    <row r="6750" customFormat="false" ht="15.75" hidden="false" customHeight="false" outlineLevel="0" collapsed="false">
      <c r="A6750" s="3" t="n">
        <v>6749</v>
      </c>
      <c r="B6750" s="4" t="s">
        <v>23816</v>
      </c>
      <c r="C6750" s="4" t="s">
        <v>23817</v>
      </c>
      <c r="D6750" s="4" t="s">
        <v>23818</v>
      </c>
      <c r="E6750" s="4" t="n">
        <v>9334485543</v>
      </c>
      <c r="F6750" s="4" t="s">
        <v>10</v>
      </c>
      <c r="G6750" s="4" t="s">
        <v>12</v>
      </c>
    </row>
    <row r="6751" customFormat="false" ht="15.75" hidden="false" customHeight="false" outlineLevel="0" collapsed="false">
      <c r="A6751" s="3" t="n">
        <v>6750</v>
      </c>
      <c r="B6751" s="4" t="s">
        <v>23819</v>
      </c>
      <c r="C6751" s="4" t="s">
        <v>23820</v>
      </c>
      <c r="D6751" s="4" t="s">
        <v>23821</v>
      </c>
      <c r="E6751" s="4" t="s">
        <v>10</v>
      </c>
      <c r="F6751" s="10" t="s">
        <v>23822</v>
      </c>
      <c r="G6751" s="4" t="s">
        <v>12</v>
      </c>
    </row>
    <row r="6752" customFormat="false" ht="15.75" hidden="false" customHeight="false" outlineLevel="0" collapsed="false">
      <c r="A6752" s="3" t="n">
        <v>6751</v>
      </c>
      <c r="B6752" s="4" t="s">
        <v>23823</v>
      </c>
      <c r="C6752" s="4" t="s">
        <v>23824</v>
      </c>
      <c r="D6752" s="4" t="s">
        <v>23825</v>
      </c>
      <c r="E6752" s="4" t="n">
        <v>8415833226</v>
      </c>
      <c r="F6752" s="4" t="s">
        <v>10</v>
      </c>
      <c r="G6752" s="4" t="s">
        <v>12</v>
      </c>
    </row>
    <row r="6753" customFormat="false" ht="15.75" hidden="false" customHeight="false" outlineLevel="0" collapsed="false">
      <c r="A6753" s="3" t="n">
        <v>6752</v>
      </c>
      <c r="B6753" s="4" t="s">
        <v>23826</v>
      </c>
      <c r="C6753" s="4" t="s">
        <v>2008</v>
      </c>
      <c r="D6753" s="4" t="s">
        <v>23827</v>
      </c>
      <c r="E6753" s="4" t="s">
        <v>23828</v>
      </c>
      <c r="F6753" s="4" t="s">
        <v>10</v>
      </c>
      <c r="G6753" s="4" t="s">
        <v>12</v>
      </c>
    </row>
    <row r="6754" customFormat="false" ht="15.75" hidden="false" customHeight="false" outlineLevel="0" collapsed="false">
      <c r="A6754" s="3" t="n">
        <v>6753</v>
      </c>
      <c r="B6754" s="4" t="s">
        <v>23829</v>
      </c>
      <c r="C6754" s="4" t="s">
        <v>23830</v>
      </c>
      <c r="D6754" s="4" t="s">
        <v>23831</v>
      </c>
      <c r="E6754" s="4" t="n">
        <v>9419142514</v>
      </c>
      <c r="F6754" s="4" t="s">
        <v>10</v>
      </c>
      <c r="G6754" s="4" t="s">
        <v>12</v>
      </c>
    </row>
    <row r="6755" customFormat="false" ht="15.75" hidden="false" customHeight="false" outlineLevel="0" collapsed="false">
      <c r="A6755" s="3" t="n">
        <v>6754</v>
      </c>
      <c r="B6755" s="4" t="s">
        <v>23832</v>
      </c>
      <c r="C6755" s="4" t="s">
        <v>6853</v>
      </c>
      <c r="D6755" s="4" t="s">
        <v>23833</v>
      </c>
      <c r="E6755" s="4" t="s">
        <v>10</v>
      </c>
      <c r="F6755" s="4" t="s">
        <v>10</v>
      </c>
      <c r="G6755" s="4" t="s">
        <v>12</v>
      </c>
    </row>
    <row r="6756" customFormat="false" ht="15.75" hidden="false" customHeight="false" outlineLevel="0" collapsed="false">
      <c r="A6756" s="3" t="n">
        <v>6755</v>
      </c>
      <c r="B6756" s="4" t="s">
        <v>23834</v>
      </c>
      <c r="C6756" s="4" t="s">
        <v>6853</v>
      </c>
      <c r="D6756" s="4" t="s">
        <v>23835</v>
      </c>
      <c r="E6756" s="4" t="s">
        <v>10</v>
      </c>
      <c r="F6756" s="4" t="s">
        <v>10</v>
      </c>
      <c r="G6756" s="4" t="s">
        <v>12</v>
      </c>
    </row>
    <row r="6757" customFormat="false" ht="15.75" hidden="false" customHeight="false" outlineLevel="0" collapsed="false">
      <c r="A6757" s="3" t="n">
        <v>6756</v>
      </c>
      <c r="B6757" s="4" t="s">
        <v>23836</v>
      </c>
      <c r="C6757" s="4" t="s">
        <v>23837</v>
      </c>
      <c r="D6757" s="4" t="s">
        <v>23838</v>
      </c>
      <c r="E6757" s="4" t="s">
        <v>23839</v>
      </c>
      <c r="F6757" s="4" t="s">
        <v>10</v>
      </c>
      <c r="G6757" s="4" t="s">
        <v>12</v>
      </c>
    </row>
    <row r="6758" customFormat="false" ht="15.75" hidden="false" customHeight="false" outlineLevel="0" collapsed="false">
      <c r="A6758" s="3" t="n">
        <v>6757</v>
      </c>
      <c r="B6758" s="4" t="s">
        <v>23840</v>
      </c>
      <c r="C6758" s="4" t="s">
        <v>23841</v>
      </c>
      <c r="D6758" s="4" t="s">
        <v>23842</v>
      </c>
      <c r="E6758" s="4" t="s">
        <v>23843</v>
      </c>
      <c r="F6758" s="4" t="s">
        <v>10</v>
      </c>
      <c r="G6758" s="4" t="s">
        <v>12</v>
      </c>
    </row>
    <row r="6759" customFormat="false" ht="15.75" hidden="false" customHeight="false" outlineLevel="0" collapsed="false">
      <c r="A6759" s="3" t="n">
        <v>6758</v>
      </c>
      <c r="B6759" s="4" t="s">
        <v>23844</v>
      </c>
      <c r="C6759" s="4" t="s">
        <v>6853</v>
      </c>
      <c r="D6759" s="4" t="s">
        <v>23845</v>
      </c>
      <c r="E6759" s="4" t="s">
        <v>23846</v>
      </c>
      <c r="F6759" s="4" t="s">
        <v>10</v>
      </c>
      <c r="G6759" s="4" t="s">
        <v>12</v>
      </c>
    </row>
    <row r="6760" customFormat="false" ht="15.75" hidden="false" customHeight="false" outlineLevel="0" collapsed="false">
      <c r="A6760" s="3" t="n">
        <v>6759</v>
      </c>
      <c r="B6760" s="4" t="s">
        <v>23847</v>
      </c>
      <c r="C6760" s="4" t="s">
        <v>23848</v>
      </c>
      <c r="D6760" s="4" t="s">
        <v>23849</v>
      </c>
      <c r="E6760" s="4" t="n">
        <v>8010506192</v>
      </c>
      <c r="F6760" s="4" t="s">
        <v>10</v>
      </c>
      <c r="G6760" s="4" t="s">
        <v>12</v>
      </c>
    </row>
    <row r="6761" customFormat="false" ht="15.75" hidden="false" customHeight="false" outlineLevel="0" collapsed="false">
      <c r="A6761" s="3" t="n">
        <v>6760</v>
      </c>
      <c r="B6761" s="4" t="s">
        <v>23850</v>
      </c>
      <c r="C6761" s="4" t="s">
        <v>6853</v>
      </c>
      <c r="D6761" s="4" t="s">
        <v>23851</v>
      </c>
      <c r="E6761" s="4" t="s">
        <v>10</v>
      </c>
      <c r="F6761" s="4" t="s">
        <v>10</v>
      </c>
      <c r="G6761" s="4" t="s">
        <v>12</v>
      </c>
    </row>
    <row r="6762" customFormat="false" ht="15.75" hidden="false" customHeight="false" outlineLevel="0" collapsed="false">
      <c r="A6762" s="3" t="n">
        <v>6761</v>
      </c>
      <c r="B6762" s="4" t="s">
        <v>23852</v>
      </c>
      <c r="C6762" s="4" t="s">
        <v>6853</v>
      </c>
      <c r="D6762" s="4" t="s">
        <v>23853</v>
      </c>
      <c r="E6762" s="4" t="s">
        <v>10</v>
      </c>
      <c r="F6762" s="4" t="s">
        <v>10</v>
      </c>
      <c r="G6762" s="4" t="s">
        <v>12</v>
      </c>
    </row>
    <row r="6763" customFormat="false" ht="15.75" hidden="false" customHeight="false" outlineLevel="0" collapsed="false">
      <c r="A6763" s="3" t="n">
        <v>6762</v>
      </c>
      <c r="B6763" s="4" t="s">
        <v>23854</v>
      </c>
      <c r="C6763" s="4" t="s">
        <v>23855</v>
      </c>
      <c r="D6763" s="4" t="s">
        <v>23856</v>
      </c>
      <c r="E6763" s="4" t="n">
        <v>9769256265</v>
      </c>
      <c r="F6763" s="4" t="s">
        <v>10</v>
      </c>
      <c r="G6763" s="4" t="s">
        <v>12</v>
      </c>
    </row>
    <row r="6764" customFormat="false" ht="15.75" hidden="false" customHeight="false" outlineLevel="0" collapsed="false">
      <c r="A6764" s="3" t="n">
        <v>6763</v>
      </c>
      <c r="B6764" s="4" t="s">
        <v>23857</v>
      </c>
      <c r="C6764" s="4" t="s">
        <v>23858</v>
      </c>
      <c r="D6764" s="4" t="s">
        <v>23859</v>
      </c>
      <c r="E6764" s="4" t="n">
        <v>8460209040</v>
      </c>
      <c r="F6764" s="4" t="s">
        <v>10</v>
      </c>
      <c r="G6764" s="4" t="s">
        <v>12</v>
      </c>
    </row>
    <row r="6765" customFormat="false" ht="15.75" hidden="false" customHeight="false" outlineLevel="0" collapsed="false">
      <c r="A6765" s="3" t="n">
        <v>6764</v>
      </c>
      <c r="B6765" s="4" t="s">
        <v>23860</v>
      </c>
      <c r="C6765" s="4" t="s">
        <v>6853</v>
      </c>
      <c r="D6765" s="4" t="s">
        <v>23861</v>
      </c>
      <c r="E6765" s="4" t="s">
        <v>10</v>
      </c>
      <c r="F6765" s="4" t="s">
        <v>10</v>
      </c>
      <c r="G6765" s="4" t="s">
        <v>12</v>
      </c>
    </row>
    <row r="6766" customFormat="false" ht="15.75" hidden="false" customHeight="false" outlineLevel="0" collapsed="false">
      <c r="A6766" s="3" t="n">
        <v>6765</v>
      </c>
      <c r="B6766" s="4" t="s">
        <v>23862</v>
      </c>
      <c r="C6766" s="4" t="s">
        <v>23863</v>
      </c>
      <c r="D6766" s="4" t="s">
        <v>23864</v>
      </c>
      <c r="E6766" s="4" t="n">
        <v>9820580615</v>
      </c>
      <c r="F6766" s="4" t="s">
        <v>10</v>
      </c>
      <c r="G6766" s="4" t="s">
        <v>12</v>
      </c>
    </row>
    <row r="6767" customFormat="false" ht="15.75" hidden="false" customHeight="false" outlineLevel="0" collapsed="false">
      <c r="A6767" s="3" t="n">
        <v>6766</v>
      </c>
      <c r="B6767" s="4" t="s">
        <v>23865</v>
      </c>
      <c r="C6767" s="4" t="s">
        <v>6853</v>
      </c>
      <c r="D6767" s="4" t="s">
        <v>23866</v>
      </c>
      <c r="E6767" s="4" t="s">
        <v>10</v>
      </c>
      <c r="F6767" s="4" t="s">
        <v>10</v>
      </c>
      <c r="G6767" s="4" t="s">
        <v>12</v>
      </c>
    </row>
    <row r="6768" customFormat="false" ht="15.75" hidden="false" customHeight="false" outlineLevel="0" collapsed="false">
      <c r="A6768" s="3" t="n">
        <v>6767</v>
      </c>
      <c r="B6768" s="4" t="s">
        <v>23867</v>
      </c>
      <c r="C6768" s="4" t="s">
        <v>23868</v>
      </c>
      <c r="D6768" s="4" t="s">
        <v>23869</v>
      </c>
      <c r="E6768" s="4" t="s">
        <v>17489</v>
      </c>
      <c r="F6768" s="4" t="s">
        <v>10</v>
      </c>
      <c r="G6768" s="4" t="s">
        <v>12</v>
      </c>
    </row>
    <row r="6769" customFormat="false" ht="15.75" hidden="false" customHeight="false" outlineLevel="0" collapsed="false">
      <c r="A6769" s="3" t="n">
        <v>6768</v>
      </c>
      <c r="B6769" s="4" t="s">
        <v>23870</v>
      </c>
      <c r="C6769" s="4" t="s">
        <v>23871</v>
      </c>
      <c r="D6769" s="4" t="s">
        <v>23872</v>
      </c>
      <c r="E6769" s="4" t="n">
        <v>9036089656</v>
      </c>
      <c r="F6769" s="4" t="s">
        <v>10</v>
      </c>
      <c r="G6769" s="4" t="s">
        <v>12</v>
      </c>
    </row>
    <row r="6770" customFormat="false" ht="15.75" hidden="false" customHeight="false" outlineLevel="0" collapsed="false">
      <c r="A6770" s="3" t="n">
        <v>6769</v>
      </c>
      <c r="B6770" s="4" t="s">
        <v>23873</v>
      </c>
      <c r="C6770" s="4" t="s">
        <v>23874</v>
      </c>
      <c r="D6770" s="4" t="s">
        <v>23875</v>
      </c>
      <c r="E6770" s="4" t="s">
        <v>17489</v>
      </c>
      <c r="F6770" s="4" t="s">
        <v>10</v>
      </c>
      <c r="G6770" s="4" t="s">
        <v>12</v>
      </c>
    </row>
    <row r="6771" customFormat="false" ht="15.75" hidden="false" customHeight="false" outlineLevel="0" collapsed="false">
      <c r="A6771" s="3" t="n">
        <v>6770</v>
      </c>
      <c r="B6771" s="4" t="s">
        <v>23876</v>
      </c>
      <c r="C6771" s="4" t="s">
        <v>23877</v>
      </c>
      <c r="D6771" s="4" t="s">
        <v>23878</v>
      </c>
      <c r="E6771" s="4" t="e">
        <f aca="false">#error!</f>
        <v>#NAME?</v>
      </c>
      <c r="F6771" s="4" t="s">
        <v>10</v>
      </c>
      <c r="G6771" s="4" t="s">
        <v>12</v>
      </c>
    </row>
    <row r="6772" customFormat="false" ht="15.75" hidden="false" customHeight="false" outlineLevel="0" collapsed="false">
      <c r="A6772" s="3" t="n">
        <v>6771</v>
      </c>
      <c r="B6772" s="4" t="s">
        <v>23879</v>
      </c>
      <c r="C6772" s="4" t="s">
        <v>11666</v>
      </c>
      <c r="D6772" s="4" t="s">
        <v>23880</v>
      </c>
      <c r="E6772" s="4" t="s">
        <v>10</v>
      </c>
      <c r="F6772" s="4" t="s">
        <v>10</v>
      </c>
      <c r="G6772" s="4" t="s">
        <v>12</v>
      </c>
    </row>
    <row r="6773" customFormat="false" ht="15.75" hidden="false" customHeight="false" outlineLevel="0" collapsed="false">
      <c r="A6773" s="3" t="n">
        <v>6772</v>
      </c>
      <c r="B6773" s="4" t="s">
        <v>23881</v>
      </c>
      <c r="C6773" s="4" t="s">
        <v>6853</v>
      </c>
      <c r="D6773" s="4" t="s">
        <v>23882</v>
      </c>
      <c r="E6773" s="4" t="s">
        <v>10</v>
      </c>
      <c r="F6773" s="4" t="s">
        <v>10</v>
      </c>
      <c r="G6773" s="4" t="s">
        <v>12</v>
      </c>
    </row>
    <row r="6774" customFormat="false" ht="15.75" hidden="false" customHeight="false" outlineLevel="0" collapsed="false">
      <c r="A6774" s="3" t="n">
        <v>6773</v>
      </c>
      <c r="B6774" s="4" t="s">
        <v>23883</v>
      </c>
      <c r="C6774" s="4" t="s">
        <v>20090</v>
      </c>
      <c r="D6774" s="4" t="s">
        <v>23884</v>
      </c>
      <c r="E6774" s="4" t="n">
        <v>9971031366</v>
      </c>
      <c r="F6774" s="4" t="s">
        <v>10</v>
      </c>
      <c r="G6774" s="4" t="s">
        <v>12</v>
      </c>
    </row>
    <row r="6775" customFormat="false" ht="15.75" hidden="false" customHeight="false" outlineLevel="0" collapsed="false">
      <c r="A6775" s="3" t="n">
        <v>6774</v>
      </c>
      <c r="B6775" s="4" t="s">
        <v>23885</v>
      </c>
      <c r="C6775" s="4" t="s">
        <v>13064</v>
      </c>
      <c r="D6775" s="4" t="s">
        <v>23886</v>
      </c>
      <c r="E6775" s="4" t="n">
        <v>9919804828</v>
      </c>
      <c r="F6775" s="4" t="s">
        <v>10</v>
      </c>
      <c r="G6775" s="4" t="s">
        <v>12</v>
      </c>
    </row>
    <row r="6776" customFormat="false" ht="15.75" hidden="false" customHeight="false" outlineLevel="0" collapsed="false">
      <c r="A6776" s="3" t="n">
        <v>6775</v>
      </c>
      <c r="B6776" s="4" t="s">
        <v>23887</v>
      </c>
      <c r="C6776" s="4" t="s">
        <v>23888</v>
      </c>
      <c r="D6776" s="4" t="s">
        <v>23889</v>
      </c>
      <c r="E6776" s="4" t="s">
        <v>17489</v>
      </c>
      <c r="F6776" s="4" t="s">
        <v>10</v>
      </c>
      <c r="G6776" s="4" t="s">
        <v>12</v>
      </c>
    </row>
    <row r="6777" customFormat="false" ht="15.75" hidden="false" customHeight="false" outlineLevel="0" collapsed="false">
      <c r="A6777" s="3" t="n">
        <v>6776</v>
      </c>
      <c r="B6777" s="4" t="s">
        <v>23890</v>
      </c>
      <c r="C6777" s="4" t="s">
        <v>23891</v>
      </c>
      <c r="D6777" s="4" t="s">
        <v>23892</v>
      </c>
      <c r="E6777" s="4" t="s">
        <v>23893</v>
      </c>
      <c r="F6777" s="4" t="s">
        <v>10</v>
      </c>
      <c r="G6777" s="4" t="s">
        <v>12</v>
      </c>
    </row>
    <row r="6778" customFormat="false" ht="15.75" hidden="false" customHeight="false" outlineLevel="0" collapsed="false">
      <c r="A6778" s="3" t="n">
        <v>6777</v>
      </c>
      <c r="B6778" s="4" t="s">
        <v>23894</v>
      </c>
      <c r="C6778" s="4" t="s">
        <v>23895</v>
      </c>
      <c r="D6778" s="4" t="s">
        <v>23896</v>
      </c>
      <c r="E6778" s="4" t="n">
        <v>9831036131</v>
      </c>
      <c r="F6778" s="4" t="s">
        <v>10</v>
      </c>
      <c r="G6778" s="4" t="s">
        <v>12</v>
      </c>
    </row>
    <row r="6779" customFormat="false" ht="15.75" hidden="false" customHeight="false" outlineLevel="0" collapsed="false">
      <c r="A6779" s="3" t="n">
        <v>6778</v>
      </c>
      <c r="B6779" s="4" t="s">
        <v>23897</v>
      </c>
      <c r="C6779" s="4" t="s">
        <v>6853</v>
      </c>
      <c r="D6779" s="4" t="s">
        <v>23898</v>
      </c>
      <c r="E6779" s="4" t="s">
        <v>10</v>
      </c>
      <c r="F6779" s="4" t="s">
        <v>10</v>
      </c>
      <c r="G6779" s="4" t="s">
        <v>12</v>
      </c>
    </row>
    <row r="6780" customFormat="false" ht="15.75" hidden="false" customHeight="false" outlineLevel="0" collapsed="false">
      <c r="A6780" s="3" t="n">
        <v>6779</v>
      </c>
      <c r="B6780" s="4" t="s">
        <v>23899</v>
      </c>
      <c r="C6780" s="4" t="s">
        <v>23900</v>
      </c>
      <c r="D6780" s="4" t="s">
        <v>23901</v>
      </c>
      <c r="E6780" s="4" t="s">
        <v>23902</v>
      </c>
      <c r="F6780" s="4" t="s">
        <v>10</v>
      </c>
      <c r="G6780" s="4" t="s">
        <v>12</v>
      </c>
    </row>
    <row r="6781" customFormat="false" ht="15.75" hidden="false" customHeight="false" outlineLevel="0" collapsed="false">
      <c r="A6781" s="3" t="n">
        <v>6780</v>
      </c>
      <c r="B6781" s="4" t="s">
        <v>23903</v>
      </c>
      <c r="C6781" s="4" t="s">
        <v>23904</v>
      </c>
      <c r="D6781" s="4" t="s">
        <v>23905</v>
      </c>
      <c r="E6781" s="4" t="n">
        <v>9894540711</v>
      </c>
      <c r="F6781" s="4" t="s">
        <v>23906</v>
      </c>
      <c r="G6781" s="4" t="s">
        <v>12</v>
      </c>
    </row>
    <row r="6782" customFormat="false" ht="15.75" hidden="false" customHeight="false" outlineLevel="0" collapsed="false">
      <c r="A6782" s="3" t="n">
        <v>6781</v>
      </c>
      <c r="B6782" s="4" t="s">
        <v>23907</v>
      </c>
      <c r="C6782" s="4" t="s">
        <v>23908</v>
      </c>
      <c r="D6782" s="4" t="s">
        <v>23909</v>
      </c>
      <c r="E6782" s="4" t="s">
        <v>23910</v>
      </c>
      <c r="F6782" s="4" t="s">
        <v>10</v>
      </c>
      <c r="G6782" s="4" t="s">
        <v>12</v>
      </c>
    </row>
    <row r="6783" customFormat="false" ht="15.75" hidden="false" customHeight="false" outlineLevel="0" collapsed="false">
      <c r="A6783" s="3" t="n">
        <v>6782</v>
      </c>
      <c r="B6783" s="4" t="s">
        <v>23911</v>
      </c>
      <c r="C6783" s="4" t="s">
        <v>23912</v>
      </c>
      <c r="D6783" s="4" t="s">
        <v>23913</v>
      </c>
      <c r="E6783" s="4" t="s">
        <v>23914</v>
      </c>
      <c r="F6783" s="4" t="s">
        <v>10</v>
      </c>
      <c r="G6783" s="4" t="s">
        <v>12</v>
      </c>
    </row>
    <row r="6784" customFormat="false" ht="15.75" hidden="false" customHeight="false" outlineLevel="0" collapsed="false">
      <c r="A6784" s="3" t="n">
        <v>6783</v>
      </c>
      <c r="B6784" s="4" t="s">
        <v>23915</v>
      </c>
      <c r="C6784" s="4" t="s">
        <v>23916</v>
      </c>
      <c r="D6784" s="4" t="s">
        <v>23917</v>
      </c>
      <c r="E6784" s="4" t="n">
        <v>9013373442</v>
      </c>
      <c r="F6784" s="4" t="s">
        <v>10</v>
      </c>
      <c r="G6784" s="4" t="s">
        <v>12</v>
      </c>
    </row>
    <row r="6785" customFormat="false" ht="15.75" hidden="false" customHeight="false" outlineLevel="0" collapsed="false">
      <c r="A6785" s="3" t="n">
        <v>6784</v>
      </c>
      <c r="B6785" s="4" t="s">
        <v>23918</v>
      </c>
      <c r="C6785" s="4" t="s">
        <v>23919</v>
      </c>
      <c r="D6785" s="4" t="s">
        <v>23920</v>
      </c>
      <c r="E6785" s="4" t="s">
        <v>23921</v>
      </c>
      <c r="F6785" s="4" t="s">
        <v>10</v>
      </c>
      <c r="G6785" s="4" t="s">
        <v>12</v>
      </c>
    </row>
    <row r="6786" customFormat="false" ht="15.75" hidden="false" customHeight="false" outlineLevel="0" collapsed="false">
      <c r="A6786" s="3" t="n">
        <v>6785</v>
      </c>
      <c r="B6786" s="4" t="s">
        <v>23922</v>
      </c>
      <c r="C6786" s="4" t="s">
        <v>23923</v>
      </c>
      <c r="D6786" s="4" t="s">
        <v>23924</v>
      </c>
      <c r="E6786" s="4" t="n">
        <v>9920241404</v>
      </c>
      <c r="F6786" s="4" t="s">
        <v>10</v>
      </c>
      <c r="G6786" s="4" t="s">
        <v>12</v>
      </c>
    </row>
    <row r="6787" customFormat="false" ht="15.75" hidden="false" customHeight="false" outlineLevel="0" collapsed="false">
      <c r="A6787" s="3" t="n">
        <v>6786</v>
      </c>
      <c r="B6787" s="4" t="s">
        <v>23925</v>
      </c>
      <c r="C6787" s="4" t="s">
        <v>6853</v>
      </c>
      <c r="D6787" s="4" t="s">
        <v>23926</v>
      </c>
      <c r="E6787" s="4" t="s">
        <v>10</v>
      </c>
      <c r="F6787" s="4" t="s">
        <v>10</v>
      </c>
      <c r="G6787" s="4" t="s">
        <v>12</v>
      </c>
    </row>
    <row r="6788" customFormat="false" ht="15.75" hidden="false" customHeight="false" outlineLevel="0" collapsed="false">
      <c r="A6788" s="3" t="n">
        <v>6787</v>
      </c>
      <c r="B6788" s="4" t="s">
        <v>23927</v>
      </c>
      <c r="C6788" s="4" t="s">
        <v>23928</v>
      </c>
      <c r="D6788" s="4" t="s">
        <v>23929</v>
      </c>
      <c r="E6788" s="4" t="s">
        <v>10</v>
      </c>
      <c r="F6788" s="4" t="s">
        <v>10</v>
      </c>
      <c r="G6788" s="4" t="s">
        <v>12</v>
      </c>
    </row>
    <row r="6789" customFormat="false" ht="15.75" hidden="false" customHeight="false" outlineLevel="0" collapsed="false">
      <c r="A6789" s="3" t="n">
        <v>6788</v>
      </c>
      <c r="B6789" s="4" t="s">
        <v>23930</v>
      </c>
      <c r="C6789" s="4" t="s">
        <v>23931</v>
      </c>
      <c r="D6789" s="4" t="s">
        <v>23932</v>
      </c>
      <c r="E6789" s="4" t="s">
        <v>23933</v>
      </c>
      <c r="F6789" s="4" t="s">
        <v>23934</v>
      </c>
      <c r="G6789" s="4" t="s">
        <v>12</v>
      </c>
    </row>
    <row r="6790" customFormat="false" ht="15.75" hidden="false" customHeight="false" outlineLevel="0" collapsed="false">
      <c r="A6790" s="3" t="n">
        <v>6789</v>
      </c>
      <c r="B6790" s="4" t="s">
        <v>23935</v>
      </c>
      <c r="C6790" s="4" t="s">
        <v>23936</v>
      </c>
      <c r="D6790" s="4" t="s">
        <v>23937</v>
      </c>
      <c r="E6790" s="4" t="s">
        <v>23938</v>
      </c>
      <c r="F6790" s="4" t="s">
        <v>10</v>
      </c>
      <c r="G6790" s="4" t="s">
        <v>12</v>
      </c>
    </row>
    <row r="6791" customFormat="false" ht="15.75" hidden="false" customHeight="false" outlineLevel="0" collapsed="false">
      <c r="A6791" s="3" t="n">
        <v>6790</v>
      </c>
      <c r="B6791" s="4" t="s">
        <v>23939</v>
      </c>
      <c r="C6791" s="4" t="s">
        <v>23940</v>
      </c>
      <c r="D6791" s="4" t="s">
        <v>23941</v>
      </c>
      <c r="E6791" s="4" t="n">
        <v>9003888295</v>
      </c>
      <c r="F6791" s="4" t="s">
        <v>23942</v>
      </c>
      <c r="G6791" s="4" t="s">
        <v>12</v>
      </c>
    </row>
    <row r="6792" customFormat="false" ht="15.75" hidden="false" customHeight="false" outlineLevel="0" collapsed="false">
      <c r="A6792" s="3" t="n">
        <v>6791</v>
      </c>
      <c r="B6792" s="4" t="s">
        <v>23943</v>
      </c>
      <c r="C6792" s="4" t="s">
        <v>6853</v>
      </c>
      <c r="D6792" s="4" t="s">
        <v>23944</v>
      </c>
      <c r="E6792" s="4" t="s">
        <v>10</v>
      </c>
      <c r="F6792" s="4" t="s">
        <v>10</v>
      </c>
      <c r="G6792" s="4" t="s">
        <v>12</v>
      </c>
    </row>
    <row r="6793" customFormat="false" ht="15.75" hidden="false" customHeight="false" outlineLevel="0" collapsed="false">
      <c r="A6793" s="3" t="n">
        <v>6792</v>
      </c>
      <c r="B6793" s="4" t="s">
        <v>23945</v>
      </c>
      <c r="C6793" s="4" t="s">
        <v>23946</v>
      </c>
      <c r="D6793" s="4" t="s">
        <v>23947</v>
      </c>
      <c r="E6793" s="4" t="s">
        <v>23948</v>
      </c>
      <c r="F6793" s="4" t="s">
        <v>10</v>
      </c>
      <c r="G6793" s="4" t="s">
        <v>12</v>
      </c>
    </row>
    <row r="6794" customFormat="false" ht="15.75" hidden="false" customHeight="false" outlineLevel="0" collapsed="false">
      <c r="A6794" s="3" t="n">
        <v>6793</v>
      </c>
      <c r="B6794" s="4" t="s">
        <v>23949</v>
      </c>
      <c r="C6794" s="4" t="s">
        <v>23950</v>
      </c>
      <c r="D6794" s="4" t="s">
        <v>23951</v>
      </c>
      <c r="E6794" s="4" t="s">
        <v>17489</v>
      </c>
      <c r="F6794" s="4" t="s">
        <v>10</v>
      </c>
      <c r="G6794" s="4" t="s">
        <v>12</v>
      </c>
    </row>
    <row r="6795" customFormat="false" ht="15.75" hidden="false" customHeight="false" outlineLevel="0" collapsed="false">
      <c r="A6795" s="3" t="n">
        <v>6794</v>
      </c>
      <c r="B6795" s="4" t="s">
        <v>23952</v>
      </c>
      <c r="C6795" s="4" t="s">
        <v>6853</v>
      </c>
      <c r="D6795" s="4" t="s">
        <v>23953</v>
      </c>
      <c r="E6795" s="4" t="s">
        <v>10</v>
      </c>
      <c r="F6795" s="4" t="s">
        <v>10</v>
      </c>
      <c r="G6795" s="4" t="s">
        <v>12</v>
      </c>
    </row>
    <row r="6796" customFormat="false" ht="15.75" hidden="false" customHeight="false" outlineLevel="0" collapsed="false">
      <c r="A6796" s="3" t="n">
        <v>6795</v>
      </c>
      <c r="B6796" s="4" t="s">
        <v>23954</v>
      </c>
      <c r="C6796" s="4" t="s">
        <v>6853</v>
      </c>
      <c r="D6796" s="4" t="s">
        <v>23955</v>
      </c>
      <c r="E6796" s="4" t="s">
        <v>10</v>
      </c>
      <c r="F6796" s="4" t="s">
        <v>10</v>
      </c>
      <c r="G6796" s="4" t="s">
        <v>12</v>
      </c>
    </row>
    <row r="6797" customFormat="false" ht="15.75" hidden="false" customHeight="false" outlineLevel="0" collapsed="false">
      <c r="A6797" s="3" t="n">
        <v>6796</v>
      </c>
      <c r="B6797" s="4" t="s">
        <v>23956</v>
      </c>
      <c r="C6797" s="4" t="s">
        <v>6853</v>
      </c>
      <c r="D6797" s="4" t="s">
        <v>23957</v>
      </c>
      <c r="E6797" s="4" t="s">
        <v>23958</v>
      </c>
      <c r="F6797" s="4" t="s">
        <v>10</v>
      </c>
      <c r="G6797" s="4" t="s">
        <v>12</v>
      </c>
    </row>
    <row r="6798" customFormat="false" ht="15.75" hidden="false" customHeight="false" outlineLevel="0" collapsed="false">
      <c r="A6798" s="3" t="n">
        <v>6797</v>
      </c>
      <c r="B6798" s="4" t="s">
        <v>23959</v>
      </c>
      <c r="C6798" s="4" t="s">
        <v>6853</v>
      </c>
      <c r="D6798" s="4" t="s">
        <v>23960</v>
      </c>
      <c r="E6798" s="4" t="s">
        <v>23961</v>
      </c>
      <c r="F6798" s="4" t="s">
        <v>10</v>
      </c>
      <c r="G6798" s="4" t="s">
        <v>12</v>
      </c>
    </row>
    <row r="6799" customFormat="false" ht="15.75" hidden="false" customHeight="false" outlineLevel="0" collapsed="false">
      <c r="A6799" s="3" t="n">
        <v>6798</v>
      </c>
      <c r="B6799" s="4" t="s">
        <v>23962</v>
      </c>
      <c r="C6799" s="4" t="s">
        <v>23963</v>
      </c>
      <c r="D6799" s="4" t="s">
        <v>23964</v>
      </c>
      <c r="E6799" s="4" t="n">
        <v>7205026697</v>
      </c>
      <c r="F6799" s="4" t="s">
        <v>10</v>
      </c>
      <c r="G6799" s="4" t="s">
        <v>12</v>
      </c>
    </row>
    <row r="6800" customFormat="false" ht="15.75" hidden="false" customHeight="false" outlineLevel="0" collapsed="false">
      <c r="A6800" s="3" t="n">
        <v>6799</v>
      </c>
      <c r="B6800" s="4" t="s">
        <v>23965</v>
      </c>
      <c r="C6800" s="4" t="s">
        <v>23966</v>
      </c>
      <c r="D6800" s="4" t="s">
        <v>23967</v>
      </c>
      <c r="E6800" s="4" t="n">
        <v>7383053293</v>
      </c>
      <c r="F6800" s="4" t="s">
        <v>23968</v>
      </c>
      <c r="G6800" s="4" t="s">
        <v>12</v>
      </c>
    </row>
    <row r="6801" customFormat="false" ht="15.75" hidden="false" customHeight="false" outlineLevel="0" collapsed="false">
      <c r="A6801" s="3" t="n">
        <v>6800</v>
      </c>
      <c r="B6801" s="4" t="s">
        <v>23969</v>
      </c>
      <c r="C6801" s="4" t="s">
        <v>23970</v>
      </c>
      <c r="D6801" s="4" t="s">
        <v>23971</v>
      </c>
      <c r="E6801" s="4" t="s">
        <v>23972</v>
      </c>
      <c r="F6801" s="4" t="s">
        <v>10</v>
      </c>
      <c r="G6801" s="4" t="s">
        <v>12</v>
      </c>
    </row>
    <row r="6802" customFormat="false" ht="15.75" hidden="false" customHeight="false" outlineLevel="0" collapsed="false">
      <c r="A6802" s="3" t="n">
        <v>6801</v>
      </c>
      <c r="B6802" s="4" t="s">
        <v>23973</v>
      </c>
      <c r="C6802" s="4" t="s">
        <v>6853</v>
      </c>
      <c r="D6802" s="4" t="s">
        <v>23974</v>
      </c>
      <c r="E6802" s="4" t="s">
        <v>10</v>
      </c>
      <c r="F6802" s="4" t="s">
        <v>10</v>
      </c>
      <c r="G6802" s="4" t="s">
        <v>12</v>
      </c>
    </row>
    <row r="6803" customFormat="false" ht="15.75" hidden="false" customHeight="false" outlineLevel="0" collapsed="false">
      <c r="A6803" s="3" t="n">
        <v>6802</v>
      </c>
      <c r="B6803" s="4" t="s">
        <v>23975</v>
      </c>
      <c r="C6803" s="4" t="s">
        <v>6853</v>
      </c>
      <c r="D6803" s="4" t="s">
        <v>23976</v>
      </c>
      <c r="E6803" s="4" t="s">
        <v>10</v>
      </c>
      <c r="F6803" s="4" t="s">
        <v>10</v>
      </c>
      <c r="G6803" s="4" t="s">
        <v>12</v>
      </c>
    </row>
    <row r="6804" customFormat="false" ht="15.75" hidden="false" customHeight="false" outlineLevel="0" collapsed="false">
      <c r="A6804" s="3" t="n">
        <v>6803</v>
      </c>
      <c r="B6804" s="4" t="s">
        <v>23977</v>
      </c>
      <c r="C6804" s="4" t="s">
        <v>23978</v>
      </c>
      <c r="D6804" s="4" t="s">
        <v>23979</v>
      </c>
      <c r="E6804" s="4" t="s">
        <v>10</v>
      </c>
      <c r="F6804" s="4" t="s">
        <v>10</v>
      </c>
      <c r="G6804" s="4" t="s">
        <v>12</v>
      </c>
    </row>
    <row r="6805" customFormat="false" ht="15.75" hidden="false" customHeight="false" outlineLevel="0" collapsed="false">
      <c r="A6805" s="3" t="n">
        <v>6804</v>
      </c>
      <c r="B6805" s="4" t="s">
        <v>23980</v>
      </c>
      <c r="C6805" s="4" t="s">
        <v>23981</v>
      </c>
      <c r="D6805" s="4" t="s">
        <v>23982</v>
      </c>
      <c r="E6805" s="4" t="s">
        <v>23983</v>
      </c>
      <c r="F6805" s="4" t="s">
        <v>10</v>
      </c>
      <c r="G6805" s="4" t="s">
        <v>12</v>
      </c>
    </row>
    <row r="6806" customFormat="false" ht="15.75" hidden="false" customHeight="false" outlineLevel="0" collapsed="false">
      <c r="A6806" s="3" t="n">
        <v>6805</v>
      </c>
      <c r="B6806" s="4" t="s">
        <v>23984</v>
      </c>
      <c r="C6806" s="4" t="s">
        <v>6853</v>
      </c>
      <c r="D6806" s="4" t="s">
        <v>23985</v>
      </c>
      <c r="E6806" s="4" t="s">
        <v>10</v>
      </c>
      <c r="F6806" s="4" t="s">
        <v>10</v>
      </c>
      <c r="G6806" s="4" t="s">
        <v>12</v>
      </c>
    </row>
    <row r="6807" customFormat="false" ht="15.75" hidden="false" customHeight="false" outlineLevel="0" collapsed="false">
      <c r="A6807" s="3" t="n">
        <v>6806</v>
      </c>
      <c r="B6807" s="4" t="s">
        <v>23986</v>
      </c>
      <c r="C6807" s="4" t="s">
        <v>6853</v>
      </c>
      <c r="D6807" s="4" t="s">
        <v>23987</v>
      </c>
      <c r="E6807" s="4" t="s">
        <v>10</v>
      </c>
      <c r="F6807" s="4" t="s">
        <v>10</v>
      </c>
      <c r="G6807" s="4" t="s">
        <v>12</v>
      </c>
    </row>
    <row r="6808" customFormat="false" ht="15.75" hidden="false" customHeight="false" outlineLevel="0" collapsed="false">
      <c r="A6808" s="3" t="n">
        <v>6807</v>
      </c>
      <c r="B6808" s="4" t="s">
        <v>23988</v>
      </c>
      <c r="C6808" s="4" t="s">
        <v>23989</v>
      </c>
      <c r="D6808" s="4" t="s">
        <v>23990</v>
      </c>
      <c r="E6808" s="4" t="n">
        <v>9764400053</v>
      </c>
      <c r="F6808" s="4" t="s">
        <v>10</v>
      </c>
      <c r="G6808" s="4" t="s">
        <v>12</v>
      </c>
    </row>
    <row r="6809" customFormat="false" ht="15.75" hidden="false" customHeight="false" outlineLevel="0" collapsed="false">
      <c r="A6809" s="3" t="n">
        <v>6808</v>
      </c>
      <c r="B6809" s="4" t="s">
        <v>23991</v>
      </c>
      <c r="C6809" s="4" t="s">
        <v>23992</v>
      </c>
      <c r="D6809" s="4" t="s">
        <v>23993</v>
      </c>
      <c r="E6809" s="4" t="s">
        <v>23994</v>
      </c>
      <c r="F6809" s="4" t="s">
        <v>10</v>
      </c>
      <c r="G6809" s="4" t="s">
        <v>12</v>
      </c>
    </row>
    <row r="6810" customFormat="false" ht="15.75" hidden="false" customHeight="false" outlineLevel="0" collapsed="false">
      <c r="A6810" s="3" t="n">
        <v>6809</v>
      </c>
      <c r="B6810" s="4" t="s">
        <v>23995</v>
      </c>
      <c r="C6810" s="4" t="s">
        <v>6853</v>
      </c>
      <c r="D6810" s="4" t="s">
        <v>23996</v>
      </c>
      <c r="E6810" s="4" t="s">
        <v>10</v>
      </c>
      <c r="F6810" s="4" t="s">
        <v>10</v>
      </c>
      <c r="G6810" s="4" t="s">
        <v>12</v>
      </c>
    </row>
    <row r="6811" customFormat="false" ht="15.75" hidden="false" customHeight="false" outlineLevel="0" collapsed="false">
      <c r="A6811" s="3" t="n">
        <v>6810</v>
      </c>
      <c r="B6811" s="4" t="s">
        <v>23997</v>
      </c>
      <c r="C6811" s="4" t="s">
        <v>23998</v>
      </c>
      <c r="D6811" s="4" t="s">
        <v>23999</v>
      </c>
      <c r="E6811" s="4" t="s">
        <v>24000</v>
      </c>
      <c r="F6811" s="4" t="s">
        <v>10</v>
      </c>
      <c r="G6811" s="4" t="s">
        <v>12</v>
      </c>
    </row>
    <row r="6812" customFormat="false" ht="15.75" hidden="false" customHeight="false" outlineLevel="0" collapsed="false">
      <c r="A6812" s="3" t="n">
        <v>6811</v>
      </c>
      <c r="B6812" s="4" t="s">
        <v>24001</v>
      </c>
      <c r="C6812" s="4" t="s">
        <v>24002</v>
      </c>
      <c r="D6812" s="4" t="s">
        <v>24003</v>
      </c>
      <c r="E6812" s="4" t="s">
        <v>24002</v>
      </c>
      <c r="F6812" s="4" t="s">
        <v>10</v>
      </c>
      <c r="G6812" s="4" t="s">
        <v>12</v>
      </c>
    </row>
    <row r="6813" customFormat="false" ht="15.75" hidden="false" customHeight="false" outlineLevel="0" collapsed="false">
      <c r="A6813" s="3" t="n">
        <v>6812</v>
      </c>
      <c r="B6813" s="4" t="s">
        <v>24004</v>
      </c>
      <c r="C6813" s="4" t="s">
        <v>24005</v>
      </c>
      <c r="D6813" s="4" t="s">
        <v>24006</v>
      </c>
      <c r="E6813" s="4" t="s">
        <v>17489</v>
      </c>
      <c r="F6813" s="4" t="s">
        <v>10</v>
      </c>
      <c r="G6813" s="4" t="s">
        <v>12</v>
      </c>
    </row>
    <row r="6814" customFormat="false" ht="15.75" hidden="false" customHeight="false" outlineLevel="0" collapsed="false">
      <c r="A6814" s="3" t="n">
        <v>6813</v>
      </c>
      <c r="B6814" s="4" t="s">
        <v>24007</v>
      </c>
      <c r="C6814" s="4" t="s">
        <v>24008</v>
      </c>
      <c r="D6814" s="4" t="s">
        <v>24009</v>
      </c>
      <c r="E6814" s="4" t="s">
        <v>24010</v>
      </c>
      <c r="F6814" s="4" t="s">
        <v>10</v>
      </c>
      <c r="G6814" s="4" t="s">
        <v>12</v>
      </c>
    </row>
    <row r="6815" customFormat="false" ht="15.75" hidden="false" customHeight="false" outlineLevel="0" collapsed="false">
      <c r="A6815" s="3" t="n">
        <v>6814</v>
      </c>
      <c r="B6815" s="4" t="s">
        <v>24011</v>
      </c>
      <c r="C6815" s="4" t="s">
        <v>24012</v>
      </c>
      <c r="D6815" s="4" t="s">
        <v>24013</v>
      </c>
      <c r="E6815" s="4" t="s">
        <v>17489</v>
      </c>
      <c r="F6815" s="4" t="s">
        <v>10</v>
      </c>
      <c r="G6815" s="4" t="s">
        <v>12</v>
      </c>
    </row>
    <row r="6816" customFormat="false" ht="15.75" hidden="false" customHeight="false" outlineLevel="0" collapsed="false">
      <c r="A6816" s="3" t="n">
        <v>6815</v>
      </c>
      <c r="B6816" s="4" t="s">
        <v>24014</v>
      </c>
      <c r="C6816" s="4" t="s">
        <v>6853</v>
      </c>
      <c r="D6816" s="4" t="s">
        <v>24015</v>
      </c>
      <c r="E6816" s="4" t="s">
        <v>24016</v>
      </c>
      <c r="F6816" s="4" t="s">
        <v>10</v>
      </c>
      <c r="G6816" s="4" t="s">
        <v>12</v>
      </c>
    </row>
    <row r="6817" customFormat="false" ht="15.75" hidden="false" customHeight="false" outlineLevel="0" collapsed="false">
      <c r="A6817" s="3" t="n">
        <v>6816</v>
      </c>
      <c r="B6817" s="4" t="s">
        <v>24017</v>
      </c>
      <c r="C6817" s="4" t="s">
        <v>23625</v>
      </c>
      <c r="D6817" s="4" t="s">
        <v>24018</v>
      </c>
      <c r="E6817" s="4" t="s">
        <v>17489</v>
      </c>
      <c r="F6817" s="4" t="s">
        <v>10</v>
      </c>
      <c r="G6817" s="4" t="s">
        <v>12</v>
      </c>
    </row>
    <row r="6818" customFormat="false" ht="15.75" hidden="false" customHeight="false" outlineLevel="0" collapsed="false">
      <c r="A6818" s="3" t="n">
        <v>6817</v>
      </c>
      <c r="B6818" s="4" t="s">
        <v>24019</v>
      </c>
      <c r="C6818" s="4" t="s">
        <v>24020</v>
      </c>
      <c r="D6818" s="4" t="s">
        <v>24021</v>
      </c>
      <c r="E6818" s="4" t="s">
        <v>24022</v>
      </c>
      <c r="F6818" s="4" t="s">
        <v>10</v>
      </c>
      <c r="G6818" s="4" t="s">
        <v>12</v>
      </c>
    </row>
    <row r="6819" customFormat="false" ht="15.75" hidden="false" customHeight="false" outlineLevel="0" collapsed="false">
      <c r="A6819" s="3" t="n">
        <v>6818</v>
      </c>
      <c r="B6819" s="4" t="s">
        <v>24023</v>
      </c>
      <c r="C6819" s="4" t="s">
        <v>3175</v>
      </c>
      <c r="D6819" s="4" t="s">
        <v>24024</v>
      </c>
      <c r="E6819" s="4" t="s">
        <v>24025</v>
      </c>
      <c r="F6819" s="4" t="s">
        <v>10</v>
      </c>
      <c r="G6819" s="4" t="s">
        <v>12</v>
      </c>
    </row>
    <row r="6820" customFormat="false" ht="15.75" hidden="false" customHeight="false" outlineLevel="0" collapsed="false">
      <c r="A6820" s="3" t="n">
        <v>6819</v>
      </c>
      <c r="B6820" s="4" t="s">
        <v>24026</v>
      </c>
      <c r="C6820" s="4" t="s">
        <v>24027</v>
      </c>
      <c r="D6820" s="4" t="s">
        <v>24028</v>
      </c>
      <c r="E6820" s="4" t="n">
        <v>9210765456</v>
      </c>
      <c r="F6820" s="4" t="s">
        <v>10</v>
      </c>
      <c r="G6820" s="4" t="s">
        <v>12</v>
      </c>
    </row>
    <row r="6821" customFormat="false" ht="15.75" hidden="false" customHeight="false" outlineLevel="0" collapsed="false">
      <c r="A6821" s="3" t="n">
        <v>6820</v>
      </c>
      <c r="B6821" s="4" t="s">
        <v>24029</v>
      </c>
      <c r="C6821" s="4" t="s">
        <v>24030</v>
      </c>
      <c r="D6821" s="4" t="s">
        <v>24031</v>
      </c>
      <c r="E6821" s="4" t="s">
        <v>24032</v>
      </c>
      <c r="F6821" s="4" t="s">
        <v>10</v>
      </c>
      <c r="G6821" s="4" t="s">
        <v>12</v>
      </c>
    </row>
    <row r="6822" customFormat="false" ht="15.75" hidden="false" customHeight="false" outlineLevel="0" collapsed="false">
      <c r="A6822" s="3" t="n">
        <v>6821</v>
      </c>
      <c r="B6822" s="4" t="s">
        <v>24033</v>
      </c>
      <c r="C6822" s="4" t="s">
        <v>24034</v>
      </c>
      <c r="D6822" s="4" t="s">
        <v>24035</v>
      </c>
      <c r="E6822" s="4" t="s">
        <v>24036</v>
      </c>
      <c r="F6822" s="4" t="s">
        <v>10</v>
      </c>
      <c r="G6822" s="4" t="s">
        <v>12</v>
      </c>
    </row>
    <row r="6823" customFormat="false" ht="15.75" hidden="false" customHeight="false" outlineLevel="0" collapsed="false">
      <c r="A6823" s="3" t="n">
        <v>6822</v>
      </c>
      <c r="B6823" s="4" t="s">
        <v>24037</v>
      </c>
      <c r="C6823" s="4" t="s">
        <v>24038</v>
      </c>
      <c r="D6823" s="4" t="s">
        <v>24039</v>
      </c>
      <c r="E6823" s="4" t="s">
        <v>24040</v>
      </c>
      <c r="F6823" s="4" t="s">
        <v>10</v>
      </c>
      <c r="G6823" s="4" t="s">
        <v>12</v>
      </c>
    </row>
    <row r="6824" customFormat="false" ht="15.75" hidden="false" customHeight="false" outlineLevel="0" collapsed="false">
      <c r="A6824" s="3" t="n">
        <v>6823</v>
      </c>
      <c r="B6824" s="4" t="s">
        <v>24041</v>
      </c>
      <c r="C6824" s="4" t="s">
        <v>24042</v>
      </c>
      <c r="D6824" s="4" t="s">
        <v>24043</v>
      </c>
      <c r="E6824" s="4" t="s">
        <v>17489</v>
      </c>
      <c r="F6824" s="4" t="s">
        <v>10</v>
      </c>
      <c r="G6824" s="4" t="s">
        <v>12</v>
      </c>
    </row>
    <row r="6825" customFormat="false" ht="15.75" hidden="false" customHeight="false" outlineLevel="0" collapsed="false">
      <c r="A6825" s="3" t="n">
        <v>6824</v>
      </c>
      <c r="B6825" s="4" t="s">
        <v>24044</v>
      </c>
      <c r="C6825" s="4" t="s">
        <v>24045</v>
      </c>
      <c r="D6825" s="4" t="s">
        <v>24046</v>
      </c>
      <c r="E6825" s="4" t="s">
        <v>24047</v>
      </c>
      <c r="F6825" s="4" t="s">
        <v>10</v>
      </c>
      <c r="G6825" s="4" t="s">
        <v>12</v>
      </c>
    </row>
    <row r="6826" customFormat="false" ht="15.75" hidden="false" customHeight="false" outlineLevel="0" collapsed="false">
      <c r="A6826" s="3" t="n">
        <v>6825</v>
      </c>
      <c r="B6826" s="4" t="s">
        <v>24048</v>
      </c>
      <c r="C6826" s="4" t="s">
        <v>24049</v>
      </c>
      <c r="D6826" s="4" t="s">
        <v>24050</v>
      </c>
      <c r="E6826" s="4" t="n">
        <v>9891273598</v>
      </c>
      <c r="F6826" s="4" t="s">
        <v>10</v>
      </c>
      <c r="G6826" s="4" t="s">
        <v>12</v>
      </c>
    </row>
    <row r="6827" customFormat="false" ht="15.75" hidden="false" customHeight="false" outlineLevel="0" collapsed="false">
      <c r="A6827" s="3" t="n">
        <v>6826</v>
      </c>
      <c r="B6827" s="4" t="s">
        <v>24051</v>
      </c>
      <c r="C6827" s="4" t="s">
        <v>24052</v>
      </c>
      <c r="D6827" s="4" t="s">
        <v>24053</v>
      </c>
      <c r="E6827" s="4" t="s">
        <v>17489</v>
      </c>
      <c r="F6827" s="4" t="s">
        <v>10</v>
      </c>
      <c r="G6827" s="4" t="s">
        <v>12</v>
      </c>
    </row>
    <row r="6828" customFormat="false" ht="15.75" hidden="false" customHeight="false" outlineLevel="0" collapsed="false">
      <c r="A6828" s="3" t="n">
        <v>6827</v>
      </c>
      <c r="B6828" s="4" t="s">
        <v>24054</v>
      </c>
      <c r="C6828" s="4" t="s">
        <v>24055</v>
      </c>
      <c r="D6828" s="4" t="s">
        <v>24056</v>
      </c>
      <c r="E6828" s="4" t="n">
        <v>9540420124</v>
      </c>
      <c r="F6828" s="4" t="s">
        <v>10</v>
      </c>
      <c r="G6828" s="4" t="s">
        <v>12</v>
      </c>
    </row>
    <row r="6829" customFormat="false" ht="15.75" hidden="false" customHeight="false" outlineLevel="0" collapsed="false">
      <c r="A6829" s="3" t="n">
        <v>6828</v>
      </c>
      <c r="B6829" s="4" t="s">
        <v>24057</v>
      </c>
      <c r="C6829" s="4" t="s">
        <v>24058</v>
      </c>
      <c r="D6829" s="4" t="s">
        <v>24059</v>
      </c>
      <c r="E6829" s="4" t="s">
        <v>17489</v>
      </c>
      <c r="F6829" s="4" t="s">
        <v>10</v>
      </c>
      <c r="G6829" s="4" t="s">
        <v>12</v>
      </c>
    </row>
    <row r="6830" customFormat="false" ht="15.75" hidden="false" customHeight="false" outlineLevel="0" collapsed="false">
      <c r="A6830" s="3" t="n">
        <v>6829</v>
      </c>
      <c r="B6830" s="4" t="s">
        <v>24060</v>
      </c>
      <c r="C6830" s="4" t="s">
        <v>24061</v>
      </c>
      <c r="D6830" s="4" t="s">
        <v>24062</v>
      </c>
      <c r="E6830" s="4" t="n">
        <v>9874212651</v>
      </c>
      <c r="F6830" s="4" t="s">
        <v>10</v>
      </c>
      <c r="G6830" s="4" t="s">
        <v>12</v>
      </c>
    </row>
    <row r="6831" customFormat="false" ht="15.75" hidden="false" customHeight="false" outlineLevel="0" collapsed="false">
      <c r="A6831" s="3" t="n">
        <v>6830</v>
      </c>
      <c r="B6831" s="4" t="s">
        <v>24063</v>
      </c>
      <c r="C6831" s="4" t="s">
        <v>9153</v>
      </c>
      <c r="D6831" s="4" t="s">
        <v>24064</v>
      </c>
      <c r="E6831" s="4" t="n">
        <v>9874212651</v>
      </c>
      <c r="F6831" s="4" t="s">
        <v>10</v>
      </c>
      <c r="G6831" s="4" t="s">
        <v>12</v>
      </c>
    </row>
    <row r="6832" customFormat="false" ht="15.75" hidden="false" customHeight="false" outlineLevel="0" collapsed="false">
      <c r="A6832" s="3" t="n">
        <v>6831</v>
      </c>
      <c r="B6832" s="4" t="s">
        <v>24065</v>
      </c>
      <c r="C6832" s="4" t="s">
        <v>24066</v>
      </c>
      <c r="D6832" s="4" t="s">
        <v>24067</v>
      </c>
      <c r="E6832" s="4" t="s">
        <v>24068</v>
      </c>
      <c r="F6832" s="4" t="s">
        <v>10</v>
      </c>
      <c r="G6832" s="4" t="s">
        <v>12</v>
      </c>
    </row>
    <row r="6833" customFormat="false" ht="15.75" hidden="false" customHeight="false" outlineLevel="0" collapsed="false">
      <c r="A6833" s="3" t="n">
        <v>6832</v>
      </c>
      <c r="B6833" s="4" t="s">
        <v>24069</v>
      </c>
      <c r="C6833" s="4" t="s">
        <v>24070</v>
      </c>
      <c r="D6833" s="4" t="s">
        <v>24071</v>
      </c>
      <c r="E6833" s="4" t="n">
        <v>7709446759</v>
      </c>
      <c r="F6833" s="4" t="s">
        <v>10</v>
      </c>
      <c r="G6833" s="4" t="s">
        <v>12</v>
      </c>
    </row>
    <row r="6834" customFormat="false" ht="15.75" hidden="false" customHeight="false" outlineLevel="0" collapsed="false">
      <c r="A6834" s="3" t="n">
        <v>6833</v>
      </c>
      <c r="B6834" s="4" t="s">
        <v>24072</v>
      </c>
      <c r="C6834" s="4" t="s">
        <v>17489</v>
      </c>
      <c r="D6834" s="4" t="s">
        <v>24073</v>
      </c>
      <c r="E6834" s="4" t="s">
        <v>17489</v>
      </c>
      <c r="F6834" s="4" t="s">
        <v>10</v>
      </c>
      <c r="G6834" s="4" t="s">
        <v>12</v>
      </c>
    </row>
    <row r="6835" customFormat="false" ht="15.75" hidden="false" customHeight="false" outlineLevel="0" collapsed="false">
      <c r="A6835" s="3" t="n">
        <v>6834</v>
      </c>
      <c r="B6835" s="4" t="s">
        <v>24074</v>
      </c>
      <c r="C6835" s="4" t="s">
        <v>24075</v>
      </c>
      <c r="D6835" s="4" t="s">
        <v>24076</v>
      </c>
      <c r="E6835" s="4" t="s">
        <v>24077</v>
      </c>
      <c r="F6835" s="4" t="s">
        <v>10</v>
      </c>
      <c r="G6835" s="4" t="s">
        <v>12</v>
      </c>
    </row>
    <row r="6836" customFormat="false" ht="15.75" hidden="false" customHeight="false" outlineLevel="0" collapsed="false">
      <c r="A6836" s="3" t="n">
        <v>6835</v>
      </c>
      <c r="B6836" s="4" t="s">
        <v>24078</v>
      </c>
      <c r="C6836" s="4" t="s">
        <v>24079</v>
      </c>
      <c r="D6836" s="4" t="s">
        <v>24080</v>
      </c>
      <c r="E6836" s="4" t="s">
        <v>17489</v>
      </c>
      <c r="F6836" s="4" t="s">
        <v>10</v>
      </c>
      <c r="G6836" s="4" t="s">
        <v>12</v>
      </c>
    </row>
    <row r="6837" customFormat="false" ht="15.75" hidden="false" customHeight="false" outlineLevel="0" collapsed="false">
      <c r="A6837" s="3" t="n">
        <v>6836</v>
      </c>
      <c r="B6837" s="4" t="s">
        <v>24081</v>
      </c>
      <c r="C6837" s="4" t="s">
        <v>24082</v>
      </c>
      <c r="D6837" s="4" t="s">
        <v>24083</v>
      </c>
      <c r="E6837" s="4" t="n">
        <v>9810584852</v>
      </c>
      <c r="F6837" s="4" t="s">
        <v>10</v>
      </c>
      <c r="G6837" s="4" t="s">
        <v>12</v>
      </c>
    </row>
    <row r="6838" customFormat="false" ht="15.75" hidden="false" customHeight="false" outlineLevel="0" collapsed="false">
      <c r="A6838" s="3" t="n">
        <v>6837</v>
      </c>
      <c r="B6838" s="4" t="s">
        <v>24084</v>
      </c>
      <c r="C6838" s="4" t="s">
        <v>24085</v>
      </c>
      <c r="D6838" s="4" t="s">
        <v>24086</v>
      </c>
      <c r="E6838" s="4" t="n">
        <v>7508202345</v>
      </c>
      <c r="F6838" s="4" t="s">
        <v>10</v>
      </c>
      <c r="G6838" s="4" t="s">
        <v>12</v>
      </c>
    </row>
    <row r="6839" customFormat="false" ht="15.75" hidden="false" customHeight="false" outlineLevel="0" collapsed="false">
      <c r="A6839" s="3" t="n">
        <v>6838</v>
      </c>
      <c r="B6839" s="4" t="s">
        <v>24087</v>
      </c>
      <c r="C6839" s="4" t="s">
        <v>24088</v>
      </c>
      <c r="D6839" s="4" t="s">
        <v>24089</v>
      </c>
      <c r="E6839" s="4" t="s">
        <v>17489</v>
      </c>
      <c r="F6839" s="4" t="s">
        <v>10</v>
      </c>
      <c r="G6839" s="4" t="s">
        <v>12</v>
      </c>
    </row>
    <row r="6840" customFormat="false" ht="15.75" hidden="false" customHeight="false" outlineLevel="0" collapsed="false">
      <c r="A6840" s="3" t="n">
        <v>6839</v>
      </c>
      <c r="B6840" s="4" t="s">
        <v>24090</v>
      </c>
      <c r="C6840" s="4" t="s">
        <v>6853</v>
      </c>
      <c r="D6840" s="4" t="s">
        <v>24091</v>
      </c>
      <c r="E6840" s="4" t="s">
        <v>10</v>
      </c>
      <c r="F6840" s="4" t="s">
        <v>10</v>
      </c>
      <c r="G6840" s="4" t="s">
        <v>12</v>
      </c>
    </row>
    <row r="6841" customFormat="false" ht="15.75" hidden="false" customHeight="false" outlineLevel="0" collapsed="false">
      <c r="A6841" s="3" t="n">
        <v>6840</v>
      </c>
      <c r="B6841" s="4" t="s">
        <v>24092</v>
      </c>
      <c r="C6841" s="4" t="s">
        <v>24093</v>
      </c>
      <c r="D6841" s="4" t="s">
        <v>24094</v>
      </c>
      <c r="E6841" s="4" t="s">
        <v>17489</v>
      </c>
      <c r="F6841" s="4" t="s">
        <v>10</v>
      </c>
      <c r="G6841" s="4" t="s">
        <v>12</v>
      </c>
    </row>
    <row r="6842" customFormat="false" ht="15.75" hidden="false" customHeight="false" outlineLevel="0" collapsed="false">
      <c r="A6842" s="3" t="n">
        <v>6841</v>
      </c>
      <c r="B6842" s="4" t="s">
        <v>24095</v>
      </c>
      <c r="C6842" s="4" t="s">
        <v>24096</v>
      </c>
      <c r="D6842" s="4" t="s">
        <v>24097</v>
      </c>
      <c r="E6842" s="4" t="n">
        <v>9902033311</v>
      </c>
      <c r="F6842" s="4" t="s">
        <v>10</v>
      </c>
      <c r="G6842" s="4" t="s">
        <v>12</v>
      </c>
    </row>
    <row r="6843" customFormat="false" ht="15.75" hidden="false" customHeight="false" outlineLevel="0" collapsed="false">
      <c r="A6843" s="3" t="n">
        <v>6842</v>
      </c>
      <c r="B6843" s="4" t="s">
        <v>24098</v>
      </c>
      <c r="C6843" s="4" t="s">
        <v>6853</v>
      </c>
      <c r="D6843" s="4" t="s">
        <v>24099</v>
      </c>
      <c r="E6843" s="4" t="s">
        <v>24100</v>
      </c>
      <c r="F6843" s="4" t="s">
        <v>10</v>
      </c>
      <c r="G6843" s="4" t="s">
        <v>12</v>
      </c>
    </row>
    <row r="6844" customFormat="false" ht="15.75" hidden="false" customHeight="false" outlineLevel="0" collapsed="false">
      <c r="A6844" s="3" t="n">
        <v>6843</v>
      </c>
      <c r="B6844" s="4" t="s">
        <v>24101</v>
      </c>
      <c r="C6844" s="4" t="s">
        <v>6853</v>
      </c>
      <c r="D6844" s="4" t="s">
        <v>24102</v>
      </c>
      <c r="E6844" s="4" t="s">
        <v>10</v>
      </c>
      <c r="F6844" s="4" t="s">
        <v>10</v>
      </c>
      <c r="G6844" s="4" t="s">
        <v>12</v>
      </c>
    </row>
    <row r="6845" customFormat="false" ht="15.75" hidden="false" customHeight="false" outlineLevel="0" collapsed="false">
      <c r="A6845" s="3" t="n">
        <v>6844</v>
      </c>
      <c r="B6845" s="4" t="s">
        <v>24103</v>
      </c>
      <c r="C6845" s="4" t="s">
        <v>24104</v>
      </c>
      <c r="D6845" s="4" t="s">
        <v>24105</v>
      </c>
      <c r="E6845" s="4" t="s">
        <v>17489</v>
      </c>
      <c r="F6845" s="4" t="s">
        <v>10</v>
      </c>
      <c r="G6845" s="4" t="s">
        <v>12</v>
      </c>
    </row>
    <row r="6846" customFormat="false" ht="15.75" hidden="false" customHeight="false" outlineLevel="0" collapsed="false">
      <c r="A6846" s="3" t="n">
        <v>6845</v>
      </c>
      <c r="B6846" s="4" t="s">
        <v>24106</v>
      </c>
      <c r="C6846" s="4" t="s">
        <v>3175</v>
      </c>
      <c r="D6846" s="4" t="s">
        <v>24107</v>
      </c>
      <c r="E6846" s="4" t="s">
        <v>24108</v>
      </c>
      <c r="F6846" s="4" t="s">
        <v>10</v>
      </c>
      <c r="G6846" s="4" t="s">
        <v>12</v>
      </c>
    </row>
    <row r="6847" customFormat="false" ht="15.75" hidden="false" customHeight="false" outlineLevel="0" collapsed="false">
      <c r="A6847" s="3" t="n">
        <v>6846</v>
      </c>
      <c r="B6847" s="4" t="s">
        <v>24109</v>
      </c>
      <c r="C6847" s="4" t="s">
        <v>24110</v>
      </c>
      <c r="D6847" s="4" t="s">
        <v>24111</v>
      </c>
      <c r="E6847" s="4" t="n">
        <v>9900242662</v>
      </c>
      <c r="F6847" s="4" t="s">
        <v>10</v>
      </c>
      <c r="G6847" s="4" t="s">
        <v>12</v>
      </c>
    </row>
    <row r="6848" customFormat="false" ht="15.75" hidden="false" customHeight="false" outlineLevel="0" collapsed="false">
      <c r="A6848" s="3" t="n">
        <v>6847</v>
      </c>
      <c r="B6848" s="4" t="s">
        <v>24112</v>
      </c>
      <c r="C6848" s="4" t="s">
        <v>24113</v>
      </c>
      <c r="D6848" s="4" t="s">
        <v>24114</v>
      </c>
      <c r="E6848" s="4" t="s">
        <v>10</v>
      </c>
      <c r="F6848" s="4" t="s">
        <v>10</v>
      </c>
      <c r="G6848" s="4" t="s">
        <v>12</v>
      </c>
    </row>
    <row r="6849" customFormat="false" ht="15.75" hidden="false" customHeight="false" outlineLevel="0" collapsed="false">
      <c r="A6849" s="3" t="n">
        <v>6848</v>
      </c>
      <c r="B6849" s="4" t="s">
        <v>24115</v>
      </c>
      <c r="C6849" s="4" t="s">
        <v>24116</v>
      </c>
      <c r="D6849" s="4" t="s">
        <v>24117</v>
      </c>
      <c r="E6849" s="4" t="s">
        <v>24118</v>
      </c>
      <c r="F6849" s="4" t="s">
        <v>10</v>
      </c>
      <c r="G6849" s="4" t="s">
        <v>12</v>
      </c>
    </row>
    <row r="6850" customFormat="false" ht="15.75" hidden="false" customHeight="false" outlineLevel="0" collapsed="false">
      <c r="A6850" s="3" t="n">
        <v>6849</v>
      </c>
      <c r="B6850" s="4" t="s">
        <v>24119</v>
      </c>
      <c r="C6850" s="4" t="s">
        <v>24120</v>
      </c>
      <c r="D6850" s="4" t="s">
        <v>24121</v>
      </c>
      <c r="E6850" s="4" t="s">
        <v>10</v>
      </c>
      <c r="F6850" s="4" t="s">
        <v>10</v>
      </c>
      <c r="G6850" s="4" t="s">
        <v>12</v>
      </c>
    </row>
    <row r="6851" customFormat="false" ht="15.75" hidden="false" customHeight="false" outlineLevel="0" collapsed="false">
      <c r="A6851" s="3" t="n">
        <v>6850</v>
      </c>
      <c r="B6851" s="4" t="s">
        <v>24122</v>
      </c>
      <c r="C6851" s="4" t="s">
        <v>6853</v>
      </c>
      <c r="D6851" s="4" t="s">
        <v>24123</v>
      </c>
      <c r="E6851" s="4" t="s">
        <v>10</v>
      </c>
      <c r="F6851" s="4" t="s">
        <v>10</v>
      </c>
      <c r="G6851" s="4" t="s">
        <v>12</v>
      </c>
    </row>
    <row r="6852" customFormat="false" ht="15.75" hidden="false" customHeight="false" outlineLevel="0" collapsed="false">
      <c r="A6852" s="3" t="n">
        <v>6851</v>
      </c>
      <c r="B6852" s="4" t="s">
        <v>24124</v>
      </c>
      <c r="C6852" s="4" t="s">
        <v>24125</v>
      </c>
      <c r="D6852" s="4" t="s">
        <v>24126</v>
      </c>
      <c r="E6852" s="10" t="s">
        <v>24127</v>
      </c>
      <c r="F6852" s="4" t="s">
        <v>10</v>
      </c>
      <c r="G6852" s="4" t="s">
        <v>12</v>
      </c>
    </row>
    <row r="6853" customFormat="false" ht="15.75" hidden="false" customHeight="false" outlineLevel="0" collapsed="false">
      <c r="A6853" s="3" t="n">
        <v>6852</v>
      </c>
      <c r="B6853" s="4" t="s">
        <v>24128</v>
      </c>
      <c r="C6853" s="4" t="s">
        <v>22004</v>
      </c>
      <c r="D6853" s="4" t="s">
        <v>24129</v>
      </c>
      <c r="E6853" s="4" t="n">
        <v>9810100727</v>
      </c>
      <c r="F6853" s="4" t="s">
        <v>10</v>
      </c>
      <c r="G6853" s="4" t="s">
        <v>12</v>
      </c>
    </row>
    <row r="6854" customFormat="false" ht="15.75" hidden="false" customHeight="false" outlineLevel="0" collapsed="false">
      <c r="A6854" s="3" t="n">
        <v>6853</v>
      </c>
      <c r="B6854" s="4" t="s">
        <v>24130</v>
      </c>
      <c r="C6854" s="4" t="s">
        <v>24131</v>
      </c>
      <c r="D6854" s="4" t="s">
        <v>24132</v>
      </c>
      <c r="E6854" s="4" t="s">
        <v>24133</v>
      </c>
      <c r="F6854" s="4" t="s">
        <v>24134</v>
      </c>
      <c r="G6854" s="4" t="s">
        <v>12</v>
      </c>
    </row>
    <row r="6855" customFormat="false" ht="15.75" hidden="false" customHeight="false" outlineLevel="0" collapsed="false">
      <c r="A6855" s="3" t="n">
        <v>6854</v>
      </c>
      <c r="B6855" s="4" t="s">
        <v>24135</v>
      </c>
      <c r="C6855" s="4" t="s">
        <v>6853</v>
      </c>
      <c r="D6855" s="4" t="s">
        <v>24136</v>
      </c>
      <c r="E6855" s="4" t="s">
        <v>24137</v>
      </c>
      <c r="F6855" s="4" t="s">
        <v>10</v>
      </c>
      <c r="G6855" s="4" t="s">
        <v>12</v>
      </c>
    </row>
    <row r="6856" customFormat="false" ht="15.75" hidden="false" customHeight="false" outlineLevel="0" collapsed="false">
      <c r="A6856" s="3" t="n">
        <v>6855</v>
      </c>
      <c r="B6856" s="4" t="s">
        <v>24138</v>
      </c>
      <c r="C6856" s="4" t="s">
        <v>24139</v>
      </c>
      <c r="D6856" s="4" t="s">
        <v>24140</v>
      </c>
      <c r="E6856" s="4" t="s">
        <v>24139</v>
      </c>
      <c r="F6856" s="4" t="s">
        <v>10</v>
      </c>
      <c r="G6856" s="4" t="s">
        <v>12</v>
      </c>
    </row>
    <row r="6857" customFormat="false" ht="15.75" hidden="false" customHeight="false" outlineLevel="0" collapsed="false">
      <c r="A6857" s="3" t="n">
        <v>6856</v>
      </c>
      <c r="B6857" s="4" t="s">
        <v>24141</v>
      </c>
      <c r="C6857" s="4" t="s">
        <v>6853</v>
      </c>
      <c r="D6857" s="4" t="s">
        <v>24142</v>
      </c>
      <c r="E6857" s="4" t="s">
        <v>24143</v>
      </c>
      <c r="F6857" s="4" t="s">
        <v>10</v>
      </c>
      <c r="G6857" s="4" t="s">
        <v>12</v>
      </c>
    </row>
    <row r="6858" customFormat="false" ht="15.75" hidden="false" customHeight="false" outlineLevel="0" collapsed="false">
      <c r="A6858" s="3" t="n">
        <v>6857</v>
      </c>
      <c r="B6858" s="4" t="s">
        <v>24144</v>
      </c>
      <c r="C6858" s="4" t="s">
        <v>24145</v>
      </c>
      <c r="D6858" s="4" t="s">
        <v>24146</v>
      </c>
      <c r="E6858" s="4" t="s">
        <v>10</v>
      </c>
      <c r="F6858" s="4" t="s">
        <v>10</v>
      </c>
      <c r="G6858" s="4" t="s">
        <v>12</v>
      </c>
    </row>
    <row r="6859" customFormat="false" ht="15.75" hidden="false" customHeight="false" outlineLevel="0" collapsed="false">
      <c r="A6859" s="3" t="n">
        <v>6858</v>
      </c>
      <c r="B6859" s="4" t="s">
        <v>24147</v>
      </c>
      <c r="C6859" s="4" t="s">
        <v>24148</v>
      </c>
      <c r="D6859" s="4" t="s">
        <v>24149</v>
      </c>
      <c r="E6859" s="4" t="s">
        <v>24150</v>
      </c>
      <c r="F6859" s="4" t="s">
        <v>10</v>
      </c>
      <c r="G6859" s="4" t="s">
        <v>12</v>
      </c>
    </row>
    <row r="6860" customFormat="false" ht="15.75" hidden="false" customHeight="false" outlineLevel="0" collapsed="false">
      <c r="A6860" s="3" t="n">
        <v>6859</v>
      </c>
      <c r="B6860" s="4" t="s">
        <v>24151</v>
      </c>
      <c r="C6860" s="4" t="s">
        <v>24152</v>
      </c>
      <c r="D6860" s="4" t="s">
        <v>24153</v>
      </c>
      <c r="E6860" s="4" t="s">
        <v>10</v>
      </c>
      <c r="F6860" s="4" t="s">
        <v>10</v>
      </c>
      <c r="G6860" s="4" t="s">
        <v>12</v>
      </c>
    </row>
    <row r="6861" customFormat="false" ht="15.75" hidden="false" customHeight="false" outlineLevel="0" collapsed="false">
      <c r="A6861" s="3" t="n">
        <v>6860</v>
      </c>
      <c r="B6861" s="4" t="s">
        <v>24154</v>
      </c>
      <c r="C6861" s="4" t="s">
        <v>24155</v>
      </c>
      <c r="D6861" s="4" t="s">
        <v>24156</v>
      </c>
      <c r="E6861" s="4" t="n">
        <v>9699949885</v>
      </c>
      <c r="F6861" s="4" t="s">
        <v>10</v>
      </c>
      <c r="G6861" s="4" t="s">
        <v>12</v>
      </c>
    </row>
    <row r="6862" customFormat="false" ht="15.75" hidden="false" customHeight="false" outlineLevel="0" collapsed="false">
      <c r="A6862" s="3" t="n">
        <v>6861</v>
      </c>
      <c r="B6862" s="4" t="s">
        <v>24157</v>
      </c>
      <c r="C6862" s="4" t="s">
        <v>24158</v>
      </c>
      <c r="D6862" s="4" t="s">
        <v>24159</v>
      </c>
      <c r="E6862" s="4" t="n">
        <v>9850991008</v>
      </c>
      <c r="F6862" s="4" t="s">
        <v>10</v>
      </c>
      <c r="G6862" s="4" t="s">
        <v>12</v>
      </c>
    </row>
    <row r="6863" customFormat="false" ht="15.75" hidden="false" customHeight="false" outlineLevel="0" collapsed="false">
      <c r="A6863" s="3" t="n">
        <v>6862</v>
      </c>
      <c r="B6863" s="4" t="s">
        <v>24160</v>
      </c>
      <c r="C6863" s="4" t="s">
        <v>24161</v>
      </c>
      <c r="D6863" s="4" t="s">
        <v>24162</v>
      </c>
      <c r="E6863" s="4" t="s">
        <v>17489</v>
      </c>
      <c r="F6863" s="4" t="s">
        <v>10</v>
      </c>
      <c r="G6863" s="4" t="s">
        <v>12</v>
      </c>
    </row>
    <row r="6864" customFormat="false" ht="15.75" hidden="false" customHeight="false" outlineLevel="0" collapsed="false">
      <c r="A6864" s="3" t="n">
        <v>6863</v>
      </c>
      <c r="B6864" s="4" t="s">
        <v>24163</v>
      </c>
      <c r="C6864" s="4" t="s">
        <v>6853</v>
      </c>
      <c r="D6864" s="4" t="s">
        <v>24164</v>
      </c>
      <c r="E6864" s="4" t="s">
        <v>24165</v>
      </c>
      <c r="F6864" s="4" t="s">
        <v>10</v>
      </c>
      <c r="G6864" s="4" t="s">
        <v>12</v>
      </c>
    </row>
    <row r="6865" customFormat="false" ht="15.75" hidden="false" customHeight="false" outlineLevel="0" collapsed="false">
      <c r="A6865" s="3" t="n">
        <v>6864</v>
      </c>
      <c r="B6865" s="4" t="s">
        <v>24166</v>
      </c>
      <c r="C6865" s="4" t="s">
        <v>6853</v>
      </c>
      <c r="D6865" s="4" t="s">
        <v>24167</v>
      </c>
      <c r="E6865" s="4" t="n">
        <v>9830050072</v>
      </c>
      <c r="F6865" s="4" t="s">
        <v>10</v>
      </c>
      <c r="G6865" s="4" t="s">
        <v>12</v>
      </c>
    </row>
    <row r="6866" customFormat="false" ht="15.75" hidden="false" customHeight="false" outlineLevel="0" collapsed="false">
      <c r="A6866" s="3" t="n">
        <v>6865</v>
      </c>
      <c r="B6866" s="4" t="s">
        <v>24168</v>
      </c>
      <c r="C6866" s="4" t="s">
        <v>24169</v>
      </c>
      <c r="D6866" s="4" t="s">
        <v>24170</v>
      </c>
      <c r="E6866" s="4" t="n">
        <v>7411373457</v>
      </c>
      <c r="F6866" s="4" t="s">
        <v>10</v>
      </c>
      <c r="G6866" s="4" t="s">
        <v>12</v>
      </c>
    </row>
    <row r="6867" customFormat="false" ht="15.75" hidden="false" customHeight="false" outlineLevel="0" collapsed="false">
      <c r="A6867" s="3" t="n">
        <v>6866</v>
      </c>
      <c r="B6867" s="4" t="s">
        <v>24171</v>
      </c>
      <c r="C6867" s="4" t="s">
        <v>24172</v>
      </c>
      <c r="D6867" s="4" t="s">
        <v>24173</v>
      </c>
      <c r="E6867" s="4" t="n">
        <v>9405717615</v>
      </c>
      <c r="F6867" s="4" t="s">
        <v>10</v>
      </c>
      <c r="G6867" s="4" t="s">
        <v>12</v>
      </c>
    </row>
    <row r="6868" customFormat="false" ht="15.75" hidden="false" customHeight="false" outlineLevel="0" collapsed="false">
      <c r="A6868" s="3" t="n">
        <v>6867</v>
      </c>
      <c r="B6868" s="4" t="s">
        <v>24174</v>
      </c>
      <c r="C6868" s="4" t="s">
        <v>6853</v>
      </c>
      <c r="D6868" s="4" t="s">
        <v>24175</v>
      </c>
      <c r="E6868" s="4" t="s">
        <v>10</v>
      </c>
      <c r="F6868" s="4" t="s">
        <v>10</v>
      </c>
      <c r="G6868" s="4" t="s">
        <v>12</v>
      </c>
    </row>
    <row r="6869" customFormat="false" ht="15.75" hidden="false" customHeight="false" outlineLevel="0" collapsed="false">
      <c r="A6869" s="3" t="n">
        <v>6868</v>
      </c>
      <c r="B6869" s="4" t="s">
        <v>24176</v>
      </c>
      <c r="C6869" s="4" t="s">
        <v>24177</v>
      </c>
      <c r="D6869" s="4" t="s">
        <v>24178</v>
      </c>
      <c r="E6869" s="4" t="s">
        <v>24179</v>
      </c>
      <c r="F6869" s="4" t="s">
        <v>10</v>
      </c>
      <c r="G6869" s="4" t="s">
        <v>12</v>
      </c>
    </row>
    <row r="6870" customFormat="false" ht="15.75" hidden="false" customHeight="false" outlineLevel="0" collapsed="false">
      <c r="A6870" s="3" t="n">
        <v>6869</v>
      </c>
      <c r="B6870" s="4" t="s">
        <v>24180</v>
      </c>
      <c r="C6870" s="4" t="s">
        <v>24181</v>
      </c>
      <c r="D6870" s="4" t="s">
        <v>24182</v>
      </c>
      <c r="E6870" s="4" t="s">
        <v>24183</v>
      </c>
      <c r="F6870" s="4" t="s">
        <v>10</v>
      </c>
      <c r="G6870" s="4" t="s">
        <v>12</v>
      </c>
    </row>
    <row r="6871" customFormat="false" ht="15.75" hidden="false" customHeight="false" outlineLevel="0" collapsed="false">
      <c r="A6871" s="3" t="n">
        <v>6870</v>
      </c>
      <c r="B6871" s="4" t="s">
        <v>24184</v>
      </c>
      <c r="C6871" s="4" t="s">
        <v>24185</v>
      </c>
      <c r="D6871" s="4" t="s">
        <v>24186</v>
      </c>
      <c r="E6871" s="4" t="s">
        <v>10</v>
      </c>
      <c r="F6871" s="4" t="s">
        <v>10</v>
      </c>
      <c r="G6871" s="4" t="s">
        <v>12</v>
      </c>
    </row>
    <row r="6872" customFormat="false" ht="15.75" hidden="false" customHeight="false" outlineLevel="0" collapsed="false">
      <c r="A6872" s="3" t="n">
        <v>6871</v>
      </c>
      <c r="B6872" s="4" t="s">
        <v>24187</v>
      </c>
      <c r="C6872" s="4" t="s">
        <v>6853</v>
      </c>
      <c r="D6872" s="4" t="s">
        <v>24188</v>
      </c>
      <c r="E6872" s="4" t="s">
        <v>10</v>
      </c>
      <c r="F6872" s="4" t="s">
        <v>10</v>
      </c>
      <c r="G6872" s="4" t="s">
        <v>12</v>
      </c>
    </row>
    <row r="6873" customFormat="false" ht="15.75" hidden="false" customHeight="false" outlineLevel="0" collapsed="false">
      <c r="A6873" s="3" t="n">
        <v>6872</v>
      </c>
      <c r="B6873" s="4" t="s">
        <v>24189</v>
      </c>
      <c r="C6873" s="4" t="s">
        <v>6853</v>
      </c>
      <c r="D6873" s="4" t="s">
        <v>24190</v>
      </c>
      <c r="E6873" s="4" t="s">
        <v>10</v>
      </c>
      <c r="F6873" s="4" t="s">
        <v>10</v>
      </c>
      <c r="G6873" s="4" t="s">
        <v>12</v>
      </c>
    </row>
    <row r="6874" customFormat="false" ht="15.75" hidden="false" customHeight="false" outlineLevel="0" collapsed="false">
      <c r="A6874" s="3" t="n">
        <v>6873</v>
      </c>
      <c r="B6874" s="4" t="s">
        <v>24191</v>
      </c>
      <c r="C6874" s="4" t="s">
        <v>24192</v>
      </c>
      <c r="D6874" s="4" t="s">
        <v>24193</v>
      </c>
      <c r="E6874" s="4" t="s">
        <v>10</v>
      </c>
      <c r="F6874" s="4" t="s">
        <v>10</v>
      </c>
      <c r="G6874" s="4" t="s">
        <v>12</v>
      </c>
    </row>
    <row r="6875" customFormat="false" ht="15.75" hidden="false" customHeight="false" outlineLevel="0" collapsed="false">
      <c r="A6875" s="3" t="n">
        <v>6874</v>
      </c>
      <c r="B6875" s="4" t="s">
        <v>24194</v>
      </c>
      <c r="C6875" s="4" t="s">
        <v>24195</v>
      </c>
      <c r="D6875" s="4" t="s">
        <v>24196</v>
      </c>
      <c r="E6875" s="4" t="n">
        <v>8790104138</v>
      </c>
      <c r="F6875" s="4" t="s">
        <v>24197</v>
      </c>
      <c r="G6875" s="4" t="s">
        <v>12</v>
      </c>
    </row>
    <row r="6876" customFormat="false" ht="15.75" hidden="false" customHeight="false" outlineLevel="0" collapsed="false">
      <c r="A6876" s="3" t="n">
        <v>6875</v>
      </c>
      <c r="B6876" s="4" t="s">
        <v>24198</v>
      </c>
      <c r="C6876" s="4" t="s">
        <v>9316</v>
      </c>
      <c r="D6876" s="4" t="s">
        <v>24199</v>
      </c>
      <c r="E6876" s="4" t="n">
        <v>8220012906</v>
      </c>
      <c r="F6876" s="4" t="s">
        <v>24200</v>
      </c>
      <c r="G6876" s="4" t="s">
        <v>12</v>
      </c>
    </row>
    <row r="6877" customFormat="false" ht="15.75" hidden="false" customHeight="false" outlineLevel="0" collapsed="false">
      <c r="A6877" s="3" t="n">
        <v>6876</v>
      </c>
      <c r="B6877" s="4" t="s">
        <v>24201</v>
      </c>
      <c r="C6877" s="4" t="s">
        <v>24202</v>
      </c>
      <c r="D6877" s="4" t="s">
        <v>24203</v>
      </c>
      <c r="E6877" s="4" t="n">
        <v>8128130000</v>
      </c>
      <c r="F6877" s="4" t="s">
        <v>24204</v>
      </c>
      <c r="G6877" s="4" t="s">
        <v>12</v>
      </c>
    </row>
    <row r="6878" customFormat="false" ht="15.75" hidden="false" customHeight="false" outlineLevel="0" collapsed="false">
      <c r="A6878" s="3" t="n">
        <v>6877</v>
      </c>
      <c r="B6878" s="4" t="s">
        <v>24205</v>
      </c>
      <c r="C6878" s="4" t="s">
        <v>109</v>
      </c>
      <c r="D6878" s="4" t="s">
        <v>24206</v>
      </c>
      <c r="E6878" s="4" t="s">
        <v>10</v>
      </c>
      <c r="F6878" s="4" t="s">
        <v>24207</v>
      </c>
      <c r="G6878" s="4" t="s">
        <v>12</v>
      </c>
    </row>
    <row r="6879" customFormat="false" ht="15.75" hidden="false" customHeight="false" outlineLevel="0" collapsed="false">
      <c r="A6879" s="3" t="n">
        <v>6878</v>
      </c>
      <c r="B6879" s="4" t="s">
        <v>24208</v>
      </c>
      <c r="C6879" s="4" t="s">
        <v>24209</v>
      </c>
      <c r="D6879" s="4" t="s">
        <v>24210</v>
      </c>
      <c r="E6879" s="4" t="s">
        <v>24211</v>
      </c>
      <c r="F6879" s="4" t="s">
        <v>24212</v>
      </c>
      <c r="G6879" s="4" t="s">
        <v>12</v>
      </c>
    </row>
    <row r="6880" customFormat="false" ht="15.75" hidden="false" customHeight="false" outlineLevel="0" collapsed="false">
      <c r="A6880" s="3" t="n">
        <v>6879</v>
      </c>
      <c r="B6880" s="4" t="s">
        <v>24213</v>
      </c>
      <c r="C6880" s="4" t="s">
        <v>24214</v>
      </c>
      <c r="D6880" s="4" t="s">
        <v>24215</v>
      </c>
      <c r="E6880" s="4" t="s">
        <v>24216</v>
      </c>
      <c r="F6880" s="4" t="s">
        <v>10</v>
      </c>
      <c r="G6880" s="4" t="s">
        <v>12</v>
      </c>
    </row>
    <row r="6881" customFormat="false" ht="15.75" hidden="false" customHeight="false" outlineLevel="0" collapsed="false">
      <c r="A6881" s="3" t="n">
        <v>6880</v>
      </c>
      <c r="B6881" s="4" t="s">
        <v>24217</v>
      </c>
      <c r="C6881" s="4" t="s">
        <v>24218</v>
      </c>
      <c r="D6881" s="4" t="s">
        <v>24219</v>
      </c>
      <c r="E6881" s="4" t="n">
        <v>8455248700</v>
      </c>
      <c r="F6881" s="4" t="s">
        <v>10</v>
      </c>
      <c r="G6881" s="4" t="s">
        <v>12</v>
      </c>
    </row>
    <row r="6882" customFormat="false" ht="15.75" hidden="false" customHeight="false" outlineLevel="0" collapsed="false">
      <c r="A6882" s="3" t="n">
        <v>6881</v>
      </c>
      <c r="B6882" s="4" t="s">
        <v>24220</v>
      </c>
      <c r="C6882" s="4" t="s">
        <v>24221</v>
      </c>
      <c r="D6882" s="4" t="s">
        <v>24222</v>
      </c>
      <c r="E6882" s="4" t="s">
        <v>24223</v>
      </c>
      <c r="F6882" s="4" t="s">
        <v>10</v>
      </c>
      <c r="G6882" s="4" t="s">
        <v>12</v>
      </c>
    </row>
    <row r="6883" customFormat="false" ht="15.75" hidden="false" customHeight="false" outlineLevel="0" collapsed="false">
      <c r="A6883" s="3" t="n">
        <v>6882</v>
      </c>
      <c r="B6883" s="4" t="s">
        <v>24224</v>
      </c>
      <c r="C6883" s="4" t="s">
        <v>24225</v>
      </c>
      <c r="D6883" s="4" t="s">
        <v>24226</v>
      </c>
      <c r="E6883" s="4" t="n">
        <v>9967535969</v>
      </c>
      <c r="F6883" s="4" t="s">
        <v>10</v>
      </c>
      <c r="G6883" s="4" t="s">
        <v>12</v>
      </c>
    </row>
    <row r="6884" customFormat="false" ht="15.75" hidden="false" customHeight="false" outlineLevel="0" collapsed="false">
      <c r="A6884" s="3" t="n">
        <v>6883</v>
      </c>
      <c r="B6884" s="4" t="s">
        <v>24227</v>
      </c>
      <c r="C6884" s="4" t="s">
        <v>24228</v>
      </c>
      <c r="D6884" s="4" t="s">
        <v>24229</v>
      </c>
      <c r="E6884" s="4" t="n">
        <v>9348780325</v>
      </c>
      <c r="F6884" s="4" t="s">
        <v>10</v>
      </c>
      <c r="G6884" s="4" t="s">
        <v>12</v>
      </c>
    </row>
    <row r="6885" customFormat="false" ht="15.75" hidden="false" customHeight="false" outlineLevel="0" collapsed="false">
      <c r="A6885" s="3" t="n">
        <v>6884</v>
      </c>
      <c r="B6885" s="4" t="s">
        <v>24230</v>
      </c>
      <c r="C6885" s="4" t="s">
        <v>6853</v>
      </c>
      <c r="D6885" s="4" t="s">
        <v>24231</v>
      </c>
      <c r="E6885" s="10" t="s">
        <v>24232</v>
      </c>
      <c r="F6885" s="4" t="s">
        <v>10</v>
      </c>
      <c r="G6885" s="4" t="s">
        <v>12</v>
      </c>
    </row>
    <row r="6886" customFormat="false" ht="15.75" hidden="false" customHeight="false" outlineLevel="0" collapsed="false">
      <c r="A6886" s="3" t="n">
        <v>6885</v>
      </c>
      <c r="B6886" s="4" t="s">
        <v>24233</v>
      </c>
      <c r="C6886" s="4" t="s">
        <v>24234</v>
      </c>
      <c r="D6886" s="4" t="s">
        <v>24235</v>
      </c>
      <c r="E6886" s="4" t="n">
        <v>-9906744474</v>
      </c>
      <c r="F6886" s="4" t="s">
        <v>10</v>
      </c>
      <c r="G6886" s="4" t="s">
        <v>12</v>
      </c>
    </row>
    <row r="6887" customFormat="false" ht="15.75" hidden="false" customHeight="false" outlineLevel="0" collapsed="false">
      <c r="A6887" s="3" t="n">
        <v>6886</v>
      </c>
      <c r="B6887" s="4" t="s">
        <v>24236</v>
      </c>
      <c r="C6887" s="4" t="s">
        <v>24237</v>
      </c>
      <c r="D6887" s="4" t="s">
        <v>24238</v>
      </c>
      <c r="E6887" s="4" t="s">
        <v>17489</v>
      </c>
      <c r="F6887" s="4" t="s">
        <v>10</v>
      </c>
      <c r="G6887" s="4" t="s">
        <v>12</v>
      </c>
    </row>
    <row r="6888" customFormat="false" ht="15.75" hidden="false" customHeight="false" outlineLevel="0" collapsed="false">
      <c r="A6888" s="3" t="n">
        <v>6887</v>
      </c>
      <c r="B6888" s="4" t="s">
        <v>24239</v>
      </c>
      <c r="C6888" s="4" t="s">
        <v>6853</v>
      </c>
      <c r="D6888" s="4" t="s">
        <v>24240</v>
      </c>
      <c r="E6888" s="4" t="n">
        <v>9811055558</v>
      </c>
      <c r="F6888" s="4" t="s">
        <v>10</v>
      </c>
      <c r="G6888" s="4" t="s">
        <v>12</v>
      </c>
    </row>
    <row r="6889" customFormat="false" ht="15.75" hidden="false" customHeight="false" outlineLevel="0" collapsed="false">
      <c r="A6889" s="3" t="n">
        <v>6888</v>
      </c>
      <c r="B6889" s="4" t="s">
        <v>24241</v>
      </c>
      <c r="C6889" s="4" t="s">
        <v>24242</v>
      </c>
      <c r="D6889" s="4" t="s">
        <v>24243</v>
      </c>
      <c r="E6889" s="4" t="s">
        <v>17489</v>
      </c>
      <c r="F6889" s="4" t="s">
        <v>10</v>
      </c>
      <c r="G6889" s="4" t="s">
        <v>12</v>
      </c>
    </row>
    <row r="6890" customFormat="false" ht="15.75" hidden="false" customHeight="false" outlineLevel="0" collapsed="false">
      <c r="A6890" s="3" t="n">
        <v>6889</v>
      </c>
      <c r="B6890" s="4" t="s">
        <v>24244</v>
      </c>
      <c r="C6890" s="4" t="s">
        <v>6853</v>
      </c>
      <c r="D6890" s="4" t="s">
        <v>24245</v>
      </c>
      <c r="E6890" s="4" t="s">
        <v>10</v>
      </c>
      <c r="F6890" s="4" t="s">
        <v>10</v>
      </c>
      <c r="G6890" s="4" t="s">
        <v>12</v>
      </c>
    </row>
    <row r="6891" customFormat="false" ht="15.75" hidden="false" customHeight="false" outlineLevel="0" collapsed="false">
      <c r="A6891" s="3" t="n">
        <v>6890</v>
      </c>
      <c r="B6891" s="4" t="s">
        <v>24246</v>
      </c>
      <c r="C6891" s="4" t="s">
        <v>24247</v>
      </c>
      <c r="D6891" s="4" t="s">
        <v>24248</v>
      </c>
      <c r="E6891" s="4" t="s">
        <v>17489</v>
      </c>
      <c r="F6891" s="4" t="s">
        <v>10</v>
      </c>
      <c r="G6891" s="4" t="s">
        <v>12</v>
      </c>
    </row>
    <row r="6892" customFormat="false" ht="15.75" hidden="false" customHeight="false" outlineLevel="0" collapsed="false">
      <c r="A6892" s="3" t="n">
        <v>6891</v>
      </c>
      <c r="B6892" s="4" t="s">
        <v>24249</v>
      </c>
      <c r="C6892" s="4" t="s">
        <v>24250</v>
      </c>
      <c r="D6892" s="4" t="s">
        <v>24250</v>
      </c>
      <c r="E6892" s="4" t="s">
        <v>24250</v>
      </c>
      <c r="F6892" s="4" t="s">
        <v>10</v>
      </c>
      <c r="G6892" s="4" t="s">
        <v>12</v>
      </c>
    </row>
    <row r="6893" customFormat="false" ht="15.75" hidden="false" customHeight="false" outlineLevel="0" collapsed="false">
      <c r="A6893" s="3" t="n">
        <v>6892</v>
      </c>
      <c r="B6893" s="4" t="s">
        <v>24251</v>
      </c>
      <c r="C6893" s="4" t="s">
        <v>6853</v>
      </c>
      <c r="D6893" s="4" t="s">
        <v>24252</v>
      </c>
      <c r="E6893" s="4" t="s">
        <v>24253</v>
      </c>
      <c r="F6893" s="4" t="s">
        <v>10</v>
      </c>
      <c r="G6893" s="4" t="s">
        <v>12</v>
      </c>
    </row>
    <row r="6894" customFormat="false" ht="15.75" hidden="false" customHeight="false" outlineLevel="0" collapsed="false">
      <c r="A6894" s="3" t="n">
        <v>6893</v>
      </c>
      <c r="B6894" s="4" t="s">
        <v>24254</v>
      </c>
      <c r="C6894" s="4" t="s">
        <v>24255</v>
      </c>
      <c r="D6894" s="4" t="s">
        <v>24256</v>
      </c>
      <c r="E6894" s="4" t="s">
        <v>17489</v>
      </c>
      <c r="F6894" s="4" t="s">
        <v>10</v>
      </c>
      <c r="G6894" s="4" t="s">
        <v>12</v>
      </c>
    </row>
    <row r="6895" customFormat="false" ht="15.75" hidden="false" customHeight="false" outlineLevel="0" collapsed="false">
      <c r="A6895" s="3" t="n">
        <v>6894</v>
      </c>
      <c r="B6895" s="4" t="s">
        <v>24257</v>
      </c>
      <c r="C6895" s="4" t="s">
        <v>24258</v>
      </c>
      <c r="D6895" s="4" t="s">
        <v>24259</v>
      </c>
      <c r="E6895" s="4" t="s">
        <v>17489</v>
      </c>
      <c r="F6895" s="4" t="s">
        <v>10</v>
      </c>
      <c r="G6895" s="4" t="s">
        <v>12</v>
      </c>
    </row>
    <row r="6896" customFormat="false" ht="15.75" hidden="false" customHeight="false" outlineLevel="0" collapsed="false">
      <c r="A6896" s="3" t="n">
        <v>6895</v>
      </c>
      <c r="B6896" s="4" t="s">
        <v>24260</v>
      </c>
      <c r="C6896" s="4" t="s">
        <v>6853</v>
      </c>
      <c r="D6896" s="4" t="s">
        <v>24261</v>
      </c>
      <c r="E6896" s="4" t="s">
        <v>10</v>
      </c>
      <c r="F6896" s="4" t="s">
        <v>10</v>
      </c>
      <c r="G6896" s="4" t="s">
        <v>12</v>
      </c>
    </row>
    <row r="6897" customFormat="false" ht="15.75" hidden="false" customHeight="false" outlineLevel="0" collapsed="false">
      <c r="A6897" s="3" t="n">
        <v>6896</v>
      </c>
      <c r="B6897" s="4" t="s">
        <v>24262</v>
      </c>
      <c r="C6897" s="4" t="s">
        <v>24263</v>
      </c>
      <c r="D6897" s="4" t="s">
        <v>24264</v>
      </c>
      <c r="E6897" s="4" t="s">
        <v>17489</v>
      </c>
      <c r="F6897" s="4" t="s">
        <v>10</v>
      </c>
      <c r="G6897" s="4" t="s">
        <v>12</v>
      </c>
    </row>
    <row r="6898" customFormat="false" ht="15.75" hidden="false" customHeight="false" outlineLevel="0" collapsed="false">
      <c r="A6898" s="3" t="n">
        <v>6897</v>
      </c>
      <c r="B6898" s="4" t="s">
        <v>24265</v>
      </c>
      <c r="C6898" s="4" t="s">
        <v>7630</v>
      </c>
      <c r="D6898" s="4" t="s">
        <v>24266</v>
      </c>
      <c r="E6898" s="4" t="s">
        <v>10</v>
      </c>
      <c r="F6898" s="4" t="s">
        <v>10</v>
      </c>
      <c r="G6898" s="4" t="s">
        <v>12</v>
      </c>
    </row>
    <row r="6899" customFormat="false" ht="15.75" hidden="false" customHeight="false" outlineLevel="0" collapsed="false">
      <c r="A6899" s="3" t="n">
        <v>6898</v>
      </c>
      <c r="B6899" s="4" t="s">
        <v>24267</v>
      </c>
      <c r="C6899" s="4" t="s">
        <v>24268</v>
      </c>
      <c r="D6899" s="4" t="s">
        <v>24269</v>
      </c>
      <c r="E6899" s="4" t="n">
        <v>9766293637</v>
      </c>
      <c r="F6899" s="4" t="s">
        <v>10</v>
      </c>
      <c r="G6899" s="4" t="s">
        <v>12</v>
      </c>
    </row>
    <row r="6900" customFormat="false" ht="15.75" hidden="false" customHeight="false" outlineLevel="0" collapsed="false">
      <c r="A6900" s="3" t="n">
        <v>6899</v>
      </c>
      <c r="B6900" s="4" t="s">
        <v>24270</v>
      </c>
      <c r="C6900" s="4" t="s">
        <v>6853</v>
      </c>
      <c r="D6900" s="4" t="s">
        <v>24271</v>
      </c>
      <c r="E6900" s="4" t="s">
        <v>10</v>
      </c>
      <c r="F6900" s="4" t="s">
        <v>10</v>
      </c>
      <c r="G6900" s="4" t="s">
        <v>12</v>
      </c>
    </row>
    <row r="6901" customFormat="false" ht="15.75" hidden="false" customHeight="false" outlineLevel="0" collapsed="false">
      <c r="A6901" s="3" t="n">
        <v>6900</v>
      </c>
      <c r="B6901" s="4" t="s">
        <v>24272</v>
      </c>
      <c r="C6901" s="4" t="s">
        <v>3155</v>
      </c>
      <c r="D6901" s="4" t="s">
        <v>24273</v>
      </c>
      <c r="E6901" s="4" t="n">
        <v>9335128217</v>
      </c>
      <c r="F6901" s="4" t="s">
        <v>10</v>
      </c>
      <c r="G6901" s="4" t="s">
        <v>12</v>
      </c>
    </row>
    <row r="6902" customFormat="false" ht="15.75" hidden="false" customHeight="false" outlineLevel="0" collapsed="false">
      <c r="A6902" s="3" t="n">
        <v>6901</v>
      </c>
      <c r="B6902" s="4" t="s">
        <v>24274</v>
      </c>
      <c r="C6902" s="4" t="s">
        <v>24275</v>
      </c>
      <c r="D6902" s="4" t="s">
        <v>24276</v>
      </c>
      <c r="E6902" s="4" t="s">
        <v>17489</v>
      </c>
      <c r="F6902" s="4" t="s">
        <v>10</v>
      </c>
      <c r="G6902" s="4" t="s">
        <v>12</v>
      </c>
    </row>
    <row r="6903" customFormat="false" ht="15.75" hidden="false" customHeight="false" outlineLevel="0" collapsed="false">
      <c r="A6903" s="3" t="n">
        <v>6902</v>
      </c>
      <c r="B6903" s="4" t="s">
        <v>24277</v>
      </c>
      <c r="C6903" s="4" t="s">
        <v>24278</v>
      </c>
      <c r="D6903" s="4" t="s">
        <v>24279</v>
      </c>
      <c r="E6903" s="4" t="s">
        <v>24280</v>
      </c>
      <c r="F6903" s="4" t="s">
        <v>10</v>
      </c>
      <c r="G6903" s="4" t="s">
        <v>12</v>
      </c>
    </row>
    <row r="6904" customFormat="false" ht="15.75" hidden="false" customHeight="false" outlineLevel="0" collapsed="false">
      <c r="A6904" s="3" t="n">
        <v>6903</v>
      </c>
      <c r="B6904" s="4" t="s">
        <v>24281</v>
      </c>
      <c r="C6904" s="4" t="s">
        <v>24282</v>
      </c>
      <c r="D6904" s="4" t="s">
        <v>24283</v>
      </c>
      <c r="E6904" s="4" t="s">
        <v>17489</v>
      </c>
      <c r="F6904" s="4" t="s">
        <v>10</v>
      </c>
      <c r="G6904" s="4" t="s">
        <v>12</v>
      </c>
    </row>
    <row r="6905" customFormat="false" ht="15.75" hidden="false" customHeight="false" outlineLevel="0" collapsed="false">
      <c r="A6905" s="3" t="n">
        <v>6904</v>
      </c>
      <c r="B6905" s="4" t="s">
        <v>24284</v>
      </c>
      <c r="C6905" s="4" t="s">
        <v>24285</v>
      </c>
      <c r="D6905" s="4" t="s">
        <v>24286</v>
      </c>
      <c r="E6905" s="4" t="s">
        <v>10</v>
      </c>
      <c r="F6905" s="4" t="s">
        <v>10</v>
      </c>
      <c r="G6905" s="4" t="s">
        <v>12</v>
      </c>
    </row>
    <row r="6906" customFormat="false" ht="15.75" hidden="false" customHeight="false" outlineLevel="0" collapsed="false">
      <c r="A6906" s="3" t="n">
        <v>6905</v>
      </c>
      <c r="B6906" s="4" t="s">
        <v>24287</v>
      </c>
      <c r="C6906" s="4" t="s">
        <v>24288</v>
      </c>
      <c r="D6906" s="4" t="s">
        <v>24289</v>
      </c>
      <c r="E6906" s="4" t="n">
        <v>9711460687</v>
      </c>
      <c r="F6906" s="4" t="s">
        <v>10</v>
      </c>
      <c r="G6906" s="4" t="s">
        <v>12</v>
      </c>
    </row>
    <row r="6907" customFormat="false" ht="15.75" hidden="false" customHeight="false" outlineLevel="0" collapsed="false">
      <c r="A6907" s="3" t="n">
        <v>6906</v>
      </c>
      <c r="B6907" s="4" t="s">
        <v>24290</v>
      </c>
      <c r="C6907" s="4" t="s">
        <v>24291</v>
      </c>
      <c r="D6907" s="4" t="s">
        <v>24292</v>
      </c>
      <c r="E6907" s="4" t="n">
        <v>9891620102</v>
      </c>
      <c r="F6907" s="4" t="s">
        <v>10</v>
      </c>
      <c r="G6907" s="4" t="s">
        <v>12</v>
      </c>
    </row>
    <row r="6908" customFormat="false" ht="15.75" hidden="false" customHeight="false" outlineLevel="0" collapsed="false">
      <c r="A6908" s="3" t="n">
        <v>6907</v>
      </c>
      <c r="B6908" s="4" t="s">
        <v>24293</v>
      </c>
      <c r="C6908" s="4" t="s">
        <v>6853</v>
      </c>
      <c r="D6908" s="4" t="s">
        <v>24294</v>
      </c>
      <c r="E6908" s="4" t="s">
        <v>24295</v>
      </c>
      <c r="F6908" s="4" t="s">
        <v>10</v>
      </c>
      <c r="G6908" s="4" t="s">
        <v>12</v>
      </c>
    </row>
    <row r="6909" customFormat="false" ht="15.75" hidden="false" customHeight="false" outlineLevel="0" collapsed="false">
      <c r="A6909" s="3" t="n">
        <v>6908</v>
      </c>
      <c r="B6909" s="4" t="s">
        <v>24296</v>
      </c>
      <c r="C6909" s="4" t="s">
        <v>6853</v>
      </c>
      <c r="D6909" s="4" t="s">
        <v>24297</v>
      </c>
      <c r="E6909" s="4" t="n">
        <v>9999848666</v>
      </c>
      <c r="F6909" s="4" t="s">
        <v>10</v>
      </c>
      <c r="G6909" s="4" t="s">
        <v>12</v>
      </c>
    </row>
    <row r="6910" customFormat="false" ht="15.75" hidden="false" customHeight="false" outlineLevel="0" collapsed="false">
      <c r="A6910" s="3" t="n">
        <v>6909</v>
      </c>
      <c r="B6910" s="4" t="s">
        <v>24298</v>
      </c>
      <c r="C6910" s="4" t="s">
        <v>24299</v>
      </c>
      <c r="D6910" s="4" t="s">
        <v>24300</v>
      </c>
      <c r="E6910" s="4" t="s">
        <v>24301</v>
      </c>
      <c r="F6910" s="4" t="s">
        <v>10</v>
      </c>
      <c r="G6910" s="4" t="s">
        <v>12</v>
      </c>
    </row>
    <row r="6911" customFormat="false" ht="15.75" hidden="false" customHeight="false" outlineLevel="0" collapsed="false">
      <c r="A6911" s="3" t="n">
        <v>6910</v>
      </c>
      <c r="B6911" s="4" t="s">
        <v>24302</v>
      </c>
      <c r="C6911" s="4" t="s">
        <v>24303</v>
      </c>
      <c r="D6911" s="4" t="s">
        <v>24304</v>
      </c>
      <c r="E6911" s="4" t="s">
        <v>24305</v>
      </c>
      <c r="F6911" s="4" t="s">
        <v>10</v>
      </c>
      <c r="G6911" s="4" t="s">
        <v>12</v>
      </c>
    </row>
    <row r="6912" customFormat="false" ht="15.75" hidden="false" customHeight="false" outlineLevel="0" collapsed="false">
      <c r="A6912" s="3" t="n">
        <v>6911</v>
      </c>
      <c r="B6912" s="4" t="s">
        <v>24306</v>
      </c>
      <c r="C6912" s="4" t="s">
        <v>6853</v>
      </c>
      <c r="D6912" s="4" t="s">
        <v>24307</v>
      </c>
      <c r="E6912" s="4" t="s">
        <v>10</v>
      </c>
      <c r="F6912" s="4" t="s">
        <v>10</v>
      </c>
      <c r="G6912" s="4" t="s">
        <v>12</v>
      </c>
    </row>
    <row r="6913" customFormat="false" ht="15.75" hidden="false" customHeight="false" outlineLevel="0" collapsed="false">
      <c r="A6913" s="3" t="n">
        <v>6912</v>
      </c>
      <c r="B6913" s="4" t="s">
        <v>24308</v>
      </c>
      <c r="C6913" s="4" t="s">
        <v>3046</v>
      </c>
      <c r="D6913" s="4" t="s">
        <v>24309</v>
      </c>
      <c r="E6913" s="4" t="s">
        <v>24310</v>
      </c>
      <c r="F6913" s="4" t="s">
        <v>10</v>
      </c>
      <c r="G6913" s="4" t="s">
        <v>12</v>
      </c>
    </row>
    <row r="6914" customFormat="false" ht="15.75" hidden="false" customHeight="false" outlineLevel="0" collapsed="false">
      <c r="A6914" s="3" t="n">
        <v>6913</v>
      </c>
      <c r="B6914" s="4" t="s">
        <v>24311</v>
      </c>
      <c r="C6914" s="4" t="s">
        <v>6853</v>
      </c>
      <c r="D6914" s="4" t="s">
        <v>24312</v>
      </c>
      <c r="E6914" s="4" t="s">
        <v>24313</v>
      </c>
      <c r="F6914" s="4" t="s">
        <v>10</v>
      </c>
      <c r="G6914" s="4" t="s">
        <v>12</v>
      </c>
    </row>
    <row r="6915" customFormat="false" ht="15.75" hidden="false" customHeight="false" outlineLevel="0" collapsed="false">
      <c r="A6915" s="3" t="n">
        <v>6914</v>
      </c>
      <c r="B6915" s="4" t="s">
        <v>24314</v>
      </c>
      <c r="C6915" s="4" t="s">
        <v>3030</v>
      </c>
      <c r="D6915" s="4" t="s">
        <v>24315</v>
      </c>
      <c r="E6915" s="4" t="s">
        <v>24316</v>
      </c>
      <c r="F6915" s="4" t="s">
        <v>10</v>
      </c>
      <c r="G6915" s="4" t="s">
        <v>12</v>
      </c>
    </row>
    <row r="6916" customFormat="false" ht="15.75" hidden="false" customHeight="false" outlineLevel="0" collapsed="false">
      <c r="A6916" s="3" t="n">
        <v>6915</v>
      </c>
      <c r="B6916" s="4" t="s">
        <v>24317</v>
      </c>
      <c r="C6916" s="4" t="s">
        <v>24318</v>
      </c>
      <c r="D6916" s="4" t="s">
        <v>24319</v>
      </c>
      <c r="E6916" s="4" t="s">
        <v>24318</v>
      </c>
      <c r="F6916" s="4" t="s">
        <v>10</v>
      </c>
      <c r="G6916" s="4" t="s">
        <v>12</v>
      </c>
    </row>
    <row r="6917" customFormat="false" ht="15.75" hidden="false" customHeight="false" outlineLevel="0" collapsed="false">
      <c r="A6917" s="3" t="n">
        <v>6916</v>
      </c>
      <c r="B6917" s="4" t="s">
        <v>24320</v>
      </c>
      <c r="C6917" s="4" t="s">
        <v>24321</v>
      </c>
      <c r="D6917" s="4" t="s">
        <v>24322</v>
      </c>
      <c r="E6917" s="4" t="s">
        <v>10</v>
      </c>
      <c r="F6917" s="4" t="s">
        <v>10</v>
      </c>
      <c r="G6917" s="4" t="s">
        <v>12</v>
      </c>
    </row>
    <row r="6918" customFormat="false" ht="15.75" hidden="false" customHeight="false" outlineLevel="0" collapsed="false">
      <c r="A6918" s="3" t="n">
        <v>6917</v>
      </c>
      <c r="B6918" s="4" t="s">
        <v>24323</v>
      </c>
      <c r="C6918" s="4" t="s">
        <v>24324</v>
      </c>
      <c r="D6918" s="4" t="s">
        <v>24325</v>
      </c>
      <c r="E6918" s="4" t="n">
        <v>9867417660</v>
      </c>
      <c r="F6918" s="4" t="s">
        <v>10</v>
      </c>
      <c r="G6918" s="4" t="s">
        <v>12</v>
      </c>
    </row>
    <row r="6919" customFormat="false" ht="15.75" hidden="false" customHeight="false" outlineLevel="0" collapsed="false">
      <c r="A6919" s="3" t="n">
        <v>6918</v>
      </c>
      <c r="B6919" s="4" t="s">
        <v>24326</v>
      </c>
      <c r="C6919" s="4" t="s">
        <v>24327</v>
      </c>
      <c r="D6919" s="4" t="s">
        <v>24328</v>
      </c>
      <c r="E6919" s="4" t="s">
        <v>17489</v>
      </c>
      <c r="F6919" s="4" t="s">
        <v>10</v>
      </c>
      <c r="G6919" s="4" t="s">
        <v>12</v>
      </c>
    </row>
    <row r="6920" customFormat="false" ht="15.75" hidden="false" customHeight="false" outlineLevel="0" collapsed="false">
      <c r="A6920" s="3" t="n">
        <v>6919</v>
      </c>
      <c r="B6920" s="4" t="s">
        <v>24329</v>
      </c>
      <c r="C6920" s="4" t="s">
        <v>24330</v>
      </c>
      <c r="D6920" s="4" t="s">
        <v>24331</v>
      </c>
      <c r="E6920" s="4" t="s">
        <v>24332</v>
      </c>
      <c r="F6920" s="4" t="s">
        <v>10</v>
      </c>
      <c r="G6920" s="4" t="s">
        <v>12</v>
      </c>
    </row>
    <row r="6921" customFormat="false" ht="15.75" hidden="false" customHeight="false" outlineLevel="0" collapsed="false">
      <c r="A6921" s="3" t="n">
        <v>6920</v>
      </c>
      <c r="B6921" s="4" t="s">
        <v>24333</v>
      </c>
      <c r="C6921" s="4" t="s">
        <v>24334</v>
      </c>
      <c r="D6921" s="4" t="s">
        <v>24335</v>
      </c>
      <c r="E6921" s="4" t="n">
        <v>8097806409</v>
      </c>
      <c r="F6921" s="4" t="s">
        <v>10</v>
      </c>
      <c r="G6921" s="4" t="s">
        <v>12</v>
      </c>
    </row>
    <row r="6922" customFormat="false" ht="15.75" hidden="false" customHeight="false" outlineLevel="0" collapsed="false">
      <c r="A6922" s="3" t="n">
        <v>6921</v>
      </c>
      <c r="B6922" s="4" t="s">
        <v>24336</v>
      </c>
      <c r="C6922" s="4" t="s">
        <v>24337</v>
      </c>
      <c r="D6922" s="4" t="s">
        <v>24338</v>
      </c>
      <c r="E6922" s="4" t="s">
        <v>24339</v>
      </c>
      <c r="F6922" s="4" t="s">
        <v>10</v>
      </c>
      <c r="G6922" s="4" t="s">
        <v>12</v>
      </c>
    </row>
    <row r="6923" customFormat="false" ht="15.75" hidden="false" customHeight="false" outlineLevel="0" collapsed="false">
      <c r="A6923" s="3" t="n">
        <v>6922</v>
      </c>
      <c r="B6923" s="4" t="s">
        <v>24340</v>
      </c>
      <c r="C6923" s="4" t="s">
        <v>10649</v>
      </c>
      <c r="D6923" s="4" t="s">
        <v>24341</v>
      </c>
      <c r="E6923" s="4" t="s">
        <v>24342</v>
      </c>
      <c r="F6923" s="4" t="s">
        <v>10</v>
      </c>
      <c r="G6923" s="4" t="s">
        <v>12</v>
      </c>
    </row>
    <row r="6924" customFormat="false" ht="15.75" hidden="false" customHeight="false" outlineLevel="0" collapsed="false">
      <c r="A6924" s="3" t="n">
        <v>6923</v>
      </c>
      <c r="B6924" s="4" t="s">
        <v>24343</v>
      </c>
      <c r="C6924" s="4" t="s">
        <v>24344</v>
      </c>
      <c r="D6924" s="4" t="s">
        <v>24345</v>
      </c>
      <c r="E6924" s="4" t="s">
        <v>24346</v>
      </c>
      <c r="F6924" s="4" t="s">
        <v>10</v>
      </c>
      <c r="G6924" s="4" t="s">
        <v>12</v>
      </c>
    </row>
    <row r="6925" customFormat="false" ht="15.75" hidden="false" customHeight="false" outlineLevel="0" collapsed="false">
      <c r="A6925" s="3" t="n">
        <v>6924</v>
      </c>
      <c r="B6925" s="4" t="s">
        <v>24347</v>
      </c>
      <c r="C6925" s="4" t="s">
        <v>24348</v>
      </c>
      <c r="D6925" s="4" t="s">
        <v>24349</v>
      </c>
      <c r="E6925" s="4" t="s">
        <v>24350</v>
      </c>
      <c r="F6925" s="4" t="s">
        <v>10</v>
      </c>
      <c r="G6925" s="4" t="s">
        <v>12</v>
      </c>
    </row>
    <row r="6926" customFormat="false" ht="15.75" hidden="false" customHeight="false" outlineLevel="0" collapsed="false">
      <c r="A6926" s="3" t="n">
        <v>6925</v>
      </c>
      <c r="B6926" s="4" t="s">
        <v>24351</v>
      </c>
      <c r="C6926" s="4" t="s">
        <v>3336</v>
      </c>
      <c r="D6926" s="4" t="s">
        <v>24352</v>
      </c>
      <c r="E6926" s="4" t="s">
        <v>24353</v>
      </c>
      <c r="F6926" s="4" t="s">
        <v>10</v>
      </c>
      <c r="G6926" s="4" t="s">
        <v>12</v>
      </c>
    </row>
    <row r="6927" customFormat="false" ht="15.75" hidden="false" customHeight="false" outlineLevel="0" collapsed="false">
      <c r="A6927" s="3" t="n">
        <v>6926</v>
      </c>
      <c r="B6927" s="4" t="s">
        <v>24354</v>
      </c>
      <c r="C6927" s="4" t="s">
        <v>24355</v>
      </c>
      <c r="D6927" s="4" t="s">
        <v>24356</v>
      </c>
      <c r="E6927" s="4" t="s">
        <v>24357</v>
      </c>
      <c r="F6927" s="4" t="s">
        <v>10</v>
      </c>
      <c r="G6927" s="4" t="s">
        <v>12</v>
      </c>
    </row>
    <row r="6928" customFormat="false" ht="15.75" hidden="false" customHeight="false" outlineLevel="0" collapsed="false">
      <c r="A6928" s="3" t="n">
        <v>6927</v>
      </c>
      <c r="B6928" s="4" t="s">
        <v>24358</v>
      </c>
      <c r="C6928" s="4" t="s">
        <v>24359</v>
      </c>
      <c r="D6928" s="4" t="s">
        <v>24360</v>
      </c>
      <c r="E6928" s="4" t="s">
        <v>17489</v>
      </c>
      <c r="F6928" s="4" t="s">
        <v>10</v>
      </c>
      <c r="G6928" s="4" t="s">
        <v>12</v>
      </c>
    </row>
    <row r="6929" customFormat="false" ht="15.75" hidden="false" customHeight="false" outlineLevel="0" collapsed="false">
      <c r="A6929" s="3" t="n">
        <v>6928</v>
      </c>
      <c r="B6929" s="4" t="s">
        <v>24361</v>
      </c>
      <c r="C6929" s="4" t="s">
        <v>24362</v>
      </c>
      <c r="D6929" s="4" t="s">
        <v>24363</v>
      </c>
      <c r="E6929" s="4" t="s">
        <v>24364</v>
      </c>
      <c r="F6929" s="4" t="s">
        <v>10</v>
      </c>
      <c r="G6929" s="4" t="s">
        <v>12</v>
      </c>
    </row>
    <row r="6930" customFormat="false" ht="15.75" hidden="false" customHeight="false" outlineLevel="0" collapsed="false">
      <c r="A6930" s="3" t="n">
        <v>6929</v>
      </c>
      <c r="B6930" s="4" t="s">
        <v>24365</v>
      </c>
      <c r="C6930" s="4" t="s">
        <v>6853</v>
      </c>
      <c r="D6930" s="4" t="s">
        <v>24366</v>
      </c>
      <c r="E6930" s="4" t="s">
        <v>10</v>
      </c>
      <c r="F6930" s="4" t="s">
        <v>10</v>
      </c>
      <c r="G6930" s="4" t="s">
        <v>12</v>
      </c>
    </row>
    <row r="6931" customFormat="false" ht="15.75" hidden="false" customHeight="false" outlineLevel="0" collapsed="false">
      <c r="A6931" s="3" t="n">
        <v>6930</v>
      </c>
      <c r="B6931" s="4" t="s">
        <v>24367</v>
      </c>
      <c r="C6931" s="4" t="s">
        <v>24368</v>
      </c>
      <c r="D6931" s="4" t="s">
        <v>24369</v>
      </c>
      <c r="E6931" s="4" t="n">
        <v>9930893530</v>
      </c>
      <c r="F6931" s="4" t="s">
        <v>10</v>
      </c>
      <c r="G6931" s="4" t="s">
        <v>12</v>
      </c>
    </row>
    <row r="6932" customFormat="false" ht="15.75" hidden="false" customHeight="false" outlineLevel="0" collapsed="false">
      <c r="A6932" s="3" t="n">
        <v>6931</v>
      </c>
      <c r="B6932" s="4" t="s">
        <v>24370</v>
      </c>
      <c r="C6932" s="4" t="s">
        <v>24371</v>
      </c>
      <c r="D6932" s="4" t="s">
        <v>24372</v>
      </c>
      <c r="E6932" s="4" t="n">
        <v>9321391457</v>
      </c>
      <c r="F6932" s="4" t="s">
        <v>10</v>
      </c>
      <c r="G6932" s="4" t="s">
        <v>12</v>
      </c>
    </row>
    <row r="6933" customFormat="false" ht="15.75" hidden="false" customHeight="false" outlineLevel="0" collapsed="false">
      <c r="A6933" s="3" t="n">
        <v>6932</v>
      </c>
      <c r="B6933" s="4" t="s">
        <v>24373</v>
      </c>
      <c r="C6933" s="4" t="s">
        <v>6853</v>
      </c>
      <c r="D6933" s="4" t="s">
        <v>24374</v>
      </c>
      <c r="E6933" s="4" t="s">
        <v>24375</v>
      </c>
      <c r="F6933" s="4" t="s">
        <v>10</v>
      </c>
      <c r="G6933" s="4" t="s">
        <v>12</v>
      </c>
    </row>
    <row r="6934" customFormat="false" ht="15.75" hidden="false" customHeight="false" outlineLevel="0" collapsed="false">
      <c r="A6934" s="3" t="n">
        <v>6933</v>
      </c>
      <c r="B6934" s="4" t="s">
        <v>24376</v>
      </c>
      <c r="C6934" s="4" t="s">
        <v>24377</v>
      </c>
      <c r="D6934" s="4" t="s">
        <v>24378</v>
      </c>
      <c r="E6934" s="4" t="s">
        <v>24379</v>
      </c>
      <c r="F6934" s="4" t="s">
        <v>10</v>
      </c>
      <c r="G6934" s="4" t="s">
        <v>12</v>
      </c>
    </row>
    <row r="6935" customFormat="false" ht="15.75" hidden="false" customHeight="false" outlineLevel="0" collapsed="false">
      <c r="A6935" s="3" t="n">
        <v>6934</v>
      </c>
      <c r="B6935" s="4" t="s">
        <v>24380</v>
      </c>
      <c r="C6935" s="4" t="s">
        <v>24381</v>
      </c>
      <c r="D6935" s="4" t="s">
        <v>24382</v>
      </c>
      <c r="E6935" s="4" t="n">
        <v>9971421688</v>
      </c>
      <c r="F6935" s="4" t="s">
        <v>10</v>
      </c>
      <c r="G6935" s="4" t="s">
        <v>12</v>
      </c>
    </row>
    <row r="6936" customFormat="false" ht="15.75" hidden="false" customHeight="false" outlineLevel="0" collapsed="false">
      <c r="A6936" s="3" t="n">
        <v>6935</v>
      </c>
      <c r="B6936" s="4" t="s">
        <v>24383</v>
      </c>
      <c r="C6936" s="4" t="s">
        <v>24384</v>
      </c>
      <c r="D6936" s="4" t="s">
        <v>24385</v>
      </c>
      <c r="E6936" s="4" t="s">
        <v>24386</v>
      </c>
      <c r="F6936" s="4" t="s">
        <v>10</v>
      </c>
      <c r="G6936" s="4" t="s">
        <v>12</v>
      </c>
    </row>
    <row r="6937" customFormat="false" ht="15.75" hidden="false" customHeight="false" outlineLevel="0" collapsed="false">
      <c r="A6937" s="3" t="n">
        <v>6936</v>
      </c>
      <c r="B6937" s="4" t="s">
        <v>24387</v>
      </c>
      <c r="C6937" s="4" t="s">
        <v>24388</v>
      </c>
      <c r="D6937" s="4" t="s">
        <v>24389</v>
      </c>
      <c r="E6937" s="4" t="s">
        <v>24390</v>
      </c>
      <c r="F6937" s="4" t="s">
        <v>10</v>
      </c>
      <c r="G6937" s="4" t="s">
        <v>12</v>
      </c>
    </row>
    <row r="6938" customFormat="false" ht="15.75" hidden="false" customHeight="false" outlineLevel="0" collapsed="false">
      <c r="A6938" s="3" t="n">
        <v>6937</v>
      </c>
      <c r="B6938" s="4" t="s">
        <v>24391</v>
      </c>
      <c r="C6938" s="4" t="s">
        <v>24392</v>
      </c>
      <c r="D6938" s="4" t="s">
        <v>24393</v>
      </c>
      <c r="E6938" s="4" t="n">
        <v>9811149167</v>
      </c>
      <c r="F6938" s="4" t="s">
        <v>10</v>
      </c>
      <c r="G6938" s="4" t="s">
        <v>12</v>
      </c>
    </row>
    <row r="6939" customFormat="false" ht="15.75" hidden="false" customHeight="false" outlineLevel="0" collapsed="false">
      <c r="A6939" s="3" t="n">
        <v>6938</v>
      </c>
      <c r="B6939" s="4" t="s">
        <v>24394</v>
      </c>
      <c r="C6939" s="4" t="s">
        <v>24395</v>
      </c>
      <c r="D6939" s="4" t="s">
        <v>24396</v>
      </c>
      <c r="E6939" s="4" t="n">
        <v>9539242024</v>
      </c>
      <c r="F6939" s="4" t="s">
        <v>10</v>
      </c>
      <c r="G6939" s="4" t="s">
        <v>12</v>
      </c>
    </row>
    <row r="6940" customFormat="false" ht="15.75" hidden="false" customHeight="false" outlineLevel="0" collapsed="false">
      <c r="A6940" s="3" t="n">
        <v>6939</v>
      </c>
      <c r="B6940" s="4" t="s">
        <v>24397</v>
      </c>
      <c r="C6940" s="4" t="s">
        <v>24398</v>
      </c>
      <c r="D6940" s="4" t="s">
        <v>24399</v>
      </c>
      <c r="E6940" s="4" t="n">
        <v>9990641461</v>
      </c>
      <c r="F6940" s="4" t="s">
        <v>10</v>
      </c>
      <c r="G6940" s="4" t="s">
        <v>12</v>
      </c>
    </row>
    <row r="6941" customFormat="false" ht="15.75" hidden="false" customHeight="false" outlineLevel="0" collapsed="false">
      <c r="A6941" s="3" t="n">
        <v>6940</v>
      </c>
      <c r="B6941" s="4" t="s">
        <v>24400</v>
      </c>
      <c r="C6941" s="4" t="s">
        <v>24401</v>
      </c>
      <c r="D6941" s="4" t="s">
        <v>24402</v>
      </c>
      <c r="E6941" s="4" t="s">
        <v>24403</v>
      </c>
      <c r="F6941" s="4" t="s">
        <v>10</v>
      </c>
      <c r="G6941" s="4" t="s">
        <v>12</v>
      </c>
    </row>
    <row r="6942" customFormat="false" ht="15.75" hidden="false" customHeight="false" outlineLevel="0" collapsed="false">
      <c r="A6942" s="3" t="n">
        <v>6941</v>
      </c>
      <c r="B6942" s="4" t="s">
        <v>24404</v>
      </c>
      <c r="C6942" s="4" t="s">
        <v>24405</v>
      </c>
      <c r="D6942" s="4" t="s">
        <v>24406</v>
      </c>
      <c r="E6942" s="4" t="s">
        <v>24407</v>
      </c>
      <c r="F6942" s="4" t="s">
        <v>10</v>
      </c>
      <c r="G6942" s="4" t="s">
        <v>12</v>
      </c>
    </row>
    <row r="6943" customFormat="false" ht="15.75" hidden="false" customHeight="false" outlineLevel="0" collapsed="false">
      <c r="A6943" s="3" t="n">
        <v>6942</v>
      </c>
      <c r="B6943" s="4" t="s">
        <v>24408</v>
      </c>
      <c r="C6943" s="4" t="s">
        <v>24409</v>
      </c>
      <c r="D6943" s="4" t="s">
        <v>24410</v>
      </c>
      <c r="E6943" s="4" t="s">
        <v>17489</v>
      </c>
      <c r="F6943" s="4" t="s">
        <v>10</v>
      </c>
      <c r="G6943" s="4" t="s">
        <v>12</v>
      </c>
    </row>
    <row r="6944" customFormat="false" ht="15.75" hidden="false" customHeight="false" outlineLevel="0" collapsed="false">
      <c r="A6944" s="3" t="n">
        <v>6943</v>
      </c>
      <c r="B6944" s="4" t="s">
        <v>24411</v>
      </c>
      <c r="C6944" s="4" t="s">
        <v>6853</v>
      </c>
      <c r="D6944" s="4" t="s">
        <v>24412</v>
      </c>
      <c r="E6944" s="4" t="s">
        <v>24413</v>
      </c>
      <c r="F6944" s="4" t="s">
        <v>10</v>
      </c>
      <c r="G6944" s="4" t="s">
        <v>12</v>
      </c>
    </row>
    <row r="6945" customFormat="false" ht="15.75" hidden="false" customHeight="false" outlineLevel="0" collapsed="false">
      <c r="A6945" s="3" t="n">
        <v>6944</v>
      </c>
      <c r="B6945" s="4" t="s">
        <v>24414</v>
      </c>
      <c r="C6945" s="4" t="s">
        <v>24415</v>
      </c>
      <c r="D6945" s="4" t="s">
        <v>24416</v>
      </c>
      <c r="E6945" s="4" t="s">
        <v>24417</v>
      </c>
      <c r="F6945" s="4" t="s">
        <v>10</v>
      </c>
      <c r="G6945" s="4" t="s">
        <v>12</v>
      </c>
    </row>
    <row r="6946" customFormat="false" ht="15.75" hidden="false" customHeight="false" outlineLevel="0" collapsed="false">
      <c r="A6946" s="3" t="n">
        <v>6945</v>
      </c>
      <c r="B6946" s="4" t="s">
        <v>24418</v>
      </c>
      <c r="C6946" s="4" t="s">
        <v>24419</v>
      </c>
      <c r="D6946" s="4" t="s">
        <v>24420</v>
      </c>
      <c r="E6946" s="4" t="n">
        <v>9871053856</v>
      </c>
      <c r="F6946" s="4" t="s">
        <v>10</v>
      </c>
      <c r="G6946" s="4" t="s">
        <v>12</v>
      </c>
    </row>
    <row r="6947" customFormat="false" ht="15.75" hidden="false" customHeight="false" outlineLevel="0" collapsed="false">
      <c r="A6947" s="3" t="n">
        <v>6946</v>
      </c>
      <c r="B6947" s="4" t="s">
        <v>24421</v>
      </c>
      <c r="C6947" s="4" t="s">
        <v>17489</v>
      </c>
      <c r="D6947" s="4" t="s">
        <v>24422</v>
      </c>
      <c r="E6947" s="4" t="s">
        <v>17489</v>
      </c>
      <c r="F6947" s="4" t="s">
        <v>10</v>
      </c>
      <c r="G6947" s="4" t="s">
        <v>12</v>
      </c>
    </row>
    <row r="6948" customFormat="false" ht="15.75" hidden="false" customHeight="false" outlineLevel="0" collapsed="false">
      <c r="A6948" s="3" t="n">
        <v>6947</v>
      </c>
      <c r="B6948" s="4" t="s">
        <v>24423</v>
      </c>
      <c r="C6948" s="4" t="s">
        <v>6853</v>
      </c>
      <c r="D6948" s="4" t="s">
        <v>24424</v>
      </c>
      <c r="E6948" s="4" t="s">
        <v>24425</v>
      </c>
      <c r="F6948" s="4" t="s">
        <v>10</v>
      </c>
      <c r="G6948" s="4" t="s">
        <v>12</v>
      </c>
    </row>
    <row r="6949" customFormat="false" ht="15.75" hidden="false" customHeight="false" outlineLevel="0" collapsed="false">
      <c r="A6949" s="3" t="n">
        <v>6948</v>
      </c>
      <c r="B6949" s="4" t="s">
        <v>24426</v>
      </c>
      <c r="C6949" s="4" t="s">
        <v>914</v>
      </c>
      <c r="D6949" s="4" t="s">
        <v>24427</v>
      </c>
      <c r="E6949" s="4" t="s">
        <v>17489</v>
      </c>
      <c r="F6949" s="4" t="s">
        <v>10</v>
      </c>
      <c r="G6949" s="4" t="s">
        <v>12</v>
      </c>
    </row>
    <row r="6950" customFormat="false" ht="15.75" hidden="false" customHeight="false" outlineLevel="0" collapsed="false">
      <c r="A6950" s="3" t="n">
        <v>6949</v>
      </c>
      <c r="B6950" s="4" t="s">
        <v>24428</v>
      </c>
      <c r="C6950" s="4" t="s">
        <v>24429</v>
      </c>
      <c r="D6950" s="4" t="s">
        <v>24430</v>
      </c>
      <c r="E6950" s="4" t="n">
        <v>9873134343</v>
      </c>
      <c r="F6950" s="4" t="s">
        <v>10</v>
      </c>
      <c r="G6950" s="4" t="s">
        <v>12</v>
      </c>
    </row>
    <row r="6951" customFormat="false" ht="15.75" hidden="false" customHeight="false" outlineLevel="0" collapsed="false">
      <c r="A6951" s="3" t="n">
        <v>6950</v>
      </c>
      <c r="B6951" s="4" t="s">
        <v>24431</v>
      </c>
      <c r="C6951" s="4" t="s">
        <v>24432</v>
      </c>
      <c r="D6951" s="4" t="s">
        <v>24433</v>
      </c>
      <c r="E6951" s="4" t="s">
        <v>24434</v>
      </c>
      <c r="F6951" s="4" t="s">
        <v>10</v>
      </c>
      <c r="G6951" s="4" t="s">
        <v>12</v>
      </c>
    </row>
    <row r="6952" customFormat="false" ht="15.75" hidden="false" customHeight="false" outlineLevel="0" collapsed="false">
      <c r="A6952" s="3" t="n">
        <v>6951</v>
      </c>
      <c r="B6952" s="4" t="s">
        <v>24435</v>
      </c>
      <c r="C6952" s="4" t="s">
        <v>24436</v>
      </c>
      <c r="D6952" s="4" t="s">
        <v>24437</v>
      </c>
      <c r="E6952" s="4" t="s">
        <v>24438</v>
      </c>
      <c r="F6952" s="4" t="s">
        <v>10</v>
      </c>
      <c r="G6952" s="4" t="s">
        <v>12</v>
      </c>
    </row>
    <row r="6953" customFormat="false" ht="15.75" hidden="false" customHeight="false" outlineLevel="0" collapsed="false">
      <c r="A6953" s="3" t="n">
        <v>6952</v>
      </c>
      <c r="B6953" s="4" t="s">
        <v>24439</v>
      </c>
      <c r="C6953" s="4" t="s">
        <v>6853</v>
      </c>
      <c r="D6953" s="4" t="s">
        <v>24440</v>
      </c>
      <c r="E6953" s="4" t="s">
        <v>24441</v>
      </c>
      <c r="F6953" s="4" t="s">
        <v>10</v>
      </c>
      <c r="G6953" s="4" t="s">
        <v>12</v>
      </c>
    </row>
    <row r="6954" customFormat="false" ht="15.75" hidden="false" customHeight="false" outlineLevel="0" collapsed="false">
      <c r="A6954" s="3" t="n">
        <v>6953</v>
      </c>
      <c r="B6954" s="4" t="s">
        <v>24442</v>
      </c>
      <c r="C6954" s="4" t="s">
        <v>6853</v>
      </c>
      <c r="D6954" s="4" t="s">
        <v>24443</v>
      </c>
      <c r="E6954" s="4" t="s">
        <v>24444</v>
      </c>
      <c r="F6954" s="4" t="s">
        <v>10</v>
      </c>
      <c r="G6954" s="4" t="s">
        <v>12</v>
      </c>
    </row>
    <row r="6955" customFormat="false" ht="15.75" hidden="false" customHeight="false" outlineLevel="0" collapsed="false">
      <c r="A6955" s="3" t="n">
        <v>6954</v>
      </c>
      <c r="B6955" s="4" t="s">
        <v>24445</v>
      </c>
      <c r="C6955" s="4" t="s">
        <v>6853</v>
      </c>
      <c r="D6955" s="4" t="s">
        <v>24446</v>
      </c>
      <c r="E6955" s="4" t="e">
        <f aca="false">#error!</f>
        <v>#NAME?</v>
      </c>
      <c r="F6955" s="4" t="s">
        <v>10</v>
      </c>
      <c r="G6955" s="4" t="s">
        <v>12</v>
      </c>
    </row>
    <row r="6956" customFormat="false" ht="15.75" hidden="false" customHeight="false" outlineLevel="0" collapsed="false">
      <c r="A6956" s="3" t="n">
        <v>6955</v>
      </c>
      <c r="B6956" s="4" t="s">
        <v>24447</v>
      </c>
      <c r="C6956" s="4" t="s">
        <v>24448</v>
      </c>
      <c r="D6956" s="4" t="s">
        <v>24449</v>
      </c>
      <c r="E6956" s="4" t="s">
        <v>24450</v>
      </c>
      <c r="F6956" s="4" t="s">
        <v>10</v>
      </c>
      <c r="G6956" s="4" t="s">
        <v>12</v>
      </c>
    </row>
    <row r="6957" customFormat="false" ht="15.75" hidden="false" customHeight="false" outlineLevel="0" collapsed="false">
      <c r="A6957" s="3" t="n">
        <v>6956</v>
      </c>
      <c r="B6957" s="4" t="s">
        <v>24451</v>
      </c>
      <c r="C6957" s="4" t="s">
        <v>24452</v>
      </c>
      <c r="D6957" s="4" t="s">
        <v>24453</v>
      </c>
      <c r="E6957" s="4" t="s">
        <v>17489</v>
      </c>
      <c r="F6957" s="4" t="s">
        <v>10</v>
      </c>
      <c r="G6957" s="4" t="s">
        <v>12</v>
      </c>
    </row>
    <row r="6958" customFormat="false" ht="15.75" hidden="false" customHeight="false" outlineLevel="0" collapsed="false">
      <c r="A6958" s="3" t="n">
        <v>6957</v>
      </c>
      <c r="B6958" s="4" t="s">
        <v>24454</v>
      </c>
      <c r="C6958" s="4" t="s">
        <v>453</v>
      </c>
      <c r="D6958" s="4" t="s">
        <v>24455</v>
      </c>
      <c r="E6958" s="4" t="n">
        <v>9960459060</v>
      </c>
      <c r="F6958" s="4" t="s">
        <v>10</v>
      </c>
      <c r="G6958" s="4" t="s">
        <v>12</v>
      </c>
    </row>
    <row r="6959" customFormat="false" ht="15.75" hidden="false" customHeight="false" outlineLevel="0" collapsed="false">
      <c r="A6959" s="3" t="n">
        <v>6958</v>
      </c>
      <c r="B6959" s="4" t="s">
        <v>24456</v>
      </c>
      <c r="C6959" s="4" t="s">
        <v>24457</v>
      </c>
      <c r="D6959" s="4" t="s">
        <v>24458</v>
      </c>
      <c r="E6959" s="4" t="s">
        <v>24459</v>
      </c>
      <c r="F6959" s="4" t="s">
        <v>10</v>
      </c>
      <c r="G6959" s="4" t="s">
        <v>12</v>
      </c>
    </row>
    <row r="6960" customFormat="false" ht="15.75" hidden="false" customHeight="false" outlineLevel="0" collapsed="false">
      <c r="A6960" s="3" t="n">
        <v>6959</v>
      </c>
      <c r="B6960" s="4" t="s">
        <v>24460</v>
      </c>
      <c r="C6960" s="4" t="s">
        <v>24461</v>
      </c>
      <c r="D6960" s="4" t="s">
        <v>24462</v>
      </c>
      <c r="E6960" s="4" t="s">
        <v>24463</v>
      </c>
      <c r="F6960" s="4" t="s">
        <v>10</v>
      </c>
      <c r="G6960" s="4" t="s">
        <v>12</v>
      </c>
    </row>
    <row r="6961" customFormat="false" ht="15.75" hidden="false" customHeight="false" outlineLevel="0" collapsed="false">
      <c r="A6961" s="3" t="n">
        <v>6960</v>
      </c>
      <c r="B6961" s="4" t="s">
        <v>24464</v>
      </c>
      <c r="C6961" s="4" t="s">
        <v>6853</v>
      </c>
      <c r="D6961" s="4" t="s">
        <v>24465</v>
      </c>
      <c r="E6961" s="4" t="s">
        <v>10</v>
      </c>
      <c r="F6961" s="4" t="s">
        <v>10</v>
      </c>
      <c r="G6961" s="4" t="s">
        <v>12</v>
      </c>
    </row>
    <row r="6962" customFormat="false" ht="15.75" hidden="false" customHeight="false" outlineLevel="0" collapsed="false">
      <c r="A6962" s="3" t="n">
        <v>6961</v>
      </c>
      <c r="B6962" s="4" t="s">
        <v>24466</v>
      </c>
      <c r="C6962" s="4" t="s">
        <v>3175</v>
      </c>
      <c r="D6962" s="4" t="s">
        <v>24467</v>
      </c>
      <c r="E6962" s="4" t="s">
        <v>24468</v>
      </c>
      <c r="F6962" s="4" t="s">
        <v>10</v>
      </c>
      <c r="G6962" s="4" t="s">
        <v>12</v>
      </c>
    </row>
    <row r="6963" customFormat="false" ht="15.75" hidden="false" customHeight="false" outlineLevel="0" collapsed="false">
      <c r="A6963" s="3" t="n">
        <v>6962</v>
      </c>
      <c r="B6963" s="4" t="s">
        <v>24469</v>
      </c>
      <c r="C6963" s="4" t="s">
        <v>24470</v>
      </c>
      <c r="D6963" s="4" t="s">
        <v>24471</v>
      </c>
      <c r="E6963" s="4" t="s">
        <v>17489</v>
      </c>
      <c r="F6963" s="4" t="s">
        <v>10</v>
      </c>
      <c r="G6963" s="4" t="s">
        <v>12</v>
      </c>
    </row>
    <row r="6964" customFormat="false" ht="15.75" hidden="false" customHeight="false" outlineLevel="0" collapsed="false">
      <c r="A6964" s="3" t="n">
        <v>6963</v>
      </c>
      <c r="B6964" s="4" t="s">
        <v>24472</v>
      </c>
      <c r="C6964" s="4" t="s">
        <v>24473</v>
      </c>
      <c r="D6964" s="4" t="s">
        <v>24474</v>
      </c>
      <c r="E6964" s="4" t="s">
        <v>17489</v>
      </c>
      <c r="F6964" s="4" t="s">
        <v>10</v>
      </c>
      <c r="G6964" s="4" t="s">
        <v>12</v>
      </c>
    </row>
    <row r="6965" customFormat="false" ht="15.75" hidden="false" customHeight="false" outlineLevel="0" collapsed="false">
      <c r="A6965" s="3" t="n">
        <v>6964</v>
      </c>
      <c r="B6965" s="4" t="s">
        <v>24475</v>
      </c>
      <c r="C6965" s="4" t="s">
        <v>24476</v>
      </c>
      <c r="D6965" s="4" t="s">
        <v>24477</v>
      </c>
      <c r="E6965" s="4" t="s">
        <v>24478</v>
      </c>
      <c r="F6965" s="4" t="s">
        <v>10</v>
      </c>
      <c r="G6965" s="4" t="s">
        <v>12</v>
      </c>
    </row>
    <row r="6966" customFormat="false" ht="15.75" hidden="false" customHeight="false" outlineLevel="0" collapsed="false">
      <c r="A6966" s="3" t="n">
        <v>6965</v>
      </c>
      <c r="B6966" s="4" t="s">
        <v>24479</v>
      </c>
      <c r="C6966" s="4" t="s">
        <v>24480</v>
      </c>
      <c r="D6966" s="4" t="s">
        <v>24481</v>
      </c>
      <c r="E6966" s="4" t="s">
        <v>24482</v>
      </c>
      <c r="F6966" s="4" t="s">
        <v>10</v>
      </c>
      <c r="G6966" s="4" t="s">
        <v>12</v>
      </c>
    </row>
    <row r="6967" customFormat="false" ht="15.75" hidden="false" customHeight="false" outlineLevel="0" collapsed="false">
      <c r="A6967" s="3" t="n">
        <v>6966</v>
      </c>
      <c r="B6967" s="4" t="s">
        <v>24483</v>
      </c>
      <c r="C6967" s="4" t="s">
        <v>3573</v>
      </c>
      <c r="D6967" s="4" t="s">
        <v>24484</v>
      </c>
      <c r="E6967" s="4" t="s">
        <v>24485</v>
      </c>
      <c r="F6967" s="4" t="s">
        <v>10</v>
      </c>
      <c r="G6967" s="4" t="s">
        <v>12</v>
      </c>
    </row>
    <row r="6968" customFormat="false" ht="15.75" hidden="false" customHeight="false" outlineLevel="0" collapsed="false">
      <c r="A6968" s="3" t="n">
        <v>6967</v>
      </c>
      <c r="B6968" s="4" t="s">
        <v>24486</v>
      </c>
      <c r="C6968" s="4" t="s">
        <v>24487</v>
      </c>
      <c r="D6968" s="4" t="s">
        <v>24488</v>
      </c>
      <c r="E6968" s="4" t="s">
        <v>24489</v>
      </c>
      <c r="F6968" s="4" t="s">
        <v>10</v>
      </c>
      <c r="G6968" s="4" t="s">
        <v>12</v>
      </c>
    </row>
    <row r="6969" customFormat="false" ht="15.75" hidden="false" customHeight="false" outlineLevel="0" collapsed="false">
      <c r="A6969" s="3" t="n">
        <v>6968</v>
      </c>
      <c r="B6969" s="4" t="s">
        <v>24490</v>
      </c>
      <c r="C6969" s="4" t="s">
        <v>6853</v>
      </c>
      <c r="D6969" s="4" t="s">
        <v>24491</v>
      </c>
      <c r="E6969" s="4" t="s">
        <v>10</v>
      </c>
      <c r="F6969" s="4" t="s">
        <v>10</v>
      </c>
      <c r="G6969" s="4" t="s">
        <v>12</v>
      </c>
    </row>
    <row r="6970" customFormat="false" ht="15.75" hidden="false" customHeight="false" outlineLevel="0" collapsed="false">
      <c r="A6970" s="3" t="n">
        <v>6969</v>
      </c>
      <c r="B6970" s="4" t="s">
        <v>24492</v>
      </c>
      <c r="C6970" s="4" t="s">
        <v>5261</v>
      </c>
      <c r="D6970" s="4" t="s">
        <v>24493</v>
      </c>
      <c r="E6970" s="4" t="s">
        <v>10</v>
      </c>
      <c r="F6970" s="4" t="s">
        <v>10</v>
      </c>
      <c r="G6970" s="4" t="s">
        <v>12</v>
      </c>
    </row>
    <row r="6971" customFormat="false" ht="15.75" hidden="false" customHeight="false" outlineLevel="0" collapsed="false">
      <c r="A6971" s="3" t="n">
        <v>6970</v>
      </c>
      <c r="B6971" s="4" t="s">
        <v>24494</v>
      </c>
      <c r="C6971" s="4" t="s">
        <v>24495</v>
      </c>
      <c r="D6971" s="4" t="s">
        <v>24496</v>
      </c>
      <c r="E6971" s="4" t="s">
        <v>24497</v>
      </c>
      <c r="F6971" s="4" t="s">
        <v>10</v>
      </c>
      <c r="G6971" s="4" t="s">
        <v>12</v>
      </c>
    </row>
    <row r="6972" customFormat="false" ht="15.75" hidden="false" customHeight="false" outlineLevel="0" collapsed="false">
      <c r="A6972" s="3" t="n">
        <v>6971</v>
      </c>
      <c r="B6972" s="4" t="s">
        <v>24498</v>
      </c>
      <c r="C6972" s="4" t="s">
        <v>24499</v>
      </c>
      <c r="D6972" s="4" t="s">
        <v>24500</v>
      </c>
      <c r="E6972" s="4" t="s">
        <v>24501</v>
      </c>
      <c r="F6972" s="4" t="s">
        <v>10</v>
      </c>
      <c r="G6972" s="4" t="s">
        <v>12</v>
      </c>
    </row>
    <row r="6973" customFormat="false" ht="15.75" hidden="false" customHeight="false" outlineLevel="0" collapsed="false">
      <c r="A6973" s="3" t="n">
        <v>6972</v>
      </c>
      <c r="B6973" s="4" t="s">
        <v>24502</v>
      </c>
      <c r="C6973" s="4" t="s">
        <v>23404</v>
      </c>
      <c r="D6973" s="4" t="s">
        <v>24503</v>
      </c>
      <c r="E6973" s="4" t="s">
        <v>24504</v>
      </c>
      <c r="F6973" s="4" t="s">
        <v>10</v>
      </c>
      <c r="G6973" s="4" t="s">
        <v>12</v>
      </c>
    </row>
    <row r="6974" customFormat="false" ht="15.75" hidden="false" customHeight="false" outlineLevel="0" collapsed="false">
      <c r="A6974" s="3" t="n">
        <v>6973</v>
      </c>
      <c r="B6974" s="4" t="s">
        <v>24505</v>
      </c>
      <c r="C6974" s="4" t="s">
        <v>6853</v>
      </c>
      <c r="D6974" s="4" t="s">
        <v>24506</v>
      </c>
      <c r="E6974" s="4" t="s">
        <v>10</v>
      </c>
      <c r="F6974" s="4" t="s">
        <v>10</v>
      </c>
      <c r="G6974" s="4" t="s">
        <v>12</v>
      </c>
    </row>
    <row r="6975" customFormat="false" ht="15.75" hidden="false" customHeight="false" outlineLevel="0" collapsed="false">
      <c r="A6975" s="3" t="n">
        <v>6974</v>
      </c>
      <c r="B6975" s="4" t="s">
        <v>24507</v>
      </c>
      <c r="C6975" s="4" t="s">
        <v>24508</v>
      </c>
      <c r="D6975" s="4" t="s">
        <v>24509</v>
      </c>
      <c r="E6975" s="4" t="s">
        <v>10</v>
      </c>
      <c r="F6975" s="4" t="s">
        <v>10</v>
      </c>
      <c r="G6975" s="4" t="s">
        <v>12</v>
      </c>
    </row>
    <row r="6976" customFormat="false" ht="15.75" hidden="false" customHeight="false" outlineLevel="0" collapsed="false">
      <c r="A6976" s="3" t="n">
        <v>6975</v>
      </c>
      <c r="B6976" s="4" t="s">
        <v>24510</v>
      </c>
      <c r="C6976" s="4" t="s">
        <v>24511</v>
      </c>
      <c r="D6976" s="4" t="s">
        <v>24512</v>
      </c>
      <c r="E6976" s="4" t="n">
        <v>8750841504</v>
      </c>
      <c r="F6976" s="4" t="s">
        <v>10</v>
      </c>
      <c r="G6976" s="4" t="s">
        <v>12</v>
      </c>
    </row>
    <row r="6977" customFormat="false" ht="15.75" hidden="false" customHeight="false" outlineLevel="0" collapsed="false">
      <c r="A6977" s="3" t="n">
        <v>6976</v>
      </c>
      <c r="B6977" s="4" t="s">
        <v>24513</v>
      </c>
      <c r="C6977" s="4" t="s">
        <v>21428</v>
      </c>
      <c r="D6977" s="4" t="s">
        <v>24514</v>
      </c>
      <c r="E6977" s="4" t="s">
        <v>24515</v>
      </c>
      <c r="F6977" s="4" t="s">
        <v>10</v>
      </c>
      <c r="G6977" s="4" t="s">
        <v>12</v>
      </c>
    </row>
    <row r="6978" customFormat="false" ht="15.75" hidden="false" customHeight="false" outlineLevel="0" collapsed="false">
      <c r="A6978" s="3" t="n">
        <v>6977</v>
      </c>
      <c r="B6978" s="4" t="s">
        <v>24516</v>
      </c>
      <c r="C6978" s="4" t="s">
        <v>24177</v>
      </c>
      <c r="D6978" s="4" t="s">
        <v>24517</v>
      </c>
      <c r="E6978" s="4" t="s">
        <v>24518</v>
      </c>
      <c r="F6978" s="4" t="s">
        <v>10</v>
      </c>
      <c r="G6978" s="4" t="s">
        <v>12</v>
      </c>
    </row>
    <row r="6979" customFormat="false" ht="15.75" hidden="false" customHeight="false" outlineLevel="0" collapsed="false">
      <c r="A6979" s="3" t="n">
        <v>6978</v>
      </c>
      <c r="B6979" s="4" t="s">
        <v>24519</v>
      </c>
      <c r="C6979" s="4" t="s">
        <v>6853</v>
      </c>
      <c r="D6979" s="4" t="s">
        <v>24520</v>
      </c>
      <c r="E6979" s="4" t="s">
        <v>10</v>
      </c>
      <c r="F6979" s="4" t="s">
        <v>10</v>
      </c>
      <c r="G6979" s="4" t="s">
        <v>12</v>
      </c>
    </row>
    <row r="6980" customFormat="false" ht="15.75" hidden="false" customHeight="false" outlineLevel="0" collapsed="false">
      <c r="A6980" s="3" t="n">
        <v>6979</v>
      </c>
      <c r="B6980" s="4" t="s">
        <v>24521</v>
      </c>
      <c r="C6980" s="4" t="s">
        <v>20273</v>
      </c>
      <c r="D6980" s="4" t="s">
        <v>24522</v>
      </c>
      <c r="E6980" s="4" t="s">
        <v>10</v>
      </c>
      <c r="F6980" s="4" t="s">
        <v>10</v>
      </c>
      <c r="G6980" s="4" t="s">
        <v>12</v>
      </c>
    </row>
    <row r="6981" customFormat="false" ht="15.75" hidden="false" customHeight="false" outlineLevel="0" collapsed="false">
      <c r="A6981" s="3" t="n">
        <v>6980</v>
      </c>
      <c r="B6981" s="4" t="s">
        <v>24523</v>
      </c>
      <c r="C6981" s="4" t="s">
        <v>6853</v>
      </c>
      <c r="D6981" s="4" t="s">
        <v>24524</v>
      </c>
      <c r="E6981" s="4" t="s">
        <v>10</v>
      </c>
      <c r="F6981" s="4" t="s">
        <v>10</v>
      </c>
      <c r="G6981" s="4" t="s">
        <v>12</v>
      </c>
    </row>
    <row r="6982" customFormat="false" ht="15.75" hidden="false" customHeight="false" outlineLevel="0" collapsed="false">
      <c r="A6982" s="3" t="n">
        <v>6981</v>
      </c>
      <c r="B6982" s="4" t="s">
        <v>24525</v>
      </c>
      <c r="C6982" s="4" t="s">
        <v>24526</v>
      </c>
      <c r="D6982" s="4" t="s">
        <v>24527</v>
      </c>
      <c r="E6982" s="4" t="s">
        <v>24528</v>
      </c>
      <c r="F6982" s="4" t="s">
        <v>10</v>
      </c>
      <c r="G6982" s="4" t="s">
        <v>12</v>
      </c>
    </row>
    <row r="6983" customFormat="false" ht="15.75" hidden="false" customHeight="false" outlineLevel="0" collapsed="false">
      <c r="A6983" s="3" t="n">
        <v>6982</v>
      </c>
      <c r="B6983" s="4" t="s">
        <v>24529</v>
      </c>
      <c r="C6983" s="4" t="s">
        <v>24530</v>
      </c>
      <c r="D6983" s="4" t="s">
        <v>24531</v>
      </c>
      <c r="E6983" s="4" t="s">
        <v>17489</v>
      </c>
      <c r="F6983" s="4" t="s">
        <v>10</v>
      </c>
      <c r="G6983" s="4" t="s">
        <v>12</v>
      </c>
    </row>
    <row r="6984" customFormat="false" ht="15.75" hidden="false" customHeight="false" outlineLevel="0" collapsed="false">
      <c r="A6984" s="3" t="n">
        <v>6983</v>
      </c>
      <c r="B6984" s="4" t="s">
        <v>24532</v>
      </c>
      <c r="C6984" s="4" t="s">
        <v>6853</v>
      </c>
      <c r="D6984" s="4" t="s">
        <v>24533</v>
      </c>
      <c r="E6984" s="4" t="s">
        <v>10</v>
      </c>
      <c r="F6984" s="4" t="s">
        <v>10</v>
      </c>
      <c r="G6984" s="4" t="s">
        <v>12</v>
      </c>
    </row>
    <row r="6985" customFormat="false" ht="15.75" hidden="false" customHeight="false" outlineLevel="0" collapsed="false">
      <c r="A6985" s="3" t="n">
        <v>6984</v>
      </c>
      <c r="B6985" s="4" t="s">
        <v>24534</v>
      </c>
      <c r="C6985" s="4" t="s">
        <v>24535</v>
      </c>
      <c r="D6985" s="4" t="s">
        <v>24536</v>
      </c>
      <c r="E6985" s="4" t="s">
        <v>24537</v>
      </c>
      <c r="F6985" s="4" t="s">
        <v>10</v>
      </c>
      <c r="G6985" s="4" t="s">
        <v>12</v>
      </c>
    </row>
    <row r="6986" customFormat="false" ht="15.75" hidden="false" customHeight="false" outlineLevel="0" collapsed="false">
      <c r="A6986" s="3" t="n">
        <v>6985</v>
      </c>
      <c r="B6986" s="4" t="s">
        <v>24538</v>
      </c>
      <c r="C6986" s="4" t="s">
        <v>24539</v>
      </c>
      <c r="D6986" s="4" t="s">
        <v>24540</v>
      </c>
      <c r="E6986" s="4" t="s">
        <v>24541</v>
      </c>
      <c r="F6986" s="4" t="s">
        <v>10</v>
      </c>
      <c r="G6986" s="4" t="s">
        <v>12</v>
      </c>
    </row>
    <row r="6987" customFormat="false" ht="15.75" hidden="false" customHeight="false" outlineLevel="0" collapsed="false">
      <c r="A6987" s="3" t="n">
        <v>6986</v>
      </c>
      <c r="B6987" s="4" t="s">
        <v>24542</v>
      </c>
      <c r="C6987" s="4" t="s">
        <v>24543</v>
      </c>
      <c r="D6987" s="4" t="s">
        <v>24544</v>
      </c>
      <c r="E6987" s="4" t="s">
        <v>24545</v>
      </c>
      <c r="F6987" s="4" t="s">
        <v>10</v>
      </c>
      <c r="G6987" s="4" t="s">
        <v>12</v>
      </c>
    </row>
    <row r="6988" customFormat="false" ht="15.75" hidden="false" customHeight="false" outlineLevel="0" collapsed="false">
      <c r="A6988" s="3" t="n">
        <v>6987</v>
      </c>
      <c r="B6988" s="4" t="s">
        <v>24546</v>
      </c>
      <c r="C6988" s="4" t="s">
        <v>24547</v>
      </c>
      <c r="D6988" s="4" t="s">
        <v>24548</v>
      </c>
      <c r="E6988" s="4" t="s">
        <v>24549</v>
      </c>
      <c r="F6988" s="4" t="s">
        <v>10</v>
      </c>
      <c r="G6988" s="4" t="s">
        <v>12</v>
      </c>
    </row>
    <row r="6989" customFormat="false" ht="15.75" hidden="false" customHeight="false" outlineLevel="0" collapsed="false">
      <c r="A6989" s="3" t="n">
        <v>6988</v>
      </c>
      <c r="B6989" s="4" t="s">
        <v>24550</v>
      </c>
      <c r="C6989" s="4" t="s">
        <v>24551</v>
      </c>
      <c r="D6989" s="4" t="s">
        <v>24552</v>
      </c>
      <c r="E6989" s="4" t="s">
        <v>24553</v>
      </c>
      <c r="F6989" s="4" t="s">
        <v>10</v>
      </c>
      <c r="G6989" s="4" t="s">
        <v>12</v>
      </c>
    </row>
    <row r="6990" customFormat="false" ht="15.75" hidden="false" customHeight="false" outlineLevel="0" collapsed="false">
      <c r="A6990" s="3" t="n">
        <v>6989</v>
      </c>
      <c r="B6990" s="4" t="s">
        <v>24554</v>
      </c>
      <c r="C6990" s="4" t="s">
        <v>6853</v>
      </c>
      <c r="D6990" s="4" t="s">
        <v>24555</v>
      </c>
      <c r="E6990" s="4" t="s">
        <v>24556</v>
      </c>
      <c r="F6990" s="4" t="s">
        <v>10</v>
      </c>
      <c r="G6990" s="4" t="s">
        <v>12</v>
      </c>
    </row>
    <row r="6991" customFormat="false" ht="15.75" hidden="false" customHeight="false" outlineLevel="0" collapsed="false">
      <c r="A6991" s="3" t="n">
        <v>6990</v>
      </c>
      <c r="B6991" s="4" t="s">
        <v>24557</v>
      </c>
      <c r="C6991" s="4" t="s">
        <v>6853</v>
      </c>
      <c r="D6991" s="4" t="s">
        <v>24558</v>
      </c>
      <c r="E6991" s="4" t="s">
        <v>24559</v>
      </c>
      <c r="F6991" s="4" t="s">
        <v>10</v>
      </c>
      <c r="G6991" s="4" t="s">
        <v>12</v>
      </c>
    </row>
    <row r="6992" customFormat="false" ht="15.75" hidden="false" customHeight="false" outlineLevel="0" collapsed="false">
      <c r="A6992" s="3" t="n">
        <v>6991</v>
      </c>
      <c r="B6992" s="4" t="s">
        <v>24560</v>
      </c>
      <c r="C6992" s="4" t="s">
        <v>6853</v>
      </c>
      <c r="D6992" s="4" t="s">
        <v>24561</v>
      </c>
      <c r="E6992" s="4" t="s">
        <v>10</v>
      </c>
      <c r="F6992" s="4" t="s">
        <v>10</v>
      </c>
      <c r="G6992" s="4" t="s">
        <v>12</v>
      </c>
    </row>
    <row r="6993" customFormat="false" ht="15.75" hidden="false" customHeight="false" outlineLevel="0" collapsed="false">
      <c r="A6993" s="3" t="n">
        <v>6992</v>
      </c>
      <c r="B6993" s="4" t="s">
        <v>24562</v>
      </c>
      <c r="C6993" s="4" t="s">
        <v>6853</v>
      </c>
      <c r="D6993" s="4" t="s">
        <v>24563</v>
      </c>
      <c r="E6993" s="4" t="s">
        <v>10</v>
      </c>
      <c r="F6993" s="4" t="s">
        <v>10</v>
      </c>
      <c r="G6993" s="4" t="s">
        <v>12</v>
      </c>
    </row>
    <row r="6994" customFormat="false" ht="15.75" hidden="false" customHeight="false" outlineLevel="0" collapsed="false">
      <c r="A6994" s="3" t="n">
        <v>6993</v>
      </c>
      <c r="B6994" s="4" t="s">
        <v>24564</v>
      </c>
      <c r="C6994" s="4" t="s">
        <v>8468</v>
      </c>
      <c r="D6994" s="4" t="s">
        <v>24565</v>
      </c>
      <c r="E6994" s="4" t="s">
        <v>17489</v>
      </c>
      <c r="F6994" s="4" t="s">
        <v>10</v>
      </c>
      <c r="G6994" s="4" t="s">
        <v>12</v>
      </c>
    </row>
    <row r="6995" customFormat="false" ht="15.75" hidden="false" customHeight="false" outlineLevel="0" collapsed="false">
      <c r="A6995" s="3" t="n">
        <v>6994</v>
      </c>
      <c r="B6995" s="4" t="s">
        <v>24566</v>
      </c>
      <c r="C6995" s="4" t="s">
        <v>24567</v>
      </c>
      <c r="D6995" s="4" t="s">
        <v>24568</v>
      </c>
      <c r="E6995" s="4" t="s">
        <v>10</v>
      </c>
      <c r="F6995" s="4" t="s">
        <v>10</v>
      </c>
      <c r="G6995" s="4" t="s">
        <v>12</v>
      </c>
    </row>
    <row r="6996" customFormat="false" ht="15.75" hidden="false" customHeight="false" outlineLevel="0" collapsed="false">
      <c r="A6996" s="3" t="n">
        <v>6995</v>
      </c>
      <c r="B6996" s="4" t="s">
        <v>24569</v>
      </c>
      <c r="C6996" s="4" t="s">
        <v>10</v>
      </c>
      <c r="D6996" s="4" t="s">
        <v>24570</v>
      </c>
      <c r="E6996" s="4" t="s">
        <v>10</v>
      </c>
      <c r="F6996" s="4" t="s">
        <v>10</v>
      </c>
      <c r="G6996" s="4" t="s">
        <v>12</v>
      </c>
    </row>
    <row r="6997" customFormat="false" ht="15.75" hidden="false" customHeight="false" outlineLevel="0" collapsed="false">
      <c r="A6997" s="3" t="n">
        <v>6996</v>
      </c>
      <c r="B6997" s="4" t="s">
        <v>24571</v>
      </c>
      <c r="C6997" s="4" t="s">
        <v>24572</v>
      </c>
      <c r="D6997" s="4" t="s">
        <v>24573</v>
      </c>
      <c r="E6997" s="4" t="s">
        <v>10</v>
      </c>
      <c r="F6997" s="4" t="s">
        <v>10</v>
      </c>
      <c r="G6997" s="4" t="s">
        <v>12</v>
      </c>
    </row>
    <row r="6998" customFormat="false" ht="15.75" hidden="false" customHeight="false" outlineLevel="0" collapsed="false">
      <c r="A6998" s="3" t="n">
        <v>6997</v>
      </c>
      <c r="B6998" s="4" t="s">
        <v>24574</v>
      </c>
      <c r="C6998" s="4" t="s">
        <v>24575</v>
      </c>
      <c r="D6998" s="4" t="s">
        <v>24576</v>
      </c>
      <c r="E6998" s="4" t="n">
        <v>9920328216</v>
      </c>
      <c r="F6998" s="4" t="s">
        <v>10</v>
      </c>
      <c r="G6998" s="4" t="s">
        <v>12</v>
      </c>
    </row>
    <row r="6999" customFormat="false" ht="15.75" hidden="false" customHeight="false" outlineLevel="0" collapsed="false">
      <c r="A6999" s="3" t="n">
        <v>6998</v>
      </c>
      <c r="B6999" s="4" t="s">
        <v>24577</v>
      </c>
      <c r="C6999" s="4" t="s">
        <v>24578</v>
      </c>
      <c r="D6999" s="4" t="s">
        <v>24579</v>
      </c>
      <c r="E6999" s="4" t="n">
        <v>9711000731</v>
      </c>
      <c r="F6999" s="4" t="s">
        <v>10</v>
      </c>
      <c r="G6999" s="4" t="s">
        <v>12</v>
      </c>
    </row>
    <row r="7000" customFormat="false" ht="15.75" hidden="false" customHeight="false" outlineLevel="0" collapsed="false">
      <c r="A7000" s="3" t="n">
        <v>6999</v>
      </c>
      <c r="B7000" s="4" t="s">
        <v>24580</v>
      </c>
      <c r="C7000" s="4" t="s">
        <v>24581</v>
      </c>
      <c r="D7000" s="4" t="s">
        <v>24582</v>
      </c>
      <c r="E7000" s="4" t="s">
        <v>24583</v>
      </c>
      <c r="F7000" s="4" t="s">
        <v>10</v>
      </c>
      <c r="G7000" s="4" t="s">
        <v>12</v>
      </c>
    </row>
    <row r="7001" customFormat="false" ht="15.75" hidden="false" customHeight="false" outlineLevel="0" collapsed="false">
      <c r="A7001" s="3" t="n">
        <v>7000</v>
      </c>
      <c r="B7001" s="4" t="s">
        <v>24584</v>
      </c>
      <c r="C7001" s="4" t="s">
        <v>24585</v>
      </c>
      <c r="D7001" s="4" t="s">
        <v>24586</v>
      </c>
      <c r="E7001" s="4" t="s">
        <v>24587</v>
      </c>
      <c r="F7001" s="4" t="s">
        <v>10</v>
      </c>
      <c r="G7001" s="4" t="s">
        <v>12</v>
      </c>
    </row>
    <row r="7002" customFormat="false" ht="15.75" hidden="false" customHeight="false" outlineLevel="0" collapsed="false">
      <c r="A7002" s="3" t="n">
        <v>7001</v>
      </c>
      <c r="B7002" s="4" t="s">
        <v>24588</v>
      </c>
      <c r="C7002" s="4" t="s">
        <v>6853</v>
      </c>
      <c r="D7002" s="4" t="s">
        <v>24589</v>
      </c>
      <c r="E7002" s="4" t="s">
        <v>10</v>
      </c>
      <c r="F7002" s="4" t="s">
        <v>10</v>
      </c>
      <c r="G7002" s="4" t="s">
        <v>12</v>
      </c>
    </row>
    <row r="7003" customFormat="false" ht="15.75" hidden="false" customHeight="false" outlineLevel="0" collapsed="false">
      <c r="A7003" s="3" t="n">
        <v>7002</v>
      </c>
      <c r="B7003" s="4" t="s">
        <v>24590</v>
      </c>
      <c r="C7003" s="4" t="s">
        <v>6853</v>
      </c>
      <c r="D7003" s="4" t="s">
        <v>24591</v>
      </c>
      <c r="E7003" s="4" t="s">
        <v>24592</v>
      </c>
      <c r="F7003" s="4" t="s">
        <v>10</v>
      </c>
      <c r="G7003" s="4" t="s">
        <v>12</v>
      </c>
    </row>
    <row r="7004" customFormat="false" ht="15.75" hidden="false" customHeight="false" outlineLevel="0" collapsed="false">
      <c r="A7004" s="3" t="n">
        <v>7003</v>
      </c>
      <c r="B7004" s="4" t="s">
        <v>24593</v>
      </c>
      <c r="C7004" s="4" t="s">
        <v>24594</v>
      </c>
      <c r="D7004" s="4" t="s">
        <v>24595</v>
      </c>
      <c r="E7004" s="4" t="s">
        <v>10</v>
      </c>
      <c r="F7004" s="4" t="s">
        <v>10</v>
      </c>
      <c r="G7004" s="4" t="s">
        <v>12</v>
      </c>
    </row>
    <row r="7005" customFormat="false" ht="15.75" hidden="false" customHeight="false" outlineLevel="0" collapsed="false">
      <c r="A7005" s="3" t="n">
        <v>7004</v>
      </c>
      <c r="B7005" s="4" t="s">
        <v>24596</v>
      </c>
      <c r="C7005" s="4" t="s">
        <v>24597</v>
      </c>
      <c r="D7005" s="4" t="s">
        <v>24598</v>
      </c>
      <c r="E7005" s="4" t="s">
        <v>24599</v>
      </c>
      <c r="F7005" s="4" t="s">
        <v>10</v>
      </c>
      <c r="G7005" s="4" t="s">
        <v>12</v>
      </c>
    </row>
    <row r="7006" customFormat="false" ht="15.75" hidden="false" customHeight="false" outlineLevel="0" collapsed="false">
      <c r="A7006" s="3" t="n">
        <v>7005</v>
      </c>
      <c r="B7006" s="4" t="s">
        <v>24600</v>
      </c>
      <c r="C7006" s="4" t="s">
        <v>24601</v>
      </c>
      <c r="D7006" s="4" t="s">
        <v>24602</v>
      </c>
      <c r="E7006" s="4" t="s">
        <v>24603</v>
      </c>
      <c r="F7006" s="4" t="s">
        <v>10</v>
      </c>
      <c r="G7006" s="4" t="s">
        <v>12</v>
      </c>
    </row>
    <row r="7007" customFormat="false" ht="15.75" hidden="false" customHeight="false" outlineLevel="0" collapsed="false">
      <c r="A7007" s="3" t="n">
        <v>7006</v>
      </c>
      <c r="B7007" s="4" t="s">
        <v>24604</v>
      </c>
      <c r="C7007" s="4" t="s">
        <v>24605</v>
      </c>
      <c r="D7007" s="4" t="s">
        <v>24606</v>
      </c>
      <c r="E7007" s="4" t="s">
        <v>10</v>
      </c>
      <c r="F7007" s="4" t="s">
        <v>10</v>
      </c>
      <c r="G7007" s="4" t="s">
        <v>12</v>
      </c>
    </row>
    <row r="7008" customFormat="false" ht="15.75" hidden="false" customHeight="false" outlineLevel="0" collapsed="false">
      <c r="A7008" s="3" t="n">
        <v>7007</v>
      </c>
      <c r="B7008" s="4" t="s">
        <v>24607</v>
      </c>
      <c r="C7008" s="4" t="s">
        <v>6853</v>
      </c>
      <c r="D7008" s="4" t="s">
        <v>24608</v>
      </c>
      <c r="E7008" s="4" t="s">
        <v>24609</v>
      </c>
      <c r="F7008" s="4" t="s">
        <v>10</v>
      </c>
      <c r="G7008" s="4" t="s">
        <v>12</v>
      </c>
    </row>
    <row r="7009" customFormat="false" ht="15.75" hidden="false" customHeight="false" outlineLevel="0" collapsed="false">
      <c r="A7009" s="3" t="n">
        <v>7008</v>
      </c>
      <c r="B7009" s="4" t="s">
        <v>24610</v>
      </c>
      <c r="C7009" s="4" t="s">
        <v>24611</v>
      </c>
      <c r="D7009" s="4" t="s">
        <v>24612</v>
      </c>
      <c r="E7009" s="4" t="s">
        <v>24613</v>
      </c>
      <c r="F7009" s="4" t="s">
        <v>10</v>
      </c>
      <c r="G7009" s="4" t="s">
        <v>12</v>
      </c>
    </row>
    <row r="7010" customFormat="false" ht="15.75" hidden="false" customHeight="false" outlineLevel="0" collapsed="false">
      <c r="A7010" s="3" t="n">
        <v>7009</v>
      </c>
      <c r="B7010" s="4" t="s">
        <v>24614</v>
      </c>
      <c r="C7010" s="4" t="s">
        <v>15638</v>
      </c>
      <c r="D7010" s="4" t="s">
        <v>24615</v>
      </c>
      <c r="E7010" s="4" t="s">
        <v>24616</v>
      </c>
      <c r="F7010" s="4" t="s">
        <v>10</v>
      </c>
      <c r="G7010" s="4" t="s">
        <v>12</v>
      </c>
    </row>
    <row r="7011" customFormat="false" ht="15.75" hidden="false" customHeight="false" outlineLevel="0" collapsed="false">
      <c r="A7011" s="3" t="n">
        <v>7010</v>
      </c>
      <c r="B7011" s="4" t="s">
        <v>24617</v>
      </c>
      <c r="C7011" s="4" t="s">
        <v>6853</v>
      </c>
      <c r="D7011" s="4" t="s">
        <v>24618</v>
      </c>
      <c r="E7011" s="4" t="n">
        <v>9794760008</v>
      </c>
      <c r="F7011" s="4" t="s">
        <v>10</v>
      </c>
      <c r="G7011" s="4" t="s">
        <v>12</v>
      </c>
    </row>
    <row r="7012" customFormat="false" ht="15.75" hidden="false" customHeight="false" outlineLevel="0" collapsed="false">
      <c r="A7012" s="3" t="n">
        <v>7011</v>
      </c>
      <c r="B7012" s="4" t="s">
        <v>24619</v>
      </c>
      <c r="C7012" s="4" t="s">
        <v>6853</v>
      </c>
      <c r="D7012" s="4" t="s">
        <v>24620</v>
      </c>
      <c r="E7012" s="4" t="s">
        <v>24621</v>
      </c>
      <c r="F7012" s="4" t="s">
        <v>10</v>
      </c>
      <c r="G7012" s="4" t="s">
        <v>12</v>
      </c>
    </row>
    <row r="7013" customFormat="false" ht="15.75" hidden="false" customHeight="false" outlineLevel="0" collapsed="false">
      <c r="A7013" s="3" t="n">
        <v>7012</v>
      </c>
      <c r="B7013" s="4" t="s">
        <v>24622</v>
      </c>
      <c r="C7013" s="4" t="s">
        <v>23841</v>
      </c>
      <c r="D7013" s="4" t="s">
        <v>24623</v>
      </c>
      <c r="E7013" s="4" t="s">
        <v>10</v>
      </c>
      <c r="F7013" s="4" t="s">
        <v>10</v>
      </c>
      <c r="G7013" s="4" t="s">
        <v>12</v>
      </c>
    </row>
    <row r="7014" customFormat="false" ht="15.75" hidden="false" customHeight="false" outlineLevel="0" collapsed="false">
      <c r="A7014" s="3" t="n">
        <v>7013</v>
      </c>
      <c r="B7014" s="4" t="s">
        <v>24624</v>
      </c>
      <c r="C7014" s="4" t="s">
        <v>24625</v>
      </c>
      <c r="D7014" s="4" t="s">
        <v>24626</v>
      </c>
      <c r="E7014" s="4" t="s">
        <v>24626</v>
      </c>
      <c r="F7014" s="4" t="s">
        <v>10</v>
      </c>
      <c r="G7014" s="4" t="s">
        <v>12</v>
      </c>
    </row>
    <row r="7015" customFormat="false" ht="15.75" hidden="false" customHeight="false" outlineLevel="0" collapsed="false">
      <c r="A7015" s="3" t="n">
        <v>7014</v>
      </c>
      <c r="B7015" s="4" t="s">
        <v>24627</v>
      </c>
      <c r="C7015" s="4" t="s">
        <v>21418</v>
      </c>
      <c r="D7015" s="4" t="s">
        <v>24628</v>
      </c>
      <c r="E7015" s="4" t="s">
        <v>24629</v>
      </c>
      <c r="F7015" s="4" t="s">
        <v>10</v>
      </c>
      <c r="G7015" s="4" t="s">
        <v>12</v>
      </c>
    </row>
    <row r="7016" customFormat="false" ht="15.75" hidden="false" customHeight="false" outlineLevel="0" collapsed="false">
      <c r="A7016" s="3" t="n">
        <v>7015</v>
      </c>
      <c r="B7016" s="4" t="s">
        <v>24630</v>
      </c>
      <c r="C7016" s="4" t="s">
        <v>5191</v>
      </c>
      <c r="D7016" s="4" t="s">
        <v>24631</v>
      </c>
      <c r="E7016" s="4" t="s">
        <v>24632</v>
      </c>
      <c r="F7016" s="4" t="s">
        <v>10</v>
      </c>
      <c r="G7016" s="4" t="s">
        <v>12</v>
      </c>
    </row>
    <row r="7017" customFormat="false" ht="15.75" hidden="false" customHeight="false" outlineLevel="0" collapsed="false">
      <c r="A7017" s="3" t="n">
        <v>7016</v>
      </c>
      <c r="B7017" s="4" t="s">
        <v>24633</v>
      </c>
      <c r="C7017" s="4" t="s">
        <v>6853</v>
      </c>
      <c r="D7017" s="4" t="s">
        <v>24634</v>
      </c>
      <c r="E7017" s="4" t="s">
        <v>10</v>
      </c>
      <c r="F7017" s="4" t="s">
        <v>10</v>
      </c>
      <c r="G7017" s="4" t="s">
        <v>12</v>
      </c>
    </row>
    <row r="7018" customFormat="false" ht="15.75" hidden="false" customHeight="false" outlineLevel="0" collapsed="false">
      <c r="A7018" s="3" t="n">
        <v>7017</v>
      </c>
      <c r="B7018" s="4" t="s">
        <v>24635</v>
      </c>
      <c r="C7018" s="4" t="s">
        <v>6853</v>
      </c>
      <c r="D7018" s="4" t="s">
        <v>24636</v>
      </c>
      <c r="E7018" s="4" t="s">
        <v>24637</v>
      </c>
      <c r="F7018" s="4" t="s">
        <v>10</v>
      </c>
      <c r="G7018" s="4" t="s">
        <v>12</v>
      </c>
    </row>
    <row r="7019" customFormat="false" ht="15.75" hidden="false" customHeight="false" outlineLevel="0" collapsed="false">
      <c r="A7019" s="3" t="n">
        <v>7018</v>
      </c>
      <c r="B7019" s="4" t="s">
        <v>24638</v>
      </c>
      <c r="C7019" s="4" t="s">
        <v>24639</v>
      </c>
      <c r="D7019" s="4" t="s">
        <v>24640</v>
      </c>
      <c r="E7019" s="4" t="s">
        <v>17489</v>
      </c>
      <c r="F7019" s="4" t="s">
        <v>10</v>
      </c>
      <c r="G7019" s="4" t="s">
        <v>12</v>
      </c>
    </row>
    <row r="7020" customFormat="false" ht="15.75" hidden="false" customHeight="false" outlineLevel="0" collapsed="false">
      <c r="A7020" s="3" t="n">
        <v>7019</v>
      </c>
      <c r="B7020" s="4" t="s">
        <v>24641</v>
      </c>
      <c r="C7020" s="4" t="s">
        <v>24642</v>
      </c>
      <c r="D7020" s="4" t="s">
        <v>24643</v>
      </c>
      <c r="E7020" s="4" t="s">
        <v>24644</v>
      </c>
      <c r="F7020" s="4" t="s">
        <v>10</v>
      </c>
      <c r="G7020" s="4" t="s">
        <v>12</v>
      </c>
    </row>
    <row r="7021" customFormat="false" ht="15.75" hidden="false" customHeight="false" outlineLevel="0" collapsed="false">
      <c r="A7021" s="3" t="n">
        <v>7020</v>
      </c>
      <c r="B7021" s="4" t="s">
        <v>24645</v>
      </c>
      <c r="C7021" s="4" t="s">
        <v>13949</v>
      </c>
      <c r="D7021" s="4" t="s">
        <v>24646</v>
      </c>
      <c r="E7021" s="4" t="s">
        <v>24647</v>
      </c>
      <c r="F7021" s="4" t="s">
        <v>10</v>
      </c>
      <c r="G7021" s="4" t="s">
        <v>12</v>
      </c>
    </row>
    <row r="7022" customFormat="false" ht="15.75" hidden="false" customHeight="false" outlineLevel="0" collapsed="false">
      <c r="A7022" s="3" t="n">
        <v>7021</v>
      </c>
      <c r="B7022" s="4" t="s">
        <v>24648</v>
      </c>
      <c r="C7022" s="4" t="s">
        <v>6853</v>
      </c>
      <c r="D7022" s="4" t="s">
        <v>24649</v>
      </c>
      <c r="E7022" s="4" t="s">
        <v>24650</v>
      </c>
      <c r="F7022" s="4" t="s">
        <v>10</v>
      </c>
      <c r="G7022" s="4" t="s">
        <v>12</v>
      </c>
    </row>
    <row r="7023" customFormat="false" ht="15.75" hidden="false" customHeight="false" outlineLevel="0" collapsed="false">
      <c r="A7023" s="3" t="n">
        <v>7022</v>
      </c>
      <c r="B7023" s="4" t="s">
        <v>24651</v>
      </c>
      <c r="C7023" s="4" t="s">
        <v>24652</v>
      </c>
      <c r="D7023" s="4" t="s">
        <v>24653</v>
      </c>
      <c r="E7023" s="4" t="n">
        <v>9310649180</v>
      </c>
      <c r="F7023" s="4" t="s">
        <v>10</v>
      </c>
      <c r="G7023" s="4" t="s">
        <v>12</v>
      </c>
    </row>
    <row r="7024" customFormat="false" ht="15.75" hidden="false" customHeight="false" outlineLevel="0" collapsed="false">
      <c r="A7024" s="3" t="n">
        <v>7023</v>
      </c>
      <c r="B7024" s="4" t="s">
        <v>24654</v>
      </c>
      <c r="C7024" s="4" t="s">
        <v>24655</v>
      </c>
      <c r="D7024" s="4" t="s">
        <v>24656</v>
      </c>
      <c r="E7024" s="4" t="n">
        <v>9999626727</v>
      </c>
      <c r="F7024" s="4" t="s">
        <v>10</v>
      </c>
      <c r="G7024" s="4" t="s">
        <v>12</v>
      </c>
    </row>
    <row r="7025" customFormat="false" ht="15.75" hidden="false" customHeight="false" outlineLevel="0" collapsed="false">
      <c r="A7025" s="3" t="n">
        <v>7024</v>
      </c>
      <c r="B7025" s="4" t="s">
        <v>24657</v>
      </c>
      <c r="C7025" s="4" t="s">
        <v>6853</v>
      </c>
      <c r="D7025" s="4" t="s">
        <v>24658</v>
      </c>
      <c r="E7025" s="4" t="s">
        <v>10</v>
      </c>
      <c r="F7025" s="4" t="s">
        <v>10</v>
      </c>
      <c r="G7025" s="4" t="s">
        <v>12</v>
      </c>
    </row>
    <row r="7026" customFormat="false" ht="15.75" hidden="false" customHeight="false" outlineLevel="0" collapsed="false">
      <c r="A7026" s="3" t="n">
        <v>7025</v>
      </c>
      <c r="B7026" s="4" t="s">
        <v>24659</v>
      </c>
      <c r="C7026" s="4" t="s">
        <v>24660</v>
      </c>
      <c r="D7026" s="4" t="s">
        <v>24661</v>
      </c>
      <c r="E7026" s="4" t="n">
        <v>9702918223</v>
      </c>
      <c r="F7026" s="4" t="s">
        <v>10</v>
      </c>
      <c r="G7026" s="4" t="s">
        <v>12</v>
      </c>
    </row>
    <row r="7027" customFormat="false" ht="15.75" hidden="false" customHeight="false" outlineLevel="0" collapsed="false">
      <c r="A7027" s="3" t="n">
        <v>7026</v>
      </c>
      <c r="B7027" s="4" t="s">
        <v>24662</v>
      </c>
      <c r="C7027" s="4" t="s">
        <v>24359</v>
      </c>
      <c r="D7027" s="4" t="s">
        <v>24663</v>
      </c>
      <c r="E7027" s="4" t="n">
        <v>9594968106</v>
      </c>
      <c r="F7027" s="4" t="s">
        <v>10</v>
      </c>
      <c r="G7027" s="4" t="s">
        <v>12</v>
      </c>
    </row>
    <row r="7028" customFormat="false" ht="15.75" hidden="false" customHeight="false" outlineLevel="0" collapsed="false">
      <c r="A7028" s="3" t="n">
        <v>7027</v>
      </c>
      <c r="B7028" s="4" t="s">
        <v>24664</v>
      </c>
      <c r="C7028" s="4" t="s">
        <v>6853</v>
      </c>
      <c r="D7028" s="4" t="s">
        <v>24665</v>
      </c>
      <c r="E7028" s="4" t="s">
        <v>24666</v>
      </c>
      <c r="F7028" s="4" t="s">
        <v>10</v>
      </c>
      <c r="G7028" s="4" t="s">
        <v>12</v>
      </c>
    </row>
    <row r="7029" customFormat="false" ht="15.75" hidden="false" customHeight="false" outlineLevel="0" collapsed="false">
      <c r="A7029" s="3" t="n">
        <v>7028</v>
      </c>
      <c r="B7029" s="4" t="s">
        <v>24667</v>
      </c>
      <c r="C7029" s="4" t="s">
        <v>6853</v>
      </c>
      <c r="D7029" s="4" t="s">
        <v>24668</v>
      </c>
      <c r="E7029" s="4" t="s">
        <v>10</v>
      </c>
      <c r="F7029" s="4" t="s">
        <v>10</v>
      </c>
      <c r="G7029" s="4" t="s">
        <v>12</v>
      </c>
    </row>
    <row r="7030" customFormat="false" ht="15.75" hidden="false" customHeight="false" outlineLevel="0" collapsed="false">
      <c r="A7030" s="3" t="n">
        <v>7029</v>
      </c>
      <c r="B7030" s="4" t="s">
        <v>24669</v>
      </c>
      <c r="C7030" s="4" t="s">
        <v>24670</v>
      </c>
      <c r="D7030" s="4" t="s">
        <v>24671</v>
      </c>
      <c r="E7030" s="4" t="s">
        <v>24672</v>
      </c>
      <c r="F7030" s="4" t="s">
        <v>10</v>
      </c>
      <c r="G7030" s="4" t="s">
        <v>12</v>
      </c>
    </row>
    <row r="7031" customFormat="false" ht="15.75" hidden="false" customHeight="false" outlineLevel="0" collapsed="false">
      <c r="A7031" s="3" t="n">
        <v>7030</v>
      </c>
      <c r="B7031" s="4" t="s">
        <v>24673</v>
      </c>
      <c r="C7031" s="4" t="s">
        <v>24674</v>
      </c>
      <c r="D7031" s="4" t="s">
        <v>24675</v>
      </c>
      <c r="E7031" s="4" t="s">
        <v>24676</v>
      </c>
      <c r="F7031" s="4" t="s">
        <v>10</v>
      </c>
      <c r="G7031" s="4" t="s">
        <v>12</v>
      </c>
    </row>
    <row r="7032" customFormat="false" ht="15.75" hidden="false" customHeight="false" outlineLevel="0" collapsed="false">
      <c r="A7032" s="3" t="n">
        <v>7031</v>
      </c>
      <c r="B7032" s="4" t="s">
        <v>24677</v>
      </c>
      <c r="C7032" s="4" t="s">
        <v>24678</v>
      </c>
      <c r="D7032" s="4" t="s">
        <v>24679</v>
      </c>
      <c r="E7032" s="4" t="s">
        <v>17489</v>
      </c>
      <c r="F7032" s="4" t="s">
        <v>10</v>
      </c>
      <c r="G7032" s="4" t="s">
        <v>12</v>
      </c>
    </row>
    <row r="7033" customFormat="false" ht="15.75" hidden="false" customHeight="false" outlineLevel="0" collapsed="false">
      <c r="A7033" s="3" t="n">
        <v>7032</v>
      </c>
      <c r="B7033" s="4" t="s">
        <v>24680</v>
      </c>
      <c r="C7033" s="4" t="s">
        <v>24681</v>
      </c>
      <c r="D7033" s="4" t="s">
        <v>24682</v>
      </c>
      <c r="E7033" s="4" t="s">
        <v>17489</v>
      </c>
      <c r="F7033" s="4" t="s">
        <v>10</v>
      </c>
      <c r="G7033" s="4" t="s">
        <v>12</v>
      </c>
    </row>
    <row r="7034" customFormat="false" ht="15.75" hidden="false" customHeight="false" outlineLevel="0" collapsed="false">
      <c r="A7034" s="3" t="n">
        <v>7033</v>
      </c>
      <c r="B7034" s="4" t="s">
        <v>24683</v>
      </c>
      <c r="C7034" s="4" t="s">
        <v>24684</v>
      </c>
      <c r="D7034" s="4" t="s">
        <v>24685</v>
      </c>
      <c r="E7034" s="4" t="s">
        <v>24686</v>
      </c>
      <c r="F7034" s="4" t="s">
        <v>10</v>
      </c>
      <c r="G7034" s="4" t="s">
        <v>12</v>
      </c>
    </row>
    <row r="7035" customFormat="false" ht="15.75" hidden="false" customHeight="false" outlineLevel="0" collapsed="false">
      <c r="A7035" s="3" t="n">
        <v>7034</v>
      </c>
      <c r="B7035" s="4" t="s">
        <v>24687</v>
      </c>
      <c r="C7035" s="4" t="s">
        <v>6853</v>
      </c>
      <c r="D7035" s="4" t="s">
        <v>24688</v>
      </c>
      <c r="E7035" s="4" t="s">
        <v>24689</v>
      </c>
      <c r="F7035" s="4" t="s">
        <v>10</v>
      </c>
      <c r="G7035" s="4" t="s">
        <v>12</v>
      </c>
    </row>
    <row r="7036" customFormat="false" ht="15.75" hidden="false" customHeight="false" outlineLevel="0" collapsed="false">
      <c r="A7036" s="3" t="n">
        <v>7035</v>
      </c>
      <c r="B7036" s="4" t="s">
        <v>24690</v>
      </c>
      <c r="C7036" s="4" t="s">
        <v>24691</v>
      </c>
      <c r="D7036" s="4" t="s">
        <v>24692</v>
      </c>
      <c r="E7036" s="4" t="n">
        <v>9035764502</v>
      </c>
      <c r="F7036" s="4" t="s">
        <v>24693</v>
      </c>
      <c r="G7036" s="4" t="s">
        <v>12</v>
      </c>
    </row>
    <row r="7037" customFormat="false" ht="15.75" hidden="false" customHeight="false" outlineLevel="0" collapsed="false">
      <c r="A7037" s="3" t="n">
        <v>7036</v>
      </c>
      <c r="B7037" s="4" t="s">
        <v>24694</v>
      </c>
      <c r="C7037" s="4" t="s">
        <v>6853</v>
      </c>
      <c r="D7037" s="4" t="s">
        <v>24695</v>
      </c>
      <c r="E7037" s="4" t="s">
        <v>24696</v>
      </c>
      <c r="F7037" s="4" t="s">
        <v>10</v>
      </c>
      <c r="G7037" s="4" t="s">
        <v>12</v>
      </c>
    </row>
    <row r="7038" customFormat="false" ht="15.75" hidden="false" customHeight="false" outlineLevel="0" collapsed="false">
      <c r="A7038" s="3" t="n">
        <v>7037</v>
      </c>
      <c r="B7038" s="4" t="s">
        <v>24697</v>
      </c>
      <c r="C7038" s="4" t="s">
        <v>6853</v>
      </c>
      <c r="D7038" s="4" t="s">
        <v>24698</v>
      </c>
      <c r="E7038" s="4" t="s">
        <v>24699</v>
      </c>
      <c r="F7038" s="4" t="s">
        <v>10</v>
      </c>
      <c r="G7038" s="4" t="s">
        <v>12</v>
      </c>
    </row>
    <row r="7039" customFormat="false" ht="15.75" hidden="false" customHeight="false" outlineLevel="0" collapsed="false">
      <c r="A7039" s="3" t="n">
        <v>7038</v>
      </c>
      <c r="B7039" s="4" t="s">
        <v>24700</v>
      </c>
      <c r="C7039" s="4" t="s">
        <v>24701</v>
      </c>
      <c r="D7039" s="4" t="s">
        <v>24702</v>
      </c>
      <c r="E7039" s="4" t="s">
        <v>24703</v>
      </c>
      <c r="F7039" s="4" t="s">
        <v>10</v>
      </c>
      <c r="G7039" s="4" t="s">
        <v>12</v>
      </c>
    </row>
    <row r="7040" customFormat="false" ht="15.75" hidden="false" customHeight="false" outlineLevel="0" collapsed="false">
      <c r="A7040" s="3" t="n">
        <v>7039</v>
      </c>
      <c r="B7040" s="4" t="s">
        <v>24704</v>
      </c>
      <c r="C7040" s="4" t="s">
        <v>24705</v>
      </c>
      <c r="D7040" s="4" t="s">
        <v>24706</v>
      </c>
      <c r="E7040" s="4" t="n">
        <v>9845801468</v>
      </c>
      <c r="F7040" s="4" t="s">
        <v>10</v>
      </c>
      <c r="G7040" s="4" t="s">
        <v>12</v>
      </c>
    </row>
    <row r="7041" customFormat="false" ht="15.75" hidden="false" customHeight="false" outlineLevel="0" collapsed="false">
      <c r="A7041" s="3" t="n">
        <v>7040</v>
      </c>
      <c r="B7041" s="4" t="s">
        <v>24707</v>
      </c>
      <c r="C7041" s="4" t="s">
        <v>24708</v>
      </c>
      <c r="D7041" s="4" t="s">
        <v>24709</v>
      </c>
      <c r="E7041" s="4" t="s">
        <v>24710</v>
      </c>
      <c r="F7041" s="4" t="s">
        <v>10</v>
      </c>
      <c r="G7041" s="4" t="s">
        <v>12</v>
      </c>
    </row>
    <row r="7042" customFormat="false" ht="15.75" hidden="false" customHeight="false" outlineLevel="0" collapsed="false">
      <c r="A7042" s="3" t="n">
        <v>7041</v>
      </c>
      <c r="B7042" s="4" t="s">
        <v>24711</v>
      </c>
      <c r="C7042" s="4" t="s">
        <v>24712</v>
      </c>
      <c r="D7042" s="4" t="s">
        <v>24713</v>
      </c>
      <c r="E7042" s="4" t="s">
        <v>10</v>
      </c>
      <c r="F7042" s="4" t="s">
        <v>10</v>
      </c>
      <c r="G7042" s="4" t="s">
        <v>12</v>
      </c>
    </row>
    <row r="7043" customFormat="false" ht="15.75" hidden="false" customHeight="false" outlineLevel="0" collapsed="false">
      <c r="A7043" s="3" t="n">
        <v>7042</v>
      </c>
      <c r="B7043" s="4" t="s">
        <v>24714</v>
      </c>
      <c r="C7043" s="4" t="s">
        <v>24715</v>
      </c>
      <c r="D7043" s="4" t="s">
        <v>24716</v>
      </c>
      <c r="E7043" s="4" t="s">
        <v>24717</v>
      </c>
      <c r="F7043" s="4" t="s">
        <v>10</v>
      </c>
      <c r="G7043" s="4" t="s">
        <v>12</v>
      </c>
    </row>
    <row r="7044" customFormat="false" ht="15.75" hidden="false" customHeight="false" outlineLevel="0" collapsed="false">
      <c r="A7044" s="3" t="n">
        <v>7043</v>
      </c>
      <c r="B7044" s="4" t="s">
        <v>24718</v>
      </c>
      <c r="C7044" s="4" t="s">
        <v>24719</v>
      </c>
      <c r="D7044" s="4" t="s">
        <v>24720</v>
      </c>
      <c r="E7044" s="4" t="s">
        <v>24721</v>
      </c>
      <c r="F7044" s="4" t="s">
        <v>10</v>
      </c>
      <c r="G7044" s="4" t="s">
        <v>12</v>
      </c>
    </row>
    <row r="7045" customFormat="false" ht="15.75" hidden="false" customHeight="false" outlineLevel="0" collapsed="false">
      <c r="A7045" s="3" t="n">
        <v>7044</v>
      </c>
      <c r="B7045" s="4" t="s">
        <v>24722</v>
      </c>
      <c r="C7045" s="4" t="s">
        <v>24723</v>
      </c>
      <c r="D7045" s="4" t="s">
        <v>24724</v>
      </c>
      <c r="E7045" s="4" t="s">
        <v>24725</v>
      </c>
      <c r="F7045" s="4" t="s">
        <v>10</v>
      </c>
      <c r="G7045" s="4" t="s">
        <v>12</v>
      </c>
    </row>
    <row r="7046" customFormat="false" ht="15.75" hidden="false" customHeight="false" outlineLevel="0" collapsed="false">
      <c r="A7046" s="3" t="n">
        <v>7045</v>
      </c>
      <c r="B7046" s="4" t="s">
        <v>24726</v>
      </c>
      <c r="C7046" s="4" t="s">
        <v>4108</v>
      </c>
      <c r="D7046" s="4" t="s">
        <v>24727</v>
      </c>
      <c r="E7046" s="4" t="s">
        <v>24728</v>
      </c>
      <c r="F7046" s="4" t="s">
        <v>10</v>
      </c>
      <c r="G7046" s="4" t="s">
        <v>12</v>
      </c>
    </row>
    <row r="7047" customFormat="false" ht="15.75" hidden="false" customHeight="false" outlineLevel="0" collapsed="false">
      <c r="A7047" s="3" t="n">
        <v>7046</v>
      </c>
      <c r="B7047" s="4" t="s">
        <v>24729</v>
      </c>
      <c r="C7047" s="4" t="s">
        <v>6853</v>
      </c>
      <c r="D7047" s="4" t="s">
        <v>24730</v>
      </c>
      <c r="E7047" s="4" t="s">
        <v>24731</v>
      </c>
      <c r="F7047" s="4" t="s">
        <v>10</v>
      </c>
      <c r="G7047" s="4" t="s">
        <v>12</v>
      </c>
    </row>
    <row r="7048" customFormat="false" ht="15.75" hidden="false" customHeight="false" outlineLevel="0" collapsed="false">
      <c r="A7048" s="3" t="n">
        <v>7047</v>
      </c>
      <c r="B7048" s="4" t="s">
        <v>24732</v>
      </c>
      <c r="C7048" s="4" t="s">
        <v>6853</v>
      </c>
      <c r="D7048" s="4" t="s">
        <v>24733</v>
      </c>
      <c r="E7048" s="4" t="s">
        <v>10</v>
      </c>
      <c r="F7048" s="4" t="s">
        <v>10</v>
      </c>
      <c r="G7048" s="4" t="s">
        <v>12</v>
      </c>
    </row>
    <row r="7049" customFormat="false" ht="15.75" hidden="false" customHeight="false" outlineLevel="0" collapsed="false">
      <c r="A7049" s="3" t="n">
        <v>7048</v>
      </c>
      <c r="B7049" s="4" t="s">
        <v>24734</v>
      </c>
      <c r="C7049" s="4" t="s">
        <v>24735</v>
      </c>
      <c r="D7049" s="4" t="s">
        <v>24736</v>
      </c>
      <c r="E7049" s="4" t="s">
        <v>24737</v>
      </c>
      <c r="F7049" s="4" t="s">
        <v>10</v>
      </c>
      <c r="G7049" s="4" t="s">
        <v>12</v>
      </c>
    </row>
    <row r="7050" customFormat="false" ht="15.75" hidden="false" customHeight="false" outlineLevel="0" collapsed="false">
      <c r="A7050" s="3" t="n">
        <v>7049</v>
      </c>
      <c r="B7050" s="4" t="s">
        <v>24738</v>
      </c>
      <c r="C7050" s="4" t="s">
        <v>24739</v>
      </c>
      <c r="D7050" s="4" t="s">
        <v>24740</v>
      </c>
      <c r="E7050" s="4" t="s">
        <v>17489</v>
      </c>
      <c r="F7050" s="4" t="s">
        <v>10</v>
      </c>
      <c r="G7050" s="4" t="s">
        <v>12</v>
      </c>
    </row>
    <row r="7051" customFormat="false" ht="15.75" hidden="false" customHeight="false" outlineLevel="0" collapsed="false">
      <c r="A7051" s="3" t="n">
        <v>7050</v>
      </c>
      <c r="B7051" s="4" t="s">
        <v>24741</v>
      </c>
      <c r="C7051" s="4" t="s">
        <v>24742</v>
      </c>
      <c r="D7051" s="4" t="s">
        <v>24743</v>
      </c>
      <c r="E7051" s="4" t="s">
        <v>10</v>
      </c>
      <c r="F7051" s="4" t="s">
        <v>10</v>
      </c>
      <c r="G7051" s="4" t="s">
        <v>12</v>
      </c>
    </row>
    <row r="7052" customFormat="false" ht="15.75" hidden="false" customHeight="false" outlineLevel="0" collapsed="false">
      <c r="A7052" s="3" t="n">
        <v>7051</v>
      </c>
      <c r="B7052" s="4" t="s">
        <v>24744</v>
      </c>
      <c r="C7052" s="4" t="s">
        <v>24745</v>
      </c>
      <c r="D7052" s="4" t="s">
        <v>24746</v>
      </c>
      <c r="E7052" s="4" t="n">
        <v>995367929</v>
      </c>
      <c r="F7052" s="4" t="s">
        <v>10</v>
      </c>
      <c r="G7052" s="4" t="s">
        <v>12</v>
      </c>
    </row>
    <row r="7053" customFormat="false" ht="15.75" hidden="false" customHeight="false" outlineLevel="0" collapsed="false">
      <c r="A7053" s="3" t="n">
        <v>7052</v>
      </c>
      <c r="B7053" s="4" t="s">
        <v>24747</v>
      </c>
      <c r="C7053" s="4" t="s">
        <v>6853</v>
      </c>
      <c r="D7053" s="4" t="s">
        <v>24748</v>
      </c>
      <c r="E7053" s="4" t="s">
        <v>10</v>
      </c>
      <c r="F7053" s="4" t="s">
        <v>10</v>
      </c>
      <c r="G7053" s="4" t="s">
        <v>12</v>
      </c>
    </row>
    <row r="7054" customFormat="false" ht="15.75" hidden="false" customHeight="false" outlineLevel="0" collapsed="false">
      <c r="A7054" s="3" t="n">
        <v>7053</v>
      </c>
      <c r="B7054" s="4" t="s">
        <v>24749</v>
      </c>
      <c r="C7054" s="4" t="s">
        <v>24750</v>
      </c>
      <c r="D7054" s="4" t="s">
        <v>24751</v>
      </c>
      <c r="E7054" s="4" t="s">
        <v>24751</v>
      </c>
      <c r="F7054" s="4" t="s">
        <v>10</v>
      </c>
      <c r="G7054" s="4" t="s">
        <v>12</v>
      </c>
    </row>
    <row r="7055" customFormat="false" ht="15.75" hidden="false" customHeight="false" outlineLevel="0" collapsed="false">
      <c r="A7055" s="3" t="n">
        <v>7054</v>
      </c>
      <c r="B7055" s="4" t="s">
        <v>24752</v>
      </c>
      <c r="C7055" s="4" t="s">
        <v>10</v>
      </c>
      <c r="D7055" s="4" t="s">
        <v>24753</v>
      </c>
      <c r="E7055" s="4" t="s">
        <v>10</v>
      </c>
      <c r="F7055" s="4" t="s">
        <v>10</v>
      </c>
      <c r="G7055" s="4" t="s">
        <v>12</v>
      </c>
    </row>
    <row r="7056" customFormat="false" ht="15.75" hidden="false" customHeight="false" outlineLevel="0" collapsed="false">
      <c r="A7056" s="3" t="n">
        <v>7055</v>
      </c>
      <c r="B7056" s="4" t="s">
        <v>24754</v>
      </c>
      <c r="C7056" s="4" t="s">
        <v>24755</v>
      </c>
      <c r="D7056" s="4" t="s">
        <v>24756</v>
      </c>
      <c r="E7056" s="4" t="s">
        <v>24757</v>
      </c>
      <c r="F7056" s="4" t="s">
        <v>10</v>
      </c>
      <c r="G7056" s="4" t="s">
        <v>12</v>
      </c>
    </row>
    <row r="7057" customFormat="false" ht="15.75" hidden="false" customHeight="false" outlineLevel="0" collapsed="false">
      <c r="A7057" s="3" t="n">
        <v>7056</v>
      </c>
      <c r="B7057" s="4" t="s">
        <v>24758</v>
      </c>
      <c r="C7057" s="4" t="s">
        <v>24759</v>
      </c>
      <c r="D7057" s="4" t="s">
        <v>24760</v>
      </c>
      <c r="E7057" s="4" t="n">
        <v>9711170000</v>
      </c>
      <c r="F7057" s="4" t="s">
        <v>10</v>
      </c>
      <c r="G7057" s="4" t="s">
        <v>12</v>
      </c>
    </row>
    <row r="7058" customFormat="false" ht="15.75" hidden="false" customHeight="false" outlineLevel="0" collapsed="false">
      <c r="A7058" s="3" t="n">
        <v>7057</v>
      </c>
      <c r="B7058" s="4" t="s">
        <v>24761</v>
      </c>
      <c r="C7058" s="4" t="s">
        <v>6853</v>
      </c>
      <c r="D7058" s="4" t="s">
        <v>24762</v>
      </c>
      <c r="E7058" s="4" t="s">
        <v>10</v>
      </c>
      <c r="F7058" s="4" t="s">
        <v>10</v>
      </c>
      <c r="G7058" s="4" t="s">
        <v>12</v>
      </c>
    </row>
    <row r="7059" customFormat="false" ht="15.75" hidden="false" customHeight="false" outlineLevel="0" collapsed="false">
      <c r="A7059" s="3" t="n">
        <v>7058</v>
      </c>
      <c r="B7059" s="4" t="s">
        <v>24763</v>
      </c>
      <c r="C7059" s="4" t="s">
        <v>24764</v>
      </c>
      <c r="D7059" s="4" t="s">
        <v>24765</v>
      </c>
      <c r="E7059" s="4" t="n">
        <v>9848999946</v>
      </c>
      <c r="F7059" s="4" t="s">
        <v>10</v>
      </c>
      <c r="G7059" s="4" t="s">
        <v>12</v>
      </c>
    </row>
    <row r="7060" customFormat="false" ht="15.75" hidden="false" customHeight="false" outlineLevel="0" collapsed="false">
      <c r="A7060" s="3" t="n">
        <v>7059</v>
      </c>
      <c r="B7060" s="4" t="s">
        <v>24766</v>
      </c>
      <c r="C7060" s="4" t="s">
        <v>24767</v>
      </c>
      <c r="D7060" s="4" t="s">
        <v>24768</v>
      </c>
      <c r="E7060" s="4" t="s">
        <v>24769</v>
      </c>
      <c r="F7060" s="4" t="s">
        <v>10</v>
      </c>
      <c r="G7060" s="4" t="s">
        <v>12</v>
      </c>
    </row>
    <row r="7061" customFormat="false" ht="15.75" hidden="false" customHeight="false" outlineLevel="0" collapsed="false">
      <c r="A7061" s="3" t="n">
        <v>7060</v>
      </c>
      <c r="B7061" s="4" t="s">
        <v>24770</v>
      </c>
      <c r="C7061" s="4" t="s">
        <v>101</v>
      </c>
      <c r="D7061" s="4" t="s">
        <v>24771</v>
      </c>
      <c r="E7061" s="4" t="s">
        <v>10</v>
      </c>
      <c r="F7061" s="4" t="s">
        <v>10</v>
      </c>
      <c r="G7061" s="4" t="s">
        <v>12</v>
      </c>
    </row>
    <row r="7062" customFormat="false" ht="15.75" hidden="false" customHeight="false" outlineLevel="0" collapsed="false">
      <c r="A7062" s="3" t="n">
        <v>7061</v>
      </c>
      <c r="B7062" s="4" t="s">
        <v>24772</v>
      </c>
      <c r="C7062" s="4" t="s">
        <v>24773</v>
      </c>
      <c r="D7062" s="4" t="s">
        <v>24774</v>
      </c>
      <c r="E7062" s="4" t="s">
        <v>24775</v>
      </c>
      <c r="F7062" s="4" t="s">
        <v>10</v>
      </c>
      <c r="G7062" s="4" t="s">
        <v>12</v>
      </c>
    </row>
    <row r="7063" customFormat="false" ht="15.75" hidden="false" customHeight="false" outlineLevel="0" collapsed="false">
      <c r="A7063" s="3" t="n">
        <v>7062</v>
      </c>
      <c r="B7063" s="4" t="s">
        <v>24776</v>
      </c>
      <c r="C7063" s="4" t="s">
        <v>6853</v>
      </c>
      <c r="D7063" s="4" t="s">
        <v>24777</v>
      </c>
      <c r="E7063" s="4" t="s">
        <v>10</v>
      </c>
      <c r="F7063" s="4" t="s">
        <v>10</v>
      </c>
      <c r="G7063" s="4" t="s">
        <v>12</v>
      </c>
    </row>
    <row r="7064" customFormat="false" ht="15.75" hidden="false" customHeight="false" outlineLevel="0" collapsed="false">
      <c r="A7064" s="3" t="n">
        <v>7063</v>
      </c>
      <c r="B7064" s="4" t="s">
        <v>24778</v>
      </c>
      <c r="C7064" s="4" t="s">
        <v>24779</v>
      </c>
      <c r="D7064" s="4" t="s">
        <v>24780</v>
      </c>
      <c r="E7064" s="4" t="s">
        <v>24781</v>
      </c>
      <c r="F7064" s="4" t="s">
        <v>10</v>
      </c>
      <c r="G7064" s="4" t="s">
        <v>12</v>
      </c>
    </row>
    <row r="7065" customFormat="false" ht="15.75" hidden="false" customHeight="false" outlineLevel="0" collapsed="false">
      <c r="A7065" s="3" t="n">
        <v>7064</v>
      </c>
      <c r="B7065" s="4" t="s">
        <v>24782</v>
      </c>
      <c r="C7065" s="4" t="s">
        <v>24783</v>
      </c>
      <c r="D7065" s="4" t="s">
        <v>24784</v>
      </c>
      <c r="E7065" s="4" t="s">
        <v>24783</v>
      </c>
      <c r="F7065" s="4" t="s">
        <v>10</v>
      </c>
      <c r="G7065" s="4" t="s">
        <v>12</v>
      </c>
    </row>
    <row r="7066" customFormat="false" ht="15.75" hidden="false" customHeight="false" outlineLevel="0" collapsed="false">
      <c r="A7066" s="3" t="n">
        <v>7065</v>
      </c>
      <c r="B7066" s="4" t="s">
        <v>24785</v>
      </c>
      <c r="C7066" s="4" t="s">
        <v>24786</v>
      </c>
      <c r="D7066" s="4" t="s">
        <v>24787</v>
      </c>
      <c r="E7066" s="4" t="s">
        <v>10</v>
      </c>
      <c r="F7066" s="4" t="s">
        <v>10</v>
      </c>
      <c r="G7066" s="4" t="s">
        <v>12</v>
      </c>
    </row>
    <row r="7067" customFormat="false" ht="15.75" hidden="false" customHeight="false" outlineLevel="0" collapsed="false">
      <c r="A7067" s="3" t="n">
        <v>7066</v>
      </c>
      <c r="B7067" s="4" t="s">
        <v>24788</v>
      </c>
      <c r="C7067" s="4" t="s">
        <v>6853</v>
      </c>
      <c r="D7067" s="4" t="s">
        <v>24789</v>
      </c>
      <c r="E7067" s="4" t="s">
        <v>10</v>
      </c>
      <c r="F7067" s="4" t="s">
        <v>10</v>
      </c>
      <c r="G7067" s="4" t="s">
        <v>12</v>
      </c>
    </row>
    <row r="7068" customFormat="false" ht="15.75" hidden="false" customHeight="false" outlineLevel="0" collapsed="false">
      <c r="A7068" s="3" t="n">
        <v>7067</v>
      </c>
      <c r="B7068" s="4" t="s">
        <v>24790</v>
      </c>
      <c r="C7068" s="4" t="s">
        <v>24791</v>
      </c>
      <c r="D7068" s="4" t="s">
        <v>24792</v>
      </c>
      <c r="E7068" s="4" t="s">
        <v>17489</v>
      </c>
      <c r="F7068" s="4" t="s">
        <v>10</v>
      </c>
      <c r="G7068" s="4" t="s">
        <v>12</v>
      </c>
    </row>
    <row r="7069" customFormat="false" ht="15.75" hidden="false" customHeight="false" outlineLevel="0" collapsed="false">
      <c r="A7069" s="3" t="n">
        <v>7068</v>
      </c>
      <c r="B7069" s="4" t="s">
        <v>24793</v>
      </c>
      <c r="C7069" s="4" t="s">
        <v>6853</v>
      </c>
      <c r="D7069" s="4" t="s">
        <v>24794</v>
      </c>
      <c r="E7069" s="4" t="s">
        <v>10</v>
      </c>
      <c r="F7069" s="4" t="s">
        <v>10</v>
      </c>
      <c r="G7069" s="4" t="s">
        <v>12</v>
      </c>
    </row>
    <row r="7070" customFormat="false" ht="15.75" hidden="false" customHeight="false" outlineLevel="0" collapsed="false">
      <c r="A7070" s="3" t="n">
        <v>7069</v>
      </c>
      <c r="B7070" s="4" t="s">
        <v>24795</v>
      </c>
      <c r="C7070" s="4" t="s">
        <v>24796</v>
      </c>
      <c r="D7070" s="4" t="s">
        <v>24797</v>
      </c>
      <c r="E7070" s="4" t="n">
        <v>9738430023</v>
      </c>
      <c r="F7070" s="4" t="s">
        <v>10</v>
      </c>
      <c r="G7070" s="4" t="s">
        <v>12</v>
      </c>
    </row>
    <row r="7071" customFormat="false" ht="15.75" hidden="false" customHeight="false" outlineLevel="0" collapsed="false">
      <c r="A7071" s="3" t="n">
        <v>7070</v>
      </c>
      <c r="B7071" s="4" t="s">
        <v>24798</v>
      </c>
      <c r="C7071" s="4" t="s">
        <v>24799</v>
      </c>
      <c r="D7071" s="4" t="s">
        <v>24800</v>
      </c>
      <c r="E7071" s="4" t="s">
        <v>24801</v>
      </c>
      <c r="F7071" s="4" t="s">
        <v>10</v>
      </c>
      <c r="G7071" s="4" t="s">
        <v>12</v>
      </c>
    </row>
    <row r="7072" customFormat="false" ht="15.75" hidden="false" customHeight="false" outlineLevel="0" collapsed="false">
      <c r="A7072" s="3" t="n">
        <v>7071</v>
      </c>
      <c r="B7072" s="4" t="s">
        <v>24802</v>
      </c>
      <c r="C7072" s="4" t="s">
        <v>24803</v>
      </c>
      <c r="D7072" s="4" t="s">
        <v>24804</v>
      </c>
      <c r="E7072" s="4" t="n">
        <v>8888392563</v>
      </c>
      <c r="F7072" s="4" t="s">
        <v>10</v>
      </c>
      <c r="G7072" s="4" t="s">
        <v>12</v>
      </c>
    </row>
    <row r="7073" customFormat="false" ht="15.75" hidden="false" customHeight="false" outlineLevel="0" collapsed="false">
      <c r="A7073" s="3" t="n">
        <v>7072</v>
      </c>
      <c r="B7073" s="4" t="s">
        <v>24805</v>
      </c>
      <c r="C7073" s="4" t="s">
        <v>24806</v>
      </c>
      <c r="D7073" s="4" t="s">
        <v>24807</v>
      </c>
      <c r="E7073" s="4" t="s">
        <v>24808</v>
      </c>
      <c r="F7073" s="4" t="s">
        <v>10</v>
      </c>
      <c r="G7073" s="4" t="s">
        <v>12</v>
      </c>
    </row>
    <row r="7074" customFormat="false" ht="15.75" hidden="false" customHeight="false" outlineLevel="0" collapsed="false">
      <c r="A7074" s="3" t="n">
        <v>7073</v>
      </c>
      <c r="B7074" s="4" t="s">
        <v>24809</v>
      </c>
      <c r="C7074" s="4" t="s">
        <v>24810</v>
      </c>
      <c r="D7074" s="4" t="s">
        <v>24811</v>
      </c>
      <c r="E7074" s="4" t="s">
        <v>24812</v>
      </c>
      <c r="F7074" s="4" t="s">
        <v>10</v>
      </c>
      <c r="G7074" s="4" t="s">
        <v>12</v>
      </c>
    </row>
    <row r="7075" customFormat="false" ht="15.75" hidden="false" customHeight="false" outlineLevel="0" collapsed="false">
      <c r="A7075" s="3" t="n">
        <v>7074</v>
      </c>
      <c r="B7075" s="4" t="s">
        <v>24813</v>
      </c>
      <c r="C7075" s="4" t="s">
        <v>24814</v>
      </c>
      <c r="D7075" s="4" t="s">
        <v>24815</v>
      </c>
      <c r="E7075" s="4" t="s">
        <v>10</v>
      </c>
      <c r="F7075" s="4" t="s">
        <v>10</v>
      </c>
      <c r="G7075" s="4" t="s">
        <v>12</v>
      </c>
    </row>
    <row r="7076" customFormat="false" ht="15.75" hidden="false" customHeight="false" outlineLevel="0" collapsed="false">
      <c r="A7076" s="3" t="n">
        <v>7075</v>
      </c>
      <c r="B7076" s="4" t="s">
        <v>24816</v>
      </c>
      <c r="C7076" s="4" t="s">
        <v>24817</v>
      </c>
      <c r="D7076" s="4" t="s">
        <v>24818</v>
      </c>
      <c r="E7076" s="4" t="s">
        <v>24819</v>
      </c>
      <c r="F7076" s="4" t="s">
        <v>10</v>
      </c>
      <c r="G7076" s="4" t="s">
        <v>12</v>
      </c>
    </row>
    <row r="7077" customFormat="false" ht="15.75" hidden="false" customHeight="false" outlineLevel="0" collapsed="false">
      <c r="A7077" s="3" t="n">
        <v>7076</v>
      </c>
      <c r="B7077" s="4" t="s">
        <v>24820</v>
      </c>
      <c r="C7077" s="4" t="s">
        <v>835</v>
      </c>
      <c r="D7077" s="4" t="s">
        <v>24821</v>
      </c>
      <c r="E7077" s="4" t="s">
        <v>24822</v>
      </c>
      <c r="F7077" s="4" t="s">
        <v>10</v>
      </c>
      <c r="G7077" s="4" t="s">
        <v>12</v>
      </c>
    </row>
    <row r="7078" customFormat="false" ht="15.75" hidden="false" customHeight="false" outlineLevel="0" collapsed="false">
      <c r="A7078" s="3" t="n">
        <v>7077</v>
      </c>
      <c r="B7078" s="4" t="s">
        <v>24823</v>
      </c>
      <c r="C7078" s="4" t="s">
        <v>24824</v>
      </c>
      <c r="D7078" s="4" t="s">
        <v>24825</v>
      </c>
      <c r="E7078" s="4" t="s">
        <v>17489</v>
      </c>
      <c r="F7078" s="4" t="s">
        <v>10</v>
      </c>
      <c r="G7078" s="4" t="s">
        <v>12</v>
      </c>
    </row>
    <row r="7079" customFormat="false" ht="15.75" hidden="false" customHeight="false" outlineLevel="0" collapsed="false">
      <c r="A7079" s="3" t="n">
        <v>7078</v>
      </c>
      <c r="B7079" s="4" t="s">
        <v>24826</v>
      </c>
      <c r="C7079" s="4" t="s">
        <v>24827</v>
      </c>
      <c r="D7079" s="4" t="s">
        <v>24828</v>
      </c>
      <c r="E7079" s="4" t="s">
        <v>10</v>
      </c>
      <c r="F7079" s="4" t="s">
        <v>10</v>
      </c>
      <c r="G7079" s="4" t="s">
        <v>12</v>
      </c>
    </row>
    <row r="7080" customFormat="false" ht="15.75" hidden="false" customHeight="false" outlineLevel="0" collapsed="false">
      <c r="A7080" s="3" t="n">
        <v>7079</v>
      </c>
      <c r="B7080" s="4" t="s">
        <v>24829</v>
      </c>
      <c r="C7080" s="4" t="s">
        <v>24830</v>
      </c>
      <c r="D7080" s="4" t="s">
        <v>24831</v>
      </c>
      <c r="E7080" s="4" t="n">
        <v>9830296701</v>
      </c>
      <c r="F7080" s="4" t="s">
        <v>10</v>
      </c>
      <c r="G7080" s="4" t="s">
        <v>12</v>
      </c>
    </row>
    <row r="7081" customFormat="false" ht="15.75" hidden="false" customHeight="false" outlineLevel="0" collapsed="false">
      <c r="A7081" s="3" t="n">
        <v>7080</v>
      </c>
      <c r="B7081" s="4" t="s">
        <v>24832</v>
      </c>
      <c r="C7081" s="4" t="s">
        <v>24833</v>
      </c>
      <c r="D7081" s="4" t="s">
        <v>24834</v>
      </c>
      <c r="E7081" s="4" t="s">
        <v>24835</v>
      </c>
      <c r="F7081" s="4" t="s">
        <v>10</v>
      </c>
      <c r="G7081" s="4" t="s">
        <v>12</v>
      </c>
    </row>
    <row r="7082" customFormat="false" ht="15.75" hidden="false" customHeight="false" outlineLevel="0" collapsed="false">
      <c r="A7082" s="3" t="n">
        <v>7081</v>
      </c>
      <c r="B7082" s="4" t="s">
        <v>24836</v>
      </c>
      <c r="C7082" s="4" t="s">
        <v>24837</v>
      </c>
      <c r="D7082" s="4" t="s">
        <v>24838</v>
      </c>
      <c r="E7082" s="4" t="n">
        <v>9811797876</v>
      </c>
      <c r="F7082" s="4" t="s">
        <v>10</v>
      </c>
      <c r="G7082" s="4" t="s">
        <v>12</v>
      </c>
    </row>
    <row r="7083" customFormat="false" ht="15.75" hidden="false" customHeight="false" outlineLevel="0" collapsed="false">
      <c r="A7083" s="3" t="n">
        <v>7082</v>
      </c>
      <c r="B7083" s="4" t="s">
        <v>24839</v>
      </c>
      <c r="C7083" s="4" t="s">
        <v>24840</v>
      </c>
      <c r="D7083" s="4" t="s">
        <v>24841</v>
      </c>
      <c r="E7083" s="4" t="s">
        <v>24842</v>
      </c>
      <c r="F7083" s="4" t="s">
        <v>10</v>
      </c>
      <c r="G7083" s="4" t="s">
        <v>12</v>
      </c>
    </row>
    <row r="7084" customFormat="false" ht="15.75" hidden="false" customHeight="false" outlineLevel="0" collapsed="false">
      <c r="A7084" s="3" t="n">
        <v>7083</v>
      </c>
      <c r="B7084" s="4" t="s">
        <v>24843</v>
      </c>
      <c r="C7084" s="4" t="s">
        <v>6853</v>
      </c>
      <c r="D7084" s="4" t="s">
        <v>24844</v>
      </c>
      <c r="E7084" s="4" t="s">
        <v>10</v>
      </c>
      <c r="F7084" s="4" t="s">
        <v>10</v>
      </c>
      <c r="G7084" s="4" t="s">
        <v>12</v>
      </c>
    </row>
    <row r="7085" customFormat="false" ht="15.75" hidden="false" customHeight="false" outlineLevel="0" collapsed="false">
      <c r="A7085" s="3" t="n">
        <v>7084</v>
      </c>
      <c r="B7085" s="4" t="s">
        <v>24845</v>
      </c>
      <c r="C7085" s="4" t="s">
        <v>6853</v>
      </c>
      <c r="D7085" s="4" t="s">
        <v>24846</v>
      </c>
      <c r="E7085" s="4" t="s">
        <v>24847</v>
      </c>
      <c r="F7085" s="4" t="s">
        <v>10</v>
      </c>
      <c r="G7085" s="4" t="s">
        <v>12</v>
      </c>
    </row>
    <row r="7086" customFormat="false" ht="15.75" hidden="false" customHeight="false" outlineLevel="0" collapsed="false">
      <c r="A7086" s="3" t="n">
        <v>7085</v>
      </c>
      <c r="B7086" s="4" t="s">
        <v>24848</v>
      </c>
      <c r="C7086" s="4" t="s">
        <v>3030</v>
      </c>
      <c r="D7086" s="4" t="s">
        <v>24849</v>
      </c>
      <c r="E7086" s="4" t="s">
        <v>24850</v>
      </c>
      <c r="F7086" s="4" t="s">
        <v>10</v>
      </c>
      <c r="G7086" s="4" t="s">
        <v>12</v>
      </c>
    </row>
    <row r="7087" customFormat="false" ht="15.75" hidden="false" customHeight="false" outlineLevel="0" collapsed="false">
      <c r="A7087" s="3" t="n">
        <v>7086</v>
      </c>
      <c r="B7087" s="4" t="s">
        <v>24851</v>
      </c>
      <c r="C7087" s="4" t="s">
        <v>6853</v>
      </c>
      <c r="D7087" s="4" t="s">
        <v>24852</v>
      </c>
      <c r="E7087" s="4" t="s">
        <v>10</v>
      </c>
      <c r="F7087" s="4" t="s">
        <v>10</v>
      </c>
      <c r="G7087" s="4" t="s">
        <v>12</v>
      </c>
    </row>
    <row r="7088" customFormat="false" ht="15.75" hidden="false" customHeight="false" outlineLevel="0" collapsed="false">
      <c r="A7088" s="3" t="n">
        <v>7087</v>
      </c>
      <c r="B7088" s="4" t="s">
        <v>24853</v>
      </c>
      <c r="C7088" s="4" t="s">
        <v>24854</v>
      </c>
      <c r="D7088" s="4" t="s">
        <v>24855</v>
      </c>
      <c r="E7088" s="4" t="n">
        <v>9164444010</v>
      </c>
      <c r="F7088" s="4" t="s">
        <v>10</v>
      </c>
      <c r="G7088" s="4" t="s">
        <v>12</v>
      </c>
    </row>
    <row r="7089" customFormat="false" ht="15.75" hidden="false" customHeight="false" outlineLevel="0" collapsed="false">
      <c r="A7089" s="3" t="n">
        <v>7088</v>
      </c>
      <c r="B7089" s="4" t="s">
        <v>24856</v>
      </c>
      <c r="C7089" s="4" t="s">
        <v>11737</v>
      </c>
      <c r="D7089" s="4" t="s">
        <v>24857</v>
      </c>
      <c r="E7089" s="4" t="n">
        <v>9664838767</v>
      </c>
      <c r="F7089" s="4" t="s">
        <v>10</v>
      </c>
      <c r="G7089" s="4" t="s">
        <v>12</v>
      </c>
    </row>
    <row r="7090" customFormat="false" ht="15.75" hidden="false" customHeight="false" outlineLevel="0" collapsed="false">
      <c r="A7090" s="3" t="n">
        <v>7089</v>
      </c>
      <c r="B7090" s="4" t="s">
        <v>24858</v>
      </c>
      <c r="C7090" s="4" t="s">
        <v>24859</v>
      </c>
      <c r="D7090" s="4" t="s">
        <v>24860</v>
      </c>
      <c r="E7090" s="4" t="s">
        <v>24861</v>
      </c>
      <c r="F7090" s="4" t="s">
        <v>10</v>
      </c>
      <c r="G7090" s="4" t="s">
        <v>12</v>
      </c>
    </row>
    <row r="7091" customFormat="false" ht="15.75" hidden="false" customHeight="false" outlineLevel="0" collapsed="false">
      <c r="A7091" s="3" t="n">
        <v>7090</v>
      </c>
      <c r="B7091" s="4" t="s">
        <v>24862</v>
      </c>
      <c r="C7091" s="4" t="s">
        <v>24863</v>
      </c>
      <c r="D7091" s="4" t="s">
        <v>24864</v>
      </c>
      <c r="E7091" s="4" t="s">
        <v>24865</v>
      </c>
      <c r="F7091" s="4" t="s">
        <v>10</v>
      </c>
      <c r="G7091" s="4" t="s">
        <v>12</v>
      </c>
    </row>
    <row r="7092" customFormat="false" ht="15.75" hidden="false" customHeight="false" outlineLevel="0" collapsed="false">
      <c r="A7092" s="3" t="n">
        <v>7091</v>
      </c>
      <c r="B7092" s="4" t="s">
        <v>24866</v>
      </c>
      <c r="C7092" s="4" t="s">
        <v>6853</v>
      </c>
      <c r="D7092" s="4" t="s">
        <v>24867</v>
      </c>
      <c r="E7092" s="4" t="s">
        <v>10</v>
      </c>
      <c r="F7092" s="4" t="s">
        <v>10</v>
      </c>
      <c r="G7092" s="4" t="s">
        <v>12</v>
      </c>
    </row>
    <row r="7093" customFormat="false" ht="15.75" hidden="false" customHeight="false" outlineLevel="0" collapsed="false">
      <c r="A7093" s="3" t="n">
        <v>7092</v>
      </c>
      <c r="B7093" s="4" t="s">
        <v>24868</v>
      </c>
      <c r="C7093" s="4" t="s">
        <v>24869</v>
      </c>
      <c r="D7093" s="4" t="s">
        <v>24870</v>
      </c>
      <c r="E7093" s="4" t="n">
        <v>9810008478</v>
      </c>
      <c r="F7093" s="4" t="s">
        <v>10</v>
      </c>
      <c r="G7093" s="4" t="s">
        <v>12</v>
      </c>
    </row>
    <row r="7094" customFormat="false" ht="15.75" hidden="false" customHeight="false" outlineLevel="0" collapsed="false">
      <c r="A7094" s="3" t="n">
        <v>7093</v>
      </c>
      <c r="B7094" s="4" t="s">
        <v>24871</v>
      </c>
      <c r="C7094" s="4" t="s">
        <v>6853</v>
      </c>
      <c r="D7094" s="4" t="s">
        <v>24872</v>
      </c>
      <c r="E7094" s="4" t="s">
        <v>24873</v>
      </c>
      <c r="F7094" s="4" t="s">
        <v>10</v>
      </c>
      <c r="G7094" s="4" t="s">
        <v>12</v>
      </c>
    </row>
    <row r="7095" customFormat="false" ht="15.75" hidden="false" customHeight="false" outlineLevel="0" collapsed="false">
      <c r="A7095" s="3" t="n">
        <v>7094</v>
      </c>
      <c r="B7095" s="4" t="s">
        <v>24874</v>
      </c>
      <c r="C7095" s="4" t="s">
        <v>24875</v>
      </c>
      <c r="D7095" s="4" t="s">
        <v>24876</v>
      </c>
      <c r="E7095" s="4" t="s">
        <v>24876</v>
      </c>
      <c r="F7095" s="4" t="s">
        <v>10</v>
      </c>
      <c r="G7095" s="4" t="s">
        <v>12</v>
      </c>
    </row>
    <row r="7096" customFormat="false" ht="15.75" hidden="false" customHeight="false" outlineLevel="0" collapsed="false">
      <c r="A7096" s="3" t="n">
        <v>7095</v>
      </c>
      <c r="B7096" s="4" t="s">
        <v>24877</v>
      </c>
      <c r="C7096" s="4" t="s">
        <v>13425</v>
      </c>
      <c r="D7096" s="4" t="s">
        <v>24878</v>
      </c>
      <c r="E7096" s="4" t="n">
        <v>8800090126</v>
      </c>
      <c r="F7096" s="4" t="s">
        <v>10</v>
      </c>
      <c r="G7096" s="4" t="s">
        <v>12</v>
      </c>
    </row>
    <row r="7097" customFormat="false" ht="15.75" hidden="false" customHeight="false" outlineLevel="0" collapsed="false">
      <c r="A7097" s="3" t="n">
        <v>7096</v>
      </c>
      <c r="B7097" s="4" t="s">
        <v>24879</v>
      </c>
      <c r="C7097" s="4" t="s">
        <v>24880</v>
      </c>
      <c r="D7097" s="4" t="s">
        <v>24881</v>
      </c>
      <c r="E7097" s="4" t="s">
        <v>17489</v>
      </c>
      <c r="F7097" s="4" t="s">
        <v>10</v>
      </c>
      <c r="G7097" s="4" t="s">
        <v>12</v>
      </c>
    </row>
    <row r="7098" customFormat="false" ht="15.75" hidden="false" customHeight="false" outlineLevel="0" collapsed="false">
      <c r="A7098" s="3" t="n">
        <v>7097</v>
      </c>
      <c r="B7098" s="4" t="s">
        <v>24882</v>
      </c>
      <c r="C7098" s="4" t="s">
        <v>24883</v>
      </c>
      <c r="D7098" s="4" t="s">
        <v>24884</v>
      </c>
      <c r="E7098" s="4" t="n">
        <v>9811400543</v>
      </c>
      <c r="F7098" s="4" t="s">
        <v>10</v>
      </c>
      <c r="G7098" s="4" t="s">
        <v>12</v>
      </c>
    </row>
    <row r="7099" customFormat="false" ht="15.75" hidden="false" customHeight="false" outlineLevel="0" collapsed="false">
      <c r="A7099" s="3" t="n">
        <v>7098</v>
      </c>
      <c r="B7099" s="4" t="s">
        <v>24885</v>
      </c>
      <c r="C7099" s="4" t="s">
        <v>24886</v>
      </c>
      <c r="D7099" s="4" t="s">
        <v>24887</v>
      </c>
      <c r="E7099" s="4" t="s">
        <v>17489</v>
      </c>
      <c r="F7099" s="4" t="s">
        <v>10</v>
      </c>
      <c r="G7099" s="4" t="s">
        <v>12</v>
      </c>
    </row>
    <row r="7100" customFormat="false" ht="15.75" hidden="false" customHeight="false" outlineLevel="0" collapsed="false">
      <c r="A7100" s="3" t="n">
        <v>7099</v>
      </c>
      <c r="B7100" s="4" t="s">
        <v>24888</v>
      </c>
      <c r="C7100" s="4" t="s">
        <v>6853</v>
      </c>
      <c r="D7100" s="4" t="s">
        <v>24889</v>
      </c>
      <c r="E7100" s="4" t="s">
        <v>10</v>
      </c>
      <c r="F7100" s="4" t="s">
        <v>10</v>
      </c>
      <c r="G7100" s="4" t="s">
        <v>12</v>
      </c>
    </row>
    <row r="7101" customFormat="false" ht="15.75" hidden="false" customHeight="false" outlineLevel="0" collapsed="false">
      <c r="A7101" s="3" t="n">
        <v>7100</v>
      </c>
      <c r="B7101" s="4" t="s">
        <v>24890</v>
      </c>
      <c r="C7101" s="4" t="s">
        <v>24891</v>
      </c>
      <c r="D7101" s="4" t="s">
        <v>24892</v>
      </c>
      <c r="E7101" s="4" t="s">
        <v>24893</v>
      </c>
      <c r="F7101" s="4" t="s">
        <v>10</v>
      </c>
      <c r="G7101" s="4" t="s">
        <v>12</v>
      </c>
    </row>
    <row r="7102" customFormat="false" ht="15.75" hidden="false" customHeight="false" outlineLevel="0" collapsed="false">
      <c r="A7102" s="3" t="n">
        <v>7101</v>
      </c>
      <c r="B7102" s="4" t="s">
        <v>24894</v>
      </c>
      <c r="C7102" s="4" t="s">
        <v>24895</v>
      </c>
      <c r="D7102" s="4" t="s">
        <v>24896</v>
      </c>
      <c r="E7102" s="4" t="s">
        <v>10</v>
      </c>
      <c r="F7102" s="4" t="s">
        <v>10</v>
      </c>
      <c r="G7102" s="4" t="s">
        <v>12</v>
      </c>
    </row>
    <row r="7103" customFormat="false" ht="15.75" hidden="false" customHeight="false" outlineLevel="0" collapsed="false">
      <c r="A7103" s="3" t="n">
        <v>7102</v>
      </c>
      <c r="B7103" s="4" t="s">
        <v>24897</v>
      </c>
      <c r="C7103" s="4" t="s">
        <v>17489</v>
      </c>
      <c r="D7103" s="4" t="s">
        <v>24898</v>
      </c>
      <c r="E7103" s="4" t="s">
        <v>17489</v>
      </c>
      <c r="F7103" s="4" t="s">
        <v>10</v>
      </c>
      <c r="G7103" s="4" t="s">
        <v>12</v>
      </c>
    </row>
    <row r="7104" customFormat="false" ht="15.75" hidden="false" customHeight="false" outlineLevel="0" collapsed="false">
      <c r="A7104" s="3" t="n">
        <v>7103</v>
      </c>
      <c r="B7104" s="4" t="s">
        <v>24899</v>
      </c>
      <c r="C7104" s="4" t="s">
        <v>6853</v>
      </c>
      <c r="D7104" s="4" t="s">
        <v>24900</v>
      </c>
      <c r="E7104" s="4" t="s">
        <v>10</v>
      </c>
      <c r="F7104" s="4" t="s">
        <v>10</v>
      </c>
      <c r="G7104" s="4" t="s">
        <v>12</v>
      </c>
    </row>
    <row r="7105" customFormat="false" ht="15.75" hidden="false" customHeight="false" outlineLevel="0" collapsed="false">
      <c r="A7105" s="3" t="n">
        <v>7104</v>
      </c>
      <c r="B7105" s="4" t="s">
        <v>24901</v>
      </c>
      <c r="C7105" s="4" t="s">
        <v>24902</v>
      </c>
      <c r="D7105" s="4" t="s">
        <v>24903</v>
      </c>
      <c r="E7105" s="4" t="n">
        <v>9825093277</v>
      </c>
      <c r="F7105" s="4" t="s">
        <v>10</v>
      </c>
      <c r="G7105" s="4" t="s">
        <v>12</v>
      </c>
    </row>
    <row r="7106" customFormat="false" ht="15.75" hidden="false" customHeight="false" outlineLevel="0" collapsed="false">
      <c r="A7106" s="3" t="n">
        <v>7105</v>
      </c>
      <c r="B7106" s="4" t="s">
        <v>24904</v>
      </c>
      <c r="C7106" s="4" t="s">
        <v>24905</v>
      </c>
      <c r="D7106" s="4" t="s">
        <v>24906</v>
      </c>
      <c r="E7106" s="4" t="s">
        <v>24907</v>
      </c>
      <c r="F7106" s="4" t="s">
        <v>10</v>
      </c>
      <c r="G7106" s="4" t="s">
        <v>12</v>
      </c>
    </row>
    <row r="7107" customFormat="false" ht="15.75" hidden="false" customHeight="false" outlineLevel="0" collapsed="false">
      <c r="A7107" s="3" t="n">
        <v>7106</v>
      </c>
      <c r="B7107" s="4" t="s">
        <v>24908</v>
      </c>
      <c r="C7107" s="4" t="s">
        <v>6853</v>
      </c>
      <c r="D7107" s="4" t="s">
        <v>24909</v>
      </c>
      <c r="E7107" s="4" t="s">
        <v>10</v>
      </c>
      <c r="F7107" s="4" t="s">
        <v>10</v>
      </c>
      <c r="G7107" s="4" t="s">
        <v>12</v>
      </c>
    </row>
    <row r="7108" customFormat="false" ht="15.75" hidden="false" customHeight="false" outlineLevel="0" collapsed="false">
      <c r="A7108" s="3" t="n">
        <v>7107</v>
      </c>
      <c r="B7108" s="4" t="s">
        <v>24910</v>
      </c>
      <c r="C7108" s="4" t="s">
        <v>24911</v>
      </c>
      <c r="D7108" s="4" t="s">
        <v>24912</v>
      </c>
      <c r="E7108" s="4" t="s">
        <v>17489</v>
      </c>
      <c r="F7108" s="4" t="s">
        <v>10</v>
      </c>
      <c r="G7108" s="4" t="s">
        <v>12</v>
      </c>
    </row>
    <row r="7109" customFormat="false" ht="15.75" hidden="false" customHeight="false" outlineLevel="0" collapsed="false">
      <c r="A7109" s="3" t="n">
        <v>7108</v>
      </c>
      <c r="B7109" s="4" t="s">
        <v>24913</v>
      </c>
      <c r="C7109" s="4" t="s">
        <v>6853</v>
      </c>
      <c r="D7109" s="4" t="s">
        <v>24914</v>
      </c>
      <c r="E7109" s="4" t="s">
        <v>24915</v>
      </c>
      <c r="F7109" s="4" t="s">
        <v>10</v>
      </c>
      <c r="G7109" s="4" t="s">
        <v>12</v>
      </c>
    </row>
    <row r="7110" customFormat="false" ht="15.75" hidden="false" customHeight="false" outlineLevel="0" collapsed="false">
      <c r="A7110" s="3" t="n">
        <v>7109</v>
      </c>
      <c r="B7110" s="4" t="s">
        <v>24916</v>
      </c>
      <c r="C7110" s="4" t="s">
        <v>24917</v>
      </c>
      <c r="D7110" s="4" t="s">
        <v>24918</v>
      </c>
      <c r="E7110" s="4" t="n">
        <v>9022238429</v>
      </c>
      <c r="F7110" s="4" t="s">
        <v>10</v>
      </c>
      <c r="G7110" s="4" t="s">
        <v>12</v>
      </c>
    </row>
    <row r="7111" customFormat="false" ht="15.75" hidden="false" customHeight="false" outlineLevel="0" collapsed="false">
      <c r="A7111" s="3" t="n">
        <v>7110</v>
      </c>
      <c r="B7111" s="4" t="s">
        <v>24919</v>
      </c>
      <c r="C7111" s="4" t="s">
        <v>24920</v>
      </c>
      <c r="D7111" s="4" t="s">
        <v>24921</v>
      </c>
      <c r="E7111" s="4" t="n">
        <v>9437578830</v>
      </c>
      <c r="F7111" s="4" t="s">
        <v>10</v>
      </c>
      <c r="G7111" s="4" t="s">
        <v>12</v>
      </c>
    </row>
    <row r="7112" customFormat="false" ht="15.75" hidden="false" customHeight="false" outlineLevel="0" collapsed="false">
      <c r="A7112" s="3" t="n">
        <v>7111</v>
      </c>
      <c r="B7112" s="4" t="s">
        <v>24922</v>
      </c>
      <c r="C7112" s="4" t="s">
        <v>24923</v>
      </c>
      <c r="D7112" s="4" t="s">
        <v>24924</v>
      </c>
      <c r="E7112" s="4" t="s">
        <v>10</v>
      </c>
      <c r="F7112" s="4" t="s">
        <v>10</v>
      </c>
      <c r="G7112" s="4" t="s">
        <v>12</v>
      </c>
    </row>
    <row r="7113" customFormat="false" ht="15.75" hidden="false" customHeight="false" outlineLevel="0" collapsed="false">
      <c r="A7113" s="3" t="n">
        <v>7112</v>
      </c>
      <c r="B7113" s="4" t="s">
        <v>24925</v>
      </c>
      <c r="C7113" s="4" t="s">
        <v>6853</v>
      </c>
      <c r="D7113" s="4" t="s">
        <v>24926</v>
      </c>
      <c r="E7113" s="4" t="s">
        <v>10</v>
      </c>
      <c r="F7113" s="4" t="s">
        <v>10</v>
      </c>
      <c r="G7113" s="4" t="s">
        <v>12</v>
      </c>
    </row>
    <row r="7114" customFormat="false" ht="15.75" hidden="false" customHeight="false" outlineLevel="0" collapsed="false">
      <c r="A7114" s="3" t="n">
        <v>7113</v>
      </c>
      <c r="B7114" s="4" t="s">
        <v>24927</v>
      </c>
      <c r="C7114" s="4" t="s">
        <v>6853</v>
      </c>
      <c r="D7114" s="4" t="s">
        <v>24928</v>
      </c>
      <c r="E7114" s="4" t="s">
        <v>10</v>
      </c>
      <c r="F7114" s="4" t="s">
        <v>10</v>
      </c>
      <c r="G7114" s="4" t="s">
        <v>12</v>
      </c>
    </row>
    <row r="7115" customFormat="false" ht="15.75" hidden="false" customHeight="false" outlineLevel="0" collapsed="false">
      <c r="A7115" s="3" t="n">
        <v>7114</v>
      </c>
      <c r="B7115" s="4" t="s">
        <v>24929</v>
      </c>
      <c r="C7115" s="4" t="s">
        <v>24930</v>
      </c>
      <c r="D7115" s="4" t="s">
        <v>24931</v>
      </c>
      <c r="E7115" s="4" t="s">
        <v>24932</v>
      </c>
      <c r="F7115" s="4" t="s">
        <v>10</v>
      </c>
      <c r="G7115" s="4" t="s">
        <v>12</v>
      </c>
    </row>
    <row r="7116" customFormat="false" ht="15.75" hidden="false" customHeight="false" outlineLevel="0" collapsed="false">
      <c r="A7116" s="3" t="n">
        <v>7115</v>
      </c>
      <c r="B7116" s="4" t="s">
        <v>24933</v>
      </c>
      <c r="C7116" s="4" t="s">
        <v>24934</v>
      </c>
      <c r="D7116" s="4" t="s">
        <v>24935</v>
      </c>
      <c r="E7116" s="4" t="s">
        <v>24936</v>
      </c>
      <c r="F7116" s="4" t="s">
        <v>10</v>
      </c>
      <c r="G7116" s="4" t="s">
        <v>12</v>
      </c>
    </row>
    <row r="7117" customFormat="false" ht="15.75" hidden="false" customHeight="false" outlineLevel="0" collapsed="false">
      <c r="A7117" s="3" t="n">
        <v>7116</v>
      </c>
      <c r="B7117" s="4" t="s">
        <v>24937</v>
      </c>
      <c r="C7117" s="4" t="s">
        <v>24938</v>
      </c>
      <c r="D7117" s="4" t="s">
        <v>24939</v>
      </c>
      <c r="E7117" s="4" t="s">
        <v>10</v>
      </c>
      <c r="F7117" s="4" t="s">
        <v>10</v>
      </c>
      <c r="G7117" s="4" t="s">
        <v>12</v>
      </c>
    </row>
    <row r="7118" customFormat="false" ht="15.75" hidden="false" customHeight="false" outlineLevel="0" collapsed="false">
      <c r="A7118" s="3" t="n">
        <v>7117</v>
      </c>
      <c r="B7118" s="4" t="s">
        <v>24940</v>
      </c>
      <c r="C7118" s="4" t="s">
        <v>24941</v>
      </c>
      <c r="D7118" s="4" t="s">
        <v>24942</v>
      </c>
      <c r="E7118" s="4" t="s">
        <v>17489</v>
      </c>
      <c r="F7118" s="4" t="s">
        <v>10</v>
      </c>
      <c r="G7118" s="4" t="s">
        <v>12</v>
      </c>
    </row>
    <row r="7119" customFormat="false" ht="15.75" hidden="false" customHeight="false" outlineLevel="0" collapsed="false">
      <c r="A7119" s="3" t="n">
        <v>7118</v>
      </c>
      <c r="B7119" s="4" t="s">
        <v>24943</v>
      </c>
      <c r="C7119" s="4" t="s">
        <v>6853</v>
      </c>
      <c r="D7119" s="4" t="s">
        <v>24944</v>
      </c>
      <c r="E7119" s="4" t="s">
        <v>24945</v>
      </c>
      <c r="F7119" s="4" t="s">
        <v>10</v>
      </c>
      <c r="G7119" s="4" t="s">
        <v>12</v>
      </c>
    </row>
    <row r="7120" customFormat="false" ht="15.75" hidden="false" customHeight="false" outlineLevel="0" collapsed="false">
      <c r="A7120" s="3" t="n">
        <v>7119</v>
      </c>
      <c r="B7120" s="4" t="s">
        <v>24946</v>
      </c>
      <c r="C7120" s="4" t="s">
        <v>6853</v>
      </c>
      <c r="D7120" s="4" t="s">
        <v>24947</v>
      </c>
      <c r="E7120" s="4" t="s">
        <v>10</v>
      </c>
      <c r="F7120" s="4" t="s">
        <v>10</v>
      </c>
      <c r="G7120" s="4" t="s">
        <v>12</v>
      </c>
    </row>
    <row r="7121" customFormat="false" ht="15.75" hidden="false" customHeight="false" outlineLevel="0" collapsed="false">
      <c r="A7121" s="3" t="n">
        <v>7120</v>
      </c>
      <c r="B7121" s="4" t="s">
        <v>24948</v>
      </c>
      <c r="C7121" s="4" t="s">
        <v>24949</v>
      </c>
      <c r="D7121" s="4" t="s">
        <v>24950</v>
      </c>
      <c r="E7121" s="4" t="s">
        <v>24951</v>
      </c>
      <c r="F7121" s="4" t="s">
        <v>10</v>
      </c>
      <c r="G7121" s="4" t="s">
        <v>12</v>
      </c>
    </row>
    <row r="7122" customFormat="false" ht="15.75" hidden="false" customHeight="false" outlineLevel="0" collapsed="false">
      <c r="A7122" s="3" t="n">
        <v>7121</v>
      </c>
      <c r="B7122" s="4" t="s">
        <v>24952</v>
      </c>
      <c r="C7122" s="4" t="s">
        <v>6853</v>
      </c>
      <c r="D7122" s="4" t="s">
        <v>24953</v>
      </c>
      <c r="E7122" s="4" t="s">
        <v>10</v>
      </c>
      <c r="F7122" s="4" t="s">
        <v>10</v>
      </c>
      <c r="G7122" s="4" t="s">
        <v>12</v>
      </c>
    </row>
    <row r="7123" customFormat="false" ht="15.75" hidden="false" customHeight="false" outlineLevel="0" collapsed="false">
      <c r="A7123" s="3" t="n">
        <v>7122</v>
      </c>
      <c r="B7123" s="4" t="s">
        <v>24954</v>
      </c>
      <c r="C7123" s="4" t="s">
        <v>24955</v>
      </c>
      <c r="D7123" s="4" t="s">
        <v>24956</v>
      </c>
      <c r="E7123" s="4" t="s">
        <v>10</v>
      </c>
      <c r="F7123" s="4" t="s">
        <v>10</v>
      </c>
      <c r="G7123" s="4" t="s">
        <v>12</v>
      </c>
    </row>
    <row r="7124" customFormat="false" ht="15.75" hidden="false" customHeight="false" outlineLevel="0" collapsed="false">
      <c r="A7124" s="3" t="n">
        <v>7123</v>
      </c>
      <c r="B7124" s="4" t="s">
        <v>24957</v>
      </c>
      <c r="C7124" s="4" t="s">
        <v>6853</v>
      </c>
      <c r="D7124" s="4" t="s">
        <v>24958</v>
      </c>
      <c r="E7124" s="4" t="s">
        <v>10</v>
      </c>
      <c r="F7124" s="4" t="s">
        <v>10</v>
      </c>
      <c r="G7124" s="4" t="s">
        <v>12</v>
      </c>
    </row>
    <row r="7125" customFormat="false" ht="15.75" hidden="false" customHeight="false" outlineLevel="0" collapsed="false">
      <c r="A7125" s="3" t="n">
        <v>7124</v>
      </c>
      <c r="B7125" s="4" t="s">
        <v>24959</v>
      </c>
      <c r="C7125" s="4" t="s">
        <v>6853</v>
      </c>
      <c r="D7125" s="4" t="s">
        <v>24960</v>
      </c>
      <c r="E7125" s="4" t="n">
        <v>1244987400</v>
      </c>
      <c r="F7125" s="4" t="s">
        <v>10</v>
      </c>
      <c r="G7125" s="4" t="s">
        <v>12</v>
      </c>
    </row>
    <row r="7126" customFormat="false" ht="15.75" hidden="false" customHeight="false" outlineLevel="0" collapsed="false">
      <c r="A7126" s="3" t="n">
        <v>7125</v>
      </c>
      <c r="B7126" s="4" t="s">
        <v>24961</v>
      </c>
      <c r="C7126" s="4" t="s">
        <v>3175</v>
      </c>
      <c r="D7126" s="4" t="s">
        <v>24962</v>
      </c>
      <c r="E7126" s="4" t="s">
        <v>10</v>
      </c>
      <c r="F7126" s="4" t="s">
        <v>10</v>
      </c>
      <c r="G7126" s="4" t="s">
        <v>12</v>
      </c>
    </row>
    <row r="7127" customFormat="false" ht="15.75" hidden="false" customHeight="false" outlineLevel="0" collapsed="false">
      <c r="A7127" s="3" t="n">
        <v>7126</v>
      </c>
      <c r="B7127" s="4" t="s">
        <v>24963</v>
      </c>
      <c r="C7127" s="4" t="s">
        <v>705</v>
      </c>
      <c r="D7127" s="4" t="s">
        <v>24964</v>
      </c>
      <c r="E7127" s="4" t="s">
        <v>24965</v>
      </c>
      <c r="F7127" s="4" t="s">
        <v>10</v>
      </c>
      <c r="G7127" s="4" t="s">
        <v>12</v>
      </c>
    </row>
    <row r="7128" customFormat="false" ht="15.75" hidden="false" customHeight="false" outlineLevel="0" collapsed="false">
      <c r="A7128" s="3" t="n">
        <v>7127</v>
      </c>
      <c r="B7128" s="4" t="s">
        <v>24966</v>
      </c>
      <c r="C7128" s="4" t="s">
        <v>6853</v>
      </c>
      <c r="D7128" s="4" t="s">
        <v>24967</v>
      </c>
      <c r="E7128" s="4" t="s">
        <v>10</v>
      </c>
      <c r="F7128" s="4" t="s">
        <v>10</v>
      </c>
      <c r="G7128" s="4" t="s">
        <v>12</v>
      </c>
    </row>
    <row r="7129" customFormat="false" ht="15.75" hidden="false" customHeight="false" outlineLevel="0" collapsed="false">
      <c r="A7129" s="3" t="n">
        <v>7128</v>
      </c>
      <c r="B7129" s="4" t="s">
        <v>24968</v>
      </c>
      <c r="C7129" s="4" t="s">
        <v>6853</v>
      </c>
      <c r="D7129" s="4" t="s">
        <v>24969</v>
      </c>
      <c r="E7129" s="4" t="s">
        <v>10</v>
      </c>
      <c r="F7129" s="4" t="s">
        <v>10</v>
      </c>
      <c r="G7129" s="4" t="s">
        <v>12</v>
      </c>
    </row>
    <row r="7130" customFormat="false" ht="15.75" hidden="false" customHeight="false" outlineLevel="0" collapsed="false">
      <c r="A7130" s="3" t="n">
        <v>7129</v>
      </c>
      <c r="B7130" s="4" t="s">
        <v>24970</v>
      </c>
      <c r="C7130" s="4" t="s">
        <v>6853</v>
      </c>
      <c r="D7130" s="4" t="s">
        <v>24971</v>
      </c>
      <c r="E7130" s="4" t="s">
        <v>24972</v>
      </c>
      <c r="F7130" s="4" t="s">
        <v>10</v>
      </c>
      <c r="G7130" s="4" t="s">
        <v>12</v>
      </c>
    </row>
    <row r="7131" customFormat="false" ht="15.75" hidden="false" customHeight="false" outlineLevel="0" collapsed="false">
      <c r="A7131" s="3" t="n">
        <v>7130</v>
      </c>
      <c r="B7131" s="4" t="s">
        <v>24973</v>
      </c>
      <c r="C7131" s="4" t="s">
        <v>24974</v>
      </c>
      <c r="D7131" s="4" t="s">
        <v>24975</v>
      </c>
      <c r="E7131" s="4" t="s">
        <v>10</v>
      </c>
      <c r="F7131" s="4" t="s">
        <v>10</v>
      </c>
      <c r="G7131" s="4" t="s">
        <v>12</v>
      </c>
    </row>
    <row r="7132" customFormat="false" ht="15.75" hidden="false" customHeight="false" outlineLevel="0" collapsed="false">
      <c r="A7132" s="3" t="n">
        <v>7131</v>
      </c>
      <c r="B7132" s="4" t="s">
        <v>24976</v>
      </c>
      <c r="C7132" s="4" t="s">
        <v>24977</v>
      </c>
      <c r="D7132" s="4" t="s">
        <v>24978</v>
      </c>
      <c r="E7132" s="4" t="s">
        <v>24979</v>
      </c>
      <c r="F7132" s="4" t="s">
        <v>10</v>
      </c>
      <c r="G7132" s="4" t="s">
        <v>12</v>
      </c>
    </row>
    <row r="7133" customFormat="false" ht="15.75" hidden="false" customHeight="false" outlineLevel="0" collapsed="false">
      <c r="A7133" s="3" t="n">
        <v>7132</v>
      </c>
      <c r="B7133" s="4" t="s">
        <v>24980</v>
      </c>
      <c r="C7133" s="4" t="s">
        <v>6853</v>
      </c>
      <c r="D7133" s="4" t="s">
        <v>24981</v>
      </c>
      <c r="E7133" s="4" t="s">
        <v>10</v>
      </c>
      <c r="F7133" s="4" t="s">
        <v>10</v>
      </c>
      <c r="G7133" s="4" t="s">
        <v>12</v>
      </c>
    </row>
    <row r="7134" customFormat="false" ht="15.75" hidden="false" customHeight="false" outlineLevel="0" collapsed="false">
      <c r="A7134" s="3" t="n">
        <v>7133</v>
      </c>
      <c r="B7134" s="4" t="s">
        <v>24982</v>
      </c>
      <c r="C7134" s="4" t="s">
        <v>6853</v>
      </c>
      <c r="D7134" s="4" t="s">
        <v>24983</v>
      </c>
      <c r="E7134" s="4" t="s">
        <v>10</v>
      </c>
      <c r="F7134" s="4" t="s">
        <v>10</v>
      </c>
      <c r="G7134" s="4" t="s">
        <v>12</v>
      </c>
    </row>
    <row r="7135" customFormat="false" ht="15.75" hidden="false" customHeight="false" outlineLevel="0" collapsed="false">
      <c r="A7135" s="3" t="n">
        <v>7134</v>
      </c>
      <c r="B7135" s="4" t="s">
        <v>24984</v>
      </c>
      <c r="C7135" s="4" t="s">
        <v>24985</v>
      </c>
      <c r="D7135" s="4" t="s">
        <v>24986</v>
      </c>
      <c r="E7135" s="4" t="s">
        <v>24987</v>
      </c>
      <c r="F7135" s="4" t="s">
        <v>10</v>
      </c>
      <c r="G7135" s="4" t="s">
        <v>12</v>
      </c>
    </row>
    <row r="7136" customFormat="false" ht="15.75" hidden="false" customHeight="false" outlineLevel="0" collapsed="false">
      <c r="A7136" s="3" t="n">
        <v>7135</v>
      </c>
      <c r="B7136" s="4" t="s">
        <v>24988</v>
      </c>
      <c r="C7136" s="4" t="s">
        <v>24989</v>
      </c>
      <c r="D7136" s="4" t="s">
        <v>24990</v>
      </c>
      <c r="E7136" s="4" t="s">
        <v>10</v>
      </c>
      <c r="F7136" s="4" t="s">
        <v>10</v>
      </c>
      <c r="G7136" s="4" t="s">
        <v>12</v>
      </c>
    </row>
    <row r="7137" customFormat="false" ht="15.75" hidden="false" customHeight="false" outlineLevel="0" collapsed="false">
      <c r="A7137" s="3" t="n">
        <v>7136</v>
      </c>
      <c r="B7137" s="4" t="s">
        <v>24991</v>
      </c>
      <c r="C7137" s="4" t="s">
        <v>24992</v>
      </c>
      <c r="D7137" s="4" t="s">
        <v>24993</v>
      </c>
      <c r="E7137" s="4" t="s">
        <v>24994</v>
      </c>
      <c r="F7137" s="4" t="s">
        <v>10</v>
      </c>
      <c r="G7137" s="4" t="s">
        <v>12</v>
      </c>
    </row>
    <row r="7138" customFormat="false" ht="15.75" hidden="false" customHeight="false" outlineLevel="0" collapsed="false">
      <c r="A7138" s="3" t="n">
        <v>7137</v>
      </c>
      <c r="B7138" s="4" t="s">
        <v>24995</v>
      </c>
      <c r="C7138" s="4" t="s">
        <v>6853</v>
      </c>
      <c r="D7138" s="4" t="s">
        <v>24996</v>
      </c>
      <c r="E7138" s="4" t="s">
        <v>24997</v>
      </c>
      <c r="F7138" s="4" t="s">
        <v>10</v>
      </c>
      <c r="G7138" s="4" t="s">
        <v>12</v>
      </c>
    </row>
    <row r="7139" customFormat="false" ht="15.75" hidden="false" customHeight="false" outlineLevel="0" collapsed="false">
      <c r="A7139" s="3" t="n">
        <v>7138</v>
      </c>
      <c r="B7139" s="4" t="s">
        <v>24998</v>
      </c>
      <c r="C7139" s="4" t="s">
        <v>6853</v>
      </c>
      <c r="D7139" s="4" t="s">
        <v>24999</v>
      </c>
      <c r="E7139" s="4" t="s">
        <v>10</v>
      </c>
      <c r="F7139" s="4" t="s">
        <v>10</v>
      </c>
      <c r="G7139" s="4" t="s">
        <v>12</v>
      </c>
    </row>
    <row r="7140" customFormat="false" ht="15.75" hidden="false" customHeight="false" outlineLevel="0" collapsed="false">
      <c r="A7140" s="3" t="n">
        <v>7139</v>
      </c>
      <c r="B7140" s="4" t="s">
        <v>25000</v>
      </c>
      <c r="C7140" s="4" t="s">
        <v>25001</v>
      </c>
      <c r="D7140" s="4" t="s">
        <v>25002</v>
      </c>
      <c r="E7140" s="4" t="s">
        <v>17489</v>
      </c>
      <c r="F7140" s="4" t="s">
        <v>10</v>
      </c>
      <c r="G7140" s="4" t="s">
        <v>12</v>
      </c>
    </row>
    <row r="7141" customFormat="false" ht="15.75" hidden="false" customHeight="false" outlineLevel="0" collapsed="false">
      <c r="A7141" s="3" t="n">
        <v>7140</v>
      </c>
      <c r="B7141" s="4" t="s">
        <v>25003</v>
      </c>
      <c r="C7141" s="4" t="s">
        <v>4665</v>
      </c>
      <c r="D7141" s="4" t="s">
        <v>25004</v>
      </c>
      <c r="E7141" s="4" t="n">
        <v>9313290643</v>
      </c>
      <c r="F7141" s="4" t="s">
        <v>10</v>
      </c>
      <c r="G7141" s="4" t="s">
        <v>12</v>
      </c>
    </row>
    <row r="7142" customFormat="false" ht="15.75" hidden="false" customHeight="false" outlineLevel="0" collapsed="false">
      <c r="A7142" s="3" t="n">
        <v>7141</v>
      </c>
      <c r="B7142" s="4" t="s">
        <v>25005</v>
      </c>
      <c r="C7142" s="4" t="s">
        <v>6853</v>
      </c>
      <c r="D7142" s="4" t="s">
        <v>25006</v>
      </c>
      <c r="E7142" s="4" t="s">
        <v>25007</v>
      </c>
      <c r="F7142" s="4" t="s">
        <v>10</v>
      </c>
      <c r="G7142" s="4" t="s">
        <v>12</v>
      </c>
    </row>
    <row r="7143" customFormat="false" ht="15.75" hidden="false" customHeight="false" outlineLevel="0" collapsed="false">
      <c r="A7143" s="3" t="n">
        <v>7142</v>
      </c>
      <c r="B7143" s="4" t="s">
        <v>25008</v>
      </c>
      <c r="C7143" s="4" t="s">
        <v>25009</v>
      </c>
      <c r="D7143" s="4" t="s">
        <v>25010</v>
      </c>
      <c r="E7143" s="4" t="s">
        <v>25011</v>
      </c>
      <c r="F7143" s="4" t="s">
        <v>10</v>
      </c>
      <c r="G7143" s="4" t="s">
        <v>12</v>
      </c>
    </row>
    <row r="7144" customFormat="false" ht="15.75" hidden="false" customHeight="false" outlineLevel="0" collapsed="false">
      <c r="A7144" s="3" t="n">
        <v>7143</v>
      </c>
      <c r="B7144" s="4" t="s">
        <v>25012</v>
      </c>
      <c r="C7144" s="4" t="s">
        <v>25013</v>
      </c>
      <c r="D7144" s="4" t="s">
        <v>25014</v>
      </c>
      <c r="E7144" s="4" t="s">
        <v>25015</v>
      </c>
      <c r="F7144" s="4" t="s">
        <v>10</v>
      </c>
      <c r="G7144" s="4" t="s">
        <v>12</v>
      </c>
    </row>
    <row r="7145" customFormat="false" ht="15.75" hidden="false" customHeight="false" outlineLevel="0" collapsed="false">
      <c r="A7145" s="3" t="n">
        <v>7144</v>
      </c>
      <c r="B7145" s="4" t="s">
        <v>25016</v>
      </c>
      <c r="C7145" s="4" t="s">
        <v>25017</v>
      </c>
      <c r="D7145" s="4" t="s">
        <v>25018</v>
      </c>
      <c r="E7145" s="4" t="s">
        <v>10</v>
      </c>
      <c r="F7145" s="4" t="s">
        <v>10</v>
      </c>
      <c r="G7145" s="4" t="s">
        <v>12</v>
      </c>
    </row>
    <row r="7146" customFormat="false" ht="15.75" hidden="false" customHeight="false" outlineLevel="0" collapsed="false">
      <c r="A7146" s="3" t="n">
        <v>7145</v>
      </c>
      <c r="B7146" s="4" t="s">
        <v>25019</v>
      </c>
      <c r="C7146" s="4" t="s">
        <v>6853</v>
      </c>
      <c r="D7146" s="4" t="s">
        <v>25020</v>
      </c>
      <c r="E7146" s="4" t="s">
        <v>10</v>
      </c>
      <c r="F7146" s="4" t="s">
        <v>10</v>
      </c>
      <c r="G7146" s="4" t="s">
        <v>12</v>
      </c>
    </row>
    <row r="7147" customFormat="false" ht="15.75" hidden="false" customHeight="false" outlineLevel="0" collapsed="false">
      <c r="A7147" s="3" t="n">
        <v>7146</v>
      </c>
      <c r="B7147" s="4" t="s">
        <v>25021</v>
      </c>
      <c r="C7147" s="4" t="s">
        <v>25022</v>
      </c>
      <c r="D7147" s="4" t="s">
        <v>25023</v>
      </c>
      <c r="E7147" s="4" t="s">
        <v>25024</v>
      </c>
      <c r="F7147" s="4" t="s">
        <v>10</v>
      </c>
      <c r="G7147" s="4" t="s">
        <v>12</v>
      </c>
    </row>
    <row r="7148" customFormat="false" ht="15.75" hidden="false" customHeight="false" outlineLevel="0" collapsed="false">
      <c r="A7148" s="3" t="n">
        <v>7147</v>
      </c>
      <c r="B7148" s="4" t="s">
        <v>25025</v>
      </c>
      <c r="C7148" s="4" t="s">
        <v>6853</v>
      </c>
      <c r="D7148" s="4" t="s">
        <v>25026</v>
      </c>
      <c r="E7148" s="4" t="s">
        <v>25027</v>
      </c>
      <c r="F7148" s="4" t="s">
        <v>10</v>
      </c>
      <c r="G7148" s="4" t="s">
        <v>12</v>
      </c>
    </row>
    <row r="7149" customFormat="false" ht="15.75" hidden="false" customHeight="false" outlineLevel="0" collapsed="false">
      <c r="A7149" s="3" t="n">
        <v>7148</v>
      </c>
      <c r="B7149" s="4" t="s">
        <v>25028</v>
      </c>
      <c r="C7149" s="4" t="s">
        <v>25029</v>
      </c>
      <c r="D7149" s="4" t="s">
        <v>25030</v>
      </c>
      <c r="E7149" s="4" t="s">
        <v>17489</v>
      </c>
      <c r="F7149" s="4" t="s">
        <v>10</v>
      </c>
      <c r="G7149" s="4" t="s">
        <v>12</v>
      </c>
    </row>
    <row r="7150" customFormat="false" ht="15.75" hidden="false" customHeight="false" outlineLevel="0" collapsed="false">
      <c r="A7150" s="3" t="n">
        <v>7149</v>
      </c>
      <c r="B7150" s="4" t="s">
        <v>25031</v>
      </c>
      <c r="C7150" s="4" t="s">
        <v>25032</v>
      </c>
      <c r="D7150" s="4" t="s">
        <v>25033</v>
      </c>
      <c r="E7150" s="4" t="s">
        <v>10</v>
      </c>
      <c r="F7150" s="4" t="s">
        <v>10</v>
      </c>
      <c r="G7150" s="4" t="s">
        <v>12</v>
      </c>
    </row>
    <row r="7151" customFormat="false" ht="15.75" hidden="false" customHeight="false" outlineLevel="0" collapsed="false">
      <c r="A7151" s="3" t="n">
        <v>7150</v>
      </c>
      <c r="B7151" s="4" t="s">
        <v>25034</v>
      </c>
      <c r="C7151" s="4" t="s">
        <v>25035</v>
      </c>
      <c r="D7151" s="4" t="s">
        <v>25036</v>
      </c>
      <c r="E7151" s="4" t="s">
        <v>25037</v>
      </c>
      <c r="F7151" s="4" t="s">
        <v>10</v>
      </c>
      <c r="G7151" s="4" t="s">
        <v>12</v>
      </c>
    </row>
    <row r="7152" customFormat="false" ht="15.75" hidden="false" customHeight="false" outlineLevel="0" collapsed="false">
      <c r="A7152" s="3" t="n">
        <v>7151</v>
      </c>
      <c r="B7152" s="4" t="s">
        <v>25038</v>
      </c>
      <c r="C7152" s="4" t="s">
        <v>25039</v>
      </c>
      <c r="D7152" s="4" t="s">
        <v>25040</v>
      </c>
      <c r="E7152" s="4" t="s">
        <v>17489</v>
      </c>
      <c r="F7152" s="4" t="s">
        <v>10</v>
      </c>
      <c r="G7152" s="4" t="s">
        <v>12</v>
      </c>
    </row>
    <row r="7153" customFormat="false" ht="15.75" hidden="false" customHeight="false" outlineLevel="0" collapsed="false">
      <c r="A7153" s="3" t="n">
        <v>7152</v>
      </c>
      <c r="B7153" s="4" t="s">
        <v>25041</v>
      </c>
      <c r="C7153" s="4" t="s">
        <v>25017</v>
      </c>
      <c r="D7153" s="4" t="s">
        <v>25042</v>
      </c>
      <c r="E7153" s="4" t="s">
        <v>25043</v>
      </c>
      <c r="F7153" s="4" t="s">
        <v>10</v>
      </c>
      <c r="G7153" s="4" t="s">
        <v>12</v>
      </c>
    </row>
    <row r="7154" customFormat="false" ht="15.75" hidden="false" customHeight="false" outlineLevel="0" collapsed="false">
      <c r="A7154" s="3" t="n">
        <v>7153</v>
      </c>
      <c r="B7154" s="4" t="s">
        <v>25044</v>
      </c>
      <c r="C7154" s="4" t="s">
        <v>25045</v>
      </c>
      <c r="D7154" s="4" t="s">
        <v>25046</v>
      </c>
      <c r="E7154" s="4" t="s">
        <v>25047</v>
      </c>
      <c r="F7154" s="4" t="s">
        <v>10</v>
      </c>
      <c r="G7154" s="4" t="s">
        <v>12</v>
      </c>
    </row>
    <row r="7155" customFormat="false" ht="15.75" hidden="false" customHeight="false" outlineLevel="0" collapsed="false">
      <c r="A7155" s="3" t="n">
        <v>7154</v>
      </c>
      <c r="B7155" s="4" t="s">
        <v>25048</v>
      </c>
      <c r="C7155" s="4" t="s">
        <v>25049</v>
      </c>
      <c r="D7155" s="4" t="s">
        <v>25050</v>
      </c>
      <c r="E7155" s="4" t="s">
        <v>25051</v>
      </c>
      <c r="F7155" s="4" t="s">
        <v>10</v>
      </c>
      <c r="G7155" s="4" t="s">
        <v>12</v>
      </c>
    </row>
    <row r="7156" customFormat="false" ht="15.75" hidden="false" customHeight="false" outlineLevel="0" collapsed="false">
      <c r="A7156" s="3" t="n">
        <v>7155</v>
      </c>
      <c r="B7156" s="4" t="s">
        <v>25052</v>
      </c>
      <c r="C7156" s="4" t="s">
        <v>25053</v>
      </c>
      <c r="D7156" s="4" t="s">
        <v>25054</v>
      </c>
      <c r="E7156" s="4" t="s">
        <v>25055</v>
      </c>
      <c r="F7156" s="4" t="s">
        <v>10</v>
      </c>
      <c r="G7156" s="4" t="s">
        <v>12</v>
      </c>
    </row>
    <row r="7157" customFormat="false" ht="15.75" hidden="false" customHeight="false" outlineLevel="0" collapsed="false">
      <c r="A7157" s="3" t="n">
        <v>7156</v>
      </c>
      <c r="B7157" s="4" t="s">
        <v>25056</v>
      </c>
      <c r="C7157" s="4" t="s">
        <v>7867</v>
      </c>
      <c r="D7157" s="4" t="s">
        <v>25057</v>
      </c>
      <c r="E7157" s="4" t="s">
        <v>25058</v>
      </c>
      <c r="F7157" s="4" t="s">
        <v>10</v>
      </c>
      <c r="G7157" s="4" t="s">
        <v>12</v>
      </c>
    </row>
    <row r="7158" customFormat="false" ht="15.75" hidden="false" customHeight="false" outlineLevel="0" collapsed="false">
      <c r="A7158" s="3" t="n">
        <v>7157</v>
      </c>
      <c r="B7158" s="4" t="s">
        <v>25059</v>
      </c>
      <c r="C7158" s="4" t="s">
        <v>6853</v>
      </c>
      <c r="D7158" s="4" t="s">
        <v>25060</v>
      </c>
      <c r="E7158" s="4" t="s">
        <v>10</v>
      </c>
      <c r="F7158" s="4" t="s">
        <v>10</v>
      </c>
      <c r="G7158" s="4" t="s">
        <v>12</v>
      </c>
    </row>
    <row r="7159" customFormat="false" ht="15.75" hidden="false" customHeight="false" outlineLevel="0" collapsed="false">
      <c r="A7159" s="3" t="n">
        <v>7158</v>
      </c>
      <c r="B7159" s="4" t="s">
        <v>25061</v>
      </c>
      <c r="C7159" s="4" t="s">
        <v>25062</v>
      </c>
      <c r="D7159" s="4" t="s">
        <v>25063</v>
      </c>
      <c r="E7159" s="4" t="s">
        <v>25064</v>
      </c>
      <c r="F7159" s="4" t="s">
        <v>10</v>
      </c>
      <c r="G7159" s="4" t="s">
        <v>12</v>
      </c>
    </row>
    <row r="7160" customFormat="false" ht="15.75" hidden="false" customHeight="false" outlineLevel="0" collapsed="false">
      <c r="A7160" s="3" t="n">
        <v>7159</v>
      </c>
      <c r="B7160" s="4" t="s">
        <v>25065</v>
      </c>
      <c r="C7160" s="4" t="s">
        <v>25066</v>
      </c>
      <c r="D7160" s="4" t="s">
        <v>25067</v>
      </c>
      <c r="E7160" s="4" t="s">
        <v>17489</v>
      </c>
      <c r="F7160" s="4" t="s">
        <v>10</v>
      </c>
      <c r="G7160" s="4" t="s">
        <v>12</v>
      </c>
    </row>
    <row r="7161" customFormat="false" ht="15.75" hidden="false" customHeight="false" outlineLevel="0" collapsed="false">
      <c r="A7161" s="3" t="n">
        <v>7160</v>
      </c>
      <c r="B7161" s="4" t="s">
        <v>25068</v>
      </c>
      <c r="C7161" s="4" t="s">
        <v>25069</v>
      </c>
      <c r="D7161" s="4" t="s">
        <v>25070</v>
      </c>
      <c r="E7161" s="4" t="n">
        <v>9820314875</v>
      </c>
      <c r="F7161" s="4" t="s">
        <v>10</v>
      </c>
      <c r="G7161" s="4" t="s">
        <v>12</v>
      </c>
    </row>
    <row r="7162" customFormat="false" ht="15.75" hidden="false" customHeight="false" outlineLevel="0" collapsed="false">
      <c r="A7162" s="3" t="n">
        <v>7161</v>
      </c>
      <c r="B7162" s="4" t="s">
        <v>25071</v>
      </c>
      <c r="C7162" s="4" t="s">
        <v>25072</v>
      </c>
      <c r="D7162" s="4" t="s">
        <v>25073</v>
      </c>
      <c r="E7162" s="4" t="n">
        <v>9819581489</v>
      </c>
      <c r="F7162" s="4" t="s">
        <v>10</v>
      </c>
      <c r="G7162" s="4" t="s">
        <v>12</v>
      </c>
    </row>
    <row r="7163" customFormat="false" ht="15.75" hidden="false" customHeight="false" outlineLevel="0" collapsed="false">
      <c r="A7163" s="3" t="n">
        <v>7162</v>
      </c>
      <c r="B7163" s="4" t="s">
        <v>25074</v>
      </c>
      <c r="C7163" s="4" t="s">
        <v>12016</v>
      </c>
      <c r="D7163" s="4" t="s">
        <v>25075</v>
      </c>
      <c r="E7163" s="4" t="s">
        <v>10</v>
      </c>
      <c r="F7163" s="4" t="s">
        <v>10</v>
      </c>
      <c r="G7163" s="4" t="s">
        <v>12</v>
      </c>
    </row>
    <row r="7164" customFormat="false" ht="15.75" hidden="false" customHeight="false" outlineLevel="0" collapsed="false">
      <c r="A7164" s="3" t="n">
        <v>7163</v>
      </c>
      <c r="B7164" s="4" t="s">
        <v>25076</v>
      </c>
      <c r="C7164" s="4" t="s">
        <v>25077</v>
      </c>
      <c r="D7164" s="4" t="s">
        <v>25078</v>
      </c>
      <c r="E7164" s="4" t="s">
        <v>25079</v>
      </c>
      <c r="F7164" s="4" t="s">
        <v>10</v>
      </c>
      <c r="G7164" s="4" t="s">
        <v>12</v>
      </c>
    </row>
    <row r="7165" customFormat="false" ht="15.75" hidden="false" customHeight="false" outlineLevel="0" collapsed="false">
      <c r="A7165" s="3" t="n">
        <v>7164</v>
      </c>
      <c r="B7165" s="4" t="s">
        <v>25080</v>
      </c>
      <c r="C7165" s="4" t="s">
        <v>24750</v>
      </c>
      <c r="D7165" s="4" t="s">
        <v>25081</v>
      </c>
      <c r="E7165" s="4" t="n">
        <v>9971288282</v>
      </c>
      <c r="F7165" s="4" t="s">
        <v>10</v>
      </c>
      <c r="G7165" s="4" t="s">
        <v>12</v>
      </c>
    </row>
    <row r="7166" customFormat="false" ht="15.75" hidden="false" customHeight="false" outlineLevel="0" collapsed="false">
      <c r="A7166" s="3" t="n">
        <v>7165</v>
      </c>
      <c r="B7166" s="4" t="s">
        <v>25082</v>
      </c>
      <c r="C7166" s="4" t="s">
        <v>25083</v>
      </c>
      <c r="D7166" s="4" t="s">
        <v>25084</v>
      </c>
      <c r="E7166" s="4" t="s">
        <v>25085</v>
      </c>
      <c r="F7166" s="4" t="s">
        <v>10</v>
      </c>
      <c r="G7166" s="4" t="s">
        <v>12</v>
      </c>
    </row>
    <row r="7167" customFormat="false" ht="15.75" hidden="false" customHeight="false" outlineLevel="0" collapsed="false">
      <c r="A7167" s="3" t="n">
        <v>7166</v>
      </c>
      <c r="B7167" s="4" t="s">
        <v>25086</v>
      </c>
      <c r="C7167" s="4" t="s">
        <v>25087</v>
      </c>
      <c r="D7167" s="4" t="s">
        <v>25088</v>
      </c>
      <c r="E7167" s="4" t="n">
        <v>9821979614</v>
      </c>
      <c r="F7167" s="4" t="s">
        <v>10</v>
      </c>
      <c r="G7167" s="4" t="s">
        <v>12</v>
      </c>
    </row>
    <row r="7168" customFormat="false" ht="15.75" hidden="false" customHeight="false" outlineLevel="0" collapsed="false">
      <c r="A7168" s="3" t="n">
        <v>7167</v>
      </c>
      <c r="B7168" s="4" t="s">
        <v>25089</v>
      </c>
      <c r="C7168" s="4" t="s">
        <v>25090</v>
      </c>
      <c r="D7168" s="4" t="s">
        <v>25091</v>
      </c>
      <c r="E7168" s="4" t="n">
        <v>9818584592</v>
      </c>
      <c r="F7168" s="4" t="s">
        <v>10</v>
      </c>
      <c r="G7168" s="4" t="s">
        <v>12</v>
      </c>
    </row>
    <row r="7169" customFormat="false" ht="15.75" hidden="false" customHeight="false" outlineLevel="0" collapsed="false">
      <c r="A7169" s="3" t="n">
        <v>7168</v>
      </c>
      <c r="B7169" s="4" t="s">
        <v>25092</v>
      </c>
      <c r="C7169" s="4" t="s">
        <v>25093</v>
      </c>
      <c r="D7169" s="4" t="s">
        <v>25094</v>
      </c>
      <c r="E7169" s="4" t="s">
        <v>25093</v>
      </c>
      <c r="F7169" s="4" t="s">
        <v>10</v>
      </c>
      <c r="G7169" s="4" t="s">
        <v>12</v>
      </c>
    </row>
    <row r="7170" customFormat="false" ht="15.75" hidden="false" customHeight="false" outlineLevel="0" collapsed="false">
      <c r="A7170" s="3" t="n">
        <v>7169</v>
      </c>
      <c r="B7170" s="4" t="s">
        <v>25095</v>
      </c>
      <c r="C7170" s="4" t="s">
        <v>25096</v>
      </c>
      <c r="D7170" s="4" t="s">
        <v>25097</v>
      </c>
      <c r="E7170" s="4" t="n">
        <v>9815576100</v>
      </c>
      <c r="F7170" s="4" t="s">
        <v>10</v>
      </c>
      <c r="G7170" s="4" t="s">
        <v>12</v>
      </c>
    </row>
    <row r="7171" customFormat="false" ht="15.75" hidden="false" customHeight="false" outlineLevel="0" collapsed="false">
      <c r="A7171" s="3" t="n">
        <v>7170</v>
      </c>
      <c r="B7171" s="4" t="s">
        <v>25098</v>
      </c>
      <c r="C7171" s="4" t="s">
        <v>25099</v>
      </c>
      <c r="D7171" s="4" t="s">
        <v>25100</v>
      </c>
      <c r="E7171" s="4" t="s">
        <v>25101</v>
      </c>
      <c r="F7171" s="4" t="s">
        <v>10</v>
      </c>
      <c r="G7171" s="4" t="s">
        <v>12</v>
      </c>
    </row>
    <row r="7172" customFormat="false" ht="15.75" hidden="false" customHeight="false" outlineLevel="0" collapsed="false">
      <c r="A7172" s="3" t="n">
        <v>7171</v>
      </c>
      <c r="B7172" s="4" t="s">
        <v>25102</v>
      </c>
      <c r="C7172" s="4" t="s">
        <v>6853</v>
      </c>
      <c r="D7172" s="4" t="s">
        <v>25103</v>
      </c>
      <c r="E7172" s="4" t="s">
        <v>25104</v>
      </c>
      <c r="F7172" s="4" t="s">
        <v>10</v>
      </c>
      <c r="G7172" s="4" t="s">
        <v>12</v>
      </c>
    </row>
    <row r="7173" customFormat="false" ht="15.75" hidden="false" customHeight="false" outlineLevel="0" collapsed="false">
      <c r="A7173" s="3" t="n">
        <v>7172</v>
      </c>
      <c r="B7173" s="4" t="s">
        <v>25105</v>
      </c>
      <c r="C7173" s="4" t="s">
        <v>25106</v>
      </c>
      <c r="D7173" s="4" t="s">
        <v>25107</v>
      </c>
      <c r="E7173" s="4" t="n">
        <v>9773737770</v>
      </c>
      <c r="F7173" s="4" t="s">
        <v>10</v>
      </c>
      <c r="G7173" s="4" t="s">
        <v>12</v>
      </c>
    </row>
    <row r="7174" customFormat="false" ht="15.75" hidden="false" customHeight="false" outlineLevel="0" collapsed="false">
      <c r="A7174" s="3" t="n">
        <v>7173</v>
      </c>
      <c r="B7174" s="4" t="s">
        <v>25108</v>
      </c>
      <c r="C7174" s="4" t="s">
        <v>25109</v>
      </c>
      <c r="D7174" s="4" t="s">
        <v>25110</v>
      </c>
      <c r="E7174" s="4" t="s">
        <v>25111</v>
      </c>
      <c r="F7174" s="4" t="s">
        <v>10</v>
      </c>
      <c r="G7174" s="4" t="s">
        <v>12</v>
      </c>
    </row>
    <row r="7175" customFormat="false" ht="15.75" hidden="false" customHeight="false" outlineLevel="0" collapsed="false">
      <c r="A7175" s="3" t="n">
        <v>7174</v>
      </c>
      <c r="B7175" s="4" t="s">
        <v>25112</v>
      </c>
      <c r="C7175" s="4" t="s">
        <v>25113</v>
      </c>
      <c r="D7175" s="4" t="s">
        <v>25114</v>
      </c>
      <c r="E7175" s="4" t="n">
        <v>24036657</v>
      </c>
      <c r="F7175" s="4" t="s">
        <v>10</v>
      </c>
      <c r="G7175" s="4" t="s">
        <v>12</v>
      </c>
    </row>
    <row r="7176" customFormat="false" ht="15.75" hidden="false" customHeight="false" outlineLevel="0" collapsed="false">
      <c r="A7176" s="3" t="n">
        <v>7175</v>
      </c>
      <c r="B7176" s="4" t="s">
        <v>25115</v>
      </c>
      <c r="C7176" s="4" t="s">
        <v>2618</v>
      </c>
      <c r="D7176" s="4" t="s">
        <v>25116</v>
      </c>
      <c r="E7176" s="4" t="n">
        <v>7620949595</v>
      </c>
      <c r="F7176" s="4" t="s">
        <v>10</v>
      </c>
      <c r="G7176" s="4" t="s">
        <v>12</v>
      </c>
    </row>
    <row r="7177" customFormat="false" ht="15.75" hidden="false" customHeight="false" outlineLevel="0" collapsed="false">
      <c r="A7177" s="3" t="n">
        <v>7176</v>
      </c>
      <c r="B7177" s="4" t="s">
        <v>25117</v>
      </c>
      <c r="C7177" s="4" t="s">
        <v>6853</v>
      </c>
      <c r="D7177" s="4" t="s">
        <v>25118</v>
      </c>
      <c r="E7177" s="4" t="s">
        <v>10</v>
      </c>
      <c r="F7177" s="4" t="s">
        <v>10</v>
      </c>
      <c r="G7177" s="4" t="s">
        <v>12</v>
      </c>
    </row>
    <row r="7178" customFormat="false" ht="15.75" hidden="false" customHeight="false" outlineLevel="0" collapsed="false">
      <c r="A7178" s="3" t="n">
        <v>7177</v>
      </c>
      <c r="B7178" s="4" t="s">
        <v>25119</v>
      </c>
      <c r="C7178" s="4" t="s">
        <v>6853</v>
      </c>
      <c r="D7178" s="4" t="s">
        <v>25120</v>
      </c>
      <c r="E7178" s="4" t="s">
        <v>10</v>
      </c>
      <c r="F7178" s="4" t="s">
        <v>10</v>
      </c>
      <c r="G7178" s="4" t="s">
        <v>12</v>
      </c>
    </row>
    <row r="7179" customFormat="false" ht="15.75" hidden="false" customHeight="false" outlineLevel="0" collapsed="false">
      <c r="A7179" s="3" t="n">
        <v>7178</v>
      </c>
      <c r="B7179" s="4" t="s">
        <v>25121</v>
      </c>
      <c r="C7179" s="4" t="s">
        <v>6853</v>
      </c>
      <c r="D7179" s="4" t="s">
        <v>25122</v>
      </c>
      <c r="E7179" s="4" t="s">
        <v>25123</v>
      </c>
      <c r="F7179" s="4" t="s">
        <v>10</v>
      </c>
      <c r="G7179" s="4" t="s">
        <v>12</v>
      </c>
    </row>
    <row r="7180" customFormat="false" ht="15.75" hidden="false" customHeight="false" outlineLevel="0" collapsed="false">
      <c r="A7180" s="3" t="n">
        <v>7179</v>
      </c>
      <c r="B7180" s="4" t="s">
        <v>25124</v>
      </c>
      <c r="C7180" s="4" t="s">
        <v>25125</v>
      </c>
      <c r="D7180" s="4" t="s">
        <v>25126</v>
      </c>
      <c r="E7180" s="4" t="s">
        <v>10</v>
      </c>
      <c r="F7180" s="4" t="s">
        <v>10</v>
      </c>
      <c r="G7180" s="4" t="s">
        <v>12</v>
      </c>
    </row>
    <row r="7181" customFormat="false" ht="15.75" hidden="false" customHeight="false" outlineLevel="0" collapsed="false">
      <c r="A7181" s="3" t="n">
        <v>7180</v>
      </c>
      <c r="B7181" s="4" t="s">
        <v>25127</v>
      </c>
      <c r="C7181" s="4" t="s">
        <v>6853</v>
      </c>
      <c r="D7181" s="4" t="s">
        <v>25128</v>
      </c>
      <c r="E7181" s="4" t="n">
        <v>3592206999</v>
      </c>
      <c r="F7181" s="4" t="s">
        <v>10</v>
      </c>
      <c r="G7181" s="4" t="s">
        <v>12</v>
      </c>
    </row>
    <row r="7182" customFormat="false" ht="15.75" hidden="false" customHeight="false" outlineLevel="0" collapsed="false">
      <c r="A7182" s="3" t="n">
        <v>7181</v>
      </c>
      <c r="B7182" s="4" t="s">
        <v>25129</v>
      </c>
      <c r="C7182" s="4" t="s">
        <v>6853</v>
      </c>
      <c r="D7182" s="4" t="s">
        <v>25130</v>
      </c>
      <c r="E7182" s="4" t="s">
        <v>25131</v>
      </c>
      <c r="F7182" s="4" t="s">
        <v>10</v>
      </c>
      <c r="G7182" s="4" t="s">
        <v>12</v>
      </c>
    </row>
    <row r="7183" customFormat="false" ht="15.75" hidden="false" customHeight="false" outlineLevel="0" collapsed="false">
      <c r="A7183" s="3" t="n">
        <v>7182</v>
      </c>
      <c r="B7183" s="4" t="s">
        <v>25132</v>
      </c>
      <c r="C7183" s="4" t="s">
        <v>6853</v>
      </c>
      <c r="D7183" s="4" t="s">
        <v>25133</v>
      </c>
      <c r="E7183" s="4" t="s">
        <v>10</v>
      </c>
      <c r="F7183" s="4" t="s">
        <v>10</v>
      </c>
      <c r="G7183" s="4" t="s">
        <v>12</v>
      </c>
    </row>
    <row r="7184" customFormat="false" ht="15.75" hidden="false" customHeight="false" outlineLevel="0" collapsed="false">
      <c r="A7184" s="3" t="n">
        <v>7183</v>
      </c>
      <c r="B7184" s="4" t="s">
        <v>25134</v>
      </c>
      <c r="C7184" s="4" t="s">
        <v>6853</v>
      </c>
      <c r="D7184" s="4" t="s">
        <v>25135</v>
      </c>
      <c r="E7184" s="4" t="s">
        <v>10</v>
      </c>
      <c r="F7184" s="4" t="s">
        <v>10</v>
      </c>
      <c r="G7184" s="4" t="s">
        <v>12</v>
      </c>
    </row>
    <row r="7185" customFormat="false" ht="15.75" hidden="false" customHeight="false" outlineLevel="0" collapsed="false">
      <c r="A7185" s="3" t="n">
        <v>7184</v>
      </c>
      <c r="B7185" s="4" t="s">
        <v>25136</v>
      </c>
      <c r="C7185" s="4" t="s">
        <v>25137</v>
      </c>
      <c r="D7185" s="4" t="s">
        <v>25138</v>
      </c>
      <c r="E7185" s="4" t="s">
        <v>25139</v>
      </c>
      <c r="F7185" s="4" t="s">
        <v>10</v>
      </c>
      <c r="G7185" s="4" t="s">
        <v>12</v>
      </c>
    </row>
    <row r="7186" customFormat="false" ht="15.75" hidden="false" customHeight="false" outlineLevel="0" collapsed="false">
      <c r="A7186" s="3" t="n">
        <v>7185</v>
      </c>
      <c r="B7186" s="4" t="s">
        <v>25140</v>
      </c>
      <c r="C7186" s="4" t="s">
        <v>25141</v>
      </c>
      <c r="D7186" s="4" t="s">
        <v>25142</v>
      </c>
      <c r="E7186" s="4" t="s">
        <v>25143</v>
      </c>
      <c r="F7186" s="4" t="s">
        <v>10</v>
      </c>
      <c r="G7186" s="4" t="s">
        <v>12</v>
      </c>
    </row>
    <row r="7187" customFormat="false" ht="15.75" hidden="false" customHeight="false" outlineLevel="0" collapsed="false">
      <c r="A7187" s="3" t="n">
        <v>7186</v>
      </c>
      <c r="B7187" s="4" t="s">
        <v>25144</v>
      </c>
      <c r="C7187" s="4" t="s">
        <v>25145</v>
      </c>
      <c r="D7187" s="4" t="s">
        <v>25146</v>
      </c>
      <c r="E7187" s="4" t="s">
        <v>25147</v>
      </c>
      <c r="F7187" s="4" t="s">
        <v>10</v>
      </c>
      <c r="G7187" s="4" t="s">
        <v>12</v>
      </c>
    </row>
    <row r="7188" customFormat="false" ht="15.75" hidden="false" customHeight="false" outlineLevel="0" collapsed="false">
      <c r="A7188" s="3" t="n">
        <v>7187</v>
      </c>
      <c r="B7188" s="4" t="s">
        <v>25148</v>
      </c>
      <c r="C7188" s="4" t="s">
        <v>25149</v>
      </c>
      <c r="D7188" s="4" t="s">
        <v>25150</v>
      </c>
      <c r="E7188" s="4" t="s">
        <v>17489</v>
      </c>
      <c r="F7188" s="4" t="s">
        <v>10</v>
      </c>
      <c r="G7188" s="4" t="s">
        <v>12</v>
      </c>
    </row>
    <row r="7189" customFormat="false" ht="15.75" hidden="false" customHeight="false" outlineLevel="0" collapsed="false">
      <c r="A7189" s="3" t="n">
        <v>7188</v>
      </c>
      <c r="B7189" s="4" t="s">
        <v>25151</v>
      </c>
      <c r="C7189" s="4" t="s">
        <v>25152</v>
      </c>
      <c r="D7189" s="4" t="s">
        <v>25153</v>
      </c>
      <c r="E7189" s="4" t="s">
        <v>17489</v>
      </c>
      <c r="F7189" s="4" t="s">
        <v>10</v>
      </c>
      <c r="G7189" s="4" t="s">
        <v>12</v>
      </c>
    </row>
    <row r="7190" customFormat="false" ht="15.75" hidden="false" customHeight="false" outlineLevel="0" collapsed="false">
      <c r="A7190" s="3" t="n">
        <v>7189</v>
      </c>
      <c r="B7190" s="4" t="s">
        <v>25154</v>
      </c>
      <c r="C7190" s="4" t="s">
        <v>6853</v>
      </c>
      <c r="D7190" s="4" t="s">
        <v>25155</v>
      </c>
      <c r="E7190" s="4" t="s">
        <v>10</v>
      </c>
      <c r="F7190" s="4" t="s">
        <v>10</v>
      </c>
      <c r="G7190" s="4" t="s">
        <v>12</v>
      </c>
    </row>
    <row r="7191" customFormat="false" ht="15.75" hidden="false" customHeight="false" outlineLevel="0" collapsed="false">
      <c r="A7191" s="3" t="n">
        <v>7190</v>
      </c>
      <c r="B7191" s="4" t="s">
        <v>25156</v>
      </c>
      <c r="C7191" s="4" t="s">
        <v>285</v>
      </c>
      <c r="D7191" s="4" t="s">
        <v>25157</v>
      </c>
      <c r="E7191" s="4" t="s">
        <v>25158</v>
      </c>
      <c r="F7191" s="4" t="s">
        <v>10</v>
      </c>
      <c r="G7191" s="4" t="s">
        <v>12</v>
      </c>
    </row>
    <row r="7192" customFormat="false" ht="15.75" hidden="false" customHeight="false" outlineLevel="0" collapsed="false">
      <c r="A7192" s="3" t="n">
        <v>7191</v>
      </c>
      <c r="B7192" s="4" t="s">
        <v>25159</v>
      </c>
      <c r="C7192" s="4" t="s">
        <v>25160</v>
      </c>
      <c r="D7192" s="4" t="s">
        <v>25161</v>
      </c>
      <c r="E7192" s="4" t="s">
        <v>25162</v>
      </c>
      <c r="F7192" s="4" t="s">
        <v>10</v>
      </c>
      <c r="G7192" s="4" t="s">
        <v>12</v>
      </c>
    </row>
    <row r="7193" customFormat="false" ht="15.75" hidden="false" customHeight="false" outlineLevel="0" collapsed="false">
      <c r="A7193" s="3" t="n">
        <v>7192</v>
      </c>
      <c r="B7193" s="4" t="s">
        <v>25163</v>
      </c>
      <c r="C7193" s="4" t="s">
        <v>25164</v>
      </c>
      <c r="D7193" s="4" t="s">
        <v>25165</v>
      </c>
      <c r="E7193" s="4" t="s">
        <v>17489</v>
      </c>
      <c r="F7193" s="4" t="s">
        <v>10</v>
      </c>
      <c r="G7193" s="4" t="s">
        <v>12</v>
      </c>
    </row>
    <row r="7194" customFormat="false" ht="15.75" hidden="false" customHeight="false" outlineLevel="0" collapsed="false">
      <c r="A7194" s="3" t="n">
        <v>7193</v>
      </c>
      <c r="B7194" s="4" t="s">
        <v>25166</v>
      </c>
      <c r="C7194" s="4" t="s">
        <v>25167</v>
      </c>
      <c r="D7194" s="4" t="s">
        <v>25168</v>
      </c>
      <c r="E7194" s="4" t="n">
        <v>9899397290</v>
      </c>
      <c r="F7194" s="4" t="s">
        <v>10</v>
      </c>
      <c r="G7194" s="4" t="s">
        <v>12</v>
      </c>
    </row>
    <row r="7195" customFormat="false" ht="15.75" hidden="false" customHeight="false" outlineLevel="0" collapsed="false">
      <c r="A7195" s="3" t="n">
        <v>7194</v>
      </c>
      <c r="B7195" s="4" t="s">
        <v>25169</v>
      </c>
      <c r="C7195" s="4" t="s">
        <v>6853</v>
      </c>
      <c r="D7195" s="4" t="s">
        <v>25170</v>
      </c>
      <c r="E7195" s="4" t="s">
        <v>10</v>
      </c>
      <c r="F7195" s="4" t="s">
        <v>10</v>
      </c>
      <c r="G7195" s="4" t="s">
        <v>12</v>
      </c>
    </row>
    <row r="7196" customFormat="false" ht="15.75" hidden="false" customHeight="false" outlineLevel="0" collapsed="false">
      <c r="A7196" s="3" t="n">
        <v>7195</v>
      </c>
      <c r="B7196" s="4" t="s">
        <v>25171</v>
      </c>
      <c r="C7196" s="4" t="s">
        <v>6853</v>
      </c>
      <c r="D7196" s="4" t="s">
        <v>25172</v>
      </c>
      <c r="E7196" s="4" t="s">
        <v>25173</v>
      </c>
      <c r="F7196" s="4" t="s">
        <v>10</v>
      </c>
      <c r="G7196" s="4" t="s">
        <v>12</v>
      </c>
    </row>
    <row r="7197" customFormat="false" ht="15.75" hidden="false" customHeight="false" outlineLevel="0" collapsed="false">
      <c r="A7197" s="3" t="n">
        <v>7196</v>
      </c>
      <c r="B7197" s="4" t="s">
        <v>25174</v>
      </c>
      <c r="C7197" s="4" t="s">
        <v>25175</v>
      </c>
      <c r="D7197" s="4" t="s">
        <v>25176</v>
      </c>
      <c r="E7197" s="4" t="s">
        <v>25177</v>
      </c>
      <c r="F7197" s="4" t="s">
        <v>10</v>
      </c>
      <c r="G7197" s="4" t="s">
        <v>12</v>
      </c>
    </row>
    <row r="7198" customFormat="false" ht="15.75" hidden="false" customHeight="false" outlineLevel="0" collapsed="false">
      <c r="A7198" s="3" t="n">
        <v>7197</v>
      </c>
      <c r="B7198" s="4" t="s">
        <v>25178</v>
      </c>
      <c r="C7198" s="4" t="s">
        <v>25179</v>
      </c>
      <c r="D7198" s="4" t="s">
        <v>25180</v>
      </c>
      <c r="E7198" s="4" t="s">
        <v>10</v>
      </c>
      <c r="F7198" s="4" t="s">
        <v>10</v>
      </c>
      <c r="G7198" s="4" t="s">
        <v>12</v>
      </c>
    </row>
    <row r="7199" customFormat="false" ht="15.75" hidden="false" customHeight="false" outlineLevel="0" collapsed="false">
      <c r="A7199" s="3" t="n">
        <v>7198</v>
      </c>
      <c r="B7199" s="4" t="s">
        <v>25181</v>
      </c>
      <c r="C7199" s="4" t="s">
        <v>25182</v>
      </c>
      <c r="D7199" s="4" t="s">
        <v>25183</v>
      </c>
      <c r="E7199" s="4" t="n">
        <v>9434200489</v>
      </c>
      <c r="F7199" s="4" t="s">
        <v>10</v>
      </c>
      <c r="G7199" s="4" t="s">
        <v>12</v>
      </c>
    </row>
    <row r="7200" customFormat="false" ht="15.75" hidden="false" customHeight="false" outlineLevel="0" collapsed="false">
      <c r="A7200" s="3" t="n">
        <v>7199</v>
      </c>
      <c r="B7200" s="4" t="s">
        <v>25184</v>
      </c>
      <c r="C7200" s="4" t="s">
        <v>25185</v>
      </c>
      <c r="D7200" s="4" t="s">
        <v>25186</v>
      </c>
      <c r="E7200" s="4" t="s">
        <v>17489</v>
      </c>
      <c r="F7200" s="4" t="s">
        <v>10</v>
      </c>
      <c r="G7200" s="4" t="s">
        <v>12</v>
      </c>
    </row>
    <row r="7201" customFormat="false" ht="15.75" hidden="false" customHeight="false" outlineLevel="0" collapsed="false">
      <c r="A7201" s="3" t="n">
        <v>7200</v>
      </c>
      <c r="B7201" s="4" t="s">
        <v>25187</v>
      </c>
      <c r="C7201" s="4" t="s">
        <v>25188</v>
      </c>
      <c r="D7201" s="4" t="s">
        <v>25189</v>
      </c>
      <c r="E7201" s="4" t="s">
        <v>17489</v>
      </c>
      <c r="F7201" s="4" t="s">
        <v>10</v>
      </c>
      <c r="G7201" s="4" t="s">
        <v>12</v>
      </c>
    </row>
    <row r="7202" customFormat="false" ht="15.75" hidden="false" customHeight="false" outlineLevel="0" collapsed="false">
      <c r="A7202" s="3" t="n">
        <v>7201</v>
      </c>
      <c r="B7202" s="4" t="s">
        <v>25190</v>
      </c>
      <c r="C7202" s="4" t="s">
        <v>6853</v>
      </c>
      <c r="D7202" s="4" t="s">
        <v>25191</v>
      </c>
      <c r="E7202" s="4" t="s">
        <v>10</v>
      </c>
      <c r="F7202" s="4" t="s">
        <v>10</v>
      </c>
      <c r="G7202" s="4" t="s">
        <v>12</v>
      </c>
    </row>
    <row r="7203" customFormat="false" ht="15.75" hidden="false" customHeight="false" outlineLevel="0" collapsed="false">
      <c r="A7203" s="3" t="n">
        <v>7202</v>
      </c>
      <c r="B7203" s="4" t="s">
        <v>25192</v>
      </c>
      <c r="C7203" s="4" t="s">
        <v>25193</v>
      </c>
      <c r="D7203" s="4" t="s">
        <v>25194</v>
      </c>
      <c r="E7203" s="4" t="s">
        <v>25195</v>
      </c>
      <c r="F7203" s="4" t="s">
        <v>10</v>
      </c>
      <c r="G7203" s="4" t="s">
        <v>12</v>
      </c>
    </row>
    <row r="7204" customFormat="false" ht="15.75" hidden="false" customHeight="false" outlineLevel="0" collapsed="false">
      <c r="A7204" s="3" t="n">
        <v>7203</v>
      </c>
      <c r="B7204" s="4" t="s">
        <v>25196</v>
      </c>
      <c r="C7204" s="4" t="s">
        <v>25197</v>
      </c>
      <c r="D7204" s="4" t="s">
        <v>25198</v>
      </c>
      <c r="E7204" s="4" t="s">
        <v>25199</v>
      </c>
      <c r="F7204" s="4" t="s">
        <v>10</v>
      </c>
      <c r="G7204" s="4" t="s">
        <v>12</v>
      </c>
    </row>
    <row r="7205" customFormat="false" ht="15.75" hidden="false" customHeight="false" outlineLevel="0" collapsed="false">
      <c r="A7205" s="3" t="n">
        <v>7204</v>
      </c>
      <c r="B7205" s="4" t="s">
        <v>25200</v>
      </c>
      <c r="C7205" s="4" t="s">
        <v>25201</v>
      </c>
      <c r="D7205" s="4" t="s">
        <v>25202</v>
      </c>
      <c r="E7205" s="4" t="s">
        <v>25203</v>
      </c>
      <c r="F7205" s="4" t="s">
        <v>10</v>
      </c>
      <c r="G7205" s="4" t="s">
        <v>12</v>
      </c>
    </row>
    <row r="7206" customFormat="false" ht="15.75" hidden="false" customHeight="false" outlineLevel="0" collapsed="false">
      <c r="A7206" s="3" t="n">
        <v>7205</v>
      </c>
      <c r="B7206" s="4" t="s">
        <v>25204</v>
      </c>
      <c r="C7206" s="4" t="s">
        <v>25205</v>
      </c>
      <c r="D7206" s="4" t="s">
        <v>25206</v>
      </c>
      <c r="E7206" s="4" t="s">
        <v>17489</v>
      </c>
      <c r="F7206" s="4" t="s">
        <v>10</v>
      </c>
      <c r="G7206" s="4" t="s">
        <v>12</v>
      </c>
    </row>
    <row r="7207" customFormat="false" ht="15.75" hidden="false" customHeight="false" outlineLevel="0" collapsed="false">
      <c r="A7207" s="3" t="n">
        <v>7206</v>
      </c>
      <c r="B7207" s="4" t="s">
        <v>25207</v>
      </c>
      <c r="C7207" s="4" t="s">
        <v>25208</v>
      </c>
      <c r="D7207" s="4" t="s">
        <v>25209</v>
      </c>
      <c r="E7207" s="4" t="s">
        <v>25210</v>
      </c>
      <c r="F7207" s="4" t="s">
        <v>10</v>
      </c>
      <c r="G7207" s="4" t="s">
        <v>12</v>
      </c>
    </row>
    <row r="7208" customFormat="false" ht="15.75" hidden="false" customHeight="false" outlineLevel="0" collapsed="false">
      <c r="A7208" s="3" t="n">
        <v>7207</v>
      </c>
      <c r="B7208" s="4" t="s">
        <v>25211</v>
      </c>
      <c r="C7208" s="4" t="s">
        <v>25212</v>
      </c>
      <c r="D7208" s="4" t="s">
        <v>25213</v>
      </c>
      <c r="E7208" s="4" t="s">
        <v>10</v>
      </c>
      <c r="F7208" s="4" t="s">
        <v>10</v>
      </c>
      <c r="G7208" s="4" t="s">
        <v>12</v>
      </c>
    </row>
    <row r="7209" customFormat="false" ht="15.75" hidden="false" customHeight="false" outlineLevel="0" collapsed="false">
      <c r="A7209" s="3" t="n">
        <v>7208</v>
      </c>
      <c r="B7209" s="4" t="s">
        <v>25214</v>
      </c>
      <c r="C7209" s="4" t="s">
        <v>25215</v>
      </c>
      <c r="D7209" s="4" t="s">
        <v>25216</v>
      </c>
      <c r="E7209" s="4" t="n">
        <v>9888633685</v>
      </c>
      <c r="F7209" s="4" t="s">
        <v>10</v>
      </c>
      <c r="G7209" s="4" t="s">
        <v>12</v>
      </c>
    </row>
    <row r="7210" customFormat="false" ht="15.75" hidden="false" customHeight="false" outlineLevel="0" collapsed="false">
      <c r="A7210" s="3" t="n">
        <v>7209</v>
      </c>
      <c r="B7210" s="4" t="s">
        <v>25217</v>
      </c>
      <c r="C7210" s="4" t="s">
        <v>25218</v>
      </c>
      <c r="D7210" s="4" t="s">
        <v>25219</v>
      </c>
      <c r="E7210" s="4" t="s">
        <v>25220</v>
      </c>
      <c r="F7210" s="4" t="s">
        <v>10</v>
      </c>
      <c r="G7210" s="4" t="s">
        <v>12</v>
      </c>
    </row>
    <row r="7211" customFormat="false" ht="15.75" hidden="false" customHeight="false" outlineLevel="0" collapsed="false">
      <c r="A7211" s="3" t="n">
        <v>7210</v>
      </c>
      <c r="B7211" s="4" t="s">
        <v>25221</v>
      </c>
      <c r="C7211" s="4" t="s">
        <v>25218</v>
      </c>
      <c r="D7211" s="4" t="s">
        <v>25222</v>
      </c>
      <c r="E7211" s="4" t="s">
        <v>25223</v>
      </c>
      <c r="F7211" s="4" t="s">
        <v>10</v>
      </c>
      <c r="G7211" s="4" t="s">
        <v>12</v>
      </c>
    </row>
    <row r="7212" customFormat="false" ht="15.75" hidden="false" customHeight="false" outlineLevel="0" collapsed="false">
      <c r="A7212" s="3" t="n">
        <v>7211</v>
      </c>
      <c r="B7212" s="4" t="s">
        <v>25224</v>
      </c>
      <c r="C7212" s="4" t="s">
        <v>25225</v>
      </c>
      <c r="D7212" s="4" t="s">
        <v>25226</v>
      </c>
      <c r="E7212" s="4" t="s">
        <v>10</v>
      </c>
      <c r="F7212" s="4" t="s">
        <v>10</v>
      </c>
      <c r="G7212" s="4" t="s">
        <v>12</v>
      </c>
    </row>
    <row r="7213" customFormat="false" ht="15.75" hidden="false" customHeight="false" outlineLevel="0" collapsed="false">
      <c r="A7213" s="3" t="n">
        <v>7212</v>
      </c>
      <c r="B7213" s="4" t="s">
        <v>25227</v>
      </c>
      <c r="C7213" s="4" t="s">
        <v>25228</v>
      </c>
      <c r="D7213" s="4" t="s">
        <v>25229</v>
      </c>
      <c r="E7213" s="4" t="s">
        <v>17489</v>
      </c>
      <c r="F7213" s="4" t="s">
        <v>10</v>
      </c>
      <c r="G7213" s="4" t="s">
        <v>12</v>
      </c>
    </row>
    <row r="7214" customFormat="false" ht="15.75" hidden="false" customHeight="false" outlineLevel="0" collapsed="false">
      <c r="A7214" s="3" t="n">
        <v>7213</v>
      </c>
      <c r="B7214" s="4" t="s">
        <v>25230</v>
      </c>
      <c r="C7214" s="4" t="s">
        <v>15340</v>
      </c>
      <c r="D7214" s="4" t="s">
        <v>25231</v>
      </c>
      <c r="E7214" s="4" t="s">
        <v>25232</v>
      </c>
      <c r="F7214" s="4" t="s">
        <v>10</v>
      </c>
      <c r="G7214" s="4" t="s">
        <v>12</v>
      </c>
    </row>
    <row r="7215" customFormat="false" ht="15.75" hidden="false" customHeight="false" outlineLevel="0" collapsed="false">
      <c r="A7215" s="3" t="n">
        <v>7214</v>
      </c>
      <c r="B7215" s="4" t="s">
        <v>25233</v>
      </c>
      <c r="C7215" s="4" t="s">
        <v>25234</v>
      </c>
      <c r="D7215" s="4" t="s">
        <v>25235</v>
      </c>
      <c r="E7215" s="4" t="s">
        <v>25236</v>
      </c>
      <c r="F7215" s="4" t="s">
        <v>10</v>
      </c>
      <c r="G7215" s="4" t="s">
        <v>12</v>
      </c>
    </row>
    <row r="7216" customFormat="false" ht="15.75" hidden="false" customHeight="false" outlineLevel="0" collapsed="false">
      <c r="A7216" s="3" t="n">
        <v>7215</v>
      </c>
      <c r="B7216" s="4" t="s">
        <v>25237</v>
      </c>
      <c r="C7216" s="4" t="s">
        <v>25238</v>
      </c>
      <c r="D7216" s="4" t="s">
        <v>25239</v>
      </c>
      <c r="E7216" s="4" t="s">
        <v>25240</v>
      </c>
      <c r="F7216" s="4" t="s">
        <v>10</v>
      </c>
      <c r="G7216" s="4" t="s">
        <v>12</v>
      </c>
    </row>
    <row r="7217" customFormat="false" ht="15.75" hidden="false" customHeight="false" outlineLevel="0" collapsed="false">
      <c r="A7217" s="3" t="n">
        <v>7216</v>
      </c>
      <c r="B7217" s="4" t="s">
        <v>25241</v>
      </c>
      <c r="C7217" s="4" t="s">
        <v>6853</v>
      </c>
      <c r="D7217" s="4" t="s">
        <v>25242</v>
      </c>
      <c r="E7217" s="4" t="s">
        <v>25243</v>
      </c>
      <c r="F7217" s="4" t="s">
        <v>10</v>
      </c>
      <c r="G7217" s="4" t="s">
        <v>12</v>
      </c>
    </row>
    <row r="7218" customFormat="false" ht="15.75" hidden="false" customHeight="false" outlineLevel="0" collapsed="false">
      <c r="A7218" s="3" t="n">
        <v>7217</v>
      </c>
      <c r="B7218" s="4" t="s">
        <v>25244</v>
      </c>
      <c r="C7218" s="4" t="s">
        <v>6853</v>
      </c>
      <c r="D7218" s="4" t="s">
        <v>25245</v>
      </c>
      <c r="E7218" s="4" t="s">
        <v>25246</v>
      </c>
      <c r="F7218" s="4" t="s">
        <v>10</v>
      </c>
      <c r="G7218" s="4" t="s">
        <v>12</v>
      </c>
    </row>
    <row r="7219" customFormat="false" ht="15.75" hidden="false" customHeight="false" outlineLevel="0" collapsed="false">
      <c r="A7219" s="3" t="n">
        <v>7218</v>
      </c>
      <c r="B7219" s="4" t="s">
        <v>25247</v>
      </c>
      <c r="C7219" s="4" t="s">
        <v>20709</v>
      </c>
      <c r="D7219" s="4" t="s">
        <v>25248</v>
      </c>
      <c r="E7219" s="4" t="s">
        <v>17489</v>
      </c>
      <c r="F7219" s="4" t="s">
        <v>10</v>
      </c>
      <c r="G7219" s="4" t="s">
        <v>12</v>
      </c>
    </row>
    <row r="7220" customFormat="false" ht="15.75" hidden="false" customHeight="false" outlineLevel="0" collapsed="false">
      <c r="A7220" s="3" t="n">
        <v>7219</v>
      </c>
      <c r="B7220" s="4" t="s">
        <v>25249</v>
      </c>
      <c r="C7220" s="4" t="s">
        <v>6853</v>
      </c>
      <c r="D7220" s="4" t="s">
        <v>25250</v>
      </c>
      <c r="E7220" s="4" t="s">
        <v>25251</v>
      </c>
      <c r="F7220" s="4" t="s">
        <v>10</v>
      </c>
      <c r="G7220" s="4" t="s">
        <v>12</v>
      </c>
    </row>
    <row r="7221" customFormat="false" ht="15.75" hidden="false" customHeight="false" outlineLevel="0" collapsed="false">
      <c r="A7221" s="3" t="n">
        <v>7220</v>
      </c>
      <c r="B7221" s="4" t="s">
        <v>25252</v>
      </c>
      <c r="C7221" s="4" t="s">
        <v>25253</v>
      </c>
      <c r="D7221" s="4" t="s">
        <v>25254</v>
      </c>
      <c r="E7221" s="4" t="s">
        <v>25255</v>
      </c>
      <c r="F7221" s="4" t="s">
        <v>10</v>
      </c>
      <c r="G7221" s="4" t="s">
        <v>12</v>
      </c>
    </row>
    <row r="7222" customFormat="false" ht="15.75" hidden="false" customHeight="false" outlineLevel="0" collapsed="false">
      <c r="A7222" s="3" t="n">
        <v>7221</v>
      </c>
      <c r="B7222" s="4" t="s">
        <v>25256</v>
      </c>
      <c r="C7222" s="4" t="s">
        <v>6853</v>
      </c>
      <c r="D7222" s="4" t="s">
        <v>25257</v>
      </c>
      <c r="E7222" s="4" t="s">
        <v>25258</v>
      </c>
      <c r="F7222" s="4" t="s">
        <v>10</v>
      </c>
      <c r="G7222" s="4" t="s">
        <v>12</v>
      </c>
    </row>
    <row r="7223" customFormat="false" ht="15.75" hidden="false" customHeight="false" outlineLevel="0" collapsed="false">
      <c r="A7223" s="3" t="n">
        <v>7222</v>
      </c>
      <c r="B7223" s="4" t="s">
        <v>25259</v>
      </c>
      <c r="C7223" s="4" t="s">
        <v>6853</v>
      </c>
      <c r="D7223" s="4" t="s">
        <v>25260</v>
      </c>
      <c r="E7223" s="4" t="s">
        <v>10</v>
      </c>
      <c r="F7223" s="4" t="s">
        <v>10</v>
      </c>
      <c r="G7223" s="4" t="s">
        <v>12</v>
      </c>
    </row>
    <row r="7224" customFormat="false" ht="15.75" hidden="false" customHeight="false" outlineLevel="0" collapsed="false">
      <c r="A7224" s="3" t="n">
        <v>7223</v>
      </c>
      <c r="B7224" s="4" t="s">
        <v>25261</v>
      </c>
      <c r="C7224" s="4" t="s">
        <v>25262</v>
      </c>
      <c r="D7224" s="4" t="s">
        <v>25263</v>
      </c>
      <c r="E7224" s="4" t="n">
        <v>8147097155</v>
      </c>
      <c r="F7224" s="4" t="s">
        <v>10</v>
      </c>
      <c r="G7224" s="4" t="s">
        <v>12</v>
      </c>
    </row>
    <row r="7225" customFormat="false" ht="15.75" hidden="false" customHeight="false" outlineLevel="0" collapsed="false">
      <c r="A7225" s="3" t="n">
        <v>7224</v>
      </c>
      <c r="B7225" s="4" t="s">
        <v>25264</v>
      </c>
      <c r="C7225" s="4" t="s">
        <v>264</v>
      </c>
      <c r="D7225" s="4" t="s">
        <v>25265</v>
      </c>
      <c r="E7225" s="4" t="s">
        <v>25266</v>
      </c>
      <c r="F7225" s="4" t="s">
        <v>10</v>
      </c>
      <c r="G7225" s="4" t="s">
        <v>12</v>
      </c>
    </row>
    <row r="7226" customFormat="false" ht="15.75" hidden="false" customHeight="false" outlineLevel="0" collapsed="false">
      <c r="A7226" s="3" t="n">
        <v>7225</v>
      </c>
      <c r="B7226" s="4" t="s">
        <v>25267</v>
      </c>
      <c r="C7226" s="4" t="s">
        <v>25268</v>
      </c>
      <c r="D7226" s="4" t="s">
        <v>25269</v>
      </c>
      <c r="E7226" s="4" t="s">
        <v>25270</v>
      </c>
      <c r="F7226" s="4" t="s">
        <v>10</v>
      </c>
      <c r="G7226" s="4" t="s">
        <v>12</v>
      </c>
    </row>
    <row r="7227" customFormat="false" ht="15.75" hidden="false" customHeight="false" outlineLevel="0" collapsed="false">
      <c r="A7227" s="3" t="n">
        <v>7226</v>
      </c>
      <c r="B7227" s="4" t="s">
        <v>25271</v>
      </c>
      <c r="C7227" s="4" t="s">
        <v>25272</v>
      </c>
      <c r="D7227" s="4" t="s">
        <v>25273</v>
      </c>
      <c r="E7227" s="4" t="s">
        <v>25274</v>
      </c>
      <c r="F7227" s="4" t="s">
        <v>10</v>
      </c>
      <c r="G7227" s="4" t="s">
        <v>12</v>
      </c>
    </row>
    <row r="7228" customFormat="false" ht="15.75" hidden="false" customHeight="false" outlineLevel="0" collapsed="false">
      <c r="A7228" s="3" t="n">
        <v>7227</v>
      </c>
      <c r="B7228" s="4" t="s">
        <v>25275</v>
      </c>
      <c r="C7228" s="4" t="s">
        <v>16900</v>
      </c>
      <c r="D7228" s="4" t="s">
        <v>25276</v>
      </c>
      <c r="E7228" s="4" t="n">
        <v>9845234560</v>
      </c>
      <c r="F7228" s="4" t="s">
        <v>10</v>
      </c>
      <c r="G7228" s="4" t="s">
        <v>12</v>
      </c>
    </row>
    <row r="7229" customFormat="false" ht="15.75" hidden="false" customHeight="false" outlineLevel="0" collapsed="false">
      <c r="A7229" s="3" t="n">
        <v>7228</v>
      </c>
      <c r="B7229" s="4" t="s">
        <v>25277</v>
      </c>
      <c r="C7229" s="4" t="s">
        <v>6853</v>
      </c>
      <c r="D7229" s="4" t="s">
        <v>25278</v>
      </c>
      <c r="E7229" s="4" t="s">
        <v>10</v>
      </c>
      <c r="F7229" s="4" t="s">
        <v>10</v>
      </c>
      <c r="G7229" s="4" t="s">
        <v>12</v>
      </c>
    </row>
    <row r="7230" customFormat="false" ht="15.75" hidden="false" customHeight="false" outlineLevel="0" collapsed="false">
      <c r="A7230" s="3" t="n">
        <v>7229</v>
      </c>
      <c r="B7230" s="4" t="s">
        <v>25279</v>
      </c>
      <c r="C7230" s="4" t="s">
        <v>25280</v>
      </c>
      <c r="D7230" s="4" t="s">
        <v>25281</v>
      </c>
      <c r="E7230" s="4" t="s">
        <v>25282</v>
      </c>
      <c r="F7230" s="4" t="s">
        <v>10</v>
      </c>
      <c r="G7230" s="4" t="s">
        <v>12</v>
      </c>
    </row>
    <row r="7231" customFormat="false" ht="15.75" hidden="false" customHeight="false" outlineLevel="0" collapsed="false">
      <c r="A7231" s="3" t="n">
        <v>7230</v>
      </c>
      <c r="B7231" s="4" t="s">
        <v>25283</v>
      </c>
      <c r="C7231" s="4" t="s">
        <v>25284</v>
      </c>
      <c r="D7231" s="4" t="s">
        <v>25285</v>
      </c>
      <c r="E7231" s="4" t="s">
        <v>25286</v>
      </c>
      <c r="F7231" s="4" t="s">
        <v>10</v>
      </c>
      <c r="G7231" s="4" t="s">
        <v>12</v>
      </c>
    </row>
    <row r="7232" customFormat="false" ht="15.75" hidden="false" customHeight="false" outlineLevel="0" collapsed="false">
      <c r="A7232" s="3" t="n">
        <v>7231</v>
      </c>
      <c r="B7232" s="4" t="s">
        <v>25287</v>
      </c>
      <c r="C7232" s="4" t="s">
        <v>6853</v>
      </c>
      <c r="D7232" s="4" t="s">
        <v>25288</v>
      </c>
      <c r="E7232" s="4" t="s">
        <v>10</v>
      </c>
      <c r="F7232" s="4" t="s">
        <v>10</v>
      </c>
      <c r="G7232" s="4" t="s">
        <v>12</v>
      </c>
    </row>
    <row r="7233" customFormat="false" ht="15.75" hidden="false" customHeight="false" outlineLevel="0" collapsed="false">
      <c r="A7233" s="3" t="n">
        <v>7232</v>
      </c>
      <c r="B7233" s="4" t="s">
        <v>25289</v>
      </c>
      <c r="C7233" s="4" t="s">
        <v>10</v>
      </c>
      <c r="D7233" s="4" t="s">
        <v>25290</v>
      </c>
      <c r="E7233" s="4" t="s">
        <v>10</v>
      </c>
      <c r="F7233" s="4" t="s">
        <v>10</v>
      </c>
      <c r="G7233" s="4" t="s">
        <v>12</v>
      </c>
    </row>
    <row r="7234" customFormat="false" ht="15.75" hidden="false" customHeight="false" outlineLevel="0" collapsed="false">
      <c r="A7234" s="3" t="n">
        <v>7233</v>
      </c>
      <c r="B7234" s="4" t="s">
        <v>25291</v>
      </c>
      <c r="C7234" s="4" t="s">
        <v>6853</v>
      </c>
      <c r="D7234" s="4" t="s">
        <v>25292</v>
      </c>
      <c r="E7234" s="4" t="s">
        <v>25293</v>
      </c>
      <c r="F7234" s="4" t="s">
        <v>10</v>
      </c>
      <c r="G7234" s="4" t="s">
        <v>12</v>
      </c>
    </row>
    <row r="7235" customFormat="false" ht="15.75" hidden="false" customHeight="false" outlineLevel="0" collapsed="false">
      <c r="A7235" s="3" t="n">
        <v>7234</v>
      </c>
      <c r="B7235" s="4" t="s">
        <v>25294</v>
      </c>
      <c r="C7235" s="4" t="s">
        <v>25295</v>
      </c>
      <c r="D7235" s="4" t="s">
        <v>25296</v>
      </c>
      <c r="E7235" s="4" t="s">
        <v>25297</v>
      </c>
      <c r="F7235" s="4" t="s">
        <v>10</v>
      </c>
      <c r="G7235" s="4" t="s">
        <v>12</v>
      </c>
    </row>
    <row r="7236" customFormat="false" ht="15.75" hidden="false" customHeight="false" outlineLevel="0" collapsed="false">
      <c r="A7236" s="3" t="n">
        <v>7235</v>
      </c>
      <c r="B7236" s="4" t="s">
        <v>25298</v>
      </c>
      <c r="C7236" s="4" t="s">
        <v>6853</v>
      </c>
      <c r="D7236" s="4" t="s">
        <v>25299</v>
      </c>
      <c r="E7236" s="4" t="s">
        <v>25300</v>
      </c>
      <c r="F7236" s="4" t="s">
        <v>10</v>
      </c>
      <c r="G7236" s="4" t="s">
        <v>12</v>
      </c>
    </row>
    <row r="7237" customFormat="false" ht="15.75" hidden="false" customHeight="false" outlineLevel="0" collapsed="false">
      <c r="A7237" s="3" t="n">
        <v>7236</v>
      </c>
      <c r="B7237" s="4" t="s">
        <v>25301</v>
      </c>
      <c r="C7237" s="4" t="s">
        <v>25302</v>
      </c>
      <c r="D7237" s="4" t="s">
        <v>25303</v>
      </c>
      <c r="E7237" s="4" t="s">
        <v>17489</v>
      </c>
      <c r="F7237" s="4" t="s">
        <v>10</v>
      </c>
      <c r="G7237" s="4" t="s">
        <v>12</v>
      </c>
    </row>
    <row r="7238" customFormat="false" ht="15.75" hidden="false" customHeight="false" outlineLevel="0" collapsed="false">
      <c r="A7238" s="3" t="n">
        <v>7237</v>
      </c>
      <c r="B7238" s="4" t="s">
        <v>25304</v>
      </c>
      <c r="C7238" s="4" t="s">
        <v>25305</v>
      </c>
      <c r="D7238" s="4" t="s">
        <v>25306</v>
      </c>
      <c r="E7238" s="4" t="s">
        <v>25307</v>
      </c>
      <c r="F7238" s="4" t="s">
        <v>10</v>
      </c>
      <c r="G7238" s="4" t="s">
        <v>12</v>
      </c>
    </row>
    <row r="7239" customFormat="false" ht="15.75" hidden="false" customHeight="false" outlineLevel="0" collapsed="false">
      <c r="A7239" s="3" t="n">
        <v>7238</v>
      </c>
      <c r="B7239" s="4" t="s">
        <v>25308</v>
      </c>
      <c r="C7239" s="4" t="s">
        <v>2191</v>
      </c>
      <c r="D7239" s="4" t="s">
        <v>25309</v>
      </c>
      <c r="E7239" s="4" t="s">
        <v>25310</v>
      </c>
      <c r="F7239" s="4" t="s">
        <v>10</v>
      </c>
      <c r="G7239" s="4" t="s">
        <v>12</v>
      </c>
    </row>
    <row r="7240" customFormat="false" ht="15.75" hidden="false" customHeight="false" outlineLevel="0" collapsed="false">
      <c r="A7240" s="3" t="n">
        <v>7239</v>
      </c>
      <c r="B7240" s="4" t="s">
        <v>25311</v>
      </c>
      <c r="C7240" s="4" t="s">
        <v>6853</v>
      </c>
      <c r="D7240" s="4" t="s">
        <v>25312</v>
      </c>
      <c r="E7240" s="4" t="s">
        <v>25313</v>
      </c>
      <c r="F7240" s="4" t="s">
        <v>10</v>
      </c>
      <c r="G7240" s="4" t="s">
        <v>12</v>
      </c>
    </row>
    <row r="7241" customFormat="false" ht="15.75" hidden="false" customHeight="false" outlineLevel="0" collapsed="false">
      <c r="A7241" s="3" t="n">
        <v>7240</v>
      </c>
      <c r="B7241" s="4" t="s">
        <v>25314</v>
      </c>
      <c r="C7241" s="4" t="s">
        <v>25315</v>
      </c>
      <c r="D7241" s="12" t="s">
        <v>25316</v>
      </c>
      <c r="E7241" s="4" t="s">
        <v>25317</v>
      </c>
      <c r="F7241" s="4" t="s">
        <v>10</v>
      </c>
      <c r="G7241" s="4" t="s">
        <v>12</v>
      </c>
    </row>
    <row r="7242" customFormat="false" ht="15.75" hidden="false" customHeight="false" outlineLevel="0" collapsed="false">
      <c r="A7242" s="3" t="n">
        <v>7241</v>
      </c>
      <c r="B7242" s="4" t="s">
        <v>25318</v>
      </c>
      <c r="C7242" s="4" t="s">
        <v>25319</v>
      </c>
      <c r="D7242" s="4" t="s">
        <v>25320</v>
      </c>
      <c r="E7242" s="4" t="s">
        <v>17489</v>
      </c>
      <c r="F7242" s="4" t="s">
        <v>10</v>
      </c>
      <c r="G7242" s="4" t="s">
        <v>12</v>
      </c>
    </row>
    <row r="7243" customFormat="false" ht="15.75" hidden="false" customHeight="false" outlineLevel="0" collapsed="false">
      <c r="A7243" s="3" t="n">
        <v>7242</v>
      </c>
      <c r="B7243" s="4" t="s">
        <v>25321</v>
      </c>
      <c r="C7243" s="4" t="s">
        <v>25322</v>
      </c>
      <c r="D7243" s="4" t="s">
        <v>25323</v>
      </c>
      <c r="E7243" s="4" t="s">
        <v>17489</v>
      </c>
      <c r="F7243" s="4" t="s">
        <v>10</v>
      </c>
      <c r="G7243" s="4" t="s">
        <v>12</v>
      </c>
    </row>
    <row r="7244" customFormat="false" ht="15.75" hidden="false" customHeight="false" outlineLevel="0" collapsed="false">
      <c r="A7244" s="3" t="n">
        <v>7243</v>
      </c>
      <c r="B7244" s="4" t="s">
        <v>25324</v>
      </c>
      <c r="C7244" s="4" t="s">
        <v>6853</v>
      </c>
      <c r="D7244" s="4" t="s">
        <v>25325</v>
      </c>
      <c r="E7244" s="4" t="s">
        <v>25326</v>
      </c>
      <c r="F7244" s="4" t="s">
        <v>10</v>
      </c>
      <c r="G7244" s="4" t="s">
        <v>12</v>
      </c>
    </row>
    <row r="7245" customFormat="false" ht="15.75" hidden="false" customHeight="false" outlineLevel="0" collapsed="false">
      <c r="A7245" s="3" t="n">
        <v>7244</v>
      </c>
      <c r="B7245" s="4" t="s">
        <v>25327</v>
      </c>
      <c r="C7245" s="4" t="s">
        <v>25328</v>
      </c>
      <c r="D7245" s="4" t="s">
        <v>25329</v>
      </c>
      <c r="E7245" s="4" t="s">
        <v>25330</v>
      </c>
      <c r="F7245" s="4" t="s">
        <v>10</v>
      </c>
      <c r="G7245" s="4" t="s">
        <v>12</v>
      </c>
    </row>
    <row r="7246" customFormat="false" ht="15.75" hidden="false" customHeight="false" outlineLevel="0" collapsed="false">
      <c r="A7246" s="3" t="n">
        <v>7245</v>
      </c>
      <c r="B7246" s="4" t="s">
        <v>25331</v>
      </c>
      <c r="C7246" s="4" t="s">
        <v>6853</v>
      </c>
      <c r="D7246" s="4" t="s">
        <v>25332</v>
      </c>
      <c r="E7246" s="4" t="s">
        <v>10</v>
      </c>
      <c r="F7246" s="4" t="s">
        <v>10</v>
      </c>
      <c r="G7246" s="4" t="s">
        <v>12</v>
      </c>
    </row>
    <row r="7247" customFormat="false" ht="15.75" hidden="false" customHeight="false" outlineLevel="0" collapsed="false">
      <c r="A7247" s="3" t="n">
        <v>7246</v>
      </c>
      <c r="B7247" s="4" t="s">
        <v>25333</v>
      </c>
      <c r="C7247" s="4" t="s">
        <v>25334</v>
      </c>
      <c r="D7247" s="4" t="s">
        <v>25335</v>
      </c>
      <c r="E7247" s="4" t="s">
        <v>25336</v>
      </c>
      <c r="F7247" s="4" t="s">
        <v>10</v>
      </c>
      <c r="G7247" s="4" t="s">
        <v>12</v>
      </c>
    </row>
    <row r="7248" customFormat="false" ht="15.75" hidden="false" customHeight="false" outlineLevel="0" collapsed="false">
      <c r="A7248" s="3" t="n">
        <v>7247</v>
      </c>
      <c r="B7248" s="4" t="s">
        <v>25337</v>
      </c>
      <c r="C7248" s="4" t="s">
        <v>6853</v>
      </c>
      <c r="D7248" s="4" t="s">
        <v>25338</v>
      </c>
      <c r="E7248" s="4" t="s">
        <v>25339</v>
      </c>
      <c r="F7248" s="4" t="s">
        <v>10</v>
      </c>
      <c r="G7248" s="4" t="s">
        <v>12</v>
      </c>
    </row>
    <row r="7249" customFormat="false" ht="15.75" hidden="false" customHeight="false" outlineLevel="0" collapsed="false">
      <c r="A7249" s="3" t="n">
        <v>7248</v>
      </c>
      <c r="B7249" s="4" t="s">
        <v>25340</v>
      </c>
      <c r="C7249" s="4" t="s">
        <v>25341</v>
      </c>
      <c r="D7249" s="4" t="s">
        <v>25342</v>
      </c>
      <c r="E7249" s="4" t="s">
        <v>25343</v>
      </c>
      <c r="F7249" s="4" t="s">
        <v>10</v>
      </c>
      <c r="G7249" s="4" t="s">
        <v>12</v>
      </c>
    </row>
    <row r="7250" customFormat="false" ht="15.75" hidden="false" customHeight="false" outlineLevel="0" collapsed="false">
      <c r="A7250" s="3" t="n">
        <v>7249</v>
      </c>
      <c r="B7250" s="4" t="s">
        <v>25344</v>
      </c>
      <c r="C7250" s="4" t="s">
        <v>25345</v>
      </c>
      <c r="D7250" s="4" t="s">
        <v>25346</v>
      </c>
      <c r="E7250" s="4" t="s">
        <v>25347</v>
      </c>
      <c r="F7250" s="4" t="s">
        <v>10</v>
      </c>
      <c r="G7250" s="4" t="s">
        <v>12</v>
      </c>
    </row>
    <row r="7251" customFormat="false" ht="15.75" hidden="false" customHeight="false" outlineLevel="0" collapsed="false">
      <c r="A7251" s="3" t="n">
        <v>7250</v>
      </c>
      <c r="B7251" s="4" t="s">
        <v>25348</v>
      </c>
      <c r="C7251" s="4" t="s">
        <v>25349</v>
      </c>
      <c r="D7251" s="4" t="s">
        <v>25350</v>
      </c>
      <c r="E7251" s="4" t="s">
        <v>10</v>
      </c>
      <c r="F7251" s="4" t="s">
        <v>10</v>
      </c>
      <c r="G7251" s="4" t="s">
        <v>12</v>
      </c>
    </row>
    <row r="7252" customFormat="false" ht="15.75" hidden="false" customHeight="false" outlineLevel="0" collapsed="false">
      <c r="A7252" s="3" t="n">
        <v>7251</v>
      </c>
      <c r="B7252" s="4" t="s">
        <v>25351</v>
      </c>
      <c r="C7252" s="4" t="s">
        <v>25352</v>
      </c>
      <c r="D7252" s="4" t="s">
        <v>25353</v>
      </c>
      <c r="E7252" s="4" t="s">
        <v>25354</v>
      </c>
      <c r="F7252" s="4" t="s">
        <v>10</v>
      </c>
      <c r="G7252" s="4" t="s">
        <v>12</v>
      </c>
    </row>
    <row r="7253" customFormat="false" ht="15.75" hidden="false" customHeight="false" outlineLevel="0" collapsed="false">
      <c r="A7253" s="3" t="n">
        <v>7252</v>
      </c>
      <c r="B7253" s="4" t="s">
        <v>25355</v>
      </c>
      <c r="C7253" s="4" t="s">
        <v>25356</v>
      </c>
      <c r="D7253" s="4" t="s">
        <v>25357</v>
      </c>
      <c r="E7253" s="4" t="s">
        <v>25358</v>
      </c>
      <c r="F7253" s="4" t="s">
        <v>10</v>
      </c>
      <c r="G7253" s="4" t="s">
        <v>12</v>
      </c>
    </row>
    <row r="7254" customFormat="false" ht="15.75" hidden="false" customHeight="false" outlineLevel="0" collapsed="false">
      <c r="A7254" s="3" t="n">
        <v>7253</v>
      </c>
      <c r="B7254" s="4" t="s">
        <v>25359</v>
      </c>
      <c r="C7254" s="4" t="s">
        <v>25360</v>
      </c>
      <c r="D7254" s="4" t="s">
        <v>25361</v>
      </c>
      <c r="E7254" s="4" t="s">
        <v>25362</v>
      </c>
      <c r="F7254" s="4" t="s">
        <v>10</v>
      </c>
      <c r="G7254" s="4" t="s">
        <v>12</v>
      </c>
    </row>
    <row r="7255" customFormat="false" ht="15.75" hidden="false" customHeight="false" outlineLevel="0" collapsed="false">
      <c r="A7255" s="3" t="n">
        <v>7254</v>
      </c>
      <c r="B7255" s="4" t="s">
        <v>25363</v>
      </c>
      <c r="C7255" s="4" t="s">
        <v>6853</v>
      </c>
      <c r="D7255" s="4" t="s">
        <v>25364</v>
      </c>
      <c r="E7255" s="4" t="s">
        <v>25365</v>
      </c>
      <c r="F7255" s="4" t="s">
        <v>10</v>
      </c>
      <c r="G7255" s="4" t="s">
        <v>12</v>
      </c>
    </row>
    <row r="7256" customFormat="false" ht="15.75" hidden="false" customHeight="false" outlineLevel="0" collapsed="false">
      <c r="A7256" s="3" t="n">
        <v>7255</v>
      </c>
      <c r="B7256" s="4" t="s">
        <v>25366</v>
      </c>
      <c r="C7256" s="4" t="s">
        <v>25367</v>
      </c>
      <c r="D7256" s="4" t="s">
        <v>25368</v>
      </c>
      <c r="E7256" s="4" t="s">
        <v>17489</v>
      </c>
      <c r="F7256" s="4" t="s">
        <v>10</v>
      </c>
      <c r="G7256" s="4" t="s">
        <v>12</v>
      </c>
    </row>
    <row r="7257" customFormat="false" ht="15.75" hidden="false" customHeight="false" outlineLevel="0" collapsed="false">
      <c r="A7257" s="3" t="n">
        <v>7256</v>
      </c>
      <c r="B7257" s="4" t="s">
        <v>25369</v>
      </c>
      <c r="C7257" s="4" t="s">
        <v>6853</v>
      </c>
      <c r="D7257" s="4" t="s">
        <v>25370</v>
      </c>
      <c r="E7257" s="4" t="s">
        <v>10</v>
      </c>
      <c r="F7257" s="4" t="s">
        <v>10</v>
      </c>
      <c r="G7257" s="4" t="s">
        <v>12</v>
      </c>
    </row>
    <row r="7258" customFormat="false" ht="15.75" hidden="false" customHeight="false" outlineLevel="0" collapsed="false">
      <c r="A7258" s="3" t="n">
        <v>7257</v>
      </c>
      <c r="B7258" s="4" t="s">
        <v>25371</v>
      </c>
      <c r="C7258" s="4" t="s">
        <v>25372</v>
      </c>
      <c r="D7258" s="4" t="s">
        <v>25373</v>
      </c>
      <c r="E7258" s="4" t="s">
        <v>17489</v>
      </c>
      <c r="F7258" s="4" t="s">
        <v>10</v>
      </c>
      <c r="G7258" s="4" t="s">
        <v>12</v>
      </c>
    </row>
    <row r="7259" customFormat="false" ht="15.75" hidden="false" customHeight="false" outlineLevel="0" collapsed="false">
      <c r="A7259" s="3" t="n">
        <v>7258</v>
      </c>
      <c r="B7259" s="4" t="s">
        <v>25374</v>
      </c>
      <c r="C7259" s="4" t="s">
        <v>25375</v>
      </c>
      <c r="D7259" s="4" t="s">
        <v>25376</v>
      </c>
      <c r="E7259" s="4" t="n">
        <v>9845830446</v>
      </c>
      <c r="F7259" s="4" t="s">
        <v>10</v>
      </c>
      <c r="G7259" s="4" t="s">
        <v>12</v>
      </c>
    </row>
    <row r="7260" customFormat="false" ht="15.75" hidden="false" customHeight="false" outlineLevel="0" collapsed="false">
      <c r="A7260" s="3" t="n">
        <v>7259</v>
      </c>
      <c r="B7260" s="4" t="s">
        <v>25377</v>
      </c>
      <c r="C7260" s="4" t="s">
        <v>25378</v>
      </c>
      <c r="D7260" s="10" t="s">
        <v>25379</v>
      </c>
      <c r="E7260" s="4" t="s">
        <v>25380</v>
      </c>
      <c r="F7260" s="4" t="s">
        <v>10</v>
      </c>
      <c r="G7260" s="4" t="s">
        <v>12</v>
      </c>
    </row>
    <row r="7261" customFormat="false" ht="15.75" hidden="false" customHeight="false" outlineLevel="0" collapsed="false">
      <c r="A7261" s="3" t="n">
        <v>7260</v>
      </c>
      <c r="B7261" s="4" t="s">
        <v>25381</v>
      </c>
      <c r="C7261" s="4" t="s">
        <v>6853</v>
      </c>
      <c r="D7261" s="4" t="s">
        <v>25382</v>
      </c>
      <c r="E7261" s="4" t="s">
        <v>25383</v>
      </c>
      <c r="F7261" s="4" t="s">
        <v>10</v>
      </c>
      <c r="G7261" s="4" t="s">
        <v>12</v>
      </c>
    </row>
    <row r="7262" customFormat="false" ht="15.75" hidden="false" customHeight="false" outlineLevel="0" collapsed="false">
      <c r="A7262" s="3" t="n">
        <v>7261</v>
      </c>
      <c r="B7262" s="4" t="s">
        <v>25384</v>
      </c>
      <c r="C7262" s="4" t="s">
        <v>7630</v>
      </c>
      <c r="D7262" s="4" t="s">
        <v>25385</v>
      </c>
      <c r="E7262" s="4" t="s">
        <v>10</v>
      </c>
      <c r="F7262" s="4" t="s">
        <v>10</v>
      </c>
      <c r="G7262" s="4" t="s">
        <v>12</v>
      </c>
    </row>
    <row r="7263" customFormat="false" ht="15.75" hidden="false" customHeight="false" outlineLevel="0" collapsed="false">
      <c r="A7263" s="3" t="n">
        <v>7262</v>
      </c>
      <c r="B7263" s="4" t="s">
        <v>25386</v>
      </c>
      <c r="C7263" s="4" t="s">
        <v>25387</v>
      </c>
      <c r="D7263" s="4" t="s">
        <v>25388</v>
      </c>
      <c r="E7263" s="4" t="s">
        <v>25389</v>
      </c>
      <c r="F7263" s="4" t="s">
        <v>10</v>
      </c>
      <c r="G7263" s="4" t="s">
        <v>12</v>
      </c>
    </row>
    <row r="7264" customFormat="false" ht="15.75" hidden="false" customHeight="false" outlineLevel="0" collapsed="false">
      <c r="A7264" s="3" t="n">
        <v>7263</v>
      </c>
      <c r="B7264" s="4" t="s">
        <v>25390</v>
      </c>
      <c r="C7264" s="4" t="s">
        <v>6853</v>
      </c>
      <c r="D7264" s="4" t="s">
        <v>25391</v>
      </c>
      <c r="E7264" s="4" t="n">
        <v>32228239</v>
      </c>
      <c r="F7264" s="4" t="s">
        <v>10</v>
      </c>
      <c r="G7264" s="4" t="s">
        <v>12</v>
      </c>
    </row>
    <row r="7265" customFormat="false" ht="15.75" hidden="false" customHeight="false" outlineLevel="0" collapsed="false">
      <c r="A7265" s="3" t="n">
        <v>7264</v>
      </c>
      <c r="B7265" s="4" t="s">
        <v>25392</v>
      </c>
      <c r="C7265" s="4" t="s">
        <v>25393</v>
      </c>
      <c r="D7265" s="4" t="s">
        <v>25394</v>
      </c>
      <c r="E7265" s="4" t="n">
        <v>9955172051</v>
      </c>
      <c r="F7265" s="4" t="s">
        <v>10</v>
      </c>
      <c r="G7265" s="4" t="s">
        <v>12</v>
      </c>
    </row>
    <row r="7266" customFormat="false" ht="15.75" hidden="false" customHeight="false" outlineLevel="0" collapsed="false">
      <c r="A7266" s="3" t="n">
        <v>7265</v>
      </c>
      <c r="B7266" s="4" t="s">
        <v>25395</v>
      </c>
      <c r="C7266" s="4" t="s">
        <v>25396</v>
      </c>
      <c r="D7266" s="4" t="s">
        <v>25397</v>
      </c>
      <c r="E7266" s="4" t="s">
        <v>25398</v>
      </c>
      <c r="F7266" s="4" t="s">
        <v>10</v>
      </c>
      <c r="G7266" s="4" t="s">
        <v>12</v>
      </c>
    </row>
    <row r="7267" customFormat="false" ht="15.75" hidden="false" customHeight="false" outlineLevel="0" collapsed="false">
      <c r="A7267" s="3" t="n">
        <v>7266</v>
      </c>
      <c r="B7267" s="4" t="s">
        <v>25399</v>
      </c>
      <c r="C7267" s="4" t="s">
        <v>25400</v>
      </c>
      <c r="D7267" s="4" t="s">
        <v>25401</v>
      </c>
      <c r="E7267" s="4" t="s">
        <v>25402</v>
      </c>
      <c r="F7267" s="4" t="s">
        <v>10</v>
      </c>
      <c r="G7267" s="4" t="s">
        <v>12</v>
      </c>
    </row>
    <row r="7268" customFormat="false" ht="15.75" hidden="false" customHeight="false" outlineLevel="0" collapsed="false">
      <c r="A7268" s="3" t="n">
        <v>7267</v>
      </c>
      <c r="B7268" s="4" t="s">
        <v>25403</v>
      </c>
      <c r="C7268" s="4" t="s">
        <v>25404</v>
      </c>
      <c r="D7268" s="4" t="s">
        <v>25405</v>
      </c>
      <c r="E7268" s="4" t="s">
        <v>25406</v>
      </c>
      <c r="F7268" s="4" t="s">
        <v>10</v>
      </c>
      <c r="G7268" s="4" t="s">
        <v>12</v>
      </c>
    </row>
    <row r="7269" customFormat="false" ht="15.75" hidden="false" customHeight="false" outlineLevel="0" collapsed="false">
      <c r="A7269" s="3" t="n">
        <v>7268</v>
      </c>
      <c r="B7269" s="4" t="s">
        <v>25407</v>
      </c>
      <c r="C7269" s="4" t="s">
        <v>25408</v>
      </c>
      <c r="D7269" s="4" t="s">
        <v>25409</v>
      </c>
      <c r="E7269" s="4" t="n">
        <v>9003489299</v>
      </c>
      <c r="F7269" s="4" t="s">
        <v>10</v>
      </c>
      <c r="G7269" s="4" t="s">
        <v>12</v>
      </c>
    </row>
    <row r="7270" customFormat="false" ht="15.75" hidden="false" customHeight="false" outlineLevel="0" collapsed="false">
      <c r="A7270" s="3" t="n">
        <v>7269</v>
      </c>
      <c r="B7270" s="4" t="s">
        <v>25410</v>
      </c>
      <c r="C7270" s="4" t="s">
        <v>25411</v>
      </c>
      <c r="D7270" s="4" t="s">
        <v>25412</v>
      </c>
      <c r="E7270" s="4" t="s">
        <v>25411</v>
      </c>
      <c r="F7270" s="4" t="s">
        <v>10</v>
      </c>
      <c r="G7270" s="4" t="s">
        <v>12</v>
      </c>
    </row>
    <row r="7271" customFormat="false" ht="15.75" hidden="false" customHeight="false" outlineLevel="0" collapsed="false">
      <c r="A7271" s="3" t="n">
        <v>7270</v>
      </c>
      <c r="B7271" s="4" t="s">
        <v>25413</v>
      </c>
      <c r="C7271" s="4" t="s">
        <v>25414</v>
      </c>
      <c r="D7271" s="4" t="s">
        <v>25415</v>
      </c>
      <c r="E7271" s="4" t="n">
        <v>9867949571</v>
      </c>
      <c r="F7271" s="4" t="s">
        <v>10</v>
      </c>
      <c r="G7271" s="4" t="s">
        <v>12</v>
      </c>
    </row>
    <row r="7272" customFormat="false" ht="15.75" hidden="false" customHeight="false" outlineLevel="0" collapsed="false">
      <c r="A7272" s="3" t="n">
        <v>7271</v>
      </c>
      <c r="B7272" s="4" t="s">
        <v>25416</v>
      </c>
      <c r="C7272" s="4" t="s">
        <v>25417</v>
      </c>
      <c r="D7272" s="4" t="s">
        <v>25418</v>
      </c>
      <c r="E7272" s="4" t="s">
        <v>25419</v>
      </c>
      <c r="F7272" s="4" t="s">
        <v>10</v>
      </c>
      <c r="G7272" s="4" t="s">
        <v>12</v>
      </c>
    </row>
    <row r="7273" customFormat="false" ht="15.75" hidden="false" customHeight="false" outlineLevel="0" collapsed="false">
      <c r="A7273" s="3" t="n">
        <v>7272</v>
      </c>
      <c r="B7273" s="4" t="s">
        <v>25420</v>
      </c>
      <c r="C7273" s="4" t="s">
        <v>6853</v>
      </c>
      <c r="D7273" s="4" t="s">
        <v>25421</v>
      </c>
      <c r="E7273" s="4" t="s">
        <v>10</v>
      </c>
      <c r="F7273" s="4" t="s">
        <v>10</v>
      </c>
      <c r="G7273" s="4" t="s">
        <v>12</v>
      </c>
    </row>
    <row r="7274" customFormat="false" ht="15.75" hidden="false" customHeight="false" outlineLevel="0" collapsed="false">
      <c r="A7274" s="3" t="n">
        <v>7273</v>
      </c>
      <c r="B7274" s="4" t="s">
        <v>25422</v>
      </c>
      <c r="C7274" s="4" t="s">
        <v>25423</v>
      </c>
      <c r="D7274" s="4" t="s">
        <v>25424</v>
      </c>
      <c r="E7274" s="4" t="s">
        <v>25425</v>
      </c>
      <c r="F7274" s="4" t="s">
        <v>10</v>
      </c>
      <c r="G7274" s="4" t="s">
        <v>12</v>
      </c>
    </row>
    <row r="7275" customFormat="false" ht="15.75" hidden="false" customHeight="false" outlineLevel="0" collapsed="false">
      <c r="A7275" s="3" t="n">
        <v>7274</v>
      </c>
      <c r="B7275" s="4" t="s">
        <v>25426</v>
      </c>
      <c r="C7275" s="4" t="s">
        <v>17963</v>
      </c>
      <c r="D7275" s="4" t="s">
        <v>25427</v>
      </c>
      <c r="E7275" s="4" t="s">
        <v>17963</v>
      </c>
      <c r="F7275" s="4" t="s">
        <v>10</v>
      </c>
      <c r="G7275" s="4" t="s">
        <v>12</v>
      </c>
    </row>
    <row r="7276" customFormat="false" ht="15.75" hidden="false" customHeight="false" outlineLevel="0" collapsed="false">
      <c r="A7276" s="3" t="n">
        <v>7275</v>
      </c>
      <c r="B7276" s="4" t="s">
        <v>25428</v>
      </c>
      <c r="C7276" s="4" t="s">
        <v>6853</v>
      </c>
      <c r="D7276" s="4" t="s">
        <v>25429</v>
      </c>
      <c r="E7276" s="4" t="s">
        <v>10</v>
      </c>
      <c r="F7276" s="4" t="s">
        <v>10</v>
      </c>
      <c r="G7276" s="4" t="s">
        <v>12</v>
      </c>
    </row>
    <row r="7277" customFormat="false" ht="15.75" hidden="false" customHeight="false" outlineLevel="0" collapsed="false">
      <c r="A7277" s="3" t="n">
        <v>7276</v>
      </c>
      <c r="B7277" s="4" t="s">
        <v>25430</v>
      </c>
      <c r="C7277" s="4" t="s">
        <v>25431</v>
      </c>
      <c r="D7277" s="4" t="s">
        <v>25432</v>
      </c>
      <c r="E7277" s="4" t="s">
        <v>25433</v>
      </c>
      <c r="F7277" s="4" t="s">
        <v>10</v>
      </c>
      <c r="G7277" s="4" t="s">
        <v>12</v>
      </c>
    </row>
    <row r="7278" customFormat="false" ht="15.75" hidden="false" customHeight="false" outlineLevel="0" collapsed="false">
      <c r="A7278" s="3" t="n">
        <v>7277</v>
      </c>
      <c r="B7278" s="4" t="s">
        <v>25434</v>
      </c>
      <c r="C7278" s="4" t="s">
        <v>25435</v>
      </c>
      <c r="D7278" s="4" t="s">
        <v>25436</v>
      </c>
      <c r="E7278" s="4" t="s">
        <v>25437</v>
      </c>
      <c r="F7278" s="4" t="s">
        <v>10</v>
      </c>
      <c r="G7278" s="4" t="s">
        <v>12</v>
      </c>
    </row>
    <row r="7279" customFormat="false" ht="15.75" hidden="false" customHeight="false" outlineLevel="0" collapsed="false">
      <c r="A7279" s="3" t="n">
        <v>7278</v>
      </c>
      <c r="B7279" s="4" t="s">
        <v>25438</v>
      </c>
      <c r="C7279" s="4" t="s">
        <v>6853</v>
      </c>
      <c r="D7279" s="4" t="s">
        <v>25439</v>
      </c>
      <c r="E7279" s="4" t="s">
        <v>10</v>
      </c>
      <c r="F7279" s="4" t="s">
        <v>10</v>
      </c>
      <c r="G7279" s="4" t="s">
        <v>12</v>
      </c>
    </row>
    <row r="7280" customFormat="false" ht="15.75" hidden="false" customHeight="false" outlineLevel="0" collapsed="false">
      <c r="A7280" s="3" t="n">
        <v>7279</v>
      </c>
      <c r="B7280" s="4" t="s">
        <v>25440</v>
      </c>
      <c r="C7280" s="4" t="s">
        <v>25441</v>
      </c>
      <c r="D7280" s="4" t="s">
        <v>25442</v>
      </c>
      <c r="E7280" s="4" t="s">
        <v>10</v>
      </c>
      <c r="F7280" s="4" t="s">
        <v>10</v>
      </c>
      <c r="G7280" s="4" t="s">
        <v>12</v>
      </c>
    </row>
    <row r="7281" customFormat="false" ht="15.75" hidden="false" customHeight="false" outlineLevel="0" collapsed="false">
      <c r="A7281" s="3" t="n">
        <v>7280</v>
      </c>
      <c r="B7281" s="4" t="s">
        <v>25443</v>
      </c>
      <c r="C7281" s="4" t="s">
        <v>25444</v>
      </c>
      <c r="D7281" s="4" t="s">
        <v>25445</v>
      </c>
      <c r="E7281" s="4" t="n">
        <v>9654771853</v>
      </c>
      <c r="F7281" s="4" t="s">
        <v>10</v>
      </c>
      <c r="G7281" s="4" t="s">
        <v>12</v>
      </c>
    </row>
    <row r="7282" customFormat="false" ht="15.75" hidden="false" customHeight="false" outlineLevel="0" collapsed="false">
      <c r="A7282" s="3" t="n">
        <v>7281</v>
      </c>
      <c r="B7282" s="4" t="s">
        <v>25446</v>
      </c>
      <c r="C7282" s="4" t="s">
        <v>25447</v>
      </c>
      <c r="D7282" s="4" t="s">
        <v>25448</v>
      </c>
      <c r="E7282" s="4" t="n">
        <v>976985111</v>
      </c>
      <c r="F7282" s="4" t="s">
        <v>10</v>
      </c>
      <c r="G7282" s="4" t="s">
        <v>12</v>
      </c>
    </row>
    <row r="7283" customFormat="false" ht="15.75" hidden="false" customHeight="false" outlineLevel="0" collapsed="false">
      <c r="A7283" s="3" t="n">
        <v>7282</v>
      </c>
      <c r="B7283" s="4" t="s">
        <v>25449</v>
      </c>
      <c r="C7283" s="4" t="s">
        <v>25450</v>
      </c>
      <c r="D7283" s="4" t="s">
        <v>25451</v>
      </c>
      <c r="E7283" s="4" t="s">
        <v>25450</v>
      </c>
      <c r="F7283" s="4" t="s">
        <v>10</v>
      </c>
      <c r="G7283" s="4" t="s">
        <v>12</v>
      </c>
    </row>
    <row r="7284" customFormat="false" ht="15.75" hidden="false" customHeight="false" outlineLevel="0" collapsed="false">
      <c r="A7284" s="3" t="n">
        <v>7283</v>
      </c>
      <c r="B7284" s="4" t="s">
        <v>25452</v>
      </c>
      <c r="C7284" s="4" t="s">
        <v>25453</v>
      </c>
      <c r="D7284" s="4" t="s">
        <v>25454</v>
      </c>
      <c r="E7284" s="4" t="s">
        <v>10</v>
      </c>
      <c r="F7284" s="4" t="s">
        <v>10</v>
      </c>
      <c r="G7284" s="4" t="s">
        <v>12</v>
      </c>
    </row>
    <row r="7285" customFormat="false" ht="15.75" hidden="false" customHeight="false" outlineLevel="0" collapsed="false">
      <c r="A7285" s="3" t="n">
        <v>7284</v>
      </c>
      <c r="B7285" s="4" t="s">
        <v>25455</v>
      </c>
      <c r="C7285" s="4" t="s">
        <v>25456</v>
      </c>
      <c r="D7285" s="4" t="s">
        <v>25457</v>
      </c>
      <c r="E7285" s="4" t="s">
        <v>25458</v>
      </c>
      <c r="F7285" s="4" t="s">
        <v>10</v>
      </c>
      <c r="G7285" s="4" t="s">
        <v>12</v>
      </c>
    </row>
    <row r="7286" customFormat="false" ht="15.75" hidden="false" customHeight="false" outlineLevel="0" collapsed="false">
      <c r="A7286" s="3" t="n">
        <v>7285</v>
      </c>
      <c r="B7286" s="4" t="s">
        <v>25459</v>
      </c>
      <c r="C7286" s="4" t="s">
        <v>6853</v>
      </c>
      <c r="D7286" s="4" t="s">
        <v>25460</v>
      </c>
      <c r="E7286" s="4" t="s">
        <v>25461</v>
      </c>
      <c r="F7286" s="4" t="s">
        <v>10</v>
      </c>
      <c r="G7286" s="4" t="s">
        <v>12</v>
      </c>
    </row>
    <row r="7287" customFormat="false" ht="15.75" hidden="false" customHeight="false" outlineLevel="0" collapsed="false">
      <c r="A7287" s="3" t="n">
        <v>7286</v>
      </c>
      <c r="B7287" s="4" t="s">
        <v>25462</v>
      </c>
      <c r="C7287" s="4" t="s">
        <v>290</v>
      </c>
      <c r="D7287" s="4" t="s">
        <v>25463</v>
      </c>
      <c r="E7287" s="4" t="n">
        <v>7799101290</v>
      </c>
      <c r="F7287" s="4" t="s">
        <v>10</v>
      </c>
      <c r="G7287" s="4" t="s">
        <v>12</v>
      </c>
    </row>
    <row r="7288" customFormat="false" ht="15.75" hidden="false" customHeight="false" outlineLevel="0" collapsed="false">
      <c r="A7288" s="3" t="n">
        <v>7287</v>
      </c>
      <c r="B7288" s="4" t="s">
        <v>25464</v>
      </c>
      <c r="C7288" s="4" t="s">
        <v>6853</v>
      </c>
      <c r="D7288" s="4" t="s">
        <v>25465</v>
      </c>
      <c r="E7288" s="4" t="s">
        <v>25466</v>
      </c>
      <c r="F7288" s="4" t="s">
        <v>10</v>
      </c>
      <c r="G7288" s="4" t="s">
        <v>12</v>
      </c>
    </row>
    <row r="7289" customFormat="false" ht="15.75" hidden="false" customHeight="false" outlineLevel="0" collapsed="false">
      <c r="A7289" s="3" t="n">
        <v>7288</v>
      </c>
      <c r="B7289" s="4" t="s">
        <v>25467</v>
      </c>
      <c r="C7289" s="4" t="s">
        <v>25468</v>
      </c>
      <c r="D7289" s="4" t="s">
        <v>25469</v>
      </c>
      <c r="E7289" s="4" t="s">
        <v>25470</v>
      </c>
      <c r="F7289" s="4" t="s">
        <v>10</v>
      </c>
      <c r="G7289" s="4" t="s">
        <v>12</v>
      </c>
    </row>
    <row r="7290" customFormat="false" ht="15.75" hidden="false" customHeight="false" outlineLevel="0" collapsed="false">
      <c r="A7290" s="3" t="n">
        <v>7289</v>
      </c>
      <c r="B7290" s="4" t="s">
        <v>25471</v>
      </c>
      <c r="C7290" s="4" t="s">
        <v>25472</v>
      </c>
      <c r="D7290" s="4" t="s">
        <v>25473</v>
      </c>
      <c r="E7290" s="4" t="n">
        <v>9997371772</v>
      </c>
      <c r="F7290" s="4" t="s">
        <v>10</v>
      </c>
      <c r="G7290" s="4" t="s">
        <v>12</v>
      </c>
    </row>
    <row r="7291" customFormat="false" ht="15.75" hidden="false" customHeight="false" outlineLevel="0" collapsed="false">
      <c r="A7291" s="3" t="n">
        <v>7290</v>
      </c>
      <c r="B7291" s="4" t="s">
        <v>25474</v>
      </c>
      <c r="C7291" s="4" t="s">
        <v>6853</v>
      </c>
      <c r="D7291" s="4" t="s">
        <v>25475</v>
      </c>
      <c r="E7291" s="4" t="s">
        <v>10</v>
      </c>
      <c r="F7291" s="4" t="s">
        <v>10</v>
      </c>
      <c r="G7291" s="4" t="s">
        <v>12</v>
      </c>
    </row>
    <row r="7292" customFormat="false" ht="15.75" hidden="false" customHeight="false" outlineLevel="0" collapsed="false">
      <c r="A7292" s="3" t="n">
        <v>7291</v>
      </c>
      <c r="B7292" s="4" t="s">
        <v>25476</v>
      </c>
      <c r="C7292" s="4" t="s">
        <v>25477</v>
      </c>
      <c r="D7292" s="4" t="s">
        <v>25478</v>
      </c>
      <c r="E7292" s="4" t="s">
        <v>17489</v>
      </c>
      <c r="F7292" s="4" t="s">
        <v>10</v>
      </c>
      <c r="G7292" s="4" t="s">
        <v>12</v>
      </c>
    </row>
    <row r="7293" customFormat="false" ht="15.75" hidden="false" customHeight="false" outlineLevel="0" collapsed="false">
      <c r="A7293" s="3" t="n">
        <v>7292</v>
      </c>
      <c r="B7293" s="6" t="s">
        <v>25479</v>
      </c>
      <c r="C7293" s="4" t="s">
        <v>6853</v>
      </c>
      <c r="D7293" s="4" t="s">
        <v>25480</v>
      </c>
      <c r="E7293" s="4" t="s">
        <v>10</v>
      </c>
      <c r="F7293" s="4" t="s">
        <v>10</v>
      </c>
      <c r="G7293" s="4" t="s">
        <v>12</v>
      </c>
    </row>
    <row r="7294" customFormat="false" ht="15.75" hidden="false" customHeight="false" outlineLevel="0" collapsed="false">
      <c r="A7294" s="3" t="n">
        <v>7293</v>
      </c>
      <c r="B7294" s="4" t="s">
        <v>25481</v>
      </c>
      <c r="C7294" s="4" t="s">
        <v>6853</v>
      </c>
      <c r="D7294" s="4" t="s">
        <v>25482</v>
      </c>
      <c r="E7294" s="4" t="n">
        <v>24831255</v>
      </c>
      <c r="F7294" s="4" t="s">
        <v>10</v>
      </c>
      <c r="G7294" s="4" t="s">
        <v>12</v>
      </c>
    </row>
    <row r="7295" customFormat="false" ht="15.75" hidden="false" customHeight="false" outlineLevel="0" collapsed="false">
      <c r="A7295" s="3" t="n">
        <v>7294</v>
      </c>
      <c r="B7295" s="4" t="s">
        <v>25483</v>
      </c>
      <c r="C7295" s="4" t="s">
        <v>6853</v>
      </c>
      <c r="D7295" s="4" t="s">
        <v>25484</v>
      </c>
      <c r="E7295" s="4" t="s">
        <v>10</v>
      </c>
      <c r="F7295" s="4" t="s">
        <v>10</v>
      </c>
      <c r="G7295" s="4" t="s">
        <v>12</v>
      </c>
    </row>
    <row r="7296" customFormat="false" ht="15.75" hidden="false" customHeight="false" outlineLevel="0" collapsed="false">
      <c r="A7296" s="3" t="n">
        <v>7295</v>
      </c>
      <c r="B7296" s="4" t="s">
        <v>25485</v>
      </c>
      <c r="C7296" s="4" t="s">
        <v>25486</v>
      </c>
      <c r="D7296" s="4" t="s">
        <v>25487</v>
      </c>
      <c r="E7296" s="4" t="n">
        <v>9846098450</v>
      </c>
      <c r="F7296" s="4" t="s">
        <v>10</v>
      </c>
      <c r="G7296" s="4" t="s">
        <v>12</v>
      </c>
    </row>
    <row r="7297" customFormat="false" ht="15.75" hidden="false" customHeight="false" outlineLevel="0" collapsed="false">
      <c r="A7297" s="3" t="n">
        <v>7296</v>
      </c>
      <c r="B7297" s="4" t="s">
        <v>25488</v>
      </c>
      <c r="C7297" s="4" t="s">
        <v>6853</v>
      </c>
      <c r="D7297" s="4" t="s">
        <v>25489</v>
      </c>
      <c r="E7297" s="4" t="s">
        <v>10</v>
      </c>
      <c r="F7297" s="4" t="s">
        <v>10</v>
      </c>
      <c r="G7297" s="4" t="s">
        <v>12</v>
      </c>
    </row>
    <row r="7298" customFormat="false" ht="15.75" hidden="false" customHeight="false" outlineLevel="0" collapsed="false">
      <c r="A7298" s="3" t="n">
        <v>7297</v>
      </c>
      <c r="B7298" s="4" t="s">
        <v>25490</v>
      </c>
      <c r="C7298" s="4" t="s">
        <v>17489</v>
      </c>
      <c r="D7298" s="4" t="s">
        <v>25491</v>
      </c>
      <c r="E7298" s="4" t="s">
        <v>17489</v>
      </c>
      <c r="F7298" s="4" t="s">
        <v>10</v>
      </c>
      <c r="G7298" s="4" t="s">
        <v>12</v>
      </c>
    </row>
    <row r="7299" customFormat="false" ht="15.75" hidden="false" customHeight="false" outlineLevel="0" collapsed="false">
      <c r="A7299" s="3" t="n">
        <v>7298</v>
      </c>
      <c r="B7299" s="4" t="s">
        <v>25492</v>
      </c>
      <c r="C7299" s="4" t="s">
        <v>25493</v>
      </c>
      <c r="D7299" s="4" t="s">
        <v>25494</v>
      </c>
      <c r="E7299" s="4" t="s">
        <v>17489</v>
      </c>
      <c r="F7299" s="4" t="s">
        <v>10</v>
      </c>
      <c r="G7299" s="4" t="s">
        <v>12</v>
      </c>
    </row>
    <row r="7300" customFormat="false" ht="15.75" hidden="false" customHeight="false" outlineLevel="0" collapsed="false">
      <c r="A7300" s="3" t="n">
        <v>7299</v>
      </c>
      <c r="B7300" s="4" t="s">
        <v>25495</v>
      </c>
      <c r="C7300" s="4" t="s">
        <v>6853</v>
      </c>
      <c r="D7300" s="4" t="s">
        <v>25496</v>
      </c>
      <c r="E7300" s="4" t="s">
        <v>10</v>
      </c>
      <c r="F7300" s="4" t="s">
        <v>10</v>
      </c>
      <c r="G7300" s="4" t="s">
        <v>12</v>
      </c>
    </row>
    <row r="7301" customFormat="false" ht="15.75" hidden="false" customHeight="false" outlineLevel="0" collapsed="false">
      <c r="A7301" s="3" t="n">
        <v>7300</v>
      </c>
      <c r="B7301" s="4" t="s">
        <v>25497</v>
      </c>
      <c r="C7301" s="4" t="s">
        <v>25498</v>
      </c>
      <c r="D7301" s="4" t="s">
        <v>25499</v>
      </c>
      <c r="E7301" s="8" t="n">
        <v>967000000000</v>
      </c>
      <c r="F7301" s="4" t="s">
        <v>10</v>
      </c>
      <c r="G7301" s="4" t="s">
        <v>12</v>
      </c>
    </row>
    <row r="7302" customFormat="false" ht="15.75" hidden="false" customHeight="false" outlineLevel="0" collapsed="false">
      <c r="A7302" s="3" t="n">
        <v>7301</v>
      </c>
      <c r="B7302" s="4" t="s">
        <v>25500</v>
      </c>
      <c r="C7302" s="4" t="s">
        <v>3442</v>
      </c>
      <c r="D7302" s="4" t="s">
        <v>25501</v>
      </c>
      <c r="E7302" s="4" t="s">
        <v>10</v>
      </c>
      <c r="F7302" s="4" t="s">
        <v>10</v>
      </c>
      <c r="G7302" s="4" t="s">
        <v>12</v>
      </c>
    </row>
    <row r="7303" customFormat="false" ht="15.75" hidden="false" customHeight="false" outlineLevel="0" collapsed="false">
      <c r="A7303" s="3" t="n">
        <v>7302</v>
      </c>
      <c r="B7303" s="4" t="s">
        <v>25502</v>
      </c>
      <c r="C7303" s="4" t="s">
        <v>6853</v>
      </c>
      <c r="D7303" s="4" t="s">
        <v>25503</v>
      </c>
      <c r="E7303" s="4" t="s">
        <v>10</v>
      </c>
      <c r="F7303" s="4" t="s">
        <v>10</v>
      </c>
      <c r="G7303" s="4" t="s">
        <v>12</v>
      </c>
    </row>
    <row r="7304" customFormat="false" ht="15.75" hidden="false" customHeight="false" outlineLevel="0" collapsed="false">
      <c r="A7304" s="3" t="n">
        <v>7303</v>
      </c>
      <c r="B7304" s="4" t="s">
        <v>25504</v>
      </c>
      <c r="C7304" s="4" t="s">
        <v>25505</v>
      </c>
      <c r="D7304" s="4" t="s">
        <v>25506</v>
      </c>
      <c r="E7304" s="4" t="s">
        <v>17489</v>
      </c>
      <c r="F7304" s="4" t="s">
        <v>10</v>
      </c>
      <c r="G7304" s="4" t="s">
        <v>12</v>
      </c>
    </row>
    <row r="7305" customFormat="false" ht="15.75" hidden="false" customHeight="false" outlineLevel="0" collapsed="false">
      <c r="A7305" s="3" t="n">
        <v>7304</v>
      </c>
      <c r="B7305" s="4" t="s">
        <v>25507</v>
      </c>
      <c r="C7305" s="4" t="s">
        <v>6853</v>
      </c>
      <c r="D7305" s="4" t="s">
        <v>25508</v>
      </c>
      <c r="E7305" s="4" t="s">
        <v>25509</v>
      </c>
      <c r="F7305" s="4" t="s">
        <v>10</v>
      </c>
      <c r="G7305" s="4" t="s">
        <v>12</v>
      </c>
    </row>
    <row r="7306" customFormat="false" ht="15.75" hidden="false" customHeight="false" outlineLevel="0" collapsed="false">
      <c r="A7306" s="3" t="n">
        <v>7305</v>
      </c>
      <c r="B7306" s="4" t="s">
        <v>25510</v>
      </c>
      <c r="C7306" s="4" t="s">
        <v>13903</v>
      </c>
      <c r="D7306" s="4" t="s">
        <v>25511</v>
      </c>
      <c r="E7306" s="4" t="n">
        <v>9890150070</v>
      </c>
      <c r="F7306" s="4" t="s">
        <v>10</v>
      </c>
      <c r="G7306" s="4" t="s">
        <v>12</v>
      </c>
    </row>
    <row r="7307" customFormat="false" ht="15.75" hidden="false" customHeight="false" outlineLevel="0" collapsed="false">
      <c r="A7307" s="3" t="n">
        <v>7306</v>
      </c>
      <c r="B7307" s="4" t="s">
        <v>25512</v>
      </c>
      <c r="C7307" s="4" t="s">
        <v>25513</v>
      </c>
      <c r="D7307" s="4" t="s">
        <v>25514</v>
      </c>
      <c r="E7307" s="4" t="s">
        <v>17489</v>
      </c>
      <c r="F7307" s="4" t="s">
        <v>10</v>
      </c>
      <c r="G7307" s="4" t="s">
        <v>12</v>
      </c>
    </row>
    <row r="7308" customFormat="false" ht="15.75" hidden="false" customHeight="false" outlineLevel="0" collapsed="false">
      <c r="A7308" s="3" t="n">
        <v>7307</v>
      </c>
      <c r="B7308" s="4" t="s">
        <v>25515</v>
      </c>
      <c r="C7308" s="4" t="s">
        <v>25516</v>
      </c>
      <c r="D7308" s="4" t="s">
        <v>25517</v>
      </c>
      <c r="E7308" s="4" t="s">
        <v>25518</v>
      </c>
      <c r="F7308" s="4" t="s">
        <v>10</v>
      </c>
      <c r="G7308" s="4" t="s">
        <v>12</v>
      </c>
    </row>
    <row r="7309" customFormat="false" ht="15.75" hidden="false" customHeight="false" outlineLevel="0" collapsed="false">
      <c r="A7309" s="3" t="n">
        <v>7308</v>
      </c>
      <c r="B7309" s="4" t="s">
        <v>25519</v>
      </c>
      <c r="C7309" s="4" t="s">
        <v>6853</v>
      </c>
      <c r="D7309" s="4" t="s">
        <v>25520</v>
      </c>
      <c r="E7309" s="4" t="s">
        <v>25521</v>
      </c>
      <c r="F7309" s="4" t="s">
        <v>10</v>
      </c>
      <c r="G7309" s="4" t="s">
        <v>12</v>
      </c>
    </row>
    <row r="7310" customFormat="false" ht="15.75" hidden="false" customHeight="false" outlineLevel="0" collapsed="false">
      <c r="A7310" s="3" t="n">
        <v>7309</v>
      </c>
      <c r="B7310" s="4" t="s">
        <v>25522</v>
      </c>
      <c r="C7310" s="4" t="s">
        <v>25523</v>
      </c>
      <c r="D7310" s="4" t="s">
        <v>25524</v>
      </c>
      <c r="E7310" s="4" t="n">
        <v>9910805444</v>
      </c>
      <c r="F7310" s="4" t="s">
        <v>10</v>
      </c>
      <c r="G7310" s="4" t="s">
        <v>12</v>
      </c>
    </row>
    <row r="7311" customFormat="false" ht="15.75" hidden="false" customHeight="false" outlineLevel="0" collapsed="false">
      <c r="A7311" s="3" t="n">
        <v>7310</v>
      </c>
      <c r="B7311" s="4" t="s">
        <v>25525</v>
      </c>
      <c r="C7311" s="4" t="s">
        <v>2989</v>
      </c>
      <c r="D7311" s="4" t="s">
        <v>25526</v>
      </c>
      <c r="E7311" s="4" t="s">
        <v>17489</v>
      </c>
      <c r="F7311" s="4" t="s">
        <v>10</v>
      </c>
      <c r="G7311" s="4" t="s">
        <v>12</v>
      </c>
    </row>
    <row r="7312" customFormat="false" ht="15.75" hidden="false" customHeight="false" outlineLevel="0" collapsed="false">
      <c r="A7312" s="3" t="n">
        <v>7311</v>
      </c>
      <c r="B7312" s="4" t="s">
        <v>25527</v>
      </c>
      <c r="C7312" s="4" t="s">
        <v>6853</v>
      </c>
      <c r="D7312" s="4" t="s">
        <v>25528</v>
      </c>
      <c r="E7312" s="4" t="s">
        <v>25529</v>
      </c>
      <c r="F7312" s="4" t="s">
        <v>10</v>
      </c>
      <c r="G7312" s="4" t="s">
        <v>12</v>
      </c>
    </row>
    <row r="7313" customFormat="false" ht="15.75" hidden="false" customHeight="false" outlineLevel="0" collapsed="false">
      <c r="A7313" s="3" t="n">
        <v>7312</v>
      </c>
      <c r="B7313" s="4" t="s">
        <v>25530</v>
      </c>
      <c r="C7313" s="4" t="s">
        <v>2088</v>
      </c>
      <c r="D7313" s="4" t="s">
        <v>25531</v>
      </c>
      <c r="E7313" s="4" t="s">
        <v>17489</v>
      </c>
      <c r="F7313" s="4" t="s">
        <v>10</v>
      </c>
      <c r="G7313" s="4" t="s">
        <v>12</v>
      </c>
    </row>
    <row r="7314" customFormat="false" ht="15.75" hidden="false" customHeight="false" outlineLevel="0" collapsed="false">
      <c r="A7314" s="3" t="n">
        <v>7313</v>
      </c>
      <c r="B7314" s="4" t="s">
        <v>25532</v>
      </c>
      <c r="C7314" s="4" t="s">
        <v>25533</v>
      </c>
      <c r="D7314" s="4" t="s">
        <v>25534</v>
      </c>
      <c r="E7314" s="4" t="n">
        <v>9953595756</v>
      </c>
      <c r="F7314" s="4" t="s">
        <v>10</v>
      </c>
      <c r="G7314" s="4" t="s">
        <v>12</v>
      </c>
    </row>
    <row r="7315" customFormat="false" ht="15.75" hidden="false" customHeight="false" outlineLevel="0" collapsed="false">
      <c r="A7315" s="3" t="n">
        <v>7314</v>
      </c>
      <c r="B7315" s="4" t="s">
        <v>25535</v>
      </c>
      <c r="C7315" s="4" t="s">
        <v>6853</v>
      </c>
      <c r="D7315" s="4" t="s">
        <v>25536</v>
      </c>
      <c r="E7315" s="4" t="s">
        <v>25537</v>
      </c>
      <c r="F7315" s="4" t="s">
        <v>10</v>
      </c>
      <c r="G7315" s="4" t="s">
        <v>12</v>
      </c>
    </row>
    <row r="7316" customFormat="false" ht="15.75" hidden="false" customHeight="false" outlineLevel="0" collapsed="false">
      <c r="A7316" s="3" t="n">
        <v>7315</v>
      </c>
      <c r="B7316" s="4" t="s">
        <v>25538</v>
      </c>
      <c r="C7316" s="4" t="s">
        <v>25539</v>
      </c>
      <c r="D7316" s="4" t="s">
        <v>25540</v>
      </c>
      <c r="E7316" s="4" t="n">
        <v>9321883221</v>
      </c>
      <c r="F7316" s="4" t="s">
        <v>10</v>
      </c>
      <c r="G7316" s="4" t="s">
        <v>12</v>
      </c>
    </row>
    <row r="7317" customFormat="false" ht="15.75" hidden="false" customHeight="false" outlineLevel="0" collapsed="false">
      <c r="A7317" s="3" t="n">
        <v>7316</v>
      </c>
      <c r="B7317" s="4" t="s">
        <v>25541</v>
      </c>
      <c r="C7317" s="4" t="s">
        <v>25542</v>
      </c>
      <c r="D7317" s="4" t="s">
        <v>25543</v>
      </c>
      <c r="E7317" s="4" t="s">
        <v>25544</v>
      </c>
      <c r="F7317" s="4" t="s">
        <v>10</v>
      </c>
      <c r="G7317" s="4" t="s">
        <v>12</v>
      </c>
    </row>
    <row r="7318" customFormat="false" ht="15.75" hidden="false" customHeight="false" outlineLevel="0" collapsed="false">
      <c r="A7318" s="3" t="n">
        <v>7317</v>
      </c>
      <c r="B7318" s="4" t="s">
        <v>25545</v>
      </c>
      <c r="C7318" s="4" t="s">
        <v>25546</v>
      </c>
      <c r="D7318" s="4" t="s">
        <v>25547</v>
      </c>
      <c r="E7318" s="4" t="s">
        <v>17489</v>
      </c>
      <c r="F7318" s="4" t="s">
        <v>10</v>
      </c>
      <c r="G7318" s="4" t="s">
        <v>12</v>
      </c>
    </row>
    <row r="7319" customFormat="false" ht="15.75" hidden="false" customHeight="false" outlineLevel="0" collapsed="false">
      <c r="A7319" s="3" t="n">
        <v>7318</v>
      </c>
      <c r="B7319" s="4" t="s">
        <v>25548</v>
      </c>
      <c r="C7319" s="4" t="s">
        <v>7907</v>
      </c>
      <c r="D7319" s="4" t="s">
        <v>25549</v>
      </c>
      <c r="E7319" s="4" t="s">
        <v>25550</v>
      </c>
      <c r="F7319" s="4" t="s">
        <v>10</v>
      </c>
      <c r="G7319" s="4" t="s">
        <v>12</v>
      </c>
    </row>
    <row r="7320" customFormat="false" ht="15.75" hidden="false" customHeight="false" outlineLevel="0" collapsed="false">
      <c r="A7320" s="3" t="n">
        <v>7319</v>
      </c>
      <c r="B7320" s="4" t="s">
        <v>25551</v>
      </c>
      <c r="C7320" s="4" t="s">
        <v>25552</v>
      </c>
      <c r="D7320" s="4" t="s">
        <v>25553</v>
      </c>
      <c r="E7320" s="4" t="s">
        <v>10</v>
      </c>
      <c r="F7320" s="4" t="s">
        <v>10</v>
      </c>
      <c r="G7320" s="4" t="s">
        <v>12</v>
      </c>
    </row>
    <row r="7321" customFormat="false" ht="15.75" hidden="false" customHeight="false" outlineLevel="0" collapsed="false">
      <c r="A7321" s="3" t="n">
        <v>7320</v>
      </c>
      <c r="B7321" s="4" t="s">
        <v>25554</v>
      </c>
      <c r="C7321" s="4" t="s">
        <v>3175</v>
      </c>
      <c r="D7321" s="4" t="s">
        <v>25555</v>
      </c>
      <c r="E7321" s="4" t="s">
        <v>25556</v>
      </c>
      <c r="F7321" s="4" t="s">
        <v>10</v>
      </c>
      <c r="G7321" s="4" t="s">
        <v>12</v>
      </c>
    </row>
    <row r="7322" customFormat="false" ht="15.75" hidden="false" customHeight="false" outlineLevel="0" collapsed="false">
      <c r="A7322" s="3" t="n">
        <v>7321</v>
      </c>
      <c r="B7322" s="4" t="s">
        <v>25557</v>
      </c>
      <c r="C7322" s="4" t="s">
        <v>25558</v>
      </c>
      <c r="D7322" s="4" t="s">
        <v>25559</v>
      </c>
      <c r="E7322" s="4" t="s">
        <v>25560</v>
      </c>
      <c r="F7322" s="4" t="s">
        <v>10</v>
      </c>
      <c r="G7322" s="4" t="s">
        <v>12</v>
      </c>
    </row>
    <row r="7323" customFormat="false" ht="15.75" hidden="false" customHeight="false" outlineLevel="0" collapsed="false">
      <c r="A7323" s="3" t="n">
        <v>7322</v>
      </c>
      <c r="B7323" s="4" t="s">
        <v>25561</v>
      </c>
      <c r="C7323" s="4" t="s">
        <v>24955</v>
      </c>
      <c r="D7323" s="4" t="s">
        <v>25562</v>
      </c>
      <c r="E7323" s="4" t="s">
        <v>10</v>
      </c>
      <c r="F7323" s="4" t="s">
        <v>10</v>
      </c>
      <c r="G7323" s="4" t="s">
        <v>12</v>
      </c>
    </row>
    <row r="7324" customFormat="false" ht="15.75" hidden="false" customHeight="false" outlineLevel="0" collapsed="false">
      <c r="A7324" s="3" t="n">
        <v>7323</v>
      </c>
      <c r="B7324" s="4" t="s">
        <v>25563</v>
      </c>
      <c r="C7324" s="4" t="s">
        <v>25564</v>
      </c>
      <c r="D7324" s="4" t="s">
        <v>25565</v>
      </c>
      <c r="E7324" s="4" t="s">
        <v>25566</v>
      </c>
      <c r="F7324" s="4" t="s">
        <v>10</v>
      </c>
      <c r="G7324" s="4" t="s">
        <v>12</v>
      </c>
    </row>
    <row r="7325" customFormat="false" ht="15.75" hidden="false" customHeight="false" outlineLevel="0" collapsed="false">
      <c r="A7325" s="3" t="n">
        <v>7324</v>
      </c>
      <c r="B7325" s="4" t="s">
        <v>25567</v>
      </c>
      <c r="C7325" s="4" t="s">
        <v>25568</v>
      </c>
      <c r="D7325" s="4" t="s">
        <v>25569</v>
      </c>
      <c r="E7325" s="4" t="n">
        <v>9665993184</v>
      </c>
      <c r="F7325" s="4" t="s">
        <v>10</v>
      </c>
      <c r="G7325" s="4" t="s">
        <v>12</v>
      </c>
    </row>
    <row r="7326" customFormat="false" ht="15.75" hidden="false" customHeight="false" outlineLevel="0" collapsed="false">
      <c r="A7326" s="3" t="n">
        <v>7325</v>
      </c>
      <c r="B7326" s="4" t="s">
        <v>25570</v>
      </c>
      <c r="C7326" s="4" t="s">
        <v>25571</v>
      </c>
      <c r="D7326" s="4" t="s">
        <v>25572</v>
      </c>
      <c r="E7326" s="4" t="s">
        <v>25573</v>
      </c>
      <c r="F7326" s="4" t="s">
        <v>10</v>
      </c>
      <c r="G7326" s="4" t="s">
        <v>12</v>
      </c>
    </row>
    <row r="7327" customFormat="false" ht="15.75" hidden="false" customHeight="false" outlineLevel="0" collapsed="false">
      <c r="A7327" s="3" t="n">
        <v>7326</v>
      </c>
      <c r="B7327" s="4" t="s">
        <v>25574</v>
      </c>
      <c r="C7327" s="4" t="s">
        <v>25575</v>
      </c>
      <c r="D7327" s="4" t="s">
        <v>25575</v>
      </c>
      <c r="E7327" s="4" t="s">
        <v>25575</v>
      </c>
      <c r="F7327" s="4" t="s">
        <v>10</v>
      </c>
      <c r="G7327" s="4" t="s">
        <v>12</v>
      </c>
    </row>
    <row r="7328" customFormat="false" ht="15.75" hidden="false" customHeight="false" outlineLevel="0" collapsed="false">
      <c r="A7328" s="3" t="n">
        <v>7327</v>
      </c>
      <c r="B7328" s="4" t="s">
        <v>25576</v>
      </c>
      <c r="C7328" s="4" t="s">
        <v>13719</v>
      </c>
      <c r="D7328" s="4" t="s">
        <v>25577</v>
      </c>
      <c r="E7328" s="4" t="n">
        <v>9841571343</v>
      </c>
      <c r="F7328" s="4" t="s">
        <v>10</v>
      </c>
      <c r="G7328" s="4" t="s">
        <v>12</v>
      </c>
    </row>
    <row r="7329" customFormat="false" ht="15.75" hidden="false" customHeight="false" outlineLevel="0" collapsed="false">
      <c r="A7329" s="3" t="n">
        <v>7328</v>
      </c>
      <c r="B7329" s="4" t="s">
        <v>25578</v>
      </c>
      <c r="C7329" s="4" t="s">
        <v>25579</v>
      </c>
      <c r="D7329" s="4" t="s">
        <v>25580</v>
      </c>
      <c r="E7329" s="4" t="n">
        <v>9739835515</v>
      </c>
      <c r="F7329" s="4" t="s">
        <v>10</v>
      </c>
      <c r="G7329" s="4" t="s">
        <v>12</v>
      </c>
    </row>
    <row r="7330" customFormat="false" ht="15.75" hidden="false" customHeight="false" outlineLevel="0" collapsed="false">
      <c r="A7330" s="3" t="n">
        <v>7329</v>
      </c>
      <c r="B7330" s="4" t="s">
        <v>25581</v>
      </c>
      <c r="C7330" s="4" t="s">
        <v>25582</v>
      </c>
      <c r="D7330" s="4" t="s">
        <v>25583</v>
      </c>
      <c r="E7330" s="4" t="s">
        <v>17489</v>
      </c>
      <c r="F7330" s="4" t="s">
        <v>10</v>
      </c>
      <c r="G7330" s="4" t="s">
        <v>12</v>
      </c>
    </row>
    <row r="7331" customFormat="false" ht="15.75" hidden="false" customHeight="false" outlineLevel="0" collapsed="false">
      <c r="A7331" s="3" t="n">
        <v>7330</v>
      </c>
      <c r="B7331" s="4" t="s">
        <v>25584</v>
      </c>
      <c r="C7331" s="4" t="s">
        <v>6853</v>
      </c>
      <c r="D7331" s="4" t="s">
        <v>25585</v>
      </c>
      <c r="E7331" s="4" t="s">
        <v>25586</v>
      </c>
      <c r="F7331" s="4" t="s">
        <v>10</v>
      </c>
      <c r="G7331" s="4" t="s">
        <v>12</v>
      </c>
    </row>
    <row r="7332" customFormat="false" ht="15.75" hidden="false" customHeight="false" outlineLevel="0" collapsed="false">
      <c r="A7332" s="3" t="n">
        <v>7331</v>
      </c>
      <c r="B7332" s="4" t="s">
        <v>25587</v>
      </c>
      <c r="C7332" s="4" t="s">
        <v>25588</v>
      </c>
      <c r="D7332" s="4" t="s">
        <v>25589</v>
      </c>
      <c r="E7332" s="4" t="s">
        <v>25590</v>
      </c>
      <c r="F7332" s="4" t="s">
        <v>10</v>
      </c>
      <c r="G7332" s="4" t="s">
        <v>12</v>
      </c>
    </row>
    <row r="7333" customFormat="false" ht="15.75" hidden="false" customHeight="false" outlineLevel="0" collapsed="false">
      <c r="A7333" s="3" t="n">
        <v>7332</v>
      </c>
      <c r="B7333" s="4" t="s">
        <v>25591</v>
      </c>
      <c r="C7333" s="4" t="s">
        <v>6853</v>
      </c>
      <c r="D7333" s="4" t="s">
        <v>25592</v>
      </c>
      <c r="E7333" s="4" t="s">
        <v>25593</v>
      </c>
      <c r="F7333" s="4" t="s">
        <v>10</v>
      </c>
      <c r="G7333" s="4" t="s">
        <v>12</v>
      </c>
    </row>
    <row r="7334" customFormat="false" ht="15.75" hidden="false" customHeight="false" outlineLevel="0" collapsed="false">
      <c r="A7334" s="3" t="n">
        <v>7333</v>
      </c>
      <c r="B7334" s="4" t="s">
        <v>25594</v>
      </c>
      <c r="C7334" s="4" t="s">
        <v>25595</v>
      </c>
      <c r="D7334" s="4" t="s">
        <v>25596</v>
      </c>
      <c r="E7334" s="4" t="n">
        <v>8040254325</v>
      </c>
      <c r="F7334" s="4" t="s">
        <v>10</v>
      </c>
      <c r="G7334" s="4" t="s">
        <v>12</v>
      </c>
    </row>
    <row r="7335" customFormat="false" ht="15.75" hidden="false" customHeight="false" outlineLevel="0" collapsed="false">
      <c r="A7335" s="3" t="n">
        <v>7334</v>
      </c>
      <c r="B7335" s="4" t="s">
        <v>25597</v>
      </c>
      <c r="C7335" s="4" t="s">
        <v>25598</v>
      </c>
      <c r="D7335" s="4" t="s">
        <v>25599</v>
      </c>
      <c r="E7335" s="4" t="s">
        <v>25600</v>
      </c>
      <c r="F7335" s="4" t="s">
        <v>10</v>
      </c>
      <c r="G7335" s="4" t="s">
        <v>12</v>
      </c>
    </row>
    <row r="7336" customFormat="false" ht="15.75" hidden="false" customHeight="false" outlineLevel="0" collapsed="false">
      <c r="A7336" s="3" t="n">
        <v>7335</v>
      </c>
      <c r="B7336" s="4" t="s">
        <v>25601</v>
      </c>
      <c r="C7336" s="4" t="s">
        <v>25602</v>
      </c>
      <c r="D7336" s="4" t="s">
        <v>25603</v>
      </c>
      <c r="E7336" s="4" t="s">
        <v>25604</v>
      </c>
      <c r="F7336" s="4" t="s">
        <v>10</v>
      </c>
      <c r="G7336" s="4" t="s">
        <v>12</v>
      </c>
    </row>
    <row r="7337" customFormat="false" ht="15.75" hidden="false" customHeight="false" outlineLevel="0" collapsed="false">
      <c r="A7337" s="3" t="n">
        <v>7336</v>
      </c>
      <c r="B7337" s="4" t="s">
        <v>25605</v>
      </c>
      <c r="C7337" s="4" t="s">
        <v>25606</v>
      </c>
      <c r="D7337" s="4" t="s">
        <v>25607</v>
      </c>
      <c r="E7337" s="4" t="s">
        <v>17489</v>
      </c>
      <c r="F7337" s="4" t="s">
        <v>10</v>
      </c>
      <c r="G7337" s="4" t="s">
        <v>12</v>
      </c>
    </row>
    <row r="7338" customFormat="false" ht="15.75" hidden="false" customHeight="false" outlineLevel="0" collapsed="false">
      <c r="A7338" s="3" t="n">
        <v>7337</v>
      </c>
      <c r="B7338" s="4" t="s">
        <v>25608</v>
      </c>
      <c r="C7338" s="4" t="s">
        <v>25609</v>
      </c>
      <c r="D7338" s="4" t="s">
        <v>25610</v>
      </c>
      <c r="E7338" s="4" t="n">
        <v>9971444325</v>
      </c>
      <c r="F7338" s="4" t="s">
        <v>10</v>
      </c>
      <c r="G7338" s="4" t="s">
        <v>12</v>
      </c>
    </row>
    <row r="7339" customFormat="false" ht="15.75" hidden="false" customHeight="false" outlineLevel="0" collapsed="false">
      <c r="A7339" s="3" t="n">
        <v>7338</v>
      </c>
      <c r="B7339" s="4" t="s">
        <v>25611</v>
      </c>
      <c r="C7339" s="4" t="s">
        <v>6853</v>
      </c>
      <c r="D7339" s="4" t="s">
        <v>25612</v>
      </c>
      <c r="E7339" s="4" t="s">
        <v>25613</v>
      </c>
      <c r="F7339" s="4" t="s">
        <v>10</v>
      </c>
      <c r="G7339" s="4" t="s">
        <v>12</v>
      </c>
    </row>
    <row r="7340" customFormat="false" ht="15.75" hidden="false" customHeight="false" outlineLevel="0" collapsed="false">
      <c r="A7340" s="3" t="n">
        <v>7339</v>
      </c>
      <c r="B7340" s="4" t="s">
        <v>25614</v>
      </c>
      <c r="C7340" s="4" t="s">
        <v>25615</v>
      </c>
      <c r="D7340" s="4" t="s">
        <v>25616</v>
      </c>
      <c r="E7340" s="4" t="n">
        <v>9163507010</v>
      </c>
      <c r="F7340" s="4" t="s">
        <v>10</v>
      </c>
      <c r="G7340" s="4" t="s">
        <v>12</v>
      </c>
    </row>
    <row r="7341" customFormat="false" ht="15.75" hidden="false" customHeight="false" outlineLevel="0" collapsed="false">
      <c r="A7341" s="3" t="n">
        <v>7340</v>
      </c>
      <c r="B7341" s="4" t="s">
        <v>25617</v>
      </c>
      <c r="C7341" s="4" t="s">
        <v>25618</v>
      </c>
      <c r="D7341" s="4" t="s">
        <v>25619</v>
      </c>
      <c r="E7341" s="4" t="s">
        <v>10</v>
      </c>
      <c r="F7341" s="4" t="s">
        <v>10</v>
      </c>
      <c r="G7341" s="4" t="s">
        <v>12</v>
      </c>
    </row>
    <row r="7342" customFormat="false" ht="15.75" hidden="false" customHeight="false" outlineLevel="0" collapsed="false">
      <c r="A7342" s="3" t="n">
        <v>7341</v>
      </c>
      <c r="B7342" s="4" t="s">
        <v>25620</v>
      </c>
      <c r="C7342" s="4" t="s">
        <v>6853</v>
      </c>
      <c r="D7342" s="4" t="s">
        <v>25621</v>
      </c>
      <c r="E7342" s="4" t="s">
        <v>25622</v>
      </c>
      <c r="F7342" s="4" t="s">
        <v>10</v>
      </c>
      <c r="G7342" s="4" t="s">
        <v>12</v>
      </c>
    </row>
    <row r="7343" customFormat="false" ht="15.75" hidden="false" customHeight="false" outlineLevel="0" collapsed="false">
      <c r="A7343" s="3" t="n">
        <v>7342</v>
      </c>
      <c r="B7343" s="4" t="s">
        <v>25623</v>
      </c>
      <c r="C7343" s="4" t="s">
        <v>6853</v>
      </c>
      <c r="D7343" s="4" t="s">
        <v>25624</v>
      </c>
      <c r="E7343" s="4" t="s">
        <v>10</v>
      </c>
      <c r="F7343" s="4" t="s">
        <v>10</v>
      </c>
      <c r="G7343" s="4" t="s">
        <v>12</v>
      </c>
    </row>
    <row r="7344" customFormat="false" ht="15.75" hidden="false" customHeight="false" outlineLevel="0" collapsed="false">
      <c r="A7344" s="3" t="n">
        <v>7343</v>
      </c>
      <c r="B7344" s="4" t="s">
        <v>25625</v>
      </c>
      <c r="C7344" s="4" t="s">
        <v>6853</v>
      </c>
      <c r="D7344" s="4" t="s">
        <v>25626</v>
      </c>
      <c r="E7344" s="4" t="s">
        <v>25627</v>
      </c>
      <c r="F7344" s="4" t="s">
        <v>10</v>
      </c>
      <c r="G7344" s="4" t="s">
        <v>12</v>
      </c>
    </row>
    <row r="7345" customFormat="false" ht="15.75" hidden="false" customHeight="false" outlineLevel="0" collapsed="false">
      <c r="A7345" s="3" t="n">
        <v>7344</v>
      </c>
      <c r="B7345" s="4" t="s">
        <v>25628</v>
      </c>
      <c r="C7345" s="4" t="s">
        <v>25629</v>
      </c>
      <c r="D7345" s="4" t="s">
        <v>25630</v>
      </c>
      <c r="E7345" s="4" t="s">
        <v>10</v>
      </c>
      <c r="F7345" s="4" t="s">
        <v>10</v>
      </c>
      <c r="G7345" s="4" t="s">
        <v>12</v>
      </c>
    </row>
    <row r="7346" customFormat="false" ht="15.75" hidden="false" customHeight="false" outlineLevel="0" collapsed="false">
      <c r="A7346" s="3" t="n">
        <v>7345</v>
      </c>
      <c r="B7346" s="4" t="s">
        <v>25631</v>
      </c>
      <c r="C7346" s="4" t="s">
        <v>25632</v>
      </c>
      <c r="D7346" s="4" t="s">
        <v>25633</v>
      </c>
      <c r="E7346" s="4" t="n">
        <v>9999492002</v>
      </c>
      <c r="F7346" s="4" t="s">
        <v>10</v>
      </c>
      <c r="G7346" s="4" t="s">
        <v>12</v>
      </c>
    </row>
    <row r="7347" customFormat="false" ht="15.75" hidden="false" customHeight="false" outlineLevel="0" collapsed="false">
      <c r="A7347" s="3" t="n">
        <v>7346</v>
      </c>
      <c r="B7347" s="4" t="s">
        <v>25634</v>
      </c>
      <c r="C7347" s="4" t="s">
        <v>25635</v>
      </c>
      <c r="D7347" s="4" t="s">
        <v>25636</v>
      </c>
      <c r="E7347" s="4" t="n">
        <v>2030444100</v>
      </c>
      <c r="F7347" s="4" t="s">
        <v>10</v>
      </c>
      <c r="G7347" s="4" t="s">
        <v>12</v>
      </c>
    </row>
    <row r="7348" customFormat="false" ht="15.75" hidden="false" customHeight="false" outlineLevel="0" collapsed="false">
      <c r="A7348" s="3" t="n">
        <v>7347</v>
      </c>
      <c r="B7348" s="4" t="s">
        <v>25637</v>
      </c>
      <c r="C7348" s="4" t="s">
        <v>25638</v>
      </c>
      <c r="D7348" s="4" t="s">
        <v>25639</v>
      </c>
      <c r="E7348" s="4" t="s">
        <v>25640</v>
      </c>
      <c r="F7348" s="4" t="s">
        <v>10</v>
      </c>
      <c r="G7348" s="4" t="s">
        <v>12</v>
      </c>
    </row>
    <row r="7349" customFormat="false" ht="15.75" hidden="false" customHeight="false" outlineLevel="0" collapsed="false">
      <c r="A7349" s="3" t="n">
        <v>7348</v>
      </c>
      <c r="B7349" s="4" t="s">
        <v>25641</v>
      </c>
      <c r="C7349" s="4" t="s">
        <v>25642</v>
      </c>
      <c r="D7349" s="4" t="s">
        <v>25643</v>
      </c>
      <c r="E7349" s="4" t="s">
        <v>25644</v>
      </c>
      <c r="F7349" s="4" t="s">
        <v>10</v>
      </c>
      <c r="G7349" s="4" t="s">
        <v>12</v>
      </c>
    </row>
    <row r="7350" customFormat="false" ht="15.75" hidden="false" customHeight="false" outlineLevel="0" collapsed="false">
      <c r="A7350" s="3" t="n">
        <v>7349</v>
      </c>
      <c r="B7350" s="4" t="s">
        <v>25645</v>
      </c>
      <c r="C7350" s="4" t="s">
        <v>25646</v>
      </c>
      <c r="D7350" s="4" t="s">
        <v>25647</v>
      </c>
      <c r="E7350" s="4" t="s">
        <v>25648</v>
      </c>
      <c r="F7350" s="4" t="s">
        <v>10</v>
      </c>
      <c r="G7350" s="4" t="s">
        <v>12</v>
      </c>
    </row>
    <row r="7351" customFormat="false" ht="15.75" hidden="false" customHeight="false" outlineLevel="0" collapsed="false">
      <c r="A7351" s="3" t="n">
        <v>7350</v>
      </c>
      <c r="B7351" s="4" t="s">
        <v>25649</v>
      </c>
      <c r="C7351" s="4" t="s">
        <v>11355</v>
      </c>
      <c r="D7351" s="4" t="s">
        <v>25650</v>
      </c>
      <c r="E7351" s="4" t="n">
        <v>9540682299</v>
      </c>
      <c r="F7351" s="4" t="s">
        <v>10</v>
      </c>
      <c r="G7351" s="4" t="s">
        <v>12</v>
      </c>
    </row>
    <row r="7352" customFormat="false" ht="15.75" hidden="false" customHeight="false" outlineLevel="0" collapsed="false">
      <c r="A7352" s="3" t="n">
        <v>7351</v>
      </c>
      <c r="B7352" s="4" t="s">
        <v>25651</v>
      </c>
      <c r="C7352" s="4" t="s">
        <v>25652</v>
      </c>
      <c r="D7352" s="4" t="s">
        <v>25653</v>
      </c>
      <c r="E7352" s="4" t="s">
        <v>10</v>
      </c>
      <c r="F7352" s="4" t="s">
        <v>10</v>
      </c>
      <c r="G7352" s="4" t="s">
        <v>12</v>
      </c>
    </row>
    <row r="7353" customFormat="false" ht="15.75" hidden="false" customHeight="false" outlineLevel="0" collapsed="false">
      <c r="A7353" s="3" t="n">
        <v>7352</v>
      </c>
      <c r="B7353" s="4" t="s">
        <v>25654</v>
      </c>
      <c r="C7353" s="4" t="s">
        <v>25655</v>
      </c>
      <c r="D7353" s="4" t="s">
        <v>25656</v>
      </c>
      <c r="E7353" s="4" t="s">
        <v>25657</v>
      </c>
      <c r="F7353" s="4" t="s">
        <v>10</v>
      </c>
      <c r="G7353" s="4" t="s">
        <v>12</v>
      </c>
    </row>
    <row r="7354" customFormat="false" ht="15.75" hidden="false" customHeight="false" outlineLevel="0" collapsed="false">
      <c r="A7354" s="3" t="n">
        <v>7353</v>
      </c>
      <c r="B7354" s="4" t="s">
        <v>25658</v>
      </c>
      <c r="C7354" s="4" t="s">
        <v>25659</v>
      </c>
      <c r="D7354" s="4" t="s">
        <v>25660</v>
      </c>
      <c r="E7354" s="4" t="s">
        <v>10</v>
      </c>
      <c r="F7354" s="4" t="s">
        <v>10</v>
      </c>
      <c r="G7354" s="4" t="s">
        <v>12</v>
      </c>
    </row>
    <row r="7355" customFormat="false" ht="15.75" hidden="false" customHeight="false" outlineLevel="0" collapsed="false">
      <c r="A7355" s="3" t="n">
        <v>7354</v>
      </c>
      <c r="B7355" s="4" t="s">
        <v>25661</v>
      </c>
      <c r="C7355" s="4" t="s">
        <v>12936</v>
      </c>
      <c r="D7355" s="4" t="s">
        <v>25662</v>
      </c>
      <c r="E7355" s="4" t="n">
        <v>9011661818</v>
      </c>
      <c r="F7355" s="4" t="s">
        <v>10</v>
      </c>
      <c r="G7355" s="4" t="s">
        <v>12</v>
      </c>
    </row>
    <row r="7356" customFormat="false" ht="15.75" hidden="false" customHeight="false" outlineLevel="0" collapsed="false">
      <c r="A7356" s="3" t="n">
        <v>7355</v>
      </c>
      <c r="B7356" s="4" t="s">
        <v>25663</v>
      </c>
      <c r="C7356" s="4" t="s">
        <v>25664</v>
      </c>
      <c r="D7356" s="4" t="s">
        <v>25665</v>
      </c>
      <c r="E7356" s="4" t="s">
        <v>25664</v>
      </c>
      <c r="F7356" s="4" t="s">
        <v>10</v>
      </c>
      <c r="G7356" s="4" t="s">
        <v>12</v>
      </c>
    </row>
    <row r="7357" customFormat="false" ht="15.75" hidden="false" customHeight="false" outlineLevel="0" collapsed="false">
      <c r="A7357" s="3" t="n">
        <v>7356</v>
      </c>
      <c r="B7357" s="4" t="s">
        <v>25666</v>
      </c>
      <c r="C7357" s="4" t="s">
        <v>25667</v>
      </c>
      <c r="D7357" s="4" t="s">
        <v>25668</v>
      </c>
      <c r="E7357" s="4" t="n">
        <v>9900210219</v>
      </c>
      <c r="F7357" s="4" t="s">
        <v>10</v>
      </c>
      <c r="G7357" s="4" t="s">
        <v>12</v>
      </c>
    </row>
    <row r="7358" customFormat="false" ht="15.75" hidden="false" customHeight="false" outlineLevel="0" collapsed="false">
      <c r="A7358" s="3" t="n">
        <v>7357</v>
      </c>
      <c r="B7358" s="4" t="s">
        <v>25669</v>
      </c>
      <c r="C7358" s="4" t="s">
        <v>15896</v>
      </c>
      <c r="D7358" s="4" t="s">
        <v>25670</v>
      </c>
      <c r="E7358" s="4" t="s">
        <v>25671</v>
      </c>
      <c r="F7358" s="4" t="s">
        <v>10</v>
      </c>
      <c r="G7358" s="4" t="s">
        <v>12</v>
      </c>
    </row>
    <row r="7359" customFormat="false" ht="15.75" hidden="false" customHeight="false" outlineLevel="0" collapsed="false">
      <c r="A7359" s="3" t="n">
        <v>7358</v>
      </c>
      <c r="B7359" s="4" t="s">
        <v>25672</v>
      </c>
      <c r="C7359" s="4" t="s">
        <v>6853</v>
      </c>
      <c r="D7359" s="4" t="s">
        <v>25673</v>
      </c>
      <c r="E7359" s="4" t="s">
        <v>25674</v>
      </c>
      <c r="F7359" s="4" t="s">
        <v>10</v>
      </c>
      <c r="G7359" s="4" t="s">
        <v>12</v>
      </c>
    </row>
    <row r="7360" customFormat="false" ht="15.75" hidden="false" customHeight="false" outlineLevel="0" collapsed="false">
      <c r="A7360" s="3" t="n">
        <v>7359</v>
      </c>
      <c r="B7360" s="4" t="s">
        <v>25675</v>
      </c>
      <c r="C7360" s="4" t="s">
        <v>6853</v>
      </c>
      <c r="D7360" s="4" t="s">
        <v>25676</v>
      </c>
      <c r="E7360" s="4" t="s">
        <v>25677</v>
      </c>
      <c r="F7360" s="4" t="s">
        <v>10</v>
      </c>
      <c r="G7360" s="4" t="s">
        <v>12</v>
      </c>
    </row>
    <row r="7361" customFormat="false" ht="15.75" hidden="false" customHeight="false" outlineLevel="0" collapsed="false">
      <c r="A7361" s="3" t="n">
        <v>7360</v>
      </c>
      <c r="B7361" s="4" t="s">
        <v>25678</v>
      </c>
      <c r="C7361" s="4" t="s">
        <v>25679</v>
      </c>
      <c r="D7361" s="4" t="s">
        <v>25680</v>
      </c>
      <c r="E7361" s="4" t="n">
        <v>9953026202</v>
      </c>
      <c r="F7361" s="4" t="s">
        <v>10</v>
      </c>
      <c r="G7361" s="4" t="s">
        <v>12</v>
      </c>
    </row>
    <row r="7362" customFormat="false" ht="15.75" hidden="false" customHeight="false" outlineLevel="0" collapsed="false">
      <c r="A7362" s="3" t="n">
        <v>7361</v>
      </c>
      <c r="B7362" s="4" t="s">
        <v>25681</v>
      </c>
      <c r="C7362" s="4" t="s">
        <v>6853</v>
      </c>
      <c r="D7362" s="4" t="s">
        <v>25682</v>
      </c>
      <c r="E7362" s="4" t="n">
        <v>9945879744</v>
      </c>
      <c r="F7362" s="4" t="s">
        <v>10</v>
      </c>
      <c r="G7362" s="4" t="s">
        <v>12</v>
      </c>
    </row>
    <row r="7363" customFormat="false" ht="15.75" hidden="false" customHeight="false" outlineLevel="0" collapsed="false">
      <c r="A7363" s="3" t="n">
        <v>7362</v>
      </c>
      <c r="B7363" s="4" t="s">
        <v>25683</v>
      </c>
      <c r="C7363" s="4" t="s">
        <v>13949</v>
      </c>
      <c r="D7363" s="4" t="s">
        <v>25684</v>
      </c>
      <c r="E7363" s="4" t="n">
        <v>9731051856</v>
      </c>
      <c r="F7363" s="4" t="s">
        <v>10</v>
      </c>
      <c r="G7363" s="4" t="s">
        <v>12</v>
      </c>
    </row>
    <row r="7364" customFormat="false" ht="15.75" hidden="false" customHeight="false" outlineLevel="0" collapsed="false">
      <c r="A7364" s="3" t="n">
        <v>7363</v>
      </c>
      <c r="B7364" s="4" t="s">
        <v>25685</v>
      </c>
      <c r="C7364" s="4" t="s">
        <v>25686</v>
      </c>
      <c r="D7364" s="4" t="s">
        <v>25687</v>
      </c>
      <c r="E7364" s="4" t="s">
        <v>17489</v>
      </c>
      <c r="F7364" s="4" t="s">
        <v>10</v>
      </c>
      <c r="G7364" s="4" t="s">
        <v>12</v>
      </c>
    </row>
    <row r="7365" customFormat="false" ht="15.75" hidden="false" customHeight="false" outlineLevel="0" collapsed="false">
      <c r="A7365" s="3" t="n">
        <v>7364</v>
      </c>
      <c r="B7365" s="4" t="s">
        <v>25688</v>
      </c>
      <c r="C7365" s="4" t="s">
        <v>25689</v>
      </c>
      <c r="D7365" s="4" t="s">
        <v>25690</v>
      </c>
      <c r="E7365" s="4" t="s">
        <v>10</v>
      </c>
      <c r="F7365" s="4" t="s">
        <v>10</v>
      </c>
      <c r="G7365" s="4" t="s">
        <v>12</v>
      </c>
    </row>
    <row r="7366" customFormat="false" ht="15.75" hidden="false" customHeight="false" outlineLevel="0" collapsed="false">
      <c r="A7366" s="3" t="n">
        <v>7365</v>
      </c>
      <c r="B7366" s="4" t="s">
        <v>25691</v>
      </c>
      <c r="C7366" s="4" t="s">
        <v>25692</v>
      </c>
      <c r="D7366" s="4" t="s">
        <v>25693</v>
      </c>
      <c r="E7366" s="4" t="s">
        <v>25694</v>
      </c>
      <c r="F7366" s="4" t="s">
        <v>10</v>
      </c>
      <c r="G7366" s="4" t="s">
        <v>12</v>
      </c>
    </row>
    <row r="7367" customFormat="false" ht="15.75" hidden="false" customHeight="false" outlineLevel="0" collapsed="false">
      <c r="A7367" s="3" t="n">
        <v>7366</v>
      </c>
      <c r="B7367" s="4" t="s">
        <v>25695</v>
      </c>
      <c r="C7367" s="4" t="s">
        <v>25696</v>
      </c>
      <c r="D7367" s="4" t="s">
        <v>25697</v>
      </c>
      <c r="E7367" s="4" t="s">
        <v>17489</v>
      </c>
      <c r="F7367" s="4" t="s">
        <v>10</v>
      </c>
      <c r="G7367" s="4" t="s">
        <v>12</v>
      </c>
    </row>
    <row r="7368" customFormat="false" ht="15.75" hidden="false" customHeight="false" outlineLevel="0" collapsed="false">
      <c r="A7368" s="3" t="n">
        <v>7367</v>
      </c>
      <c r="B7368" s="4" t="s">
        <v>25698</v>
      </c>
      <c r="C7368" s="4" t="s">
        <v>10</v>
      </c>
      <c r="D7368" s="4" t="s">
        <v>25699</v>
      </c>
      <c r="E7368" s="4" t="s">
        <v>10</v>
      </c>
      <c r="F7368" s="4" t="s">
        <v>10</v>
      </c>
      <c r="G7368" s="4" t="s">
        <v>12</v>
      </c>
    </row>
    <row r="7369" customFormat="false" ht="15.75" hidden="false" customHeight="false" outlineLevel="0" collapsed="false">
      <c r="A7369" s="3" t="n">
        <v>7368</v>
      </c>
      <c r="B7369" s="4" t="s">
        <v>25700</v>
      </c>
      <c r="C7369" s="4" t="s">
        <v>6853</v>
      </c>
      <c r="D7369" s="4" t="s">
        <v>25701</v>
      </c>
      <c r="E7369" s="4" t="s">
        <v>10</v>
      </c>
      <c r="F7369" s="4" t="s">
        <v>10</v>
      </c>
      <c r="G7369" s="4" t="s">
        <v>12</v>
      </c>
    </row>
    <row r="7370" customFormat="false" ht="15.75" hidden="false" customHeight="false" outlineLevel="0" collapsed="false">
      <c r="A7370" s="3" t="n">
        <v>7369</v>
      </c>
      <c r="B7370" s="4" t="s">
        <v>25702</v>
      </c>
      <c r="C7370" s="4" t="s">
        <v>6853</v>
      </c>
      <c r="D7370" s="4" t="s">
        <v>25703</v>
      </c>
      <c r="E7370" s="4" t="s">
        <v>25704</v>
      </c>
      <c r="F7370" s="4" t="s">
        <v>10</v>
      </c>
      <c r="G7370" s="4" t="s">
        <v>12</v>
      </c>
    </row>
    <row r="7371" customFormat="false" ht="15.75" hidden="false" customHeight="false" outlineLevel="0" collapsed="false">
      <c r="A7371" s="3" t="n">
        <v>7370</v>
      </c>
      <c r="B7371" s="4" t="s">
        <v>25705</v>
      </c>
      <c r="C7371" s="4" t="s">
        <v>6853</v>
      </c>
      <c r="D7371" s="4" t="s">
        <v>25706</v>
      </c>
      <c r="E7371" s="4" t="s">
        <v>10</v>
      </c>
      <c r="F7371" s="4" t="s">
        <v>10</v>
      </c>
      <c r="G7371" s="4" t="s">
        <v>12</v>
      </c>
    </row>
    <row r="7372" customFormat="false" ht="15.75" hidden="false" customHeight="false" outlineLevel="0" collapsed="false">
      <c r="A7372" s="3" t="n">
        <v>7371</v>
      </c>
      <c r="B7372" s="4" t="s">
        <v>25707</v>
      </c>
      <c r="C7372" s="4" t="s">
        <v>25708</v>
      </c>
      <c r="D7372" s="4" t="s">
        <v>25709</v>
      </c>
      <c r="E7372" s="4" t="s">
        <v>25710</v>
      </c>
      <c r="F7372" s="4" t="s">
        <v>10</v>
      </c>
      <c r="G7372" s="4" t="s">
        <v>12</v>
      </c>
    </row>
    <row r="7373" customFormat="false" ht="15.75" hidden="false" customHeight="false" outlineLevel="0" collapsed="false">
      <c r="A7373" s="3" t="n">
        <v>7372</v>
      </c>
      <c r="B7373" s="4" t="s">
        <v>25711</v>
      </c>
      <c r="C7373" s="4" t="s">
        <v>6853</v>
      </c>
      <c r="D7373" s="4" t="s">
        <v>25712</v>
      </c>
      <c r="E7373" s="4" t="s">
        <v>10</v>
      </c>
      <c r="F7373" s="4" t="s">
        <v>10</v>
      </c>
      <c r="G7373" s="4" t="s">
        <v>12</v>
      </c>
    </row>
    <row r="7374" customFormat="false" ht="15.75" hidden="false" customHeight="false" outlineLevel="0" collapsed="false">
      <c r="A7374" s="3" t="n">
        <v>7373</v>
      </c>
      <c r="B7374" s="4" t="s">
        <v>25713</v>
      </c>
      <c r="C7374" s="4" t="s">
        <v>25714</v>
      </c>
      <c r="D7374" s="4" t="s">
        <v>25715</v>
      </c>
      <c r="E7374" s="4" t="s">
        <v>25716</v>
      </c>
      <c r="F7374" s="4" t="s">
        <v>10</v>
      </c>
      <c r="G7374" s="4" t="s">
        <v>12</v>
      </c>
    </row>
    <row r="7375" customFormat="false" ht="15.75" hidden="false" customHeight="false" outlineLevel="0" collapsed="false">
      <c r="A7375" s="3" t="n">
        <v>7374</v>
      </c>
      <c r="B7375" s="4" t="s">
        <v>25717</v>
      </c>
      <c r="C7375" s="4" t="s">
        <v>17985</v>
      </c>
      <c r="D7375" s="4" t="s">
        <v>25718</v>
      </c>
      <c r="E7375" s="4" t="s">
        <v>17985</v>
      </c>
      <c r="F7375" s="4" t="s">
        <v>10</v>
      </c>
      <c r="G7375" s="4" t="s">
        <v>12</v>
      </c>
    </row>
    <row r="7376" customFormat="false" ht="15.75" hidden="false" customHeight="false" outlineLevel="0" collapsed="false">
      <c r="A7376" s="3" t="n">
        <v>7375</v>
      </c>
      <c r="B7376" s="4" t="s">
        <v>25719</v>
      </c>
      <c r="C7376" s="4" t="s">
        <v>6853</v>
      </c>
      <c r="D7376" s="4" t="s">
        <v>25720</v>
      </c>
      <c r="E7376" s="4" t="s">
        <v>10</v>
      </c>
      <c r="F7376" s="4" t="s">
        <v>10</v>
      </c>
      <c r="G7376" s="4" t="s">
        <v>12</v>
      </c>
    </row>
    <row r="7377" customFormat="false" ht="15.75" hidden="false" customHeight="false" outlineLevel="0" collapsed="false">
      <c r="A7377" s="3" t="n">
        <v>7376</v>
      </c>
      <c r="B7377" s="4" t="s">
        <v>25721</v>
      </c>
      <c r="C7377" s="4" t="s">
        <v>25722</v>
      </c>
      <c r="D7377" s="4" t="s">
        <v>25723</v>
      </c>
      <c r="E7377" s="4" t="n">
        <v>7276711115</v>
      </c>
      <c r="F7377" s="4" t="s">
        <v>10</v>
      </c>
      <c r="G7377" s="4" t="s">
        <v>12</v>
      </c>
    </row>
    <row r="7378" customFormat="false" ht="15.75" hidden="false" customHeight="false" outlineLevel="0" collapsed="false">
      <c r="A7378" s="3" t="n">
        <v>7377</v>
      </c>
      <c r="B7378" s="4" t="s">
        <v>25724</v>
      </c>
      <c r="C7378" s="4" t="s">
        <v>25725</v>
      </c>
      <c r="D7378" s="4" t="s">
        <v>25726</v>
      </c>
      <c r="E7378" s="4" t="s">
        <v>17489</v>
      </c>
      <c r="F7378" s="4" t="s">
        <v>10</v>
      </c>
      <c r="G7378" s="4" t="s">
        <v>12</v>
      </c>
    </row>
    <row r="7379" customFormat="false" ht="15.75" hidden="false" customHeight="false" outlineLevel="0" collapsed="false">
      <c r="A7379" s="3" t="n">
        <v>7378</v>
      </c>
      <c r="B7379" s="4" t="s">
        <v>25727</v>
      </c>
      <c r="C7379" s="4" t="s">
        <v>8057</v>
      </c>
      <c r="D7379" s="4" t="s">
        <v>25728</v>
      </c>
      <c r="E7379" s="4" t="n">
        <v>9312951695</v>
      </c>
      <c r="F7379" s="4" t="s">
        <v>10</v>
      </c>
      <c r="G7379" s="4" t="s">
        <v>12</v>
      </c>
    </row>
    <row r="7380" customFormat="false" ht="15.75" hidden="false" customHeight="false" outlineLevel="0" collapsed="false">
      <c r="A7380" s="3" t="n">
        <v>7379</v>
      </c>
      <c r="B7380" s="4" t="s">
        <v>25729</v>
      </c>
      <c r="C7380" s="4" t="s">
        <v>6853</v>
      </c>
      <c r="D7380" s="4" t="s">
        <v>25730</v>
      </c>
      <c r="E7380" s="4" t="s">
        <v>10</v>
      </c>
      <c r="F7380" s="4" t="s">
        <v>10</v>
      </c>
      <c r="G7380" s="4" t="s">
        <v>12</v>
      </c>
    </row>
    <row r="7381" customFormat="false" ht="15.75" hidden="false" customHeight="false" outlineLevel="0" collapsed="false">
      <c r="A7381" s="3" t="n">
        <v>7380</v>
      </c>
      <c r="B7381" s="4" t="s">
        <v>25731</v>
      </c>
      <c r="C7381" s="4" t="s">
        <v>25732</v>
      </c>
      <c r="D7381" s="4" t="s">
        <v>25733</v>
      </c>
      <c r="E7381" s="4" t="s">
        <v>10</v>
      </c>
      <c r="F7381" s="4" t="s">
        <v>10</v>
      </c>
      <c r="G7381" s="4" t="s">
        <v>12</v>
      </c>
    </row>
    <row r="7382" customFormat="false" ht="15.75" hidden="false" customHeight="false" outlineLevel="0" collapsed="false">
      <c r="A7382" s="3" t="n">
        <v>7381</v>
      </c>
      <c r="B7382" s="4" t="s">
        <v>25734</v>
      </c>
      <c r="C7382" s="4" t="s">
        <v>25735</v>
      </c>
      <c r="D7382" s="4" t="s">
        <v>25736</v>
      </c>
      <c r="E7382" s="4" t="s">
        <v>25737</v>
      </c>
      <c r="F7382" s="4" t="s">
        <v>10</v>
      </c>
      <c r="G7382" s="4" t="s">
        <v>12</v>
      </c>
    </row>
    <row r="7383" customFormat="false" ht="15.75" hidden="false" customHeight="false" outlineLevel="0" collapsed="false">
      <c r="A7383" s="3" t="n">
        <v>7382</v>
      </c>
      <c r="B7383" s="4" t="s">
        <v>25738</v>
      </c>
      <c r="C7383" s="4" t="s">
        <v>25739</v>
      </c>
      <c r="D7383" s="4" t="s">
        <v>25740</v>
      </c>
      <c r="E7383" s="4" t="n">
        <v>8447702724</v>
      </c>
      <c r="F7383" s="4" t="s">
        <v>10</v>
      </c>
      <c r="G7383" s="4" t="s">
        <v>12</v>
      </c>
    </row>
    <row r="7384" customFormat="false" ht="15.75" hidden="false" customHeight="false" outlineLevel="0" collapsed="false">
      <c r="A7384" s="3" t="n">
        <v>7383</v>
      </c>
      <c r="B7384" s="4" t="s">
        <v>25741</v>
      </c>
      <c r="C7384" s="4" t="s">
        <v>25742</v>
      </c>
      <c r="D7384" s="4" t="s">
        <v>25743</v>
      </c>
      <c r="E7384" s="4" t="n">
        <v>8089073801</v>
      </c>
      <c r="F7384" s="4" t="s">
        <v>10</v>
      </c>
      <c r="G7384" s="4" t="s">
        <v>12</v>
      </c>
    </row>
    <row r="7385" customFormat="false" ht="15.75" hidden="false" customHeight="false" outlineLevel="0" collapsed="false">
      <c r="A7385" s="3" t="n">
        <v>7384</v>
      </c>
      <c r="B7385" s="4" t="s">
        <v>25744</v>
      </c>
      <c r="C7385" s="4" t="s">
        <v>25745</v>
      </c>
      <c r="D7385" s="4" t="s">
        <v>25746</v>
      </c>
      <c r="E7385" s="4" t="s">
        <v>25747</v>
      </c>
      <c r="F7385" s="4" t="s">
        <v>10</v>
      </c>
      <c r="G7385" s="4" t="s">
        <v>12</v>
      </c>
    </row>
    <row r="7386" customFormat="false" ht="15.75" hidden="false" customHeight="false" outlineLevel="0" collapsed="false">
      <c r="A7386" s="3" t="n">
        <v>7385</v>
      </c>
      <c r="B7386" s="4" t="s">
        <v>25748</v>
      </c>
      <c r="C7386" s="4" t="s">
        <v>1855</v>
      </c>
      <c r="D7386" s="4" t="s">
        <v>25749</v>
      </c>
      <c r="E7386" s="4" t="s">
        <v>25750</v>
      </c>
      <c r="F7386" s="4" t="s">
        <v>10</v>
      </c>
      <c r="G7386" s="4" t="s">
        <v>12</v>
      </c>
    </row>
    <row r="7387" customFormat="false" ht="15.75" hidden="false" customHeight="false" outlineLevel="0" collapsed="false">
      <c r="A7387" s="3" t="n">
        <v>7386</v>
      </c>
      <c r="B7387" s="4" t="s">
        <v>25751</v>
      </c>
      <c r="C7387" s="4" t="s">
        <v>25752</v>
      </c>
      <c r="D7387" s="4" t="s">
        <v>25753</v>
      </c>
      <c r="E7387" s="4" t="n">
        <v>9041019566</v>
      </c>
      <c r="F7387" s="4" t="s">
        <v>10</v>
      </c>
      <c r="G7387" s="4" t="s">
        <v>12</v>
      </c>
    </row>
    <row r="7388" customFormat="false" ht="15.75" hidden="false" customHeight="false" outlineLevel="0" collapsed="false">
      <c r="A7388" s="3" t="n">
        <v>7387</v>
      </c>
      <c r="B7388" s="4" t="s">
        <v>25754</v>
      </c>
      <c r="C7388" s="4" t="s">
        <v>6853</v>
      </c>
      <c r="D7388" s="4" t="s">
        <v>25755</v>
      </c>
      <c r="E7388" s="4" t="s">
        <v>10</v>
      </c>
      <c r="F7388" s="4" t="s">
        <v>10</v>
      </c>
      <c r="G7388" s="4" t="s">
        <v>12</v>
      </c>
    </row>
    <row r="7389" customFormat="false" ht="15.75" hidden="false" customHeight="false" outlineLevel="0" collapsed="false">
      <c r="A7389" s="3" t="n">
        <v>7388</v>
      </c>
      <c r="B7389" s="4" t="s">
        <v>25756</v>
      </c>
      <c r="C7389" s="4" t="s">
        <v>25757</v>
      </c>
      <c r="D7389" s="4" t="s">
        <v>25758</v>
      </c>
      <c r="E7389" s="4" t="n">
        <v>9703020990</v>
      </c>
      <c r="F7389" s="4" t="s">
        <v>10</v>
      </c>
      <c r="G7389" s="4" t="s">
        <v>12</v>
      </c>
    </row>
    <row r="7390" customFormat="false" ht="15.75" hidden="false" customHeight="false" outlineLevel="0" collapsed="false">
      <c r="A7390" s="3" t="n">
        <v>7389</v>
      </c>
      <c r="B7390" s="4" t="s">
        <v>25759</v>
      </c>
      <c r="C7390" s="4" t="s">
        <v>25760</v>
      </c>
      <c r="D7390" s="4" t="s">
        <v>25761</v>
      </c>
      <c r="E7390" s="4" t="s">
        <v>25762</v>
      </c>
      <c r="F7390" s="4" t="s">
        <v>10</v>
      </c>
      <c r="G7390" s="4" t="s">
        <v>12</v>
      </c>
    </row>
    <row r="7391" customFormat="false" ht="15.75" hidden="false" customHeight="false" outlineLevel="0" collapsed="false">
      <c r="A7391" s="3" t="n">
        <v>7390</v>
      </c>
      <c r="B7391" s="4" t="s">
        <v>25763</v>
      </c>
      <c r="C7391" s="4" t="s">
        <v>25764</v>
      </c>
      <c r="D7391" s="4" t="s">
        <v>25765</v>
      </c>
      <c r="E7391" s="4" t="n">
        <v>9611844352</v>
      </c>
      <c r="F7391" s="4" t="s">
        <v>10</v>
      </c>
      <c r="G7391" s="4" t="s">
        <v>12</v>
      </c>
    </row>
    <row r="7392" customFormat="false" ht="15.75" hidden="false" customHeight="false" outlineLevel="0" collapsed="false">
      <c r="A7392" s="3" t="n">
        <v>7391</v>
      </c>
      <c r="B7392" s="4" t="s">
        <v>25766</v>
      </c>
      <c r="C7392" s="4" t="s">
        <v>25767</v>
      </c>
      <c r="D7392" s="4" t="s">
        <v>25768</v>
      </c>
      <c r="E7392" s="4" t="s">
        <v>25769</v>
      </c>
      <c r="F7392" s="4" t="s">
        <v>10</v>
      </c>
      <c r="G7392" s="4" t="s">
        <v>12</v>
      </c>
    </row>
    <row r="7393" customFormat="false" ht="15.75" hidden="false" customHeight="false" outlineLevel="0" collapsed="false">
      <c r="A7393" s="3" t="n">
        <v>7392</v>
      </c>
      <c r="B7393" s="4" t="s">
        <v>25770</v>
      </c>
      <c r="C7393" s="4" t="s">
        <v>25771</v>
      </c>
      <c r="D7393" s="4" t="s">
        <v>25772</v>
      </c>
      <c r="E7393" s="4" t="s">
        <v>25773</v>
      </c>
      <c r="F7393" s="4" t="s">
        <v>10</v>
      </c>
      <c r="G7393" s="4" t="s">
        <v>12</v>
      </c>
    </row>
    <row r="7394" customFormat="false" ht="15.75" hidden="false" customHeight="false" outlineLevel="0" collapsed="false">
      <c r="A7394" s="3" t="n">
        <v>7393</v>
      </c>
      <c r="B7394" s="4" t="s">
        <v>25774</v>
      </c>
      <c r="C7394" s="4" t="s">
        <v>6853</v>
      </c>
      <c r="D7394" s="4" t="s">
        <v>25775</v>
      </c>
      <c r="E7394" s="4" t="s">
        <v>25776</v>
      </c>
      <c r="F7394" s="4" t="s">
        <v>10</v>
      </c>
      <c r="G7394" s="4" t="s">
        <v>12</v>
      </c>
    </row>
    <row r="7395" customFormat="false" ht="15.75" hidden="false" customHeight="false" outlineLevel="0" collapsed="false">
      <c r="A7395" s="3" t="n">
        <v>7394</v>
      </c>
      <c r="B7395" s="4" t="s">
        <v>25777</v>
      </c>
      <c r="C7395" s="4" t="s">
        <v>15712</v>
      </c>
      <c r="D7395" s="4" t="s">
        <v>25778</v>
      </c>
      <c r="E7395" s="4" t="s">
        <v>25779</v>
      </c>
      <c r="F7395" s="4" t="s">
        <v>10</v>
      </c>
      <c r="G7395" s="4" t="s">
        <v>12</v>
      </c>
    </row>
    <row r="7396" customFormat="false" ht="15.75" hidden="false" customHeight="false" outlineLevel="0" collapsed="false">
      <c r="A7396" s="3" t="n">
        <v>7395</v>
      </c>
      <c r="B7396" s="4" t="s">
        <v>25780</v>
      </c>
      <c r="C7396" s="4" t="s">
        <v>6853</v>
      </c>
      <c r="D7396" s="4" t="s">
        <v>25781</v>
      </c>
      <c r="E7396" s="4" t="s">
        <v>10</v>
      </c>
      <c r="F7396" s="4" t="s">
        <v>10</v>
      </c>
      <c r="G7396" s="4" t="s">
        <v>12</v>
      </c>
    </row>
    <row r="7397" customFormat="false" ht="15.75" hidden="false" customHeight="false" outlineLevel="0" collapsed="false">
      <c r="A7397" s="3" t="n">
        <v>7396</v>
      </c>
      <c r="B7397" s="4" t="s">
        <v>25782</v>
      </c>
      <c r="C7397" s="4" t="s">
        <v>6853</v>
      </c>
      <c r="D7397" s="4" t="s">
        <v>25783</v>
      </c>
      <c r="E7397" s="4" t="s">
        <v>25784</v>
      </c>
      <c r="F7397" s="4" t="s">
        <v>10</v>
      </c>
      <c r="G7397" s="4" t="s">
        <v>12</v>
      </c>
    </row>
    <row r="7398" customFormat="false" ht="15.75" hidden="false" customHeight="false" outlineLevel="0" collapsed="false">
      <c r="A7398" s="3" t="n">
        <v>7397</v>
      </c>
      <c r="B7398" s="4" t="s">
        <v>25785</v>
      </c>
      <c r="C7398" s="4" t="s">
        <v>25786</v>
      </c>
      <c r="D7398" s="4" t="s">
        <v>25787</v>
      </c>
      <c r="E7398" s="4" t="s">
        <v>17489</v>
      </c>
      <c r="F7398" s="4" t="s">
        <v>10</v>
      </c>
      <c r="G7398" s="4" t="s">
        <v>12</v>
      </c>
    </row>
    <row r="7399" customFormat="false" ht="15.75" hidden="false" customHeight="false" outlineLevel="0" collapsed="false">
      <c r="A7399" s="3" t="n">
        <v>7398</v>
      </c>
      <c r="B7399" s="4" t="s">
        <v>25788</v>
      </c>
      <c r="C7399" s="4" t="s">
        <v>25789</v>
      </c>
      <c r="D7399" s="4" t="s">
        <v>25790</v>
      </c>
      <c r="E7399" s="4" t="s">
        <v>17489</v>
      </c>
      <c r="F7399" s="4" t="s">
        <v>10</v>
      </c>
      <c r="G7399" s="4" t="s">
        <v>12</v>
      </c>
    </row>
    <row r="7400" customFormat="false" ht="15.75" hidden="false" customHeight="false" outlineLevel="0" collapsed="false">
      <c r="A7400" s="3" t="n">
        <v>7399</v>
      </c>
      <c r="B7400" s="4" t="s">
        <v>25791</v>
      </c>
      <c r="C7400" s="4" t="s">
        <v>6853</v>
      </c>
      <c r="D7400" s="4" t="s">
        <v>25792</v>
      </c>
      <c r="E7400" s="4" t="s">
        <v>10</v>
      </c>
      <c r="F7400" s="4" t="s">
        <v>10</v>
      </c>
      <c r="G7400" s="4" t="s">
        <v>12</v>
      </c>
    </row>
    <row r="7401" customFormat="false" ht="15.75" hidden="false" customHeight="false" outlineLevel="0" collapsed="false">
      <c r="A7401" s="3" t="n">
        <v>7400</v>
      </c>
      <c r="B7401" s="4" t="s">
        <v>25793</v>
      </c>
      <c r="C7401" s="4" t="s">
        <v>6853</v>
      </c>
      <c r="D7401" s="4" t="s">
        <v>25794</v>
      </c>
      <c r="E7401" s="4" t="s">
        <v>10</v>
      </c>
      <c r="F7401" s="4" t="s">
        <v>10</v>
      </c>
      <c r="G7401" s="4" t="s">
        <v>12</v>
      </c>
    </row>
    <row r="7402" customFormat="false" ht="15.75" hidden="false" customHeight="false" outlineLevel="0" collapsed="false">
      <c r="A7402" s="3" t="n">
        <v>7401</v>
      </c>
      <c r="B7402" s="4" t="s">
        <v>25795</v>
      </c>
      <c r="C7402" s="4" t="s">
        <v>25796</v>
      </c>
      <c r="D7402" s="4" t="s">
        <v>25797</v>
      </c>
      <c r="E7402" s="4" t="s">
        <v>25798</v>
      </c>
      <c r="F7402" s="4" t="s">
        <v>10</v>
      </c>
      <c r="G7402" s="4" t="s">
        <v>12</v>
      </c>
    </row>
    <row r="7403" customFormat="false" ht="15.75" hidden="false" customHeight="false" outlineLevel="0" collapsed="false">
      <c r="A7403" s="3" t="n">
        <v>7402</v>
      </c>
      <c r="B7403" s="4" t="s">
        <v>25799</v>
      </c>
      <c r="C7403" s="4" t="s">
        <v>6853</v>
      </c>
      <c r="D7403" s="4" t="s">
        <v>25800</v>
      </c>
      <c r="E7403" s="4" t="s">
        <v>10</v>
      </c>
      <c r="F7403" s="4" t="s">
        <v>10</v>
      </c>
      <c r="G7403" s="4" t="s">
        <v>12</v>
      </c>
    </row>
    <row r="7404" customFormat="false" ht="15.75" hidden="false" customHeight="false" outlineLevel="0" collapsed="false">
      <c r="A7404" s="3" t="n">
        <v>7403</v>
      </c>
      <c r="B7404" s="4" t="s">
        <v>25801</v>
      </c>
      <c r="C7404" s="4" t="s">
        <v>25802</v>
      </c>
      <c r="D7404" s="4" t="s">
        <v>25803</v>
      </c>
      <c r="E7404" s="4" t="s">
        <v>10</v>
      </c>
      <c r="F7404" s="4" t="s">
        <v>10</v>
      </c>
      <c r="G7404" s="4" t="s">
        <v>12</v>
      </c>
    </row>
    <row r="7405" customFormat="false" ht="15.75" hidden="false" customHeight="false" outlineLevel="0" collapsed="false">
      <c r="A7405" s="3" t="n">
        <v>7404</v>
      </c>
      <c r="B7405" s="4" t="s">
        <v>25804</v>
      </c>
      <c r="C7405" s="4" t="s">
        <v>17489</v>
      </c>
      <c r="D7405" s="4" t="s">
        <v>25805</v>
      </c>
      <c r="E7405" s="4" t="s">
        <v>17489</v>
      </c>
      <c r="F7405" s="4" t="s">
        <v>10</v>
      </c>
      <c r="G7405" s="4" t="s">
        <v>12</v>
      </c>
    </row>
    <row r="7406" customFormat="false" ht="15.75" hidden="false" customHeight="false" outlineLevel="0" collapsed="false">
      <c r="A7406" s="3" t="n">
        <v>7405</v>
      </c>
      <c r="B7406" s="4" t="s">
        <v>25806</v>
      </c>
      <c r="C7406" s="4" t="s">
        <v>25807</v>
      </c>
      <c r="D7406" s="4" t="s">
        <v>25808</v>
      </c>
      <c r="E7406" s="4" t="s">
        <v>17489</v>
      </c>
      <c r="F7406" s="4" t="s">
        <v>10</v>
      </c>
      <c r="G7406" s="4" t="s">
        <v>12</v>
      </c>
    </row>
    <row r="7407" customFormat="false" ht="15.75" hidden="false" customHeight="false" outlineLevel="0" collapsed="false">
      <c r="A7407" s="3" t="n">
        <v>7406</v>
      </c>
      <c r="B7407" s="4" t="s">
        <v>25809</v>
      </c>
      <c r="C7407" s="4" t="s">
        <v>25810</v>
      </c>
      <c r="D7407" s="4" t="s">
        <v>25811</v>
      </c>
      <c r="E7407" s="4" t="s">
        <v>25812</v>
      </c>
      <c r="F7407" s="4" t="s">
        <v>10</v>
      </c>
      <c r="G7407" s="4" t="s">
        <v>12</v>
      </c>
    </row>
    <row r="7408" customFormat="false" ht="15.75" hidden="false" customHeight="false" outlineLevel="0" collapsed="false">
      <c r="A7408" s="3" t="n">
        <v>7407</v>
      </c>
      <c r="B7408" s="4" t="s">
        <v>25813</v>
      </c>
      <c r="C7408" s="4" t="s">
        <v>25814</v>
      </c>
      <c r="D7408" s="4" t="s">
        <v>25815</v>
      </c>
      <c r="E7408" s="4" t="s">
        <v>25816</v>
      </c>
      <c r="F7408" s="4" t="s">
        <v>10</v>
      </c>
      <c r="G7408" s="4" t="s">
        <v>12</v>
      </c>
    </row>
    <row r="7409" customFormat="false" ht="15.75" hidden="false" customHeight="false" outlineLevel="0" collapsed="false">
      <c r="A7409" s="3" t="n">
        <v>7408</v>
      </c>
      <c r="B7409" s="4" t="s">
        <v>25817</v>
      </c>
      <c r="C7409" s="4" t="s">
        <v>4115</v>
      </c>
      <c r="D7409" s="4" t="s">
        <v>25818</v>
      </c>
      <c r="E7409" s="4" t="n">
        <v>9741489771</v>
      </c>
      <c r="F7409" s="4" t="s">
        <v>10</v>
      </c>
      <c r="G7409" s="4" t="s">
        <v>12</v>
      </c>
    </row>
    <row r="7410" customFormat="false" ht="15.75" hidden="false" customHeight="false" outlineLevel="0" collapsed="false">
      <c r="A7410" s="3" t="n">
        <v>7409</v>
      </c>
      <c r="B7410" s="4" t="s">
        <v>25819</v>
      </c>
      <c r="C7410" s="4" t="s">
        <v>25820</v>
      </c>
      <c r="D7410" s="4" t="s">
        <v>25821</v>
      </c>
      <c r="E7410" s="4" t="s">
        <v>25822</v>
      </c>
      <c r="F7410" s="4" t="s">
        <v>10</v>
      </c>
      <c r="G7410" s="4" t="s">
        <v>12</v>
      </c>
    </row>
    <row r="7411" customFormat="false" ht="15.75" hidden="false" customHeight="false" outlineLevel="0" collapsed="false">
      <c r="A7411" s="3" t="n">
        <v>7410</v>
      </c>
      <c r="B7411" s="4" t="s">
        <v>25823</v>
      </c>
      <c r="C7411" s="4" t="s">
        <v>6853</v>
      </c>
      <c r="D7411" s="4" t="s">
        <v>25824</v>
      </c>
      <c r="E7411" s="4" t="s">
        <v>10</v>
      </c>
      <c r="F7411" s="4" t="s">
        <v>10</v>
      </c>
      <c r="G7411" s="4" t="s">
        <v>12</v>
      </c>
    </row>
    <row r="7412" customFormat="false" ht="15.75" hidden="false" customHeight="false" outlineLevel="0" collapsed="false">
      <c r="A7412" s="3" t="n">
        <v>7411</v>
      </c>
      <c r="B7412" s="4" t="s">
        <v>25825</v>
      </c>
      <c r="C7412" s="4" t="s">
        <v>17489</v>
      </c>
      <c r="D7412" s="4" t="s">
        <v>25826</v>
      </c>
      <c r="E7412" s="4" t="s">
        <v>17489</v>
      </c>
      <c r="F7412" s="4" t="s">
        <v>10</v>
      </c>
      <c r="G7412" s="4" t="s">
        <v>12</v>
      </c>
    </row>
    <row r="7413" customFormat="false" ht="15.75" hidden="false" customHeight="false" outlineLevel="0" collapsed="false">
      <c r="A7413" s="3" t="n">
        <v>7412</v>
      </c>
      <c r="B7413" s="4" t="s">
        <v>25827</v>
      </c>
      <c r="C7413" s="4" t="s">
        <v>25828</v>
      </c>
      <c r="D7413" s="4" t="s">
        <v>25829</v>
      </c>
      <c r="E7413" s="4" t="s">
        <v>25830</v>
      </c>
      <c r="F7413" s="4" t="s">
        <v>10</v>
      </c>
      <c r="G7413" s="4" t="s">
        <v>12</v>
      </c>
    </row>
    <row r="7414" customFormat="false" ht="15.75" hidden="false" customHeight="false" outlineLevel="0" collapsed="false">
      <c r="A7414" s="3" t="n">
        <v>7413</v>
      </c>
      <c r="B7414" s="4" t="s">
        <v>25831</v>
      </c>
      <c r="C7414" s="4" t="s">
        <v>25832</v>
      </c>
      <c r="D7414" s="4" t="s">
        <v>25833</v>
      </c>
      <c r="E7414" s="4" t="s">
        <v>17489</v>
      </c>
      <c r="F7414" s="4" t="s">
        <v>10</v>
      </c>
      <c r="G7414" s="4" t="s">
        <v>12</v>
      </c>
    </row>
    <row r="7415" customFormat="false" ht="15.75" hidden="false" customHeight="false" outlineLevel="0" collapsed="false">
      <c r="A7415" s="3" t="n">
        <v>7414</v>
      </c>
      <c r="B7415" s="4" t="s">
        <v>25834</v>
      </c>
      <c r="C7415" s="4" t="s">
        <v>25835</v>
      </c>
      <c r="D7415" s="4" t="s">
        <v>25836</v>
      </c>
      <c r="E7415" s="4" t="s">
        <v>17489</v>
      </c>
      <c r="F7415" s="4" t="s">
        <v>10</v>
      </c>
      <c r="G7415" s="4" t="s">
        <v>12</v>
      </c>
    </row>
    <row r="7416" customFormat="false" ht="15.75" hidden="false" customHeight="false" outlineLevel="0" collapsed="false">
      <c r="A7416" s="3" t="n">
        <v>7415</v>
      </c>
      <c r="B7416" s="4" t="s">
        <v>25837</v>
      </c>
      <c r="C7416" s="4" t="s">
        <v>25838</v>
      </c>
      <c r="D7416" s="4" t="s">
        <v>25839</v>
      </c>
      <c r="E7416" s="4" t="s">
        <v>25840</v>
      </c>
      <c r="F7416" s="4" t="s">
        <v>10</v>
      </c>
      <c r="G7416" s="4" t="s">
        <v>12</v>
      </c>
    </row>
    <row r="7417" customFormat="false" ht="15.75" hidden="false" customHeight="false" outlineLevel="0" collapsed="false">
      <c r="A7417" s="3" t="n">
        <v>7416</v>
      </c>
      <c r="B7417" s="4" t="s">
        <v>25841</v>
      </c>
      <c r="C7417" s="4" t="s">
        <v>25842</v>
      </c>
      <c r="D7417" s="4" t="s">
        <v>25843</v>
      </c>
      <c r="E7417" s="4" t="s">
        <v>25844</v>
      </c>
      <c r="F7417" s="4" t="s">
        <v>10</v>
      </c>
      <c r="G7417" s="4" t="s">
        <v>12</v>
      </c>
    </row>
    <row r="7418" customFormat="false" ht="15.75" hidden="false" customHeight="false" outlineLevel="0" collapsed="false">
      <c r="A7418" s="3" t="n">
        <v>7417</v>
      </c>
      <c r="B7418" s="4" t="s">
        <v>25845</v>
      </c>
      <c r="C7418" s="4" t="s">
        <v>705</v>
      </c>
      <c r="D7418" s="4" t="s">
        <v>25846</v>
      </c>
      <c r="E7418" s="4" t="s">
        <v>25847</v>
      </c>
      <c r="F7418" s="4" t="s">
        <v>10</v>
      </c>
      <c r="G7418" s="4" t="s">
        <v>12</v>
      </c>
    </row>
    <row r="7419" customFormat="false" ht="15.75" hidden="false" customHeight="false" outlineLevel="0" collapsed="false">
      <c r="A7419" s="3" t="n">
        <v>7418</v>
      </c>
      <c r="B7419" s="4" t="s">
        <v>25848</v>
      </c>
      <c r="C7419" s="4" t="s">
        <v>6853</v>
      </c>
      <c r="D7419" s="4" t="s">
        <v>25849</v>
      </c>
      <c r="E7419" s="4" t="s">
        <v>10</v>
      </c>
      <c r="F7419" s="4" t="s">
        <v>10</v>
      </c>
      <c r="G7419" s="4" t="s">
        <v>12</v>
      </c>
    </row>
    <row r="7420" customFormat="false" ht="15.75" hidden="false" customHeight="false" outlineLevel="0" collapsed="false">
      <c r="A7420" s="3" t="n">
        <v>7419</v>
      </c>
      <c r="B7420" s="4" t="s">
        <v>25850</v>
      </c>
      <c r="C7420" s="4" t="s">
        <v>25053</v>
      </c>
      <c r="D7420" s="4" t="s">
        <v>25851</v>
      </c>
      <c r="E7420" s="4" t="s">
        <v>17489</v>
      </c>
      <c r="F7420" s="4" t="s">
        <v>10</v>
      </c>
      <c r="G7420" s="4" t="s">
        <v>12</v>
      </c>
    </row>
    <row r="7421" customFormat="false" ht="15.75" hidden="false" customHeight="false" outlineLevel="0" collapsed="false">
      <c r="A7421" s="3" t="n">
        <v>7420</v>
      </c>
      <c r="B7421" s="4" t="s">
        <v>25852</v>
      </c>
      <c r="C7421" s="4" t="s">
        <v>25853</v>
      </c>
      <c r="D7421" s="4" t="s">
        <v>25854</v>
      </c>
      <c r="E7421" s="4" t="s">
        <v>25855</v>
      </c>
      <c r="F7421" s="4" t="s">
        <v>10</v>
      </c>
      <c r="G7421" s="4" t="s">
        <v>12</v>
      </c>
    </row>
    <row r="7422" customFormat="false" ht="15.75" hidden="false" customHeight="false" outlineLevel="0" collapsed="false">
      <c r="A7422" s="3" t="n">
        <v>7421</v>
      </c>
      <c r="B7422" s="4" t="s">
        <v>25856</v>
      </c>
      <c r="C7422" s="4" t="s">
        <v>6853</v>
      </c>
      <c r="D7422" s="4" t="s">
        <v>25857</v>
      </c>
      <c r="E7422" s="4" t="s">
        <v>25858</v>
      </c>
      <c r="F7422" s="4" t="s">
        <v>10</v>
      </c>
      <c r="G7422" s="4" t="s">
        <v>12</v>
      </c>
    </row>
    <row r="7423" customFormat="false" ht="15.75" hidden="false" customHeight="false" outlineLevel="0" collapsed="false">
      <c r="A7423" s="3" t="n">
        <v>7422</v>
      </c>
      <c r="B7423" s="4" t="s">
        <v>25859</v>
      </c>
      <c r="C7423" s="4" t="s">
        <v>6853</v>
      </c>
      <c r="D7423" s="4" t="s">
        <v>25860</v>
      </c>
      <c r="E7423" s="4" t="s">
        <v>10</v>
      </c>
      <c r="F7423" s="4" t="s">
        <v>10</v>
      </c>
      <c r="G7423" s="4" t="s">
        <v>12</v>
      </c>
    </row>
    <row r="7424" customFormat="false" ht="15.75" hidden="false" customHeight="false" outlineLevel="0" collapsed="false">
      <c r="A7424" s="3" t="n">
        <v>7423</v>
      </c>
      <c r="B7424" s="4" t="s">
        <v>25861</v>
      </c>
      <c r="C7424" s="4" t="s">
        <v>6853</v>
      </c>
      <c r="D7424" s="4" t="s">
        <v>25862</v>
      </c>
      <c r="E7424" s="4" t="s">
        <v>25863</v>
      </c>
      <c r="F7424" s="4" t="s">
        <v>10</v>
      </c>
      <c r="G7424" s="4" t="s">
        <v>12</v>
      </c>
    </row>
    <row r="7425" customFormat="false" ht="15.75" hidden="false" customHeight="false" outlineLevel="0" collapsed="false">
      <c r="A7425" s="3" t="n">
        <v>7424</v>
      </c>
      <c r="B7425" s="4" t="s">
        <v>25864</v>
      </c>
      <c r="C7425" s="4" t="s">
        <v>25865</v>
      </c>
      <c r="D7425" s="4" t="s">
        <v>25866</v>
      </c>
      <c r="E7425" s="4" t="s">
        <v>25867</v>
      </c>
      <c r="F7425" s="4" t="s">
        <v>10</v>
      </c>
      <c r="G7425" s="4" t="s">
        <v>12</v>
      </c>
    </row>
    <row r="7426" customFormat="false" ht="15.75" hidden="false" customHeight="false" outlineLevel="0" collapsed="false">
      <c r="A7426" s="3" t="n">
        <v>7425</v>
      </c>
      <c r="B7426" s="4" t="s">
        <v>25868</v>
      </c>
      <c r="C7426" s="4" t="s">
        <v>25869</v>
      </c>
      <c r="D7426" s="4" t="s">
        <v>25870</v>
      </c>
      <c r="E7426" s="4" t="s">
        <v>25871</v>
      </c>
      <c r="F7426" s="4" t="s">
        <v>10</v>
      </c>
      <c r="G7426" s="4" t="s">
        <v>12</v>
      </c>
    </row>
    <row r="7427" customFormat="false" ht="15.75" hidden="false" customHeight="false" outlineLevel="0" collapsed="false">
      <c r="A7427" s="3" t="n">
        <v>7426</v>
      </c>
      <c r="B7427" s="4" t="s">
        <v>25872</v>
      </c>
      <c r="C7427" s="4" t="s">
        <v>25873</v>
      </c>
      <c r="D7427" s="4" t="s">
        <v>25874</v>
      </c>
      <c r="E7427" s="4" t="n">
        <v>9909998400</v>
      </c>
      <c r="F7427" s="4" t="s">
        <v>10</v>
      </c>
      <c r="G7427" s="4" t="s">
        <v>12</v>
      </c>
    </row>
    <row r="7428" customFormat="false" ht="15.75" hidden="false" customHeight="false" outlineLevel="0" collapsed="false">
      <c r="A7428" s="3" t="n">
        <v>7427</v>
      </c>
      <c r="B7428" s="4" t="s">
        <v>25875</v>
      </c>
      <c r="C7428" s="4" t="s">
        <v>25876</v>
      </c>
      <c r="D7428" s="4" t="s">
        <v>25877</v>
      </c>
      <c r="E7428" s="4" t="s">
        <v>25877</v>
      </c>
      <c r="F7428" s="4" t="s">
        <v>10</v>
      </c>
      <c r="G7428" s="4" t="s">
        <v>12</v>
      </c>
    </row>
    <row r="7429" customFormat="false" ht="15.75" hidden="false" customHeight="false" outlineLevel="0" collapsed="false">
      <c r="A7429" s="3" t="n">
        <v>7428</v>
      </c>
      <c r="B7429" s="4" t="s">
        <v>25878</v>
      </c>
      <c r="C7429" s="4" t="s">
        <v>25879</v>
      </c>
      <c r="D7429" s="4" t="s">
        <v>25880</v>
      </c>
      <c r="E7429" s="4" t="n">
        <v>9215324387</v>
      </c>
      <c r="F7429" s="4" t="s">
        <v>10</v>
      </c>
      <c r="G7429" s="4" t="s">
        <v>12</v>
      </c>
    </row>
    <row r="7430" customFormat="false" ht="15.75" hidden="false" customHeight="false" outlineLevel="0" collapsed="false">
      <c r="A7430" s="3" t="n">
        <v>7429</v>
      </c>
      <c r="B7430" s="4" t="s">
        <v>25881</v>
      </c>
      <c r="C7430" s="4" t="s">
        <v>25882</v>
      </c>
      <c r="D7430" s="4" t="s">
        <v>25883</v>
      </c>
      <c r="E7430" s="4" t="s">
        <v>17489</v>
      </c>
      <c r="F7430" s="4" t="s">
        <v>10</v>
      </c>
      <c r="G7430" s="4" t="s">
        <v>12</v>
      </c>
    </row>
    <row r="7431" customFormat="false" ht="15.75" hidden="false" customHeight="false" outlineLevel="0" collapsed="false">
      <c r="A7431" s="3" t="n">
        <v>7430</v>
      </c>
      <c r="B7431" s="4" t="s">
        <v>25884</v>
      </c>
      <c r="C7431" s="4" t="s">
        <v>6853</v>
      </c>
      <c r="D7431" s="4" t="s">
        <v>25885</v>
      </c>
      <c r="E7431" s="4" t="s">
        <v>10</v>
      </c>
      <c r="F7431" s="4" t="s">
        <v>10</v>
      </c>
      <c r="G7431" s="4" t="s">
        <v>12</v>
      </c>
    </row>
    <row r="7432" customFormat="false" ht="15.75" hidden="false" customHeight="false" outlineLevel="0" collapsed="false">
      <c r="A7432" s="3" t="n">
        <v>7431</v>
      </c>
      <c r="B7432" s="4" t="s">
        <v>25886</v>
      </c>
      <c r="C7432" s="4" t="s">
        <v>25887</v>
      </c>
      <c r="D7432" s="4" t="s">
        <v>25888</v>
      </c>
      <c r="E7432" s="4" t="s">
        <v>25889</v>
      </c>
      <c r="F7432" s="4" t="s">
        <v>10</v>
      </c>
      <c r="G7432" s="4" t="s">
        <v>12</v>
      </c>
    </row>
    <row r="7433" customFormat="false" ht="15.75" hidden="false" customHeight="false" outlineLevel="0" collapsed="false">
      <c r="A7433" s="3" t="n">
        <v>7432</v>
      </c>
      <c r="B7433" s="4" t="s">
        <v>25890</v>
      </c>
      <c r="C7433" s="4" t="s">
        <v>25891</v>
      </c>
      <c r="D7433" s="4" t="s">
        <v>25892</v>
      </c>
      <c r="E7433" s="4" t="s">
        <v>17489</v>
      </c>
      <c r="F7433" s="4" t="s">
        <v>10</v>
      </c>
      <c r="G7433" s="4" t="s">
        <v>12</v>
      </c>
    </row>
    <row r="7434" customFormat="false" ht="15.75" hidden="false" customHeight="false" outlineLevel="0" collapsed="false">
      <c r="A7434" s="3" t="n">
        <v>7433</v>
      </c>
      <c r="B7434" s="4" t="s">
        <v>25893</v>
      </c>
      <c r="C7434" s="4" t="s">
        <v>6853</v>
      </c>
      <c r="D7434" s="4" t="s">
        <v>25894</v>
      </c>
      <c r="E7434" s="4" t="s">
        <v>25895</v>
      </c>
      <c r="F7434" s="4" t="s">
        <v>10</v>
      </c>
      <c r="G7434" s="4" t="s">
        <v>12</v>
      </c>
    </row>
    <row r="7435" customFormat="false" ht="15.75" hidden="false" customHeight="false" outlineLevel="0" collapsed="false">
      <c r="A7435" s="3" t="n">
        <v>7434</v>
      </c>
      <c r="B7435" s="4" t="s">
        <v>25896</v>
      </c>
      <c r="C7435" s="4" t="s">
        <v>25897</v>
      </c>
      <c r="D7435" s="4" t="s">
        <v>25898</v>
      </c>
      <c r="E7435" s="4" t="s">
        <v>10</v>
      </c>
      <c r="F7435" s="4" t="s">
        <v>10</v>
      </c>
      <c r="G7435" s="4" t="s">
        <v>12</v>
      </c>
    </row>
    <row r="7436" customFormat="false" ht="15.75" hidden="false" customHeight="false" outlineLevel="0" collapsed="false">
      <c r="A7436" s="3" t="n">
        <v>7435</v>
      </c>
      <c r="B7436" s="4" t="s">
        <v>25899</v>
      </c>
      <c r="C7436" s="4" t="s">
        <v>25900</v>
      </c>
      <c r="D7436" s="4" t="s">
        <v>25901</v>
      </c>
      <c r="E7436" s="4" t="s">
        <v>17489</v>
      </c>
      <c r="F7436" s="4" t="s">
        <v>10</v>
      </c>
      <c r="G7436" s="4" t="s">
        <v>12</v>
      </c>
    </row>
    <row r="7437" customFormat="false" ht="15.75" hidden="false" customHeight="false" outlineLevel="0" collapsed="false">
      <c r="A7437" s="3" t="n">
        <v>7436</v>
      </c>
      <c r="B7437" s="4" t="s">
        <v>25902</v>
      </c>
      <c r="C7437" s="4" t="s">
        <v>25903</v>
      </c>
      <c r="D7437" s="4" t="s">
        <v>25904</v>
      </c>
      <c r="E7437" s="4" t="s">
        <v>17489</v>
      </c>
      <c r="F7437" s="4" t="s">
        <v>10</v>
      </c>
      <c r="G7437" s="4" t="s">
        <v>12</v>
      </c>
    </row>
    <row r="7438" customFormat="false" ht="15.75" hidden="false" customHeight="false" outlineLevel="0" collapsed="false">
      <c r="A7438" s="3" t="n">
        <v>7437</v>
      </c>
      <c r="B7438" s="4" t="s">
        <v>25905</v>
      </c>
      <c r="C7438" s="4" t="s">
        <v>25906</v>
      </c>
      <c r="D7438" s="4" t="s">
        <v>25907</v>
      </c>
      <c r="E7438" s="4" t="s">
        <v>25908</v>
      </c>
      <c r="F7438" s="4" t="s">
        <v>10</v>
      </c>
      <c r="G7438" s="4" t="s">
        <v>12</v>
      </c>
    </row>
    <row r="7439" customFormat="false" ht="15.75" hidden="false" customHeight="false" outlineLevel="0" collapsed="false">
      <c r="A7439" s="3" t="n">
        <v>7438</v>
      </c>
      <c r="B7439" s="4" t="s">
        <v>25909</v>
      </c>
      <c r="C7439" s="4" t="s">
        <v>6853</v>
      </c>
      <c r="D7439" s="4" t="s">
        <v>25910</v>
      </c>
      <c r="E7439" s="4" t="s">
        <v>25911</v>
      </c>
      <c r="F7439" s="4" t="s">
        <v>10</v>
      </c>
      <c r="G7439" s="4" t="s">
        <v>12</v>
      </c>
    </row>
    <row r="7440" customFormat="false" ht="15.75" hidden="false" customHeight="false" outlineLevel="0" collapsed="false">
      <c r="A7440" s="3" t="n">
        <v>7439</v>
      </c>
      <c r="B7440" s="4" t="s">
        <v>25912</v>
      </c>
      <c r="C7440" s="4" t="s">
        <v>6853</v>
      </c>
      <c r="D7440" s="4" t="s">
        <v>25913</v>
      </c>
      <c r="E7440" s="4" t="s">
        <v>25914</v>
      </c>
      <c r="F7440" s="4" t="s">
        <v>10</v>
      </c>
      <c r="G7440" s="4" t="s">
        <v>12</v>
      </c>
    </row>
    <row r="7441" customFormat="false" ht="15.75" hidden="false" customHeight="false" outlineLevel="0" collapsed="false">
      <c r="A7441" s="3" t="n">
        <v>7440</v>
      </c>
      <c r="B7441" s="4" t="s">
        <v>25915</v>
      </c>
      <c r="C7441" s="4" t="s">
        <v>25916</v>
      </c>
      <c r="D7441" s="4" t="s">
        <v>25917</v>
      </c>
      <c r="E7441" s="4" t="s">
        <v>17489</v>
      </c>
      <c r="F7441" s="4" t="s">
        <v>10</v>
      </c>
      <c r="G7441" s="4" t="s">
        <v>12</v>
      </c>
    </row>
    <row r="7442" customFormat="false" ht="15.75" hidden="false" customHeight="false" outlineLevel="0" collapsed="false">
      <c r="A7442" s="3" t="n">
        <v>7441</v>
      </c>
      <c r="B7442" s="4" t="s">
        <v>25918</v>
      </c>
      <c r="C7442" s="4" t="s">
        <v>25919</v>
      </c>
      <c r="D7442" s="4" t="s">
        <v>25920</v>
      </c>
      <c r="E7442" s="4" t="n">
        <v>9711361147</v>
      </c>
      <c r="F7442" s="4" t="s">
        <v>10</v>
      </c>
      <c r="G7442" s="4" t="s">
        <v>12</v>
      </c>
    </row>
    <row r="7443" customFormat="false" ht="15.75" hidden="false" customHeight="false" outlineLevel="0" collapsed="false">
      <c r="A7443" s="3" t="n">
        <v>7442</v>
      </c>
      <c r="B7443" s="4" t="s">
        <v>25921</v>
      </c>
      <c r="C7443" s="4" t="s">
        <v>25922</v>
      </c>
      <c r="D7443" s="4" t="s">
        <v>25923</v>
      </c>
      <c r="E7443" s="4" t="s">
        <v>25924</v>
      </c>
      <c r="F7443" s="4" t="s">
        <v>10</v>
      </c>
      <c r="G7443" s="4" t="s">
        <v>12</v>
      </c>
    </row>
    <row r="7444" customFormat="false" ht="15.75" hidden="false" customHeight="false" outlineLevel="0" collapsed="false">
      <c r="A7444" s="3" t="n">
        <v>7443</v>
      </c>
      <c r="B7444" s="4" t="s">
        <v>25925</v>
      </c>
      <c r="C7444" s="4" t="s">
        <v>25926</v>
      </c>
      <c r="D7444" s="4" t="s">
        <v>25927</v>
      </c>
      <c r="E7444" s="4" t="s">
        <v>10</v>
      </c>
      <c r="F7444" s="4" t="s">
        <v>10</v>
      </c>
      <c r="G7444" s="4" t="s">
        <v>12</v>
      </c>
    </row>
    <row r="7445" customFormat="false" ht="15.75" hidden="false" customHeight="false" outlineLevel="0" collapsed="false">
      <c r="A7445" s="3" t="n">
        <v>7444</v>
      </c>
      <c r="B7445" s="4" t="s">
        <v>25928</v>
      </c>
      <c r="C7445" s="4" t="s">
        <v>12326</v>
      </c>
      <c r="D7445" s="4" t="s">
        <v>25929</v>
      </c>
      <c r="E7445" s="4" t="s">
        <v>25930</v>
      </c>
      <c r="F7445" s="4" t="s">
        <v>10</v>
      </c>
      <c r="G7445" s="4" t="s">
        <v>12</v>
      </c>
    </row>
    <row r="7446" customFormat="false" ht="15.75" hidden="false" customHeight="false" outlineLevel="0" collapsed="false">
      <c r="A7446" s="3" t="n">
        <v>7445</v>
      </c>
      <c r="B7446" s="4" t="s">
        <v>25931</v>
      </c>
      <c r="C7446" s="4" t="s">
        <v>6853</v>
      </c>
      <c r="D7446" s="4" t="s">
        <v>25932</v>
      </c>
      <c r="E7446" s="4" t="s">
        <v>10</v>
      </c>
      <c r="F7446" s="4" t="s">
        <v>10</v>
      </c>
      <c r="G7446" s="4" t="s">
        <v>12</v>
      </c>
    </row>
    <row r="7447" customFormat="false" ht="15.75" hidden="false" customHeight="false" outlineLevel="0" collapsed="false">
      <c r="A7447" s="3" t="n">
        <v>7446</v>
      </c>
      <c r="B7447" s="4" t="s">
        <v>25933</v>
      </c>
      <c r="C7447" s="4" t="s">
        <v>6853</v>
      </c>
      <c r="D7447" s="4" t="s">
        <v>25934</v>
      </c>
      <c r="E7447" s="4" t="s">
        <v>25935</v>
      </c>
      <c r="F7447" s="4" t="s">
        <v>10</v>
      </c>
      <c r="G7447" s="4" t="s">
        <v>12</v>
      </c>
    </row>
    <row r="7448" customFormat="false" ht="15.75" hidden="false" customHeight="false" outlineLevel="0" collapsed="false">
      <c r="A7448" s="3" t="n">
        <v>7447</v>
      </c>
      <c r="B7448" s="4" t="s">
        <v>25936</v>
      </c>
      <c r="C7448" s="4" t="s">
        <v>25937</v>
      </c>
      <c r="D7448" s="4" t="s">
        <v>25938</v>
      </c>
      <c r="E7448" s="4" t="s">
        <v>17489</v>
      </c>
      <c r="F7448" s="4" t="s">
        <v>10</v>
      </c>
      <c r="G7448" s="4" t="s">
        <v>12</v>
      </c>
    </row>
    <row r="7449" customFormat="false" ht="15.75" hidden="false" customHeight="false" outlineLevel="0" collapsed="false">
      <c r="A7449" s="3" t="n">
        <v>7448</v>
      </c>
      <c r="B7449" s="4" t="s">
        <v>25939</v>
      </c>
      <c r="C7449" s="4" t="s">
        <v>24058</v>
      </c>
      <c r="D7449" s="4" t="s">
        <v>25940</v>
      </c>
      <c r="E7449" s="4" t="s">
        <v>25941</v>
      </c>
      <c r="F7449" s="4" t="s">
        <v>10</v>
      </c>
      <c r="G7449" s="4" t="s">
        <v>12</v>
      </c>
    </row>
    <row r="7450" customFormat="false" ht="15.75" hidden="false" customHeight="false" outlineLevel="0" collapsed="false">
      <c r="A7450" s="3" t="n">
        <v>7449</v>
      </c>
      <c r="B7450" s="4" t="s">
        <v>25942</v>
      </c>
      <c r="C7450" s="4" t="s">
        <v>25943</v>
      </c>
      <c r="D7450" s="4" t="s">
        <v>25944</v>
      </c>
      <c r="E7450" s="4" t="s">
        <v>25945</v>
      </c>
      <c r="F7450" s="4" t="s">
        <v>10</v>
      </c>
      <c r="G7450" s="4" t="s">
        <v>12</v>
      </c>
    </row>
    <row r="7451" customFormat="false" ht="15.75" hidden="false" customHeight="false" outlineLevel="0" collapsed="false">
      <c r="A7451" s="3" t="n">
        <v>7450</v>
      </c>
      <c r="B7451" s="4" t="s">
        <v>25946</v>
      </c>
      <c r="C7451" s="4" t="s">
        <v>6853</v>
      </c>
      <c r="D7451" s="4" t="s">
        <v>25947</v>
      </c>
      <c r="E7451" s="4" t="n">
        <v>9920232191</v>
      </c>
      <c r="F7451" s="4" t="s">
        <v>10</v>
      </c>
      <c r="G7451" s="4" t="s">
        <v>12</v>
      </c>
    </row>
    <row r="7452" customFormat="false" ht="15.75" hidden="false" customHeight="false" outlineLevel="0" collapsed="false">
      <c r="A7452" s="3" t="n">
        <v>7451</v>
      </c>
      <c r="B7452" s="4" t="s">
        <v>25948</v>
      </c>
      <c r="C7452" s="4" t="s">
        <v>6853</v>
      </c>
      <c r="D7452" s="4" t="s">
        <v>25949</v>
      </c>
      <c r="E7452" s="4" t="s">
        <v>25950</v>
      </c>
      <c r="F7452" s="4" t="s">
        <v>10</v>
      </c>
      <c r="G7452" s="4" t="s">
        <v>12</v>
      </c>
    </row>
    <row r="7453" customFormat="false" ht="15.75" hidden="false" customHeight="false" outlineLevel="0" collapsed="false">
      <c r="A7453" s="3" t="n">
        <v>7452</v>
      </c>
      <c r="B7453" s="4" t="s">
        <v>25951</v>
      </c>
      <c r="C7453" s="4" t="s">
        <v>25952</v>
      </c>
      <c r="D7453" s="4" t="s">
        <v>25953</v>
      </c>
      <c r="E7453" s="4" t="s">
        <v>25954</v>
      </c>
      <c r="F7453" s="4" t="s">
        <v>10</v>
      </c>
      <c r="G7453" s="4" t="s">
        <v>12</v>
      </c>
    </row>
    <row r="7454" customFormat="false" ht="15.75" hidden="false" customHeight="false" outlineLevel="0" collapsed="false">
      <c r="A7454" s="3" t="n">
        <v>7453</v>
      </c>
      <c r="B7454" s="4" t="s">
        <v>25955</v>
      </c>
      <c r="C7454" s="4" t="s">
        <v>6853</v>
      </c>
      <c r="D7454" s="4" t="s">
        <v>25956</v>
      </c>
      <c r="E7454" s="4" t="s">
        <v>10</v>
      </c>
      <c r="F7454" s="4" t="s">
        <v>10</v>
      </c>
      <c r="G7454" s="4" t="s">
        <v>12</v>
      </c>
    </row>
    <row r="7455" customFormat="false" ht="15.75" hidden="false" customHeight="false" outlineLevel="0" collapsed="false">
      <c r="A7455" s="3" t="n">
        <v>7454</v>
      </c>
      <c r="B7455" s="4" t="s">
        <v>25957</v>
      </c>
      <c r="C7455" s="4" t="s">
        <v>25958</v>
      </c>
      <c r="D7455" s="4" t="s">
        <v>25959</v>
      </c>
      <c r="E7455" s="4" t="s">
        <v>25960</v>
      </c>
      <c r="F7455" s="4" t="s">
        <v>10</v>
      </c>
      <c r="G7455" s="4" t="s">
        <v>12</v>
      </c>
    </row>
    <row r="7456" customFormat="false" ht="15.75" hidden="false" customHeight="false" outlineLevel="0" collapsed="false">
      <c r="A7456" s="3" t="n">
        <v>7455</v>
      </c>
      <c r="B7456" s="4" t="s">
        <v>25961</v>
      </c>
      <c r="C7456" s="4" t="s">
        <v>25962</v>
      </c>
      <c r="D7456" s="4" t="s">
        <v>25963</v>
      </c>
      <c r="E7456" s="4" t="s">
        <v>25964</v>
      </c>
      <c r="F7456" s="4" t="s">
        <v>10</v>
      </c>
      <c r="G7456" s="4" t="s">
        <v>12</v>
      </c>
    </row>
    <row r="7457" customFormat="false" ht="15.75" hidden="false" customHeight="false" outlineLevel="0" collapsed="false">
      <c r="A7457" s="3" t="n">
        <v>7456</v>
      </c>
      <c r="B7457" s="4" t="s">
        <v>25965</v>
      </c>
      <c r="C7457" s="4" t="s">
        <v>25966</v>
      </c>
      <c r="D7457" s="4" t="s">
        <v>25967</v>
      </c>
      <c r="E7457" s="4" t="s">
        <v>25966</v>
      </c>
      <c r="F7457" s="4" t="s">
        <v>10</v>
      </c>
      <c r="G7457" s="4" t="s">
        <v>12</v>
      </c>
    </row>
    <row r="7458" customFormat="false" ht="15.75" hidden="false" customHeight="false" outlineLevel="0" collapsed="false">
      <c r="A7458" s="3" t="n">
        <v>7457</v>
      </c>
      <c r="B7458" s="4" t="s">
        <v>25968</v>
      </c>
      <c r="C7458" s="4" t="s">
        <v>25969</v>
      </c>
      <c r="D7458" s="4" t="s">
        <v>25970</v>
      </c>
      <c r="E7458" s="4" t="s">
        <v>25971</v>
      </c>
      <c r="F7458" s="4" t="s">
        <v>10</v>
      </c>
      <c r="G7458" s="4" t="s">
        <v>12</v>
      </c>
    </row>
    <row r="7459" customFormat="false" ht="15.75" hidden="false" customHeight="false" outlineLevel="0" collapsed="false">
      <c r="A7459" s="3" t="n">
        <v>7458</v>
      </c>
      <c r="B7459" s="4" t="s">
        <v>25972</v>
      </c>
      <c r="C7459" s="4" t="s">
        <v>6853</v>
      </c>
      <c r="D7459" s="4" t="s">
        <v>25973</v>
      </c>
      <c r="E7459" s="4" t="s">
        <v>10</v>
      </c>
      <c r="F7459" s="4" t="s">
        <v>10</v>
      </c>
      <c r="G7459" s="4" t="s">
        <v>12</v>
      </c>
    </row>
    <row r="7460" customFormat="false" ht="15.75" hidden="false" customHeight="false" outlineLevel="0" collapsed="false">
      <c r="A7460" s="3" t="n">
        <v>7459</v>
      </c>
      <c r="B7460" s="4" t="s">
        <v>25974</v>
      </c>
      <c r="C7460" s="4" t="s">
        <v>6853</v>
      </c>
      <c r="D7460" s="4" t="s">
        <v>25975</v>
      </c>
      <c r="E7460" s="4" t="s">
        <v>10</v>
      </c>
      <c r="F7460" s="4" t="s">
        <v>10</v>
      </c>
      <c r="G7460" s="4" t="s">
        <v>12</v>
      </c>
    </row>
    <row r="7461" customFormat="false" ht="15.75" hidden="false" customHeight="false" outlineLevel="0" collapsed="false">
      <c r="A7461" s="3" t="n">
        <v>7460</v>
      </c>
      <c r="B7461" s="4" t="s">
        <v>25976</v>
      </c>
      <c r="C7461" s="4" t="s">
        <v>25977</v>
      </c>
      <c r="D7461" s="4" t="s">
        <v>25978</v>
      </c>
      <c r="E7461" s="4" t="s">
        <v>25979</v>
      </c>
      <c r="F7461" s="4" t="s">
        <v>10</v>
      </c>
      <c r="G7461" s="4" t="s">
        <v>12</v>
      </c>
    </row>
    <row r="7462" customFormat="false" ht="15.75" hidden="false" customHeight="false" outlineLevel="0" collapsed="false">
      <c r="A7462" s="3" t="n">
        <v>7461</v>
      </c>
      <c r="B7462" s="4" t="s">
        <v>25980</v>
      </c>
      <c r="C7462" s="4" t="s">
        <v>6853</v>
      </c>
      <c r="D7462" s="4" t="s">
        <v>25981</v>
      </c>
      <c r="E7462" s="4" t="s">
        <v>25982</v>
      </c>
      <c r="F7462" s="4" t="s">
        <v>10</v>
      </c>
      <c r="G7462" s="4" t="s">
        <v>12</v>
      </c>
    </row>
    <row r="7463" customFormat="false" ht="15.75" hidden="false" customHeight="false" outlineLevel="0" collapsed="false">
      <c r="A7463" s="3" t="n">
        <v>7462</v>
      </c>
      <c r="B7463" s="4" t="s">
        <v>25983</v>
      </c>
      <c r="C7463" s="4" t="s">
        <v>25984</v>
      </c>
      <c r="D7463" s="4" t="s">
        <v>25985</v>
      </c>
      <c r="E7463" s="4" t="s">
        <v>10</v>
      </c>
      <c r="F7463" s="4" t="s">
        <v>10</v>
      </c>
      <c r="G7463" s="4" t="s">
        <v>12</v>
      </c>
    </row>
    <row r="7464" customFormat="false" ht="15.75" hidden="false" customHeight="false" outlineLevel="0" collapsed="false">
      <c r="A7464" s="3" t="n">
        <v>7463</v>
      </c>
      <c r="B7464" s="4" t="s">
        <v>25986</v>
      </c>
      <c r="C7464" s="4" t="s">
        <v>25987</v>
      </c>
      <c r="D7464" s="4" t="s">
        <v>25988</v>
      </c>
      <c r="E7464" s="4" t="n">
        <v>9967362177</v>
      </c>
      <c r="F7464" s="4" t="s">
        <v>10</v>
      </c>
      <c r="G7464" s="4" t="s">
        <v>12</v>
      </c>
    </row>
    <row r="7465" customFormat="false" ht="15.75" hidden="false" customHeight="false" outlineLevel="0" collapsed="false">
      <c r="A7465" s="3" t="n">
        <v>7464</v>
      </c>
      <c r="B7465" s="4" t="s">
        <v>25989</v>
      </c>
      <c r="C7465" s="4" t="s">
        <v>6853</v>
      </c>
      <c r="D7465" s="4" t="s">
        <v>25990</v>
      </c>
      <c r="E7465" s="4" t="s">
        <v>10</v>
      </c>
      <c r="F7465" s="4" t="s">
        <v>10</v>
      </c>
      <c r="G7465" s="4" t="s">
        <v>12</v>
      </c>
    </row>
    <row r="7466" customFormat="false" ht="15.75" hidden="false" customHeight="false" outlineLevel="0" collapsed="false">
      <c r="A7466" s="3" t="n">
        <v>7465</v>
      </c>
      <c r="B7466" s="4" t="s">
        <v>25991</v>
      </c>
      <c r="C7466" s="4" t="s">
        <v>25992</v>
      </c>
      <c r="D7466" s="4" t="s">
        <v>25993</v>
      </c>
      <c r="E7466" s="4" t="n">
        <v>8105907423</v>
      </c>
      <c r="F7466" s="4" t="s">
        <v>10</v>
      </c>
      <c r="G7466" s="4" t="s">
        <v>12</v>
      </c>
    </row>
    <row r="7467" customFormat="false" ht="15.75" hidden="false" customHeight="false" outlineLevel="0" collapsed="false">
      <c r="A7467" s="3" t="n">
        <v>7466</v>
      </c>
      <c r="B7467" s="4" t="s">
        <v>25994</v>
      </c>
      <c r="C7467" s="4" t="s">
        <v>17489</v>
      </c>
      <c r="D7467" s="4" t="s">
        <v>25995</v>
      </c>
      <c r="E7467" s="4" t="s">
        <v>17489</v>
      </c>
      <c r="F7467" s="4" t="s">
        <v>10</v>
      </c>
      <c r="G7467" s="4" t="s">
        <v>12</v>
      </c>
    </row>
    <row r="7468" customFormat="false" ht="15.75" hidden="false" customHeight="false" outlineLevel="0" collapsed="false">
      <c r="A7468" s="3" t="n">
        <v>7467</v>
      </c>
      <c r="B7468" s="4" t="s">
        <v>25996</v>
      </c>
      <c r="C7468" s="4" t="s">
        <v>25997</v>
      </c>
      <c r="D7468" s="4" t="s">
        <v>25998</v>
      </c>
      <c r="E7468" s="4" t="s">
        <v>10</v>
      </c>
      <c r="F7468" s="4" t="s">
        <v>10</v>
      </c>
      <c r="G7468" s="4" t="s">
        <v>12</v>
      </c>
    </row>
    <row r="7469" customFormat="false" ht="15.75" hidden="false" customHeight="false" outlineLevel="0" collapsed="false">
      <c r="A7469" s="3" t="n">
        <v>7468</v>
      </c>
      <c r="B7469" s="4" t="s">
        <v>25999</v>
      </c>
      <c r="C7469" s="4" t="s">
        <v>6853</v>
      </c>
      <c r="D7469" s="4" t="s">
        <v>26000</v>
      </c>
      <c r="E7469" s="4" t="s">
        <v>26001</v>
      </c>
      <c r="F7469" s="4" t="s">
        <v>10</v>
      </c>
      <c r="G7469" s="4" t="s">
        <v>12</v>
      </c>
    </row>
    <row r="7470" customFormat="false" ht="15.75" hidden="false" customHeight="false" outlineLevel="0" collapsed="false">
      <c r="A7470" s="3" t="n">
        <v>7469</v>
      </c>
      <c r="B7470" s="4" t="s">
        <v>26002</v>
      </c>
      <c r="C7470" s="4" t="s">
        <v>17489</v>
      </c>
      <c r="D7470" s="4" t="s">
        <v>26003</v>
      </c>
      <c r="E7470" s="4" t="s">
        <v>17489</v>
      </c>
      <c r="F7470" s="4" t="s">
        <v>10</v>
      </c>
      <c r="G7470" s="4" t="s">
        <v>12</v>
      </c>
    </row>
    <row r="7471" customFormat="false" ht="15.75" hidden="false" customHeight="false" outlineLevel="0" collapsed="false">
      <c r="A7471" s="3" t="n">
        <v>7470</v>
      </c>
      <c r="B7471" s="4" t="s">
        <v>26004</v>
      </c>
      <c r="C7471" s="4" t="s">
        <v>6853</v>
      </c>
      <c r="D7471" s="4" t="s">
        <v>26005</v>
      </c>
      <c r="E7471" s="4" t="n">
        <v>9025535525</v>
      </c>
      <c r="F7471" s="4" t="s">
        <v>10</v>
      </c>
      <c r="G7471" s="4" t="s">
        <v>12</v>
      </c>
    </row>
    <row r="7472" customFormat="false" ht="15.75" hidden="false" customHeight="false" outlineLevel="0" collapsed="false">
      <c r="A7472" s="3" t="n">
        <v>7471</v>
      </c>
      <c r="B7472" s="4" t="s">
        <v>26006</v>
      </c>
      <c r="C7472" s="4" t="s">
        <v>6853</v>
      </c>
      <c r="D7472" s="4" t="s">
        <v>26007</v>
      </c>
      <c r="E7472" s="4" t="s">
        <v>26008</v>
      </c>
      <c r="F7472" s="4" t="s">
        <v>10</v>
      </c>
      <c r="G7472" s="4" t="s">
        <v>12</v>
      </c>
    </row>
    <row r="7473" customFormat="false" ht="15.75" hidden="false" customHeight="false" outlineLevel="0" collapsed="false">
      <c r="A7473" s="3" t="n">
        <v>7472</v>
      </c>
      <c r="B7473" s="4" t="s">
        <v>26009</v>
      </c>
      <c r="C7473" s="4" t="s">
        <v>26010</v>
      </c>
      <c r="D7473" s="4" t="s">
        <v>26011</v>
      </c>
      <c r="E7473" s="4" t="s">
        <v>10</v>
      </c>
      <c r="F7473" s="4" t="s">
        <v>10</v>
      </c>
      <c r="G7473" s="4" t="s">
        <v>12</v>
      </c>
    </row>
    <row r="7474" customFormat="false" ht="15.75" hidden="false" customHeight="false" outlineLevel="0" collapsed="false">
      <c r="A7474" s="3" t="n">
        <v>7473</v>
      </c>
      <c r="B7474" s="4" t="s">
        <v>26012</v>
      </c>
      <c r="C7474" s="4" t="s">
        <v>6853</v>
      </c>
      <c r="D7474" s="4" t="s">
        <v>26013</v>
      </c>
      <c r="E7474" s="4" t="s">
        <v>26014</v>
      </c>
      <c r="F7474" s="4" t="s">
        <v>10</v>
      </c>
      <c r="G7474" s="4" t="s">
        <v>12</v>
      </c>
    </row>
    <row r="7475" customFormat="false" ht="15.75" hidden="false" customHeight="false" outlineLevel="0" collapsed="false">
      <c r="A7475" s="3" t="n">
        <v>7474</v>
      </c>
      <c r="B7475" s="4" t="s">
        <v>26015</v>
      </c>
      <c r="C7475" s="4" t="s">
        <v>1129</v>
      </c>
      <c r="D7475" s="4" t="s">
        <v>26016</v>
      </c>
      <c r="E7475" s="4" t="n">
        <v>9867876211</v>
      </c>
      <c r="F7475" s="4" t="s">
        <v>10</v>
      </c>
      <c r="G7475" s="4" t="s">
        <v>12</v>
      </c>
    </row>
    <row r="7476" customFormat="false" ht="15.75" hidden="false" customHeight="false" outlineLevel="0" collapsed="false">
      <c r="A7476" s="3" t="n">
        <v>7475</v>
      </c>
      <c r="B7476" s="4" t="s">
        <v>26017</v>
      </c>
      <c r="C7476" s="4" t="s">
        <v>6853</v>
      </c>
      <c r="D7476" s="4" t="s">
        <v>26018</v>
      </c>
      <c r="E7476" s="4" t="s">
        <v>26019</v>
      </c>
      <c r="F7476" s="4" t="s">
        <v>10</v>
      </c>
      <c r="G7476" s="4" t="s">
        <v>12</v>
      </c>
    </row>
    <row r="7477" customFormat="false" ht="15.75" hidden="false" customHeight="false" outlineLevel="0" collapsed="false">
      <c r="A7477" s="3" t="n">
        <v>7476</v>
      </c>
      <c r="B7477" s="4" t="s">
        <v>26020</v>
      </c>
      <c r="C7477" s="4" t="s">
        <v>26021</v>
      </c>
      <c r="D7477" s="4" t="s">
        <v>26022</v>
      </c>
      <c r="E7477" s="4" t="s">
        <v>10</v>
      </c>
      <c r="F7477" s="4" t="s">
        <v>10</v>
      </c>
      <c r="G7477" s="4" t="s">
        <v>12</v>
      </c>
    </row>
    <row r="7478" customFormat="false" ht="15.75" hidden="false" customHeight="false" outlineLevel="0" collapsed="false">
      <c r="A7478" s="3" t="n">
        <v>7477</v>
      </c>
      <c r="B7478" s="4" t="s">
        <v>26023</v>
      </c>
      <c r="C7478" s="4" t="s">
        <v>26024</v>
      </c>
      <c r="D7478" s="4" t="s">
        <v>26025</v>
      </c>
      <c r="E7478" s="4" t="n">
        <v>41138284</v>
      </c>
      <c r="F7478" s="4" t="s">
        <v>10</v>
      </c>
      <c r="G7478" s="4" t="s">
        <v>12</v>
      </c>
    </row>
    <row r="7479" customFormat="false" ht="15.75" hidden="false" customHeight="false" outlineLevel="0" collapsed="false">
      <c r="A7479" s="3" t="n">
        <v>7478</v>
      </c>
      <c r="B7479" s="4" t="s">
        <v>26026</v>
      </c>
      <c r="C7479" s="4" t="s">
        <v>26027</v>
      </c>
      <c r="D7479" s="4" t="s">
        <v>26028</v>
      </c>
      <c r="E7479" s="4" t="s">
        <v>17489</v>
      </c>
      <c r="F7479" s="4" t="s">
        <v>10</v>
      </c>
      <c r="G7479" s="4" t="s">
        <v>12</v>
      </c>
    </row>
    <row r="7480" customFormat="false" ht="15.75" hidden="false" customHeight="false" outlineLevel="0" collapsed="false">
      <c r="A7480" s="3" t="n">
        <v>7479</v>
      </c>
      <c r="B7480" s="4" t="s">
        <v>26029</v>
      </c>
      <c r="C7480" s="4" t="s">
        <v>26030</v>
      </c>
      <c r="D7480" s="4" t="s">
        <v>26031</v>
      </c>
      <c r="E7480" s="4" t="s">
        <v>17489</v>
      </c>
      <c r="F7480" s="4" t="s">
        <v>10</v>
      </c>
      <c r="G7480" s="4" t="s">
        <v>12</v>
      </c>
    </row>
    <row r="7481" customFormat="false" ht="15.75" hidden="false" customHeight="false" outlineLevel="0" collapsed="false">
      <c r="A7481" s="3" t="n">
        <v>7480</v>
      </c>
      <c r="B7481" s="4" t="s">
        <v>26032</v>
      </c>
      <c r="C7481" s="4" t="s">
        <v>17489</v>
      </c>
      <c r="D7481" s="4" t="s">
        <v>26033</v>
      </c>
      <c r="E7481" s="4" t="s">
        <v>17489</v>
      </c>
      <c r="F7481" s="4" t="s">
        <v>10</v>
      </c>
      <c r="G7481" s="4" t="s">
        <v>12</v>
      </c>
    </row>
    <row r="7482" customFormat="false" ht="15.75" hidden="false" customHeight="false" outlineLevel="0" collapsed="false">
      <c r="A7482" s="3" t="n">
        <v>7481</v>
      </c>
      <c r="B7482" s="4" t="s">
        <v>26034</v>
      </c>
      <c r="C7482" s="4" t="s">
        <v>26035</v>
      </c>
      <c r="D7482" s="4" t="s">
        <v>26036</v>
      </c>
      <c r="E7482" s="4" t="s">
        <v>26037</v>
      </c>
      <c r="F7482" s="4" t="s">
        <v>10</v>
      </c>
      <c r="G7482" s="4" t="s">
        <v>12</v>
      </c>
    </row>
    <row r="7483" customFormat="false" ht="15.75" hidden="false" customHeight="false" outlineLevel="0" collapsed="false">
      <c r="A7483" s="3" t="n">
        <v>7482</v>
      </c>
      <c r="B7483" s="4" t="s">
        <v>26038</v>
      </c>
      <c r="C7483" s="4" t="s">
        <v>1129</v>
      </c>
      <c r="D7483" s="4" t="s">
        <v>26039</v>
      </c>
      <c r="E7483" s="4" t="s">
        <v>26040</v>
      </c>
      <c r="F7483" s="4" t="s">
        <v>10</v>
      </c>
      <c r="G7483" s="4" t="s">
        <v>12</v>
      </c>
    </row>
    <row r="7484" customFormat="false" ht="15.75" hidden="false" customHeight="false" outlineLevel="0" collapsed="false">
      <c r="A7484" s="3" t="n">
        <v>7483</v>
      </c>
      <c r="B7484" s="4" t="s">
        <v>26041</v>
      </c>
      <c r="C7484" s="4" t="s">
        <v>26042</v>
      </c>
      <c r="D7484" s="4" t="s">
        <v>26043</v>
      </c>
      <c r="E7484" s="4" t="s">
        <v>17489</v>
      </c>
      <c r="F7484" s="4" t="s">
        <v>10</v>
      </c>
      <c r="G7484" s="4" t="s">
        <v>12</v>
      </c>
    </row>
    <row r="7485" customFormat="false" ht="15.75" hidden="false" customHeight="false" outlineLevel="0" collapsed="false">
      <c r="A7485" s="3" t="n">
        <v>7484</v>
      </c>
      <c r="B7485" s="4" t="s">
        <v>26044</v>
      </c>
      <c r="C7485" s="4" t="s">
        <v>26045</v>
      </c>
      <c r="D7485" s="4" t="s">
        <v>26046</v>
      </c>
      <c r="E7485" s="4" t="s">
        <v>17489</v>
      </c>
      <c r="F7485" s="4" t="s">
        <v>10</v>
      </c>
      <c r="G7485" s="4" t="s">
        <v>12</v>
      </c>
    </row>
    <row r="7486" customFormat="false" ht="15.75" hidden="false" customHeight="false" outlineLevel="0" collapsed="false">
      <c r="A7486" s="3" t="n">
        <v>7485</v>
      </c>
      <c r="B7486" s="4" t="s">
        <v>26047</v>
      </c>
      <c r="C7486" s="4" t="s">
        <v>26048</v>
      </c>
      <c r="D7486" s="4" t="s">
        <v>26049</v>
      </c>
      <c r="E7486" s="4" t="s">
        <v>26050</v>
      </c>
      <c r="F7486" s="4" t="s">
        <v>10</v>
      </c>
      <c r="G7486" s="4" t="s">
        <v>12</v>
      </c>
    </row>
    <row r="7487" customFormat="false" ht="15.75" hidden="false" customHeight="false" outlineLevel="0" collapsed="false">
      <c r="A7487" s="3" t="n">
        <v>7486</v>
      </c>
      <c r="B7487" s="4" t="s">
        <v>26051</v>
      </c>
      <c r="C7487" s="4" t="s">
        <v>26052</v>
      </c>
      <c r="D7487" s="4" t="s">
        <v>26053</v>
      </c>
      <c r="E7487" s="4" t="s">
        <v>26054</v>
      </c>
      <c r="F7487" s="4" t="s">
        <v>10</v>
      </c>
      <c r="G7487" s="4" t="s">
        <v>12</v>
      </c>
    </row>
    <row r="7488" customFormat="false" ht="15.75" hidden="false" customHeight="false" outlineLevel="0" collapsed="false">
      <c r="A7488" s="3" t="n">
        <v>7487</v>
      </c>
      <c r="B7488" s="4" t="s">
        <v>26055</v>
      </c>
      <c r="C7488" s="4" t="s">
        <v>26056</v>
      </c>
      <c r="D7488" s="4" t="s">
        <v>26057</v>
      </c>
      <c r="E7488" s="4" t="s">
        <v>17489</v>
      </c>
      <c r="F7488" s="4" t="s">
        <v>10</v>
      </c>
      <c r="G7488" s="4" t="s">
        <v>12</v>
      </c>
    </row>
    <row r="7489" customFormat="false" ht="15.75" hidden="false" customHeight="false" outlineLevel="0" collapsed="false">
      <c r="A7489" s="3" t="n">
        <v>7488</v>
      </c>
      <c r="B7489" s="4" t="s">
        <v>26058</v>
      </c>
      <c r="C7489" s="4" t="s">
        <v>26059</v>
      </c>
      <c r="D7489" s="4" t="s">
        <v>26060</v>
      </c>
      <c r="E7489" s="4" t="s">
        <v>17489</v>
      </c>
      <c r="F7489" s="4" t="s">
        <v>10</v>
      </c>
      <c r="G7489" s="4" t="s">
        <v>12</v>
      </c>
    </row>
    <row r="7490" customFormat="false" ht="15.75" hidden="false" customHeight="false" outlineLevel="0" collapsed="false">
      <c r="A7490" s="3" t="n">
        <v>7489</v>
      </c>
      <c r="B7490" s="4" t="s">
        <v>26061</v>
      </c>
      <c r="C7490" s="4" t="s">
        <v>26062</v>
      </c>
      <c r="D7490" s="4" t="s">
        <v>26063</v>
      </c>
      <c r="E7490" s="4" t="s">
        <v>26064</v>
      </c>
      <c r="F7490" s="4" t="s">
        <v>10</v>
      </c>
      <c r="G7490" s="4" t="s">
        <v>12</v>
      </c>
    </row>
    <row r="7491" customFormat="false" ht="15.75" hidden="false" customHeight="false" outlineLevel="0" collapsed="false">
      <c r="A7491" s="3" t="n">
        <v>7490</v>
      </c>
      <c r="B7491" s="4" t="s">
        <v>26065</v>
      </c>
      <c r="C7491" s="4" t="s">
        <v>13949</v>
      </c>
      <c r="D7491" s="4" t="s">
        <v>26066</v>
      </c>
      <c r="E7491" s="4" t="s">
        <v>26067</v>
      </c>
      <c r="F7491" s="4" t="s">
        <v>10</v>
      </c>
      <c r="G7491" s="4" t="s">
        <v>12</v>
      </c>
    </row>
    <row r="7492" customFormat="false" ht="15.75" hidden="false" customHeight="false" outlineLevel="0" collapsed="false">
      <c r="A7492" s="3" t="n">
        <v>7491</v>
      </c>
      <c r="B7492" s="4" t="s">
        <v>26068</v>
      </c>
      <c r="C7492" s="4" t="s">
        <v>6853</v>
      </c>
      <c r="D7492" s="4" t="s">
        <v>26069</v>
      </c>
      <c r="E7492" s="4" t="s">
        <v>26070</v>
      </c>
      <c r="F7492" s="4" t="s">
        <v>10</v>
      </c>
      <c r="G7492" s="4" t="s">
        <v>12</v>
      </c>
    </row>
    <row r="7493" customFormat="false" ht="15.75" hidden="false" customHeight="false" outlineLevel="0" collapsed="false">
      <c r="A7493" s="3" t="n">
        <v>7492</v>
      </c>
      <c r="B7493" s="4" t="s">
        <v>26071</v>
      </c>
      <c r="C7493" s="4" t="s">
        <v>21133</v>
      </c>
      <c r="D7493" s="4" t="s">
        <v>26072</v>
      </c>
      <c r="E7493" s="4" t="s">
        <v>26073</v>
      </c>
      <c r="F7493" s="4" t="s">
        <v>10</v>
      </c>
      <c r="G7493" s="4" t="s">
        <v>12</v>
      </c>
    </row>
    <row r="7494" customFormat="false" ht="15.75" hidden="false" customHeight="false" outlineLevel="0" collapsed="false">
      <c r="A7494" s="3" t="n">
        <v>7493</v>
      </c>
      <c r="B7494" s="4" t="s">
        <v>26074</v>
      </c>
      <c r="C7494" s="4" t="s">
        <v>26075</v>
      </c>
      <c r="D7494" s="4" t="s">
        <v>26076</v>
      </c>
      <c r="E7494" s="4" t="n">
        <v>9167770805</v>
      </c>
      <c r="F7494" s="4" t="s">
        <v>10</v>
      </c>
      <c r="G7494" s="4" t="s">
        <v>12</v>
      </c>
    </row>
    <row r="7495" customFormat="false" ht="15.75" hidden="false" customHeight="false" outlineLevel="0" collapsed="false">
      <c r="A7495" s="3" t="n">
        <v>7494</v>
      </c>
      <c r="B7495" s="4" t="s">
        <v>26077</v>
      </c>
      <c r="C7495" s="4" t="s">
        <v>26078</v>
      </c>
      <c r="D7495" s="4" t="s">
        <v>26079</v>
      </c>
      <c r="E7495" s="4" t="n">
        <v>9676999659</v>
      </c>
      <c r="F7495" s="4" t="s">
        <v>10</v>
      </c>
      <c r="G7495" s="4" t="s">
        <v>12</v>
      </c>
    </row>
    <row r="7496" customFormat="false" ht="15.75" hidden="false" customHeight="false" outlineLevel="0" collapsed="false">
      <c r="A7496" s="3" t="n">
        <v>7495</v>
      </c>
      <c r="B7496" s="4" t="s">
        <v>26080</v>
      </c>
      <c r="C7496" s="4" t="s">
        <v>7793</v>
      </c>
      <c r="D7496" s="4" t="s">
        <v>26081</v>
      </c>
      <c r="E7496" s="4" t="s">
        <v>26082</v>
      </c>
      <c r="F7496" s="4" t="s">
        <v>10</v>
      </c>
      <c r="G7496" s="4" t="s">
        <v>12</v>
      </c>
    </row>
    <row r="7497" customFormat="false" ht="15.75" hidden="false" customHeight="false" outlineLevel="0" collapsed="false">
      <c r="A7497" s="3" t="n">
        <v>7496</v>
      </c>
      <c r="B7497" s="4" t="s">
        <v>26083</v>
      </c>
      <c r="C7497" s="4" t="s">
        <v>6853</v>
      </c>
      <c r="D7497" s="4" t="s">
        <v>26084</v>
      </c>
      <c r="E7497" s="4" t="n">
        <v>8800943944</v>
      </c>
      <c r="F7497" s="4" t="s">
        <v>10</v>
      </c>
      <c r="G7497" s="4" t="s">
        <v>12</v>
      </c>
    </row>
    <row r="7498" customFormat="false" ht="15.75" hidden="false" customHeight="false" outlineLevel="0" collapsed="false">
      <c r="A7498" s="3" t="n">
        <v>7497</v>
      </c>
      <c r="B7498" s="4" t="s">
        <v>26085</v>
      </c>
      <c r="C7498" s="4" t="s">
        <v>26086</v>
      </c>
      <c r="D7498" s="4" t="s">
        <v>26087</v>
      </c>
      <c r="E7498" s="4" t="s">
        <v>26088</v>
      </c>
      <c r="F7498" s="4" t="s">
        <v>10</v>
      </c>
      <c r="G7498" s="4" t="s">
        <v>12</v>
      </c>
    </row>
    <row r="7499" customFormat="false" ht="15.75" hidden="false" customHeight="false" outlineLevel="0" collapsed="false">
      <c r="A7499" s="3" t="n">
        <v>7498</v>
      </c>
      <c r="B7499" s="4" t="s">
        <v>26089</v>
      </c>
      <c r="C7499" s="4" t="s">
        <v>6853</v>
      </c>
      <c r="D7499" s="4" t="s">
        <v>26090</v>
      </c>
      <c r="E7499" s="4" t="s">
        <v>26091</v>
      </c>
      <c r="F7499" s="4" t="s">
        <v>10</v>
      </c>
      <c r="G7499" s="4" t="s">
        <v>12</v>
      </c>
    </row>
    <row r="7500" customFormat="false" ht="15.75" hidden="false" customHeight="false" outlineLevel="0" collapsed="false">
      <c r="A7500" s="3" t="n">
        <v>7499</v>
      </c>
      <c r="B7500" s="4" t="s">
        <v>26092</v>
      </c>
      <c r="C7500" s="4" t="s">
        <v>20836</v>
      </c>
      <c r="D7500" s="4" t="s">
        <v>26093</v>
      </c>
      <c r="E7500" s="4" t="s">
        <v>10</v>
      </c>
      <c r="F7500" s="4" t="s">
        <v>10</v>
      </c>
      <c r="G7500" s="4" t="s">
        <v>12</v>
      </c>
    </row>
    <row r="7501" customFormat="false" ht="15.75" hidden="false" customHeight="false" outlineLevel="0" collapsed="false">
      <c r="A7501" s="3" t="n">
        <v>7500</v>
      </c>
      <c r="B7501" s="4" t="s">
        <v>26094</v>
      </c>
      <c r="C7501" s="4" t="s">
        <v>26095</v>
      </c>
      <c r="D7501" s="4" t="s">
        <v>26096</v>
      </c>
      <c r="E7501" s="4" t="n">
        <v>9930679032</v>
      </c>
      <c r="F7501" s="4" t="s">
        <v>10</v>
      </c>
      <c r="G7501" s="4" t="s">
        <v>12</v>
      </c>
    </row>
    <row r="7502" customFormat="false" ht="15.75" hidden="false" customHeight="false" outlineLevel="0" collapsed="false">
      <c r="A7502" s="3" t="n">
        <v>7501</v>
      </c>
      <c r="B7502" s="4" t="s">
        <v>26097</v>
      </c>
      <c r="C7502" s="4" t="s">
        <v>26098</v>
      </c>
      <c r="D7502" s="4" t="s">
        <v>26099</v>
      </c>
      <c r="E7502" s="4" t="s">
        <v>26100</v>
      </c>
      <c r="F7502" s="4" t="s">
        <v>10</v>
      </c>
      <c r="G7502" s="4" t="s">
        <v>12</v>
      </c>
    </row>
    <row r="7503" customFormat="false" ht="15.75" hidden="false" customHeight="false" outlineLevel="0" collapsed="false">
      <c r="A7503" s="3" t="n">
        <v>7502</v>
      </c>
      <c r="B7503" s="4" t="s">
        <v>26101</v>
      </c>
      <c r="C7503" s="4" t="s">
        <v>6853</v>
      </c>
      <c r="D7503" s="4" t="s">
        <v>26102</v>
      </c>
      <c r="E7503" s="4" t="s">
        <v>26103</v>
      </c>
      <c r="F7503" s="4" t="s">
        <v>10</v>
      </c>
      <c r="G7503" s="4" t="s">
        <v>12</v>
      </c>
    </row>
    <row r="7504" customFormat="false" ht="15.75" hidden="false" customHeight="false" outlineLevel="0" collapsed="false">
      <c r="A7504" s="3" t="n">
        <v>7503</v>
      </c>
      <c r="B7504" s="4" t="s">
        <v>26104</v>
      </c>
      <c r="C7504" s="4" t="s">
        <v>6853</v>
      </c>
      <c r="D7504" s="4" t="s">
        <v>26105</v>
      </c>
      <c r="E7504" s="4" t="s">
        <v>26106</v>
      </c>
      <c r="F7504" s="4" t="s">
        <v>10</v>
      </c>
      <c r="G7504" s="4" t="s">
        <v>12</v>
      </c>
    </row>
    <row r="7505" customFormat="false" ht="15.75" hidden="false" customHeight="false" outlineLevel="0" collapsed="false">
      <c r="A7505" s="3" t="n">
        <v>7504</v>
      </c>
      <c r="B7505" s="4" t="s">
        <v>26107</v>
      </c>
      <c r="C7505" s="4" t="s">
        <v>6853</v>
      </c>
      <c r="D7505" s="4" t="s">
        <v>26108</v>
      </c>
      <c r="E7505" s="4" t="s">
        <v>26109</v>
      </c>
      <c r="F7505" s="4" t="s">
        <v>10</v>
      </c>
      <c r="G7505" s="4" t="s">
        <v>12</v>
      </c>
    </row>
    <row r="7506" customFormat="false" ht="15.75" hidden="false" customHeight="false" outlineLevel="0" collapsed="false">
      <c r="A7506" s="3" t="n">
        <v>7505</v>
      </c>
      <c r="B7506" s="4" t="s">
        <v>26110</v>
      </c>
      <c r="C7506" s="4" t="s">
        <v>26111</v>
      </c>
      <c r="D7506" s="4" t="s">
        <v>26112</v>
      </c>
      <c r="E7506" s="4" t="s">
        <v>17489</v>
      </c>
      <c r="F7506" s="4" t="s">
        <v>10</v>
      </c>
      <c r="G7506" s="4" t="s">
        <v>12</v>
      </c>
    </row>
    <row r="7507" customFormat="false" ht="15.75" hidden="false" customHeight="false" outlineLevel="0" collapsed="false">
      <c r="A7507" s="3" t="n">
        <v>7506</v>
      </c>
      <c r="B7507" s="4" t="s">
        <v>26113</v>
      </c>
      <c r="C7507" s="4" t="s">
        <v>10959</v>
      </c>
      <c r="D7507" s="4" t="s">
        <v>26114</v>
      </c>
      <c r="E7507" s="4" t="n">
        <v>9654542227</v>
      </c>
      <c r="F7507" s="4" t="s">
        <v>10</v>
      </c>
      <c r="G7507" s="4" t="s">
        <v>12</v>
      </c>
    </row>
    <row r="7508" customFormat="false" ht="15.75" hidden="false" customHeight="false" outlineLevel="0" collapsed="false">
      <c r="A7508" s="3" t="n">
        <v>7507</v>
      </c>
      <c r="B7508" s="4" t="s">
        <v>26115</v>
      </c>
      <c r="C7508" s="4" t="s">
        <v>26116</v>
      </c>
      <c r="D7508" s="4" t="s">
        <v>26117</v>
      </c>
      <c r="E7508" s="4" t="s">
        <v>17489</v>
      </c>
      <c r="F7508" s="4" t="s">
        <v>10</v>
      </c>
      <c r="G7508" s="4" t="s">
        <v>12</v>
      </c>
    </row>
    <row r="7509" customFormat="false" ht="15.75" hidden="false" customHeight="false" outlineLevel="0" collapsed="false">
      <c r="A7509" s="3" t="n">
        <v>7508</v>
      </c>
      <c r="B7509" s="4" t="s">
        <v>26118</v>
      </c>
      <c r="C7509" s="4" t="s">
        <v>17205</v>
      </c>
      <c r="D7509" s="4" t="s">
        <v>26119</v>
      </c>
      <c r="E7509" s="4" t="s">
        <v>26120</v>
      </c>
      <c r="F7509" s="4" t="s">
        <v>10</v>
      </c>
      <c r="G7509" s="4" t="s">
        <v>12</v>
      </c>
    </row>
    <row r="7510" customFormat="false" ht="15.75" hidden="false" customHeight="false" outlineLevel="0" collapsed="false">
      <c r="A7510" s="3" t="n">
        <v>7509</v>
      </c>
      <c r="B7510" s="4" t="s">
        <v>26121</v>
      </c>
      <c r="C7510" s="4" t="s">
        <v>26122</v>
      </c>
      <c r="D7510" s="4" t="s">
        <v>26123</v>
      </c>
      <c r="E7510" s="4" t="s">
        <v>26124</v>
      </c>
      <c r="F7510" s="4" t="s">
        <v>10</v>
      </c>
      <c r="G7510" s="4" t="s">
        <v>12</v>
      </c>
    </row>
    <row r="7511" customFormat="false" ht="15.75" hidden="false" customHeight="false" outlineLevel="0" collapsed="false">
      <c r="A7511" s="3" t="n">
        <v>7510</v>
      </c>
      <c r="B7511" s="4" t="s">
        <v>26125</v>
      </c>
      <c r="C7511" s="4" t="s">
        <v>26126</v>
      </c>
      <c r="D7511" s="4" t="s">
        <v>26127</v>
      </c>
      <c r="E7511" s="4" t="s">
        <v>10</v>
      </c>
      <c r="F7511" s="4" t="s">
        <v>10</v>
      </c>
      <c r="G7511" s="4" t="s">
        <v>12</v>
      </c>
    </row>
    <row r="7512" customFormat="false" ht="15.75" hidden="false" customHeight="false" outlineLevel="0" collapsed="false">
      <c r="A7512" s="3" t="n">
        <v>7511</v>
      </c>
      <c r="B7512" s="4" t="s">
        <v>26128</v>
      </c>
      <c r="C7512" s="4" t="s">
        <v>6853</v>
      </c>
      <c r="D7512" s="4" t="s">
        <v>26129</v>
      </c>
      <c r="E7512" s="4" t="s">
        <v>10</v>
      </c>
      <c r="F7512" s="4" t="s">
        <v>10</v>
      </c>
      <c r="G7512" s="4" t="s">
        <v>12</v>
      </c>
    </row>
    <row r="7513" customFormat="false" ht="15.75" hidden="false" customHeight="false" outlineLevel="0" collapsed="false">
      <c r="A7513" s="3" t="n">
        <v>7512</v>
      </c>
      <c r="B7513" s="4" t="s">
        <v>26130</v>
      </c>
      <c r="C7513" s="4" t="s">
        <v>6853</v>
      </c>
      <c r="D7513" s="4" t="s">
        <v>26131</v>
      </c>
      <c r="E7513" s="4" t="s">
        <v>10</v>
      </c>
      <c r="F7513" s="4" t="s">
        <v>10</v>
      </c>
      <c r="G7513" s="4" t="s">
        <v>12</v>
      </c>
    </row>
    <row r="7514" customFormat="false" ht="15.75" hidden="false" customHeight="false" outlineLevel="0" collapsed="false">
      <c r="A7514" s="3" t="n">
        <v>7513</v>
      </c>
      <c r="B7514" s="4" t="s">
        <v>26132</v>
      </c>
      <c r="C7514" s="4" t="s">
        <v>26133</v>
      </c>
      <c r="D7514" s="4" t="s">
        <v>26134</v>
      </c>
      <c r="E7514" s="4" t="s">
        <v>17489</v>
      </c>
      <c r="F7514" s="4" t="s">
        <v>10</v>
      </c>
      <c r="G7514" s="4" t="s">
        <v>12</v>
      </c>
    </row>
    <row r="7515" customFormat="false" ht="15.75" hidden="false" customHeight="false" outlineLevel="0" collapsed="false">
      <c r="A7515" s="3" t="n">
        <v>7514</v>
      </c>
      <c r="B7515" s="4" t="s">
        <v>26135</v>
      </c>
      <c r="C7515" s="4" t="s">
        <v>26136</v>
      </c>
      <c r="D7515" s="4" t="s">
        <v>26137</v>
      </c>
      <c r="E7515" s="4" t="s">
        <v>26138</v>
      </c>
      <c r="F7515" s="4" t="s">
        <v>10</v>
      </c>
      <c r="G7515" s="4" t="s">
        <v>12</v>
      </c>
    </row>
    <row r="7516" customFormat="false" ht="15.75" hidden="false" customHeight="false" outlineLevel="0" collapsed="false">
      <c r="A7516" s="3" t="n">
        <v>7515</v>
      </c>
      <c r="B7516" s="4" t="s">
        <v>26139</v>
      </c>
      <c r="C7516" s="4" t="s">
        <v>26140</v>
      </c>
      <c r="D7516" s="4" t="s">
        <v>26141</v>
      </c>
      <c r="E7516" s="4" t="n">
        <v>40000670</v>
      </c>
      <c r="F7516" s="4" t="s">
        <v>10</v>
      </c>
      <c r="G7516" s="4" t="s">
        <v>12</v>
      </c>
    </row>
    <row r="7517" customFormat="false" ht="15.75" hidden="false" customHeight="false" outlineLevel="0" collapsed="false">
      <c r="A7517" s="3" t="n">
        <v>7516</v>
      </c>
      <c r="B7517" s="4" t="s">
        <v>26142</v>
      </c>
      <c r="C7517" s="4" t="s">
        <v>6853</v>
      </c>
      <c r="D7517" s="4" t="s">
        <v>26143</v>
      </c>
      <c r="E7517" s="4" t="s">
        <v>10</v>
      </c>
      <c r="F7517" s="4" t="s">
        <v>10</v>
      </c>
      <c r="G7517" s="4" t="s">
        <v>12</v>
      </c>
    </row>
    <row r="7518" customFormat="false" ht="15.75" hidden="false" customHeight="false" outlineLevel="0" collapsed="false">
      <c r="A7518" s="3" t="n">
        <v>7517</v>
      </c>
      <c r="B7518" s="4" t="s">
        <v>26144</v>
      </c>
      <c r="C7518" s="4" t="s">
        <v>26145</v>
      </c>
      <c r="D7518" s="4" t="s">
        <v>26146</v>
      </c>
      <c r="E7518" s="4" t="s">
        <v>17489</v>
      </c>
      <c r="F7518" s="4" t="s">
        <v>10</v>
      </c>
      <c r="G7518" s="4" t="s">
        <v>12</v>
      </c>
    </row>
    <row r="7519" customFormat="false" ht="15.75" hidden="false" customHeight="false" outlineLevel="0" collapsed="false">
      <c r="A7519" s="3" t="n">
        <v>7518</v>
      </c>
      <c r="B7519" s="4" t="s">
        <v>26147</v>
      </c>
      <c r="C7519" s="4" t="s">
        <v>26148</v>
      </c>
      <c r="D7519" s="4" t="s">
        <v>26149</v>
      </c>
      <c r="E7519" s="4" t="s">
        <v>10</v>
      </c>
      <c r="F7519" s="4" t="s">
        <v>10</v>
      </c>
      <c r="G7519" s="4" t="s">
        <v>12</v>
      </c>
    </row>
    <row r="7520" customFormat="false" ht="15.75" hidden="false" customHeight="false" outlineLevel="0" collapsed="false">
      <c r="A7520" s="3" t="n">
        <v>7519</v>
      </c>
      <c r="B7520" s="4" t="s">
        <v>26150</v>
      </c>
      <c r="C7520" s="4" t="s">
        <v>26151</v>
      </c>
      <c r="D7520" s="4" t="s">
        <v>26152</v>
      </c>
      <c r="E7520" s="4" t="s">
        <v>17489</v>
      </c>
      <c r="F7520" s="4" t="s">
        <v>10</v>
      </c>
      <c r="G7520" s="4" t="s">
        <v>12</v>
      </c>
    </row>
    <row r="7521" customFormat="false" ht="15.75" hidden="false" customHeight="false" outlineLevel="0" collapsed="false">
      <c r="A7521" s="3" t="n">
        <v>7520</v>
      </c>
      <c r="B7521" s="4" t="s">
        <v>26153</v>
      </c>
      <c r="C7521" s="4" t="s">
        <v>6853</v>
      </c>
      <c r="D7521" s="4" t="s">
        <v>26154</v>
      </c>
      <c r="E7521" s="4" t="s">
        <v>10</v>
      </c>
      <c r="F7521" s="4" t="s">
        <v>10</v>
      </c>
      <c r="G7521" s="4" t="s">
        <v>12</v>
      </c>
    </row>
    <row r="7522" customFormat="false" ht="15.75" hidden="false" customHeight="false" outlineLevel="0" collapsed="false">
      <c r="A7522" s="3" t="n">
        <v>7521</v>
      </c>
      <c r="B7522" s="4" t="s">
        <v>26155</v>
      </c>
      <c r="C7522" s="4" t="s">
        <v>26156</v>
      </c>
      <c r="D7522" s="4" t="s">
        <v>26157</v>
      </c>
      <c r="E7522" s="4" t="s">
        <v>17489</v>
      </c>
      <c r="F7522" s="4" t="s">
        <v>10</v>
      </c>
      <c r="G7522" s="4" t="s">
        <v>12</v>
      </c>
    </row>
    <row r="7523" customFormat="false" ht="15.75" hidden="false" customHeight="false" outlineLevel="0" collapsed="false">
      <c r="A7523" s="3" t="n">
        <v>7522</v>
      </c>
      <c r="B7523" s="4" t="s">
        <v>26158</v>
      </c>
      <c r="C7523" s="4" t="s">
        <v>6853</v>
      </c>
      <c r="D7523" s="4" t="s">
        <v>26159</v>
      </c>
      <c r="E7523" s="4" t="n">
        <v>9962602566</v>
      </c>
      <c r="F7523" s="4" t="s">
        <v>10</v>
      </c>
      <c r="G7523" s="4" t="s">
        <v>12</v>
      </c>
    </row>
    <row r="7524" customFormat="false" ht="15.75" hidden="false" customHeight="false" outlineLevel="0" collapsed="false">
      <c r="A7524" s="3" t="n">
        <v>7523</v>
      </c>
      <c r="B7524" s="4" t="s">
        <v>26160</v>
      </c>
      <c r="C7524" s="4" t="s">
        <v>26161</v>
      </c>
      <c r="D7524" s="4" t="s">
        <v>26162</v>
      </c>
      <c r="E7524" s="4" t="s">
        <v>17489</v>
      </c>
      <c r="F7524" s="4" t="s">
        <v>10</v>
      </c>
      <c r="G7524" s="4" t="s">
        <v>12</v>
      </c>
    </row>
    <row r="7525" customFormat="false" ht="15.75" hidden="false" customHeight="false" outlineLevel="0" collapsed="false">
      <c r="A7525" s="3" t="n">
        <v>7524</v>
      </c>
      <c r="B7525" s="4" t="s">
        <v>26163</v>
      </c>
      <c r="C7525" s="4" t="s">
        <v>16607</v>
      </c>
      <c r="D7525" s="4" t="s">
        <v>26164</v>
      </c>
      <c r="E7525" s="4" t="s">
        <v>26165</v>
      </c>
      <c r="F7525" s="4" t="s">
        <v>10</v>
      </c>
      <c r="G7525" s="4" t="s">
        <v>12</v>
      </c>
    </row>
    <row r="7526" customFormat="false" ht="15.75" hidden="false" customHeight="false" outlineLevel="0" collapsed="false">
      <c r="A7526" s="3" t="n">
        <v>7525</v>
      </c>
      <c r="B7526" s="4" t="s">
        <v>26166</v>
      </c>
      <c r="C7526" s="4" t="s">
        <v>6853</v>
      </c>
      <c r="D7526" s="4" t="s">
        <v>26167</v>
      </c>
      <c r="E7526" s="4" t="s">
        <v>10</v>
      </c>
      <c r="F7526" s="4" t="s">
        <v>10</v>
      </c>
      <c r="G7526" s="4" t="s">
        <v>12</v>
      </c>
    </row>
    <row r="7527" customFormat="false" ht="15.75" hidden="false" customHeight="false" outlineLevel="0" collapsed="false">
      <c r="A7527" s="3" t="n">
        <v>7526</v>
      </c>
      <c r="B7527" s="4" t="s">
        <v>26168</v>
      </c>
      <c r="C7527" s="4" t="s">
        <v>26169</v>
      </c>
      <c r="D7527" s="4" t="s">
        <v>26170</v>
      </c>
      <c r="E7527" s="4" t="s">
        <v>26171</v>
      </c>
      <c r="F7527" s="4" t="s">
        <v>10</v>
      </c>
      <c r="G7527" s="4" t="s">
        <v>12</v>
      </c>
    </row>
    <row r="7528" customFormat="false" ht="15.75" hidden="false" customHeight="false" outlineLevel="0" collapsed="false">
      <c r="A7528" s="3" t="n">
        <v>7527</v>
      </c>
      <c r="B7528" s="4" t="s">
        <v>26172</v>
      </c>
      <c r="C7528" s="4" t="s">
        <v>12224</v>
      </c>
      <c r="D7528" s="4" t="s">
        <v>26173</v>
      </c>
      <c r="E7528" s="4" t="s">
        <v>26174</v>
      </c>
      <c r="F7528" s="4" t="s">
        <v>10</v>
      </c>
      <c r="G7528" s="4" t="s">
        <v>12</v>
      </c>
    </row>
    <row r="7529" customFormat="false" ht="15.75" hidden="false" customHeight="false" outlineLevel="0" collapsed="false">
      <c r="A7529" s="3" t="n">
        <v>7528</v>
      </c>
      <c r="B7529" s="4" t="s">
        <v>26175</v>
      </c>
      <c r="C7529" s="4" t="s">
        <v>6853</v>
      </c>
      <c r="D7529" s="4" t="s">
        <v>26176</v>
      </c>
      <c r="E7529" s="4" t="s">
        <v>10</v>
      </c>
      <c r="F7529" s="4" t="s">
        <v>10</v>
      </c>
      <c r="G7529" s="4" t="s">
        <v>12</v>
      </c>
    </row>
    <row r="7530" customFormat="false" ht="15.75" hidden="false" customHeight="false" outlineLevel="0" collapsed="false">
      <c r="A7530" s="3" t="n">
        <v>7529</v>
      </c>
      <c r="B7530" s="4" t="s">
        <v>26177</v>
      </c>
      <c r="C7530" s="4" t="s">
        <v>26178</v>
      </c>
      <c r="D7530" s="4" t="s">
        <v>26179</v>
      </c>
      <c r="E7530" s="4" t="n">
        <v>9920686157</v>
      </c>
      <c r="F7530" s="4" t="s">
        <v>10</v>
      </c>
      <c r="G7530" s="4" t="s">
        <v>12</v>
      </c>
    </row>
    <row r="7531" customFormat="false" ht="15.75" hidden="false" customHeight="false" outlineLevel="0" collapsed="false">
      <c r="A7531" s="3" t="n">
        <v>7530</v>
      </c>
      <c r="B7531" s="4" t="s">
        <v>26180</v>
      </c>
      <c r="C7531" s="4" t="s">
        <v>26181</v>
      </c>
      <c r="D7531" s="4" t="s">
        <v>26182</v>
      </c>
      <c r="E7531" s="4" t="n">
        <v>7042277965</v>
      </c>
      <c r="F7531" s="4" t="s">
        <v>10</v>
      </c>
      <c r="G7531" s="4" t="s">
        <v>12</v>
      </c>
    </row>
    <row r="7532" customFormat="false" ht="15.75" hidden="false" customHeight="false" outlineLevel="0" collapsed="false">
      <c r="A7532" s="3" t="n">
        <v>7531</v>
      </c>
      <c r="B7532" s="4" t="s">
        <v>26183</v>
      </c>
      <c r="C7532" s="4" t="s">
        <v>26184</v>
      </c>
      <c r="D7532" s="4" t="s">
        <v>26185</v>
      </c>
      <c r="E7532" s="4" t="s">
        <v>26186</v>
      </c>
      <c r="F7532" s="4" t="s">
        <v>10</v>
      </c>
      <c r="G7532" s="4" t="s">
        <v>12</v>
      </c>
    </row>
    <row r="7533" customFormat="false" ht="15.75" hidden="false" customHeight="false" outlineLevel="0" collapsed="false">
      <c r="A7533" s="3" t="n">
        <v>7532</v>
      </c>
      <c r="B7533" s="4" t="s">
        <v>26187</v>
      </c>
      <c r="C7533" s="4" t="s">
        <v>26188</v>
      </c>
      <c r="D7533" s="4" t="s">
        <v>26189</v>
      </c>
      <c r="E7533" s="4" t="s">
        <v>26190</v>
      </c>
      <c r="F7533" s="4" t="s">
        <v>10</v>
      </c>
      <c r="G7533" s="4" t="s">
        <v>12</v>
      </c>
    </row>
    <row r="7534" customFormat="false" ht="15.75" hidden="false" customHeight="false" outlineLevel="0" collapsed="false">
      <c r="A7534" s="3" t="n">
        <v>7533</v>
      </c>
      <c r="B7534" s="4" t="s">
        <v>26191</v>
      </c>
      <c r="C7534" s="4" t="s">
        <v>26192</v>
      </c>
      <c r="D7534" s="4" t="s">
        <v>26193</v>
      </c>
      <c r="E7534" s="4" t="s">
        <v>26194</v>
      </c>
      <c r="F7534" s="4" t="s">
        <v>10</v>
      </c>
      <c r="G7534" s="4" t="s">
        <v>12</v>
      </c>
    </row>
    <row r="7535" customFormat="false" ht="15.75" hidden="false" customHeight="false" outlineLevel="0" collapsed="false">
      <c r="A7535" s="3" t="n">
        <v>7534</v>
      </c>
      <c r="B7535" s="4" t="s">
        <v>26195</v>
      </c>
      <c r="C7535" s="4" t="s">
        <v>6853</v>
      </c>
      <c r="D7535" s="4" t="s">
        <v>26196</v>
      </c>
      <c r="E7535" s="4" t="s">
        <v>10</v>
      </c>
      <c r="F7535" s="4" t="s">
        <v>10</v>
      </c>
      <c r="G7535" s="4" t="s">
        <v>12</v>
      </c>
    </row>
    <row r="7536" customFormat="false" ht="15.75" hidden="false" customHeight="false" outlineLevel="0" collapsed="false">
      <c r="A7536" s="3" t="n">
        <v>7535</v>
      </c>
      <c r="B7536" s="4" t="s">
        <v>26197</v>
      </c>
      <c r="C7536" s="4" t="s">
        <v>6853</v>
      </c>
      <c r="D7536" s="4" t="s">
        <v>26198</v>
      </c>
      <c r="E7536" s="4" t="s">
        <v>10</v>
      </c>
      <c r="F7536" s="4" t="s">
        <v>10</v>
      </c>
      <c r="G7536" s="4" t="s">
        <v>12</v>
      </c>
    </row>
    <row r="7537" customFormat="false" ht="15.75" hidden="false" customHeight="false" outlineLevel="0" collapsed="false">
      <c r="A7537" s="3" t="n">
        <v>7536</v>
      </c>
      <c r="B7537" s="4" t="s">
        <v>26199</v>
      </c>
      <c r="C7537" s="4" t="s">
        <v>26200</v>
      </c>
      <c r="D7537" s="4" t="s">
        <v>26201</v>
      </c>
      <c r="E7537" s="4" t="n">
        <v>9167914395</v>
      </c>
      <c r="F7537" s="4" t="s">
        <v>10</v>
      </c>
      <c r="G7537" s="4" t="s">
        <v>12</v>
      </c>
    </row>
    <row r="7538" customFormat="false" ht="15.75" hidden="false" customHeight="false" outlineLevel="0" collapsed="false">
      <c r="A7538" s="3" t="n">
        <v>7537</v>
      </c>
      <c r="B7538" s="4" t="s">
        <v>26202</v>
      </c>
      <c r="C7538" s="4" t="s">
        <v>10843</v>
      </c>
      <c r="D7538" s="4" t="s">
        <v>26203</v>
      </c>
      <c r="E7538" s="4" t="s">
        <v>26204</v>
      </c>
      <c r="F7538" s="4" t="s">
        <v>10</v>
      </c>
      <c r="G7538" s="4" t="s">
        <v>12</v>
      </c>
    </row>
    <row r="7539" customFormat="false" ht="15.75" hidden="false" customHeight="false" outlineLevel="0" collapsed="false">
      <c r="A7539" s="3" t="n">
        <v>7538</v>
      </c>
      <c r="B7539" s="4" t="s">
        <v>26205</v>
      </c>
      <c r="C7539" s="4" t="s">
        <v>2729</v>
      </c>
      <c r="D7539" s="4" t="s">
        <v>26206</v>
      </c>
      <c r="E7539" s="4" t="s">
        <v>10</v>
      </c>
      <c r="F7539" s="4" t="s">
        <v>10</v>
      </c>
      <c r="G7539" s="4" t="s">
        <v>12</v>
      </c>
    </row>
    <row r="7540" customFormat="false" ht="15.75" hidden="false" customHeight="false" outlineLevel="0" collapsed="false">
      <c r="A7540" s="3" t="n">
        <v>7539</v>
      </c>
      <c r="B7540" s="4" t="s">
        <v>26207</v>
      </c>
      <c r="C7540" s="4" t="s">
        <v>26208</v>
      </c>
      <c r="D7540" s="4" t="s">
        <v>26209</v>
      </c>
      <c r="E7540" s="4" t="s">
        <v>26210</v>
      </c>
      <c r="F7540" s="4" t="s">
        <v>10</v>
      </c>
      <c r="G7540" s="4" t="s">
        <v>12</v>
      </c>
    </row>
    <row r="7541" customFormat="false" ht="15.75" hidden="false" customHeight="false" outlineLevel="0" collapsed="false">
      <c r="A7541" s="3" t="n">
        <v>7540</v>
      </c>
      <c r="B7541" s="4" t="s">
        <v>26211</v>
      </c>
      <c r="C7541" s="4" t="s">
        <v>6853</v>
      </c>
      <c r="D7541" s="4" t="s">
        <v>26212</v>
      </c>
      <c r="E7541" s="4" t="s">
        <v>10</v>
      </c>
      <c r="F7541" s="4" t="s">
        <v>10</v>
      </c>
      <c r="G7541" s="4" t="s">
        <v>12</v>
      </c>
    </row>
    <row r="7542" customFormat="false" ht="15.75" hidden="false" customHeight="false" outlineLevel="0" collapsed="false">
      <c r="A7542" s="3" t="n">
        <v>7541</v>
      </c>
      <c r="B7542" s="4" t="s">
        <v>26213</v>
      </c>
      <c r="C7542" s="4" t="s">
        <v>2163</v>
      </c>
      <c r="D7542" s="4" t="s">
        <v>26214</v>
      </c>
      <c r="E7542" s="4" t="s">
        <v>10</v>
      </c>
      <c r="F7542" s="4" t="s">
        <v>10</v>
      </c>
      <c r="G7542" s="4" t="s">
        <v>12</v>
      </c>
    </row>
    <row r="7543" customFormat="false" ht="15.75" hidden="false" customHeight="false" outlineLevel="0" collapsed="false">
      <c r="A7543" s="3" t="n">
        <v>7542</v>
      </c>
      <c r="B7543" s="4" t="s">
        <v>26215</v>
      </c>
      <c r="C7543" s="4" t="s">
        <v>6853</v>
      </c>
      <c r="D7543" s="4" t="s">
        <v>26216</v>
      </c>
      <c r="E7543" s="4" t="s">
        <v>10</v>
      </c>
      <c r="F7543" s="4" t="s">
        <v>10</v>
      </c>
      <c r="G7543" s="4" t="s">
        <v>12</v>
      </c>
    </row>
    <row r="7544" customFormat="false" ht="15.75" hidden="false" customHeight="false" outlineLevel="0" collapsed="false">
      <c r="A7544" s="3" t="n">
        <v>7543</v>
      </c>
      <c r="B7544" s="4" t="s">
        <v>26217</v>
      </c>
      <c r="C7544" s="4" t="s">
        <v>6853</v>
      </c>
      <c r="D7544" s="4" t="s">
        <v>26218</v>
      </c>
      <c r="E7544" s="4" t="n">
        <v>9167671820</v>
      </c>
      <c r="F7544" s="4" t="s">
        <v>10</v>
      </c>
      <c r="G7544" s="4" t="s">
        <v>12</v>
      </c>
    </row>
    <row r="7545" customFormat="false" ht="15.75" hidden="false" customHeight="false" outlineLevel="0" collapsed="false">
      <c r="A7545" s="3" t="n">
        <v>7544</v>
      </c>
      <c r="B7545" s="4" t="s">
        <v>26219</v>
      </c>
      <c r="C7545" s="4" t="s">
        <v>6853</v>
      </c>
      <c r="D7545" s="4" t="s">
        <v>26220</v>
      </c>
      <c r="E7545" s="4" t="s">
        <v>10</v>
      </c>
      <c r="F7545" s="4" t="s">
        <v>10</v>
      </c>
      <c r="G7545" s="4" t="s">
        <v>12</v>
      </c>
    </row>
    <row r="7546" customFormat="false" ht="15.75" hidden="false" customHeight="false" outlineLevel="0" collapsed="false">
      <c r="A7546" s="3" t="n">
        <v>7545</v>
      </c>
      <c r="B7546" s="4" t="s">
        <v>26221</v>
      </c>
      <c r="C7546" s="4" t="s">
        <v>26222</v>
      </c>
      <c r="D7546" s="4" t="s">
        <v>26223</v>
      </c>
      <c r="E7546" s="4" t="s">
        <v>17489</v>
      </c>
      <c r="F7546" s="4" t="s">
        <v>10</v>
      </c>
      <c r="G7546" s="4" t="s">
        <v>12</v>
      </c>
    </row>
    <row r="7547" customFormat="false" ht="15.75" hidden="false" customHeight="false" outlineLevel="0" collapsed="false">
      <c r="A7547" s="3" t="n">
        <v>7546</v>
      </c>
      <c r="B7547" s="4" t="s">
        <v>26224</v>
      </c>
      <c r="C7547" s="4" t="s">
        <v>3442</v>
      </c>
      <c r="D7547" s="4" t="s">
        <v>26225</v>
      </c>
      <c r="E7547" s="4" t="n">
        <v>9971302211</v>
      </c>
      <c r="F7547" s="4" t="s">
        <v>10</v>
      </c>
      <c r="G7547" s="4" t="s">
        <v>12</v>
      </c>
    </row>
    <row r="7548" customFormat="false" ht="15.75" hidden="false" customHeight="false" outlineLevel="0" collapsed="false">
      <c r="A7548" s="3" t="n">
        <v>7547</v>
      </c>
      <c r="B7548" s="4" t="s">
        <v>26226</v>
      </c>
      <c r="C7548" s="4" t="s">
        <v>2084</v>
      </c>
      <c r="D7548" s="4" t="s">
        <v>26227</v>
      </c>
      <c r="E7548" s="4" t="s">
        <v>26228</v>
      </c>
      <c r="F7548" s="4" t="s">
        <v>10</v>
      </c>
      <c r="G7548" s="4" t="s">
        <v>12</v>
      </c>
    </row>
    <row r="7549" customFormat="false" ht="15.75" hidden="false" customHeight="false" outlineLevel="0" collapsed="false">
      <c r="A7549" s="3" t="n">
        <v>7548</v>
      </c>
      <c r="B7549" s="4" t="s">
        <v>26229</v>
      </c>
      <c r="C7549" s="4" t="s">
        <v>6853</v>
      </c>
      <c r="D7549" s="4" t="s">
        <v>26230</v>
      </c>
      <c r="E7549" s="4" t="s">
        <v>10</v>
      </c>
      <c r="F7549" s="4" t="s">
        <v>10</v>
      </c>
      <c r="G7549" s="4" t="s">
        <v>12</v>
      </c>
    </row>
    <row r="7550" customFormat="false" ht="15.75" hidden="false" customHeight="false" outlineLevel="0" collapsed="false">
      <c r="A7550" s="3" t="n">
        <v>7549</v>
      </c>
      <c r="B7550" s="4" t="s">
        <v>26231</v>
      </c>
      <c r="C7550" s="4" t="s">
        <v>6853</v>
      </c>
      <c r="D7550" s="4" t="s">
        <v>26232</v>
      </c>
      <c r="E7550" s="4" t="s">
        <v>10</v>
      </c>
      <c r="F7550" s="4" t="s">
        <v>10</v>
      </c>
      <c r="G7550" s="4" t="s">
        <v>12</v>
      </c>
    </row>
    <row r="7551" customFormat="false" ht="15.75" hidden="false" customHeight="false" outlineLevel="0" collapsed="false">
      <c r="A7551" s="3" t="n">
        <v>7550</v>
      </c>
      <c r="B7551" s="4" t="s">
        <v>26233</v>
      </c>
      <c r="C7551" s="4" t="s">
        <v>26234</v>
      </c>
      <c r="D7551" s="4" t="s">
        <v>26235</v>
      </c>
      <c r="E7551" s="4" t="n">
        <v>9899001271</v>
      </c>
      <c r="F7551" s="4" t="s">
        <v>10</v>
      </c>
      <c r="G7551" s="4" t="s">
        <v>12</v>
      </c>
    </row>
    <row r="7552" customFormat="false" ht="15.75" hidden="false" customHeight="false" outlineLevel="0" collapsed="false">
      <c r="A7552" s="3" t="n">
        <v>7551</v>
      </c>
      <c r="B7552" s="4" t="s">
        <v>26236</v>
      </c>
      <c r="C7552" s="4" t="s">
        <v>6853</v>
      </c>
      <c r="D7552" s="4" t="s">
        <v>26237</v>
      </c>
      <c r="E7552" s="4" t="n">
        <v>9769313149</v>
      </c>
      <c r="F7552" s="4" t="s">
        <v>10</v>
      </c>
      <c r="G7552" s="4" t="s">
        <v>12</v>
      </c>
    </row>
    <row r="7553" customFormat="false" ht="15.75" hidden="false" customHeight="false" outlineLevel="0" collapsed="false">
      <c r="A7553" s="3" t="n">
        <v>7552</v>
      </c>
      <c r="B7553" s="4" t="s">
        <v>26238</v>
      </c>
      <c r="C7553" s="4" t="s">
        <v>6853</v>
      </c>
      <c r="D7553" s="4" t="s">
        <v>26239</v>
      </c>
      <c r="E7553" s="4" t="s">
        <v>26240</v>
      </c>
      <c r="F7553" s="4" t="s">
        <v>10</v>
      </c>
      <c r="G7553" s="4" t="s">
        <v>12</v>
      </c>
    </row>
    <row r="7554" customFormat="false" ht="15.75" hidden="false" customHeight="false" outlineLevel="0" collapsed="false">
      <c r="A7554" s="3" t="n">
        <v>7553</v>
      </c>
      <c r="B7554" s="4" t="s">
        <v>26241</v>
      </c>
      <c r="C7554" s="4" t="s">
        <v>6853</v>
      </c>
      <c r="D7554" s="4" t="s">
        <v>26242</v>
      </c>
      <c r="E7554" s="4" t="s">
        <v>26243</v>
      </c>
      <c r="F7554" s="4" t="s">
        <v>10</v>
      </c>
      <c r="G7554" s="4" t="s">
        <v>12</v>
      </c>
    </row>
    <row r="7555" customFormat="false" ht="15.75" hidden="false" customHeight="false" outlineLevel="0" collapsed="false">
      <c r="A7555" s="3" t="n">
        <v>7554</v>
      </c>
      <c r="B7555" s="4" t="s">
        <v>26244</v>
      </c>
      <c r="C7555" s="4" t="s">
        <v>26245</v>
      </c>
      <c r="D7555" s="4" t="s">
        <v>26246</v>
      </c>
      <c r="E7555" s="4" t="n">
        <v>8447595092</v>
      </c>
      <c r="F7555" s="4" t="s">
        <v>10</v>
      </c>
      <c r="G7555" s="4" t="s">
        <v>12</v>
      </c>
    </row>
    <row r="7556" customFormat="false" ht="15.75" hidden="false" customHeight="false" outlineLevel="0" collapsed="false">
      <c r="A7556" s="3" t="n">
        <v>7555</v>
      </c>
      <c r="B7556" s="4" t="s">
        <v>26247</v>
      </c>
      <c r="C7556" s="4" t="s">
        <v>6853</v>
      </c>
      <c r="D7556" s="4" t="s">
        <v>26248</v>
      </c>
      <c r="E7556" s="4" t="s">
        <v>10</v>
      </c>
      <c r="F7556" s="4" t="s">
        <v>10</v>
      </c>
      <c r="G7556" s="4" t="s">
        <v>12</v>
      </c>
    </row>
    <row r="7557" customFormat="false" ht="15.75" hidden="false" customHeight="false" outlineLevel="0" collapsed="false">
      <c r="A7557" s="3" t="n">
        <v>7556</v>
      </c>
      <c r="B7557" s="4" t="s">
        <v>26249</v>
      </c>
      <c r="C7557" s="4" t="s">
        <v>17110</v>
      </c>
      <c r="D7557" s="4" t="s">
        <v>26250</v>
      </c>
      <c r="E7557" s="4" t="n">
        <v>9560374449</v>
      </c>
      <c r="F7557" s="4" t="s">
        <v>10</v>
      </c>
      <c r="G7557" s="4" t="s">
        <v>12</v>
      </c>
    </row>
    <row r="7558" customFormat="false" ht="15.75" hidden="false" customHeight="false" outlineLevel="0" collapsed="false">
      <c r="A7558" s="3" t="n">
        <v>7557</v>
      </c>
      <c r="B7558" s="4" t="s">
        <v>26251</v>
      </c>
      <c r="C7558" s="4" t="s">
        <v>26252</v>
      </c>
      <c r="D7558" s="4" t="s">
        <v>26253</v>
      </c>
      <c r="E7558" s="4" t="s">
        <v>26254</v>
      </c>
      <c r="F7558" s="4" t="s">
        <v>10</v>
      </c>
      <c r="G7558" s="4" t="s">
        <v>12</v>
      </c>
    </row>
    <row r="7559" customFormat="false" ht="15.75" hidden="false" customHeight="false" outlineLevel="0" collapsed="false">
      <c r="A7559" s="3" t="n">
        <v>7558</v>
      </c>
      <c r="B7559" s="4" t="s">
        <v>26255</v>
      </c>
      <c r="C7559" s="4" t="s">
        <v>26256</v>
      </c>
      <c r="D7559" s="4" t="s">
        <v>26257</v>
      </c>
      <c r="E7559" s="4" t="s">
        <v>26258</v>
      </c>
      <c r="F7559" s="4" t="s">
        <v>10</v>
      </c>
      <c r="G7559" s="4" t="s">
        <v>12</v>
      </c>
    </row>
    <row r="7560" customFormat="false" ht="15.75" hidden="false" customHeight="false" outlineLevel="0" collapsed="false">
      <c r="A7560" s="3" t="n">
        <v>7559</v>
      </c>
      <c r="B7560" s="4" t="s">
        <v>26259</v>
      </c>
      <c r="C7560" s="4" t="s">
        <v>17489</v>
      </c>
      <c r="D7560" s="4" t="s">
        <v>26260</v>
      </c>
      <c r="E7560" s="4" t="s">
        <v>17489</v>
      </c>
      <c r="F7560" s="4" t="s">
        <v>10</v>
      </c>
      <c r="G7560" s="4" t="s">
        <v>12</v>
      </c>
    </row>
    <row r="7561" customFormat="false" ht="15.75" hidden="false" customHeight="false" outlineLevel="0" collapsed="false">
      <c r="A7561" s="3" t="n">
        <v>7560</v>
      </c>
      <c r="B7561" s="4" t="s">
        <v>26261</v>
      </c>
      <c r="C7561" s="4" t="s">
        <v>26262</v>
      </c>
      <c r="D7561" s="4" t="s">
        <v>26263</v>
      </c>
      <c r="E7561" s="4" t="s">
        <v>10</v>
      </c>
      <c r="F7561" s="4" t="s">
        <v>10</v>
      </c>
      <c r="G7561" s="4" t="s">
        <v>12</v>
      </c>
    </row>
    <row r="7562" customFormat="false" ht="15.75" hidden="false" customHeight="false" outlineLevel="0" collapsed="false">
      <c r="A7562" s="3" t="n">
        <v>7561</v>
      </c>
      <c r="B7562" s="4" t="s">
        <v>26264</v>
      </c>
      <c r="C7562" s="4" t="s">
        <v>26265</v>
      </c>
      <c r="D7562" s="4" t="s">
        <v>26266</v>
      </c>
      <c r="E7562" s="4" t="s">
        <v>17489</v>
      </c>
      <c r="F7562" s="4" t="s">
        <v>10</v>
      </c>
      <c r="G7562" s="4" t="s">
        <v>12</v>
      </c>
    </row>
    <row r="7563" customFormat="false" ht="15.75" hidden="false" customHeight="false" outlineLevel="0" collapsed="false">
      <c r="A7563" s="3" t="n">
        <v>7562</v>
      </c>
      <c r="B7563" s="4" t="s">
        <v>26267</v>
      </c>
      <c r="C7563" s="4" t="s">
        <v>26268</v>
      </c>
      <c r="D7563" s="4" t="s">
        <v>26269</v>
      </c>
      <c r="E7563" s="4" t="s">
        <v>26270</v>
      </c>
      <c r="F7563" s="4" t="s">
        <v>10</v>
      </c>
      <c r="G7563" s="4" t="s">
        <v>12</v>
      </c>
    </row>
    <row r="7564" customFormat="false" ht="15.75" hidden="false" customHeight="false" outlineLevel="0" collapsed="false">
      <c r="A7564" s="3" t="n">
        <v>7563</v>
      </c>
      <c r="B7564" s="4" t="s">
        <v>26271</v>
      </c>
      <c r="C7564" s="4" t="s">
        <v>26272</v>
      </c>
      <c r="D7564" s="4" t="s">
        <v>26273</v>
      </c>
      <c r="E7564" s="4" t="s">
        <v>10</v>
      </c>
      <c r="F7564" s="4" t="s">
        <v>10</v>
      </c>
      <c r="G7564" s="4" t="s">
        <v>12</v>
      </c>
    </row>
    <row r="7565" customFormat="false" ht="15.75" hidden="false" customHeight="false" outlineLevel="0" collapsed="false">
      <c r="A7565" s="3" t="n">
        <v>7564</v>
      </c>
      <c r="B7565" s="4" t="s">
        <v>26274</v>
      </c>
      <c r="C7565" s="4" t="s">
        <v>26275</v>
      </c>
      <c r="D7565" s="4" t="s">
        <v>26276</v>
      </c>
      <c r="E7565" s="4" t="s">
        <v>26277</v>
      </c>
      <c r="F7565" s="4" t="s">
        <v>10</v>
      </c>
      <c r="G7565" s="4" t="s">
        <v>12</v>
      </c>
    </row>
    <row r="7566" customFormat="false" ht="15.75" hidden="false" customHeight="false" outlineLevel="0" collapsed="false">
      <c r="A7566" s="3" t="n">
        <v>7565</v>
      </c>
      <c r="B7566" s="4" t="s">
        <v>26278</v>
      </c>
      <c r="C7566" s="4" t="s">
        <v>26279</v>
      </c>
      <c r="D7566" s="4" t="s">
        <v>26280</v>
      </c>
      <c r="E7566" s="4" t="s">
        <v>17489</v>
      </c>
      <c r="F7566" s="4" t="s">
        <v>10</v>
      </c>
      <c r="G7566" s="4" t="s">
        <v>12</v>
      </c>
    </row>
    <row r="7567" customFormat="false" ht="15.75" hidden="false" customHeight="false" outlineLevel="0" collapsed="false">
      <c r="A7567" s="3" t="n">
        <v>7566</v>
      </c>
      <c r="B7567" s="4" t="s">
        <v>26281</v>
      </c>
      <c r="C7567" s="4" t="s">
        <v>26282</v>
      </c>
      <c r="D7567" s="4" t="s">
        <v>26283</v>
      </c>
      <c r="E7567" s="4" t="s">
        <v>17489</v>
      </c>
      <c r="F7567" s="4" t="s">
        <v>10</v>
      </c>
      <c r="G7567" s="4" t="s">
        <v>12</v>
      </c>
    </row>
    <row r="7568" customFormat="false" ht="15.75" hidden="false" customHeight="false" outlineLevel="0" collapsed="false">
      <c r="A7568" s="3" t="n">
        <v>7567</v>
      </c>
      <c r="B7568" s="4" t="s">
        <v>26284</v>
      </c>
      <c r="C7568" s="4" t="s">
        <v>26285</v>
      </c>
      <c r="D7568" s="4" t="s">
        <v>26286</v>
      </c>
      <c r="E7568" s="4" t="s">
        <v>10</v>
      </c>
      <c r="F7568" s="4" t="s">
        <v>10</v>
      </c>
      <c r="G7568" s="4" t="s">
        <v>12</v>
      </c>
    </row>
    <row r="7569" customFormat="false" ht="15.75" hidden="false" customHeight="false" outlineLevel="0" collapsed="false">
      <c r="A7569" s="3" t="n">
        <v>7568</v>
      </c>
      <c r="B7569" s="4" t="s">
        <v>26287</v>
      </c>
      <c r="C7569" s="4" t="s">
        <v>26288</v>
      </c>
      <c r="D7569" s="4" t="s">
        <v>26289</v>
      </c>
      <c r="E7569" s="4" t="n">
        <v>9837032367</v>
      </c>
      <c r="F7569" s="4" t="s">
        <v>10</v>
      </c>
      <c r="G7569" s="4" t="s">
        <v>12</v>
      </c>
    </row>
    <row r="7570" customFormat="false" ht="15.75" hidden="false" customHeight="false" outlineLevel="0" collapsed="false">
      <c r="A7570" s="3" t="n">
        <v>7569</v>
      </c>
      <c r="B7570" s="4" t="s">
        <v>26290</v>
      </c>
      <c r="C7570" s="4" t="s">
        <v>6853</v>
      </c>
      <c r="D7570" s="4" t="s">
        <v>26291</v>
      </c>
      <c r="E7570" s="4" t="s">
        <v>26292</v>
      </c>
      <c r="F7570" s="4" t="s">
        <v>10</v>
      </c>
      <c r="G7570" s="4" t="s">
        <v>12</v>
      </c>
    </row>
    <row r="7571" customFormat="false" ht="15.75" hidden="false" customHeight="false" outlineLevel="0" collapsed="false">
      <c r="A7571" s="3" t="n">
        <v>7570</v>
      </c>
      <c r="B7571" s="4" t="s">
        <v>26293</v>
      </c>
      <c r="C7571" s="4" t="s">
        <v>6853</v>
      </c>
      <c r="D7571" s="4" t="s">
        <v>26294</v>
      </c>
      <c r="E7571" s="4" t="s">
        <v>26295</v>
      </c>
      <c r="F7571" s="4" t="s">
        <v>10</v>
      </c>
      <c r="G7571" s="4" t="s">
        <v>12</v>
      </c>
    </row>
    <row r="7572" customFormat="false" ht="15.75" hidden="false" customHeight="false" outlineLevel="0" collapsed="false">
      <c r="A7572" s="3" t="n">
        <v>7571</v>
      </c>
      <c r="B7572" s="4" t="s">
        <v>26296</v>
      </c>
      <c r="C7572" s="4" t="s">
        <v>26297</v>
      </c>
      <c r="D7572" s="4" t="s">
        <v>26298</v>
      </c>
      <c r="E7572" s="4" t="s">
        <v>17489</v>
      </c>
      <c r="F7572" s="4" t="s">
        <v>10</v>
      </c>
      <c r="G7572" s="4" t="s">
        <v>12</v>
      </c>
    </row>
    <row r="7573" customFormat="false" ht="15.75" hidden="false" customHeight="false" outlineLevel="0" collapsed="false">
      <c r="A7573" s="3" t="n">
        <v>7572</v>
      </c>
      <c r="B7573" s="4" t="s">
        <v>26299</v>
      </c>
      <c r="C7573" s="4" t="s">
        <v>26300</v>
      </c>
      <c r="D7573" s="4" t="s">
        <v>26301</v>
      </c>
      <c r="E7573" s="4" t="s">
        <v>26302</v>
      </c>
      <c r="F7573" s="4" t="s">
        <v>10</v>
      </c>
      <c r="G7573" s="4" t="s">
        <v>12</v>
      </c>
    </row>
    <row r="7574" customFormat="false" ht="15.75" hidden="false" customHeight="false" outlineLevel="0" collapsed="false">
      <c r="A7574" s="3" t="n">
        <v>7573</v>
      </c>
      <c r="B7574" s="4" t="s">
        <v>26303</v>
      </c>
      <c r="C7574" s="4" t="s">
        <v>26304</v>
      </c>
      <c r="D7574" s="4" t="s">
        <v>26305</v>
      </c>
      <c r="E7574" s="4" t="s">
        <v>17489</v>
      </c>
      <c r="F7574" s="4" t="s">
        <v>10</v>
      </c>
      <c r="G7574" s="4" t="s">
        <v>12</v>
      </c>
    </row>
    <row r="7575" customFormat="false" ht="15.75" hidden="false" customHeight="false" outlineLevel="0" collapsed="false">
      <c r="A7575" s="3" t="n">
        <v>7574</v>
      </c>
      <c r="B7575" s="4" t="s">
        <v>26306</v>
      </c>
      <c r="C7575" s="4" t="s">
        <v>26307</v>
      </c>
      <c r="D7575" s="4" t="s">
        <v>26308</v>
      </c>
      <c r="E7575" s="4" t="s">
        <v>17489</v>
      </c>
      <c r="F7575" s="4" t="s">
        <v>10</v>
      </c>
      <c r="G7575" s="4" t="s">
        <v>12</v>
      </c>
    </row>
    <row r="7576" customFormat="false" ht="15.75" hidden="false" customHeight="false" outlineLevel="0" collapsed="false">
      <c r="A7576" s="3" t="n">
        <v>7575</v>
      </c>
      <c r="B7576" s="4" t="s">
        <v>26309</v>
      </c>
      <c r="C7576" s="4" t="s">
        <v>6853</v>
      </c>
      <c r="D7576" s="4" t="s">
        <v>26310</v>
      </c>
      <c r="E7576" s="4" t="s">
        <v>10</v>
      </c>
      <c r="F7576" s="4" t="s">
        <v>10</v>
      </c>
      <c r="G7576" s="4" t="s">
        <v>12</v>
      </c>
    </row>
    <row r="7577" customFormat="false" ht="15.75" hidden="false" customHeight="false" outlineLevel="0" collapsed="false">
      <c r="A7577" s="3" t="n">
        <v>7576</v>
      </c>
      <c r="B7577" s="4" t="s">
        <v>26311</v>
      </c>
      <c r="C7577" s="4" t="s">
        <v>26312</v>
      </c>
      <c r="D7577" s="4" t="s">
        <v>26313</v>
      </c>
      <c r="E7577" s="4" t="s">
        <v>17489</v>
      </c>
      <c r="F7577" s="4" t="s">
        <v>10</v>
      </c>
      <c r="G7577" s="4" t="s">
        <v>12</v>
      </c>
    </row>
    <row r="7578" customFormat="false" ht="15.75" hidden="false" customHeight="false" outlineLevel="0" collapsed="false">
      <c r="A7578" s="3" t="n">
        <v>7577</v>
      </c>
      <c r="B7578" s="4" t="s">
        <v>26314</v>
      </c>
      <c r="C7578" s="4" t="s">
        <v>914</v>
      </c>
      <c r="D7578" s="4" t="s">
        <v>26315</v>
      </c>
      <c r="E7578" s="4" t="s">
        <v>26316</v>
      </c>
      <c r="F7578" s="4" t="s">
        <v>10</v>
      </c>
      <c r="G7578" s="4" t="s">
        <v>12</v>
      </c>
    </row>
    <row r="7579" customFormat="false" ht="15.75" hidden="false" customHeight="false" outlineLevel="0" collapsed="false">
      <c r="A7579" s="3" t="n">
        <v>7578</v>
      </c>
      <c r="B7579" s="4" t="s">
        <v>26317</v>
      </c>
      <c r="C7579" s="4" t="s">
        <v>26318</v>
      </c>
      <c r="D7579" s="4" t="s">
        <v>26319</v>
      </c>
      <c r="E7579" s="4" t="s">
        <v>17489</v>
      </c>
      <c r="F7579" s="4" t="s">
        <v>10</v>
      </c>
      <c r="G7579" s="4" t="s">
        <v>12</v>
      </c>
    </row>
    <row r="7580" customFormat="false" ht="15.75" hidden="false" customHeight="false" outlineLevel="0" collapsed="false">
      <c r="A7580" s="3" t="n">
        <v>7579</v>
      </c>
      <c r="B7580" s="4" t="s">
        <v>26320</v>
      </c>
      <c r="C7580" s="4" t="s">
        <v>6853</v>
      </c>
      <c r="D7580" s="4" t="s">
        <v>26321</v>
      </c>
      <c r="E7580" s="4" t="s">
        <v>10</v>
      </c>
      <c r="F7580" s="4" t="s">
        <v>10</v>
      </c>
      <c r="G7580" s="4" t="s">
        <v>12</v>
      </c>
    </row>
    <row r="7581" customFormat="false" ht="15.75" hidden="false" customHeight="false" outlineLevel="0" collapsed="false">
      <c r="A7581" s="3" t="n">
        <v>7580</v>
      </c>
      <c r="B7581" s="4" t="s">
        <v>26322</v>
      </c>
      <c r="C7581" s="4" t="s">
        <v>26323</v>
      </c>
      <c r="D7581" s="4" t="s">
        <v>26324</v>
      </c>
      <c r="E7581" s="4" t="s">
        <v>26325</v>
      </c>
      <c r="F7581" s="4" t="s">
        <v>10</v>
      </c>
      <c r="G7581" s="4" t="s">
        <v>12</v>
      </c>
    </row>
    <row r="7582" customFormat="false" ht="15.75" hidden="false" customHeight="false" outlineLevel="0" collapsed="false">
      <c r="A7582" s="3" t="n">
        <v>7581</v>
      </c>
      <c r="B7582" s="4" t="s">
        <v>26326</v>
      </c>
      <c r="C7582" s="4" t="s">
        <v>26327</v>
      </c>
      <c r="D7582" s="4" t="s">
        <v>26328</v>
      </c>
      <c r="E7582" s="4" t="s">
        <v>26329</v>
      </c>
      <c r="F7582" s="4" t="s">
        <v>10</v>
      </c>
      <c r="G7582" s="4" t="s">
        <v>12</v>
      </c>
    </row>
    <row r="7583" customFormat="false" ht="15.75" hidden="false" customHeight="false" outlineLevel="0" collapsed="false">
      <c r="A7583" s="3" t="n">
        <v>7582</v>
      </c>
      <c r="B7583" s="4" t="s">
        <v>26330</v>
      </c>
      <c r="C7583" s="4" t="s">
        <v>26331</v>
      </c>
      <c r="D7583" s="4" t="s">
        <v>26332</v>
      </c>
      <c r="E7583" s="4" t="s">
        <v>26333</v>
      </c>
      <c r="F7583" s="4" t="s">
        <v>10</v>
      </c>
      <c r="G7583" s="4" t="s">
        <v>12</v>
      </c>
    </row>
    <row r="7584" customFormat="false" ht="15.75" hidden="false" customHeight="false" outlineLevel="0" collapsed="false">
      <c r="A7584" s="3" t="n">
        <v>7583</v>
      </c>
      <c r="B7584" s="4" t="s">
        <v>26334</v>
      </c>
      <c r="C7584" s="4" t="s">
        <v>6853</v>
      </c>
      <c r="D7584" s="4" t="s">
        <v>26335</v>
      </c>
      <c r="E7584" s="4" t="n">
        <v>9845262913</v>
      </c>
      <c r="F7584" s="4" t="s">
        <v>10</v>
      </c>
      <c r="G7584" s="4" t="s">
        <v>12</v>
      </c>
    </row>
    <row r="7585" customFormat="false" ht="15.75" hidden="false" customHeight="false" outlineLevel="0" collapsed="false">
      <c r="A7585" s="3" t="n">
        <v>7584</v>
      </c>
      <c r="B7585" s="4" t="s">
        <v>26336</v>
      </c>
      <c r="C7585" s="4" t="s">
        <v>26337</v>
      </c>
      <c r="D7585" s="4" t="s">
        <v>26338</v>
      </c>
      <c r="E7585" s="4" t="n">
        <v>8377009228</v>
      </c>
      <c r="F7585" s="4" t="s">
        <v>10</v>
      </c>
      <c r="G7585" s="4" t="s">
        <v>12</v>
      </c>
    </row>
    <row r="7586" customFormat="false" ht="15.75" hidden="false" customHeight="false" outlineLevel="0" collapsed="false">
      <c r="A7586" s="3" t="n">
        <v>7585</v>
      </c>
      <c r="B7586" s="4" t="s">
        <v>26339</v>
      </c>
      <c r="C7586" s="4" t="s">
        <v>9509</v>
      </c>
      <c r="D7586" s="4" t="s">
        <v>26340</v>
      </c>
      <c r="E7586" s="4" t="s">
        <v>26341</v>
      </c>
      <c r="F7586" s="4" t="s">
        <v>10</v>
      </c>
      <c r="G7586" s="4" t="s">
        <v>12</v>
      </c>
    </row>
    <row r="7587" customFormat="false" ht="15.75" hidden="false" customHeight="false" outlineLevel="0" collapsed="false">
      <c r="A7587" s="3" t="n">
        <v>7586</v>
      </c>
      <c r="B7587" s="4" t="s">
        <v>26342</v>
      </c>
      <c r="C7587" s="4" t="s">
        <v>6853</v>
      </c>
      <c r="D7587" s="4" t="s">
        <v>26343</v>
      </c>
      <c r="E7587" s="4" t="s">
        <v>26344</v>
      </c>
      <c r="F7587" s="4" t="s">
        <v>10</v>
      </c>
      <c r="G7587" s="4" t="s">
        <v>12</v>
      </c>
    </row>
    <row r="7588" customFormat="false" ht="15.75" hidden="false" customHeight="false" outlineLevel="0" collapsed="false">
      <c r="A7588" s="3" t="n">
        <v>7587</v>
      </c>
      <c r="B7588" s="4" t="s">
        <v>26345</v>
      </c>
      <c r="C7588" s="4" t="s">
        <v>26346</v>
      </c>
      <c r="D7588" s="4" t="s">
        <v>26347</v>
      </c>
      <c r="E7588" s="4" t="n">
        <v>7771012382</v>
      </c>
      <c r="F7588" s="4" t="s">
        <v>10</v>
      </c>
      <c r="G7588" s="4" t="s">
        <v>12</v>
      </c>
    </row>
    <row r="7589" customFormat="false" ht="15.75" hidden="false" customHeight="false" outlineLevel="0" collapsed="false">
      <c r="A7589" s="3" t="n">
        <v>7588</v>
      </c>
      <c r="B7589" s="4" t="s">
        <v>26348</v>
      </c>
      <c r="C7589" s="4" t="s">
        <v>6853</v>
      </c>
      <c r="D7589" s="4" t="s">
        <v>26349</v>
      </c>
      <c r="E7589" s="4" t="s">
        <v>26350</v>
      </c>
      <c r="F7589" s="4" t="s">
        <v>10</v>
      </c>
      <c r="G7589" s="4" t="s">
        <v>12</v>
      </c>
    </row>
    <row r="7590" customFormat="false" ht="15.75" hidden="false" customHeight="false" outlineLevel="0" collapsed="false">
      <c r="A7590" s="3" t="n">
        <v>7589</v>
      </c>
      <c r="B7590" s="4" t="s">
        <v>26351</v>
      </c>
      <c r="C7590" s="4" t="s">
        <v>26352</v>
      </c>
      <c r="D7590" s="4" t="s">
        <v>26353</v>
      </c>
      <c r="E7590" s="4" t="n">
        <v>9535370703</v>
      </c>
      <c r="F7590" s="4" t="s">
        <v>10</v>
      </c>
      <c r="G7590" s="4" t="s">
        <v>12</v>
      </c>
    </row>
    <row r="7591" customFormat="false" ht="15.75" hidden="false" customHeight="false" outlineLevel="0" collapsed="false">
      <c r="A7591" s="3" t="n">
        <v>7590</v>
      </c>
      <c r="B7591" s="4" t="s">
        <v>26354</v>
      </c>
      <c r="C7591" s="4" t="s">
        <v>26355</v>
      </c>
      <c r="D7591" s="4" t="s">
        <v>26356</v>
      </c>
      <c r="E7591" s="4" t="s">
        <v>26357</v>
      </c>
      <c r="F7591" s="4" t="s">
        <v>10</v>
      </c>
      <c r="G7591" s="4" t="s">
        <v>12</v>
      </c>
    </row>
    <row r="7592" customFormat="false" ht="15.75" hidden="false" customHeight="false" outlineLevel="0" collapsed="false">
      <c r="A7592" s="3" t="n">
        <v>7591</v>
      </c>
      <c r="B7592" s="4" t="s">
        <v>26358</v>
      </c>
      <c r="C7592" s="4" t="s">
        <v>6853</v>
      </c>
      <c r="D7592" s="4" t="s">
        <v>26359</v>
      </c>
      <c r="E7592" s="4" t="s">
        <v>10</v>
      </c>
      <c r="F7592" s="4" t="s">
        <v>10</v>
      </c>
      <c r="G7592" s="4" t="s">
        <v>12</v>
      </c>
    </row>
    <row r="7593" customFormat="false" ht="15.75" hidden="false" customHeight="false" outlineLevel="0" collapsed="false">
      <c r="A7593" s="3" t="n">
        <v>7592</v>
      </c>
      <c r="B7593" s="4" t="s">
        <v>26360</v>
      </c>
      <c r="C7593" s="4" t="s">
        <v>6853</v>
      </c>
      <c r="D7593" s="4" t="s">
        <v>26361</v>
      </c>
      <c r="E7593" s="4" t="n">
        <v>9990526856</v>
      </c>
      <c r="F7593" s="4" t="s">
        <v>10</v>
      </c>
      <c r="G7593" s="4" t="s">
        <v>12</v>
      </c>
    </row>
    <row r="7594" customFormat="false" ht="15.75" hidden="false" customHeight="false" outlineLevel="0" collapsed="false">
      <c r="A7594" s="3" t="n">
        <v>7593</v>
      </c>
      <c r="B7594" s="4" t="s">
        <v>26362</v>
      </c>
      <c r="C7594" s="4" t="s">
        <v>26363</v>
      </c>
      <c r="D7594" s="4" t="s">
        <v>26364</v>
      </c>
      <c r="E7594" s="4" t="s">
        <v>26365</v>
      </c>
      <c r="F7594" s="4" t="s">
        <v>10</v>
      </c>
      <c r="G7594" s="4" t="s">
        <v>12</v>
      </c>
    </row>
    <row r="7595" customFormat="false" ht="15.75" hidden="false" customHeight="false" outlineLevel="0" collapsed="false">
      <c r="A7595" s="3" t="n">
        <v>7594</v>
      </c>
      <c r="B7595" s="4" t="s">
        <v>26366</v>
      </c>
      <c r="C7595" s="4" t="s">
        <v>26367</v>
      </c>
      <c r="D7595" s="4" t="s">
        <v>26368</v>
      </c>
      <c r="E7595" s="4" t="s">
        <v>10</v>
      </c>
      <c r="F7595" s="4" t="s">
        <v>10</v>
      </c>
      <c r="G7595" s="4" t="s">
        <v>12</v>
      </c>
    </row>
    <row r="7596" customFormat="false" ht="15.75" hidden="false" customHeight="false" outlineLevel="0" collapsed="false">
      <c r="A7596" s="3" t="n">
        <v>7595</v>
      </c>
      <c r="B7596" s="4" t="s">
        <v>26369</v>
      </c>
      <c r="C7596" s="4" t="s">
        <v>6853</v>
      </c>
      <c r="D7596" s="4" t="s">
        <v>26370</v>
      </c>
      <c r="E7596" s="4" t="s">
        <v>10</v>
      </c>
      <c r="F7596" s="4" t="s">
        <v>10</v>
      </c>
      <c r="G7596" s="4" t="s">
        <v>12</v>
      </c>
    </row>
    <row r="7597" customFormat="false" ht="15.75" hidden="false" customHeight="false" outlineLevel="0" collapsed="false">
      <c r="A7597" s="3" t="n">
        <v>7596</v>
      </c>
      <c r="B7597" s="4" t="s">
        <v>26371</v>
      </c>
      <c r="C7597" s="4" t="s">
        <v>26372</v>
      </c>
      <c r="D7597" s="4" t="s">
        <v>26373</v>
      </c>
      <c r="E7597" s="4" t="n">
        <v>9990744666</v>
      </c>
      <c r="F7597" s="4" t="s">
        <v>10</v>
      </c>
      <c r="G7597" s="4" t="s">
        <v>12</v>
      </c>
    </row>
    <row r="7598" customFormat="false" ht="15.75" hidden="false" customHeight="false" outlineLevel="0" collapsed="false">
      <c r="A7598" s="3" t="n">
        <v>7597</v>
      </c>
      <c r="B7598" s="4" t="s">
        <v>26374</v>
      </c>
      <c r="C7598" s="4" t="s">
        <v>26375</v>
      </c>
      <c r="D7598" s="4" t="s">
        <v>26376</v>
      </c>
      <c r="E7598" s="4" t="s">
        <v>26377</v>
      </c>
      <c r="F7598" s="4" t="s">
        <v>10</v>
      </c>
      <c r="G7598" s="4" t="s">
        <v>12</v>
      </c>
    </row>
    <row r="7599" customFormat="false" ht="15.75" hidden="false" customHeight="false" outlineLevel="0" collapsed="false">
      <c r="A7599" s="3" t="n">
        <v>7598</v>
      </c>
      <c r="B7599" s="4" t="s">
        <v>26378</v>
      </c>
      <c r="C7599" s="4" t="s">
        <v>26379</v>
      </c>
      <c r="D7599" s="4" t="s">
        <v>26380</v>
      </c>
      <c r="E7599" s="4" t="s">
        <v>17489</v>
      </c>
      <c r="F7599" s="4" t="s">
        <v>10</v>
      </c>
      <c r="G7599" s="4" t="s">
        <v>12</v>
      </c>
    </row>
    <row r="7600" customFormat="false" ht="15.75" hidden="false" customHeight="false" outlineLevel="0" collapsed="false">
      <c r="A7600" s="3" t="n">
        <v>7599</v>
      </c>
      <c r="B7600" s="4" t="s">
        <v>26381</v>
      </c>
      <c r="C7600" s="4" t="s">
        <v>26382</v>
      </c>
      <c r="D7600" s="4" t="s">
        <v>26383</v>
      </c>
      <c r="E7600" s="4" t="s">
        <v>26384</v>
      </c>
      <c r="F7600" s="4" t="s">
        <v>10</v>
      </c>
      <c r="G7600" s="4" t="s">
        <v>12</v>
      </c>
    </row>
    <row r="7601" customFormat="false" ht="15.75" hidden="false" customHeight="false" outlineLevel="0" collapsed="false">
      <c r="A7601" s="3" t="n">
        <v>7600</v>
      </c>
      <c r="B7601" s="4" t="s">
        <v>26385</v>
      </c>
      <c r="C7601" s="4" t="s">
        <v>6853</v>
      </c>
      <c r="D7601" s="4" t="s">
        <v>26386</v>
      </c>
      <c r="E7601" s="4" t="s">
        <v>10</v>
      </c>
      <c r="F7601" s="4" t="s">
        <v>10</v>
      </c>
      <c r="G7601" s="4" t="s">
        <v>12</v>
      </c>
    </row>
    <row r="7602" customFormat="false" ht="15.75" hidden="false" customHeight="false" outlineLevel="0" collapsed="false">
      <c r="A7602" s="3" t="n">
        <v>7601</v>
      </c>
      <c r="B7602" s="4" t="s">
        <v>26387</v>
      </c>
      <c r="C7602" s="4" t="s">
        <v>26388</v>
      </c>
      <c r="D7602" s="4" t="s">
        <v>26389</v>
      </c>
      <c r="E7602" s="4" t="n">
        <v>8894723119</v>
      </c>
      <c r="F7602" s="4" t="s">
        <v>10</v>
      </c>
      <c r="G7602" s="4" t="s">
        <v>12</v>
      </c>
    </row>
    <row r="7603" customFormat="false" ht="15.75" hidden="false" customHeight="false" outlineLevel="0" collapsed="false">
      <c r="A7603" s="3" t="n">
        <v>7602</v>
      </c>
      <c r="B7603" s="4" t="s">
        <v>26390</v>
      </c>
      <c r="C7603" s="4" t="s">
        <v>26391</v>
      </c>
      <c r="D7603" s="4" t="s">
        <v>26392</v>
      </c>
      <c r="E7603" s="4" t="s">
        <v>26393</v>
      </c>
      <c r="F7603" s="4" t="s">
        <v>10</v>
      </c>
      <c r="G7603" s="4" t="s">
        <v>12</v>
      </c>
    </row>
    <row r="7604" customFormat="false" ht="15.75" hidden="false" customHeight="false" outlineLevel="0" collapsed="false">
      <c r="A7604" s="3" t="n">
        <v>7603</v>
      </c>
      <c r="B7604" s="4" t="s">
        <v>26394</v>
      </c>
      <c r="C7604" s="4" t="s">
        <v>26395</v>
      </c>
      <c r="D7604" s="4" t="s">
        <v>26396</v>
      </c>
      <c r="E7604" s="4" t="n">
        <v>9830451465</v>
      </c>
      <c r="F7604" s="4" t="s">
        <v>10</v>
      </c>
      <c r="G7604" s="4" t="s">
        <v>12</v>
      </c>
    </row>
    <row r="7605" customFormat="false" ht="15.75" hidden="false" customHeight="false" outlineLevel="0" collapsed="false">
      <c r="A7605" s="3" t="n">
        <v>7604</v>
      </c>
      <c r="B7605" s="4" t="s">
        <v>26397</v>
      </c>
      <c r="C7605" s="4" t="s">
        <v>23732</v>
      </c>
      <c r="D7605" s="4" t="s">
        <v>26398</v>
      </c>
      <c r="E7605" s="4" t="s">
        <v>10</v>
      </c>
      <c r="F7605" s="4" t="s">
        <v>10</v>
      </c>
      <c r="G7605" s="4" t="s">
        <v>12</v>
      </c>
    </row>
    <row r="7606" customFormat="false" ht="15.75" hidden="false" customHeight="false" outlineLevel="0" collapsed="false">
      <c r="A7606" s="3" t="n">
        <v>7605</v>
      </c>
      <c r="B7606" s="4" t="s">
        <v>26399</v>
      </c>
      <c r="C7606" s="4" t="s">
        <v>6853</v>
      </c>
      <c r="D7606" s="4" t="s">
        <v>26400</v>
      </c>
      <c r="E7606" s="4" t="s">
        <v>26401</v>
      </c>
      <c r="F7606" s="4" t="s">
        <v>10</v>
      </c>
      <c r="G7606" s="4" t="s">
        <v>12</v>
      </c>
    </row>
    <row r="7607" customFormat="false" ht="15.75" hidden="false" customHeight="false" outlineLevel="0" collapsed="false">
      <c r="A7607" s="3" t="n">
        <v>7606</v>
      </c>
      <c r="B7607" s="4" t="s">
        <v>26402</v>
      </c>
      <c r="C7607" s="4" t="s">
        <v>6853</v>
      </c>
      <c r="D7607" s="4" t="s">
        <v>26403</v>
      </c>
      <c r="E7607" s="4" t="s">
        <v>26404</v>
      </c>
      <c r="F7607" s="4" t="s">
        <v>10</v>
      </c>
      <c r="G7607" s="4" t="s">
        <v>12</v>
      </c>
    </row>
    <row r="7608" customFormat="false" ht="15.75" hidden="false" customHeight="false" outlineLevel="0" collapsed="false">
      <c r="A7608" s="3" t="n">
        <v>7607</v>
      </c>
      <c r="B7608" s="4" t="s">
        <v>26405</v>
      </c>
      <c r="C7608" s="4" t="s">
        <v>6853</v>
      </c>
      <c r="D7608" s="4" t="s">
        <v>26406</v>
      </c>
      <c r="E7608" s="4" t="s">
        <v>26407</v>
      </c>
      <c r="F7608" s="4" t="s">
        <v>10</v>
      </c>
      <c r="G7608" s="4" t="s">
        <v>12</v>
      </c>
    </row>
    <row r="7609" customFormat="false" ht="15.75" hidden="false" customHeight="false" outlineLevel="0" collapsed="false">
      <c r="A7609" s="3" t="n">
        <v>7608</v>
      </c>
      <c r="B7609" s="4" t="s">
        <v>26408</v>
      </c>
      <c r="C7609" s="4" t="s">
        <v>6853</v>
      </c>
      <c r="D7609" s="4" t="s">
        <v>26409</v>
      </c>
      <c r="E7609" s="4" t="s">
        <v>26410</v>
      </c>
      <c r="F7609" s="4" t="s">
        <v>10</v>
      </c>
      <c r="G7609" s="4" t="s">
        <v>12</v>
      </c>
    </row>
    <row r="7610" customFormat="false" ht="15.75" hidden="false" customHeight="false" outlineLevel="0" collapsed="false">
      <c r="A7610" s="3" t="n">
        <v>7609</v>
      </c>
      <c r="B7610" s="4" t="s">
        <v>26411</v>
      </c>
      <c r="C7610" s="4" t="s">
        <v>6853</v>
      </c>
      <c r="D7610" s="4" t="s">
        <v>26412</v>
      </c>
      <c r="E7610" s="4" t="s">
        <v>10</v>
      </c>
      <c r="F7610" s="4" t="s">
        <v>10</v>
      </c>
      <c r="G7610" s="4" t="s">
        <v>12</v>
      </c>
    </row>
    <row r="7611" customFormat="false" ht="15.75" hidden="false" customHeight="false" outlineLevel="0" collapsed="false">
      <c r="A7611" s="3" t="n">
        <v>7610</v>
      </c>
      <c r="B7611" s="4" t="s">
        <v>26413</v>
      </c>
      <c r="C7611" s="4" t="s">
        <v>26414</v>
      </c>
      <c r="D7611" s="4" t="s">
        <v>26415</v>
      </c>
      <c r="E7611" s="4" t="s">
        <v>17489</v>
      </c>
      <c r="F7611" s="4" t="s">
        <v>10</v>
      </c>
      <c r="G7611" s="4" t="s">
        <v>12</v>
      </c>
    </row>
    <row r="7612" customFormat="false" ht="15.75" hidden="false" customHeight="false" outlineLevel="0" collapsed="false">
      <c r="A7612" s="3" t="n">
        <v>7611</v>
      </c>
      <c r="B7612" s="4" t="s">
        <v>26416</v>
      </c>
      <c r="C7612" s="4" t="s">
        <v>26417</v>
      </c>
      <c r="D7612" s="4" t="s">
        <v>26418</v>
      </c>
      <c r="E7612" s="4" t="s">
        <v>17489</v>
      </c>
      <c r="F7612" s="4" t="s">
        <v>10</v>
      </c>
      <c r="G7612" s="4" t="s">
        <v>12</v>
      </c>
    </row>
    <row r="7613" customFormat="false" ht="15.75" hidden="false" customHeight="false" outlineLevel="0" collapsed="false">
      <c r="A7613" s="3" t="n">
        <v>7612</v>
      </c>
      <c r="B7613" s="4" t="s">
        <v>26419</v>
      </c>
      <c r="C7613" s="4" t="s">
        <v>6853</v>
      </c>
      <c r="D7613" s="4" t="s">
        <v>26420</v>
      </c>
      <c r="E7613" s="4" t="s">
        <v>26421</v>
      </c>
      <c r="F7613" s="4" t="s">
        <v>10</v>
      </c>
      <c r="G7613" s="4" t="s">
        <v>12</v>
      </c>
    </row>
    <row r="7614" customFormat="false" ht="15.75" hidden="false" customHeight="false" outlineLevel="0" collapsed="false">
      <c r="A7614" s="3" t="n">
        <v>7613</v>
      </c>
      <c r="B7614" s="4" t="s">
        <v>26422</v>
      </c>
      <c r="C7614" s="4" t="s">
        <v>26423</v>
      </c>
      <c r="D7614" s="4" t="s">
        <v>26424</v>
      </c>
      <c r="E7614" s="4" t="n">
        <v>9718229413</v>
      </c>
      <c r="F7614" s="4" t="s">
        <v>10</v>
      </c>
      <c r="G7614" s="4" t="s">
        <v>12</v>
      </c>
    </row>
    <row r="7615" customFormat="false" ht="15.75" hidden="false" customHeight="false" outlineLevel="0" collapsed="false">
      <c r="A7615" s="3" t="n">
        <v>7614</v>
      </c>
      <c r="B7615" s="4" t="s">
        <v>26425</v>
      </c>
      <c r="C7615" s="4" t="s">
        <v>26426</v>
      </c>
      <c r="D7615" s="4" t="s">
        <v>26427</v>
      </c>
      <c r="E7615" s="4" t="s">
        <v>26428</v>
      </c>
      <c r="F7615" s="4" t="s">
        <v>10</v>
      </c>
      <c r="G7615" s="4" t="s">
        <v>12</v>
      </c>
    </row>
    <row r="7616" customFormat="false" ht="15.75" hidden="false" customHeight="false" outlineLevel="0" collapsed="false">
      <c r="A7616" s="3" t="n">
        <v>7615</v>
      </c>
      <c r="B7616" s="4" t="s">
        <v>26429</v>
      </c>
      <c r="C7616" s="4" t="s">
        <v>26430</v>
      </c>
      <c r="D7616" s="4" t="s">
        <v>26431</v>
      </c>
      <c r="E7616" s="4" t="s">
        <v>26432</v>
      </c>
      <c r="F7616" s="4" t="s">
        <v>10</v>
      </c>
      <c r="G7616" s="4" t="s">
        <v>12</v>
      </c>
    </row>
    <row r="7617" customFormat="false" ht="15.75" hidden="false" customHeight="false" outlineLevel="0" collapsed="false">
      <c r="A7617" s="3" t="n">
        <v>7616</v>
      </c>
      <c r="B7617" s="4" t="s">
        <v>26433</v>
      </c>
      <c r="C7617" s="4" t="s">
        <v>26434</v>
      </c>
      <c r="D7617" s="4" t="s">
        <v>26435</v>
      </c>
      <c r="E7617" s="4" t="s">
        <v>26436</v>
      </c>
      <c r="F7617" s="4" t="s">
        <v>10</v>
      </c>
      <c r="G7617" s="4" t="s">
        <v>12</v>
      </c>
    </row>
    <row r="7618" customFormat="false" ht="15.75" hidden="false" customHeight="false" outlineLevel="0" collapsed="false">
      <c r="A7618" s="3" t="n">
        <v>7617</v>
      </c>
      <c r="B7618" s="4" t="s">
        <v>26437</v>
      </c>
      <c r="C7618" s="4" t="s">
        <v>2693</v>
      </c>
      <c r="D7618" s="4" t="s">
        <v>26438</v>
      </c>
      <c r="E7618" s="4" t="s">
        <v>26439</v>
      </c>
      <c r="F7618" s="4" t="s">
        <v>10</v>
      </c>
      <c r="G7618" s="4" t="s">
        <v>12</v>
      </c>
    </row>
    <row r="7619" customFormat="false" ht="15.75" hidden="false" customHeight="false" outlineLevel="0" collapsed="false">
      <c r="A7619" s="3" t="n">
        <v>7618</v>
      </c>
      <c r="B7619" s="4" t="s">
        <v>26440</v>
      </c>
      <c r="C7619" s="4" t="s">
        <v>26441</v>
      </c>
      <c r="D7619" s="4" t="s">
        <v>26442</v>
      </c>
      <c r="E7619" s="4" t="s">
        <v>26443</v>
      </c>
      <c r="F7619" s="4" t="s">
        <v>10</v>
      </c>
      <c r="G7619" s="4" t="s">
        <v>12</v>
      </c>
    </row>
    <row r="7620" customFormat="false" ht="15.75" hidden="false" customHeight="false" outlineLevel="0" collapsed="false">
      <c r="A7620" s="3" t="n">
        <v>7619</v>
      </c>
      <c r="B7620" s="4" t="s">
        <v>26444</v>
      </c>
      <c r="C7620" s="4" t="s">
        <v>26445</v>
      </c>
      <c r="D7620" s="4" t="s">
        <v>26446</v>
      </c>
      <c r="E7620" s="4" t="s">
        <v>17489</v>
      </c>
      <c r="F7620" s="4" t="s">
        <v>10</v>
      </c>
      <c r="G7620" s="4" t="s">
        <v>12</v>
      </c>
    </row>
    <row r="7621" customFormat="false" ht="15.75" hidden="false" customHeight="false" outlineLevel="0" collapsed="false">
      <c r="A7621" s="3" t="n">
        <v>7620</v>
      </c>
      <c r="B7621" s="4" t="s">
        <v>26447</v>
      </c>
      <c r="C7621" s="4" t="s">
        <v>26448</v>
      </c>
      <c r="D7621" s="4" t="s">
        <v>26449</v>
      </c>
      <c r="E7621" s="4" t="s">
        <v>26450</v>
      </c>
      <c r="F7621" s="4" t="s">
        <v>10</v>
      </c>
      <c r="G7621" s="4" t="s">
        <v>12</v>
      </c>
    </row>
    <row r="7622" customFormat="false" ht="15.75" hidden="false" customHeight="false" outlineLevel="0" collapsed="false">
      <c r="A7622" s="3" t="n">
        <v>7621</v>
      </c>
      <c r="B7622" s="4" t="s">
        <v>26451</v>
      </c>
      <c r="C7622" s="4" t="s">
        <v>25906</v>
      </c>
      <c r="D7622" s="4" t="s">
        <v>26452</v>
      </c>
      <c r="E7622" s="4" t="s">
        <v>26453</v>
      </c>
      <c r="F7622" s="4" t="s">
        <v>10</v>
      </c>
      <c r="G7622" s="4" t="s">
        <v>12</v>
      </c>
    </row>
    <row r="7623" customFormat="false" ht="15.75" hidden="false" customHeight="false" outlineLevel="0" collapsed="false">
      <c r="A7623" s="3" t="n">
        <v>7622</v>
      </c>
      <c r="B7623" s="4" t="s">
        <v>26454</v>
      </c>
      <c r="C7623" s="4" t="s">
        <v>6853</v>
      </c>
      <c r="D7623" s="4" t="s">
        <v>26455</v>
      </c>
      <c r="E7623" s="4" t="s">
        <v>10</v>
      </c>
      <c r="F7623" s="4" t="s">
        <v>10</v>
      </c>
      <c r="G7623" s="4" t="s">
        <v>12</v>
      </c>
    </row>
    <row r="7624" customFormat="false" ht="15.75" hidden="false" customHeight="false" outlineLevel="0" collapsed="false">
      <c r="A7624" s="3" t="n">
        <v>7623</v>
      </c>
      <c r="B7624" s="4" t="s">
        <v>26456</v>
      </c>
      <c r="C7624" s="4" t="s">
        <v>26457</v>
      </c>
      <c r="D7624" s="4" t="s">
        <v>26458</v>
      </c>
      <c r="E7624" s="4" t="s">
        <v>26459</v>
      </c>
      <c r="F7624" s="4" t="s">
        <v>10</v>
      </c>
      <c r="G7624" s="4" t="s">
        <v>12</v>
      </c>
    </row>
    <row r="7625" customFormat="false" ht="15.75" hidden="false" customHeight="false" outlineLevel="0" collapsed="false">
      <c r="A7625" s="3" t="n">
        <v>7624</v>
      </c>
      <c r="B7625" s="4" t="s">
        <v>26460</v>
      </c>
      <c r="C7625" s="4" t="s">
        <v>26461</v>
      </c>
      <c r="D7625" s="4" t="s">
        <v>26462</v>
      </c>
      <c r="E7625" s="4" t="s">
        <v>17489</v>
      </c>
      <c r="F7625" s="4" t="s">
        <v>10</v>
      </c>
      <c r="G7625" s="4" t="s">
        <v>12</v>
      </c>
    </row>
    <row r="7626" customFormat="false" ht="15.75" hidden="false" customHeight="false" outlineLevel="0" collapsed="false">
      <c r="A7626" s="3" t="n">
        <v>7625</v>
      </c>
      <c r="B7626" s="4" t="s">
        <v>26463</v>
      </c>
      <c r="C7626" s="4" t="s">
        <v>26464</v>
      </c>
      <c r="D7626" s="4" t="s">
        <v>26465</v>
      </c>
      <c r="E7626" s="4" t="s">
        <v>17489</v>
      </c>
      <c r="F7626" s="4" t="s">
        <v>10</v>
      </c>
      <c r="G7626" s="4" t="s">
        <v>12</v>
      </c>
    </row>
    <row r="7627" customFormat="false" ht="15.75" hidden="false" customHeight="false" outlineLevel="0" collapsed="false">
      <c r="A7627" s="3" t="n">
        <v>7626</v>
      </c>
      <c r="B7627" s="4" t="s">
        <v>26466</v>
      </c>
      <c r="C7627" s="4" t="s">
        <v>26467</v>
      </c>
      <c r="D7627" s="4" t="s">
        <v>26468</v>
      </c>
      <c r="E7627" s="4" t="s">
        <v>26469</v>
      </c>
      <c r="F7627" s="4" t="s">
        <v>10</v>
      </c>
      <c r="G7627" s="4" t="s">
        <v>12</v>
      </c>
    </row>
    <row r="7628" customFormat="false" ht="15.75" hidden="false" customHeight="false" outlineLevel="0" collapsed="false">
      <c r="A7628" s="3" t="n">
        <v>7627</v>
      </c>
      <c r="B7628" s="4" t="s">
        <v>26470</v>
      </c>
      <c r="C7628" s="10" t="s">
        <v>26471</v>
      </c>
      <c r="D7628" s="4" t="s">
        <v>26472</v>
      </c>
      <c r="E7628" s="10" t="s">
        <v>26473</v>
      </c>
      <c r="F7628" s="4" t="s">
        <v>10</v>
      </c>
      <c r="G7628" s="4" t="s">
        <v>12</v>
      </c>
    </row>
    <row r="7629" customFormat="false" ht="15.75" hidden="false" customHeight="false" outlineLevel="0" collapsed="false">
      <c r="A7629" s="3" t="n">
        <v>7628</v>
      </c>
      <c r="B7629" s="4" t="s">
        <v>26474</v>
      </c>
      <c r="C7629" s="4" t="s">
        <v>26475</v>
      </c>
      <c r="D7629" s="4" t="s">
        <v>26476</v>
      </c>
      <c r="E7629" s="4" t="n">
        <v>9886940504</v>
      </c>
      <c r="F7629" s="4" t="s">
        <v>10</v>
      </c>
      <c r="G7629" s="4" t="s">
        <v>12</v>
      </c>
    </row>
    <row r="7630" customFormat="false" ht="15.75" hidden="false" customHeight="false" outlineLevel="0" collapsed="false">
      <c r="A7630" s="3" t="n">
        <v>7629</v>
      </c>
      <c r="B7630" s="4" t="s">
        <v>26477</v>
      </c>
      <c r="C7630" s="4" t="s">
        <v>26478</v>
      </c>
      <c r="D7630" s="4" t="s">
        <v>26479</v>
      </c>
      <c r="E7630" s="4" t="s">
        <v>26480</v>
      </c>
      <c r="F7630" s="4" t="s">
        <v>10</v>
      </c>
      <c r="G7630" s="4" t="s">
        <v>12</v>
      </c>
    </row>
    <row r="7631" customFormat="false" ht="15.75" hidden="false" customHeight="false" outlineLevel="0" collapsed="false">
      <c r="A7631" s="3" t="n">
        <v>7630</v>
      </c>
      <c r="B7631" s="4" t="s">
        <v>26481</v>
      </c>
      <c r="C7631" s="4" t="s">
        <v>20124</v>
      </c>
      <c r="D7631" s="4" t="s">
        <v>26482</v>
      </c>
      <c r="E7631" s="4" t="s">
        <v>26483</v>
      </c>
      <c r="F7631" s="4" t="s">
        <v>10</v>
      </c>
      <c r="G7631" s="4" t="s">
        <v>12</v>
      </c>
    </row>
    <row r="7632" customFormat="false" ht="15.75" hidden="false" customHeight="false" outlineLevel="0" collapsed="false">
      <c r="A7632" s="3" t="n">
        <v>7631</v>
      </c>
      <c r="B7632" s="4" t="s">
        <v>26484</v>
      </c>
      <c r="C7632" s="4" t="s">
        <v>26485</v>
      </c>
      <c r="D7632" s="4" t="s">
        <v>26486</v>
      </c>
      <c r="E7632" s="4" t="s">
        <v>26487</v>
      </c>
      <c r="F7632" s="4" t="s">
        <v>10</v>
      </c>
      <c r="G7632" s="4" t="s">
        <v>12</v>
      </c>
    </row>
    <row r="7633" customFormat="false" ht="15.75" hidden="false" customHeight="false" outlineLevel="0" collapsed="false">
      <c r="A7633" s="3" t="n">
        <v>7632</v>
      </c>
      <c r="B7633" s="4" t="s">
        <v>26488</v>
      </c>
      <c r="C7633" s="4" t="s">
        <v>6853</v>
      </c>
      <c r="D7633" s="4" t="s">
        <v>26489</v>
      </c>
      <c r="E7633" s="4" t="s">
        <v>10</v>
      </c>
      <c r="F7633" s="4" t="s">
        <v>10</v>
      </c>
      <c r="G7633" s="4" t="s">
        <v>12</v>
      </c>
    </row>
    <row r="7634" customFormat="false" ht="15.75" hidden="false" customHeight="false" outlineLevel="0" collapsed="false">
      <c r="A7634" s="3" t="n">
        <v>7633</v>
      </c>
      <c r="B7634" s="4" t="s">
        <v>26490</v>
      </c>
      <c r="C7634" s="4" t="s">
        <v>6853</v>
      </c>
      <c r="D7634" s="4" t="s">
        <v>26491</v>
      </c>
      <c r="E7634" s="4" t="s">
        <v>10</v>
      </c>
      <c r="F7634" s="4" t="s">
        <v>10</v>
      </c>
      <c r="G7634" s="4" t="s">
        <v>12</v>
      </c>
    </row>
    <row r="7635" customFormat="false" ht="15.75" hidden="false" customHeight="false" outlineLevel="0" collapsed="false">
      <c r="A7635" s="3" t="n">
        <v>7634</v>
      </c>
      <c r="B7635" s="4" t="s">
        <v>26492</v>
      </c>
      <c r="C7635" s="4" t="s">
        <v>26493</v>
      </c>
      <c r="D7635" s="4" t="s">
        <v>26494</v>
      </c>
      <c r="E7635" s="4" t="s">
        <v>26495</v>
      </c>
      <c r="F7635" s="4" t="s">
        <v>26496</v>
      </c>
      <c r="G7635" s="4" t="s">
        <v>12</v>
      </c>
    </row>
    <row r="7636" customFormat="false" ht="15.75" hidden="false" customHeight="false" outlineLevel="0" collapsed="false">
      <c r="A7636" s="3" t="n">
        <v>7635</v>
      </c>
      <c r="B7636" s="4" t="s">
        <v>26497</v>
      </c>
      <c r="C7636" s="4" t="s">
        <v>6853</v>
      </c>
      <c r="D7636" s="4" t="s">
        <v>26498</v>
      </c>
      <c r="E7636" s="4" t="s">
        <v>26499</v>
      </c>
      <c r="F7636" s="4" t="s">
        <v>10</v>
      </c>
      <c r="G7636" s="4" t="s">
        <v>12</v>
      </c>
    </row>
    <row r="7637" customFormat="false" ht="15.75" hidden="false" customHeight="false" outlineLevel="0" collapsed="false">
      <c r="A7637" s="3" t="n">
        <v>7636</v>
      </c>
      <c r="B7637" s="4" t="s">
        <v>26500</v>
      </c>
      <c r="C7637" s="4" t="s">
        <v>26501</v>
      </c>
      <c r="D7637" s="4" t="s">
        <v>26502</v>
      </c>
      <c r="E7637" s="4" t="s">
        <v>26503</v>
      </c>
      <c r="F7637" s="4" t="s">
        <v>10</v>
      </c>
      <c r="G7637" s="4" t="s">
        <v>12</v>
      </c>
    </row>
    <row r="7638" customFormat="false" ht="15.75" hidden="false" customHeight="false" outlineLevel="0" collapsed="false">
      <c r="A7638" s="3" t="n">
        <v>7637</v>
      </c>
      <c r="B7638" s="4" t="s">
        <v>26504</v>
      </c>
      <c r="C7638" s="4" t="s">
        <v>26505</v>
      </c>
      <c r="D7638" s="4" t="s">
        <v>26506</v>
      </c>
      <c r="E7638" s="4" t="s">
        <v>26507</v>
      </c>
      <c r="F7638" s="4" t="s">
        <v>10</v>
      </c>
      <c r="G7638" s="4" t="s">
        <v>12</v>
      </c>
    </row>
    <row r="7639" customFormat="false" ht="15.75" hidden="false" customHeight="false" outlineLevel="0" collapsed="false">
      <c r="A7639" s="3" t="n">
        <v>7638</v>
      </c>
      <c r="B7639" s="4" t="s">
        <v>26508</v>
      </c>
      <c r="C7639" s="4" t="s">
        <v>26509</v>
      </c>
      <c r="D7639" s="4" t="s">
        <v>26510</v>
      </c>
      <c r="E7639" s="4" t="n">
        <v>9654289760</v>
      </c>
      <c r="F7639" s="4" t="s">
        <v>10</v>
      </c>
      <c r="G7639" s="4" t="s">
        <v>12</v>
      </c>
    </row>
    <row r="7640" customFormat="false" ht="15.75" hidden="false" customHeight="false" outlineLevel="0" collapsed="false">
      <c r="A7640" s="3" t="n">
        <v>7639</v>
      </c>
      <c r="B7640" s="4" t="s">
        <v>26511</v>
      </c>
      <c r="C7640" s="4" t="s">
        <v>17224</v>
      </c>
      <c r="D7640" s="4" t="s">
        <v>26512</v>
      </c>
      <c r="E7640" s="4" t="s">
        <v>10</v>
      </c>
      <c r="F7640" s="4" t="s">
        <v>10</v>
      </c>
      <c r="G7640" s="4" t="s">
        <v>12</v>
      </c>
    </row>
    <row r="7641" customFormat="false" ht="15.75" hidden="false" customHeight="false" outlineLevel="0" collapsed="false">
      <c r="A7641" s="3" t="n">
        <v>7640</v>
      </c>
      <c r="B7641" s="4" t="s">
        <v>26513</v>
      </c>
      <c r="C7641" s="4" t="s">
        <v>26514</v>
      </c>
      <c r="D7641" s="4" t="s">
        <v>26514</v>
      </c>
      <c r="E7641" s="4" t="s">
        <v>26514</v>
      </c>
      <c r="F7641" s="4" t="s">
        <v>10</v>
      </c>
      <c r="G7641" s="4" t="s">
        <v>12</v>
      </c>
    </row>
    <row r="7642" customFormat="false" ht="15.75" hidden="false" customHeight="false" outlineLevel="0" collapsed="false">
      <c r="A7642" s="3" t="n">
        <v>7641</v>
      </c>
      <c r="B7642" s="4" t="s">
        <v>26515</v>
      </c>
      <c r="C7642" s="4" t="s">
        <v>26516</v>
      </c>
      <c r="D7642" s="4" t="s">
        <v>26517</v>
      </c>
      <c r="E7642" s="4" t="s">
        <v>26518</v>
      </c>
      <c r="F7642" s="4" t="s">
        <v>10</v>
      </c>
      <c r="G7642" s="4" t="s">
        <v>12</v>
      </c>
    </row>
    <row r="7643" customFormat="false" ht="15.75" hidden="false" customHeight="false" outlineLevel="0" collapsed="false">
      <c r="A7643" s="3" t="n">
        <v>7642</v>
      </c>
      <c r="B7643" s="4" t="s">
        <v>26519</v>
      </c>
      <c r="C7643" s="4" t="s">
        <v>6853</v>
      </c>
      <c r="D7643" s="4" t="s">
        <v>26520</v>
      </c>
      <c r="E7643" s="4" t="s">
        <v>10</v>
      </c>
      <c r="F7643" s="4" t="s">
        <v>10</v>
      </c>
      <c r="G7643" s="4" t="s">
        <v>12</v>
      </c>
    </row>
    <row r="7644" customFormat="false" ht="15.75" hidden="false" customHeight="false" outlineLevel="0" collapsed="false">
      <c r="A7644" s="3" t="n">
        <v>7643</v>
      </c>
      <c r="B7644" s="4" t="s">
        <v>26521</v>
      </c>
      <c r="C7644" s="4" t="s">
        <v>26522</v>
      </c>
      <c r="D7644" s="4" t="s">
        <v>26523</v>
      </c>
      <c r="E7644" s="4" t="s">
        <v>17489</v>
      </c>
      <c r="F7644" s="4" t="s">
        <v>10</v>
      </c>
      <c r="G7644" s="4" t="s">
        <v>12</v>
      </c>
    </row>
    <row r="7645" customFormat="false" ht="15.75" hidden="false" customHeight="false" outlineLevel="0" collapsed="false">
      <c r="A7645" s="3" t="n">
        <v>7644</v>
      </c>
      <c r="B7645" s="4" t="s">
        <v>26524</v>
      </c>
      <c r="C7645" s="4" t="s">
        <v>6853</v>
      </c>
      <c r="D7645" s="4" t="s">
        <v>26525</v>
      </c>
      <c r="E7645" s="4" t="s">
        <v>26526</v>
      </c>
      <c r="F7645" s="4" t="s">
        <v>10</v>
      </c>
      <c r="G7645" s="4" t="s">
        <v>12</v>
      </c>
    </row>
    <row r="7646" customFormat="false" ht="15.75" hidden="false" customHeight="false" outlineLevel="0" collapsed="false">
      <c r="A7646" s="3" t="n">
        <v>7645</v>
      </c>
      <c r="B7646" s="4" t="s">
        <v>26527</v>
      </c>
      <c r="C7646" s="4" t="s">
        <v>26528</v>
      </c>
      <c r="D7646" s="4" t="s">
        <v>26529</v>
      </c>
      <c r="E7646" s="4" t="s">
        <v>26530</v>
      </c>
      <c r="F7646" s="4" t="s">
        <v>10</v>
      </c>
      <c r="G7646" s="4" t="s">
        <v>12</v>
      </c>
    </row>
    <row r="7647" customFormat="false" ht="15.75" hidden="false" customHeight="false" outlineLevel="0" collapsed="false">
      <c r="A7647" s="3" t="n">
        <v>7646</v>
      </c>
      <c r="B7647" s="4" t="s">
        <v>26531</v>
      </c>
      <c r="C7647" s="4" t="s">
        <v>6853</v>
      </c>
      <c r="D7647" s="4" t="s">
        <v>26532</v>
      </c>
      <c r="E7647" s="4" t="s">
        <v>10</v>
      </c>
      <c r="F7647" s="4" t="s">
        <v>10</v>
      </c>
      <c r="G7647" s="4" t="s">
        <v>12</v>
      </c>
    </row>
    <row r="7648" customFormat="false" ht="15.75" hidden="false" customHeight="false" outlineLevel="0" collapsed="false">
      <c r="A7648" s="3" t="n">
        <v>7647</v>
      </c>
      <c r="B7648" s="4" t="s">
        <v>26533</v>
      </c>
      <c r="C7648" s="4" t="s">
        <v>26534</v>
      </c>
      <c r="D7648" s="4" t="s">
        <v>26535</v>
      </c>
      <c r="E7648" s="4" t="n">
        <v>9560886334</v>
      </c>
      <c r="F7648" s="4" t="s">
        <v>10</v>
      </c>
      <c r="G7648" s="4" t="s">
        <v>12</v>
      </c>
    </row>
    <row r="7649" customFormat="false" ht="15.75" hidden="false" customHeight="false" outlineLevel="0" collapsed="false">
      <c r="A7649" s="3" t="n">
        <v>7648</v>
      </c>
      <c r="B7649" s="4" t="s">
        <v>26536</v>
      </c>
      <c r="C7649" s="4" t="s">
        <v>26537</v>
      </c>
      <c r="D7649" s="4" t="s">
        <v>26538</v>
      </c>
      <c r="E7649" s="4" t="s">
        <v>26539</v>
      </c>
      <c r="F7649" s="4" t="s">
        <v>10</v>
      </c>
      <c r="G7649" s="4" t="s">
        <v>12</v>
      </c>
    </row>
    <row r="7650" customFormat="false" ht="15.75" hidden="false" customHeight="false" outlineLevel="0" collapsed="false">
      <c r="A7650" s="3" t="n">
        <v>7649</v>
      </c>
      <c r="B7650" s="4" t="s">
        <v>26540</v>
      </c>
      <c r="C7650" s="4" t="s">
        <v>26541</v>
      </c>
      <c r="D7650" s="4" t="s">
        <v>26542</v>
      </c>
      <c r="E7650" s="4" t="s">
        <v>10</v>
      </c>
      <c r="F7650" s="4" t="s">
        <v>10</v>
      </c>
      <c r="G7650" s="4" t="s">
        <v>12</v>
      </c>
    </row>
    <row r="7651" customFormat="false" ht="15.75" hidden="false" customHeight="false" outlineLevel="0" collapsed="false">
      <c r="A7651" s="3" t="n">
        <v>7650</v>
      </c>
      <c r="B7651" s="4" t="s">
        <v>26543</v>
      </c>
      <c r="C7651" s="4" t="s">
        <v>6853</v>
      </c>
      <c r="D7651" s="4" t="s">
        <v>26544</v>
      </c>
      <c r="E7651" s="4" t="s">
        <v>26545</v>
      </c>
      <c r="F7651" s="4" t="s">
        <v>10</v>
      </c>
      <c r="G7651" s="4" t="s">
        <v>12</v>
      </c>
    </row>
    <row r="7652" customFormat="false" ht="15.75" hidden="false" customHeight="false" outlineLevel="0" collapsed="false">
      <c r="A7652" s="3" t="n">
        <v>7651</v>
      </c>
      <c r="B7652" s="4" t="s">
        <v>26546</v>
      </c>
      <c r="C7652" s="4" t="s">
        <v>26547</v>
      </c>
      <c r="D7652" s="4" t="s">
        <v>26548</v>
      </c>
      <c r="E7652" s="4" t="s">
        <v>17489</v>
      </c>
      <c r="F7652" s="4" t="s">
        <v>10</v>
      </c>
      <c r="G7652" s="4" t="s">
        <v>12</v>
      </c>
    </row>
    <row r="7653" customFormat="false" ht="15.75" hidden="false" customHeight="false" outlineLevel="0" collapsed="false">
      <c r="A7653" s="3" t="n">
        <v>7652</v>
      </c>
      <c r="B7653" s="4" t="s">
        <v>26549</v>
      </c>
      <c r="C7653" s="4" t="s">
        <v>6853</v>
      </c>
      <c r="D7653" s="4" t="s">
        <v>26550</v>
      </c>
      <c r="E7653" s="4" t="s">
        <v>10</v>
      </c>
      <c r="F7653" s="4" t="s">
        <v>10</v>
      </c>
      <c r="G7653" s="4" t="s">
        <v>12</v>
      </c>
    </row>
    <row r="7654" customFormat="false" ht="15.75" hidden="false" customHeight="false" outlineLevel="0" collapsed="false">
      <c r="A7654" s="3" t="n">
        <v>7653</v>
      </c>
      <c r="B7654" s="4" t="s">
        <v>26551</v>
      </c>
      <c r="C7654" s="4" t="s">
        <v>26552</v>
      </c>
      <c r="D7654" s="4" t="s">
        <v>26553</v>
      </c>
      <c r="E7654" s="4" t="s">
        <v>26554</v>
      </c>
      <c r="F7654" s="4" t="s">
        <v>10</v>
      </c>
      <c r="G7654" s="4" t="s">
        <v>12</v>
      </c>
    </row>
    <row r="7655" customFormat="false" ht="15.75" hidden="false" customHeight="false" outlineLevel="0" collapsed="false">
      <c r="A7655" s="3" t="n">
        <v>7654</v>
      </c>
      <c r="B7655" s="4" t="s">
        <v>26555</v>
      </c>
      <c r="C7655" s="4" t="s">
        <v>6853</v>
      </c>
      <c r="D7655" s="4" t="s">
        <v>26556</v>
      </c>
      <c r="E7655" s="4" t="s">
        <v>26557</v>
      </c>
      <c r="F7655" s="4" t="s">
        <v>10</v>
      </c>
      <c r="G7655" s="4" t="s">
        <v>12</v>
      </c>
    </row>
    <row r="7656" customFormat="false" ht="15.75" hidden="false" customHeight="false" outlineLevel="0" collapsed="false">
      <c r="A7656" s="3" t="n">
        <v>7655</v>
      </c>
      <c r="B7656" s="4" t="s">
        <v>26558</v>
      </c>
      <c r="C7656" s="4" t="s">
        <v>26559</v>
      </c>
      <c r="D7656" s="4" t="s">
        <v>26560</v>
      </c>
      <c r="E7656" s="4" t="s">
        <v>26561</v>
      </c>
      <c r="F7656" s="4" t="s">
        <v>10</v>
      </c>
      <c r="G7656" s="4" t="s">
        <v>12</v>
      </c>
    </row>
    <row r="7657" customFormat="false" ht="15.75" hidden="false" customHeight="false" outlineLevel="0" collapsed="false">
      <c r="A7657" s="3" t="n">
        <v>7656</v>
      </c>
      <c r="B7657" s="4" t="s">
        <v>26562</v>
      </c>
      <c r="C7657" s="4" t="s">
        <v>6853</v>
      </c>
      <c r="D7657" s="4" t="s">
        <v>26563</v>
      </c>
      <c r="E7657" s="4" t="n">
        <v>8040401600</v>
      </c>
      <c r="F7657" s="4" t="s">
        <v>10</v>
      </c>
      <c r="G7657" s="4" t="s">
        <v>12</v>
      </c>
    </row>
    <row r="7658" customFormat="false" ht="15.75" hidden="false" customHeight="false" outlineLevel="0" collapsed="false">
      <c r="A7658" s="3" t="n">
        <v>7657</v>
      </c>
      <c r="B7658" s="4" t="s">
        <v>26564</v>
      </c>
      <c r="C7658" s="4" t="s">
        <v>26565</v>
      </c>
      <c r="D7658" s="4" t="s">
        <v>26566</v>
      </c>
      <c r="E7658" s="4" t="n">
        <v>8050077200</v>
      </c>
      <c r="F7658" s="4" t="s">
        <v>10</v>
      </c>
      <c r="G7658" s="4" t="s">
        <v>12</v>
      </c>
    </row>
    <row r="7659" customFormat="false" ht="15.75" hidden="false" customHeight="false" outlineLevel="0" collapsed="false">
      <c r="A7659" s="3" t="n">
        <v>7658</v>
      </c>
      <c r="B7659" s="4" t="s">
        <v>26567</v>
      </c>
      <c r="C7659" s="4" t="s">
        <v>26568</v>
      </c>
      <c r="D7659" s="4" t="s">
        <v>26569</v>
      </c>
      <c r="E7659" s="4" t="n">
        <v>9038967604</v>
      </c>
      <c r="F7659" s="4" t="s">
        <v>10</v>
      </c>
      <c r="G7659" s="4" t="s">
        <v>12</v>
      </c>
    </row>
    <row r="7660" customFormat="false" ht="15.75" hidden="false" customHeight="false" outlineLevel="0" collapsed="false">
      <c r="A7660" s="3" t="n">
        <v>7659</v>
      </c>
      <c r="B7660" s="4" t="s">
        <v>26570</v>
      </c>
      <c r="C7660" s="4" t="s">
        <v>1652</v>
      </c>
      <c r="D7660" s="4" t="s">
        <v>26571</v>
      </c>
      <c r="E7660" s="4" t="s">
        <v>26572</v>
      </c>
      <c r="F7660" s="4" t="s">
        <v>10</v>
      </c>
      <c r="G7660" s="4" t="s">
        <v>12</v>
      </c>
    </row>
    <row r="7661" customFormat="false" ht="15.75" hidden="false" customHeight="false" outlineLevel="0" collapsed="false">
      <c r="A7661" s="3" t="n">
        <v>7660</v>
      </c>
      <c r="B7661" s="4" t="s">
        <v>26573</v>
      </c>
      <c r="C7661" s="4" t="s">
        <v>26574</v>
      </c>
      <c r="D7661" s="4" t="s">
        <v>26575</v>
      </c>
      <c r="E7661" s="4" t="s">
        <v>10</v>
      </c>
      <c r="F7661" s="4" t="s">
        <v>10</v>
      </c>
      <c r="G7661" s="4" t="s">
        <v>12</v>
      </c>
    </row>
    <row r="7662" customFormat="false" ht="15.75" hidden="false" customHeight="false" outlineLevel="0" collapsed="false">
      <c r="A7662" s="3" t="n">
        <v>7661</v>
      </c>
      <c r="B7662" s="4" t="s">
        <v>26576</v>
      </c>
      <c r="C7662" s="4" t="s">
        <v>26577</v>
      </c>
      <c r="D7662" s="4" t="s">
        <v>26578</v>
      </c>
      <c r="E7662" s="4" t="s">
        <v>10</v>
      </c>
      <c r="F7662" s="4" t="s">
        <v>10</v>
      </c>
      <c r="G7662" s="4" t="s">
        <v>12</v>
      </c>
    </row>
    <row r="7663" customFormat="false" ht="15.75" hidden="false" customHeight="false" outlineLevel="0" collapsed="false">
      <c r="A7663" s="3" t="n">
        <v>7662</v>
      </c>
      <c r="B7663" s="4" t="s">
        <v>26579</v>
      </c>
      <c r="C7663" s="4" t="s">
        <v>26580</v>
      </c>
      <c r="D7663" s="4" t="s">
        <v>26581</v>
      </c>
      <c r="E7663" s="4" t="s">
        <v>17489</v>
      </c>
      <c r="F7663" s="4" t="s">
        <v>10</v>
      </c>
      <c r="G7663" s="4" t="s">
        <v>12</v>
      </c>
    </row>
    <row r="7664" customFormat="false" ht="15.75" hidden="false" customHeight="false" outlineLevel="0" collapsed="false">
      <c r="A7664" s="3" t="n">
        <v>7663</v>
      </c>
      <c r="B7664" s="4" t="s">
        <v>26582</v>
      </c>
      <c r="C7664" s="4" t="s">
        <v>6853</v>
      </c>
      <c r="D7664" s="4" t="s">
        <v>26583</v>
      </c>
      <c r="E7664" s="4" t="n">
        <v>8860730008</v>
      </c>
      <c r="F7664" s="4" t="s">
        <v>10</v>
      </c>
      <c r="G7664" s="4" t="s">
        <v>12</v>
      </c>
    </row>
    <row r="7665" customFormat="false" ht="15.75" hidden="false" customHeight="false" outlineLevel="0" collapsed="false">
      <c r="A7665" s="3" t="n">
        <v>7664</v>
      </c>
      <c r="B7665" s="6" t="s">
        <v>26584</v>
      </c>
      <c r="C7665" s="4" t="s">
        <v>1652</v>
      </c>
      <c r="D7665" s="4" t="s">
        <v>26585</v>
      </c>
      <c r="E7665" s="4" t="s">
        <v>17489</v>
      </c>
      <c r="F7665" s="4" t="s">
        <v>10</v>
      </c>
      <c r="G7665" s="4" t="s">
        <v>12</v>
      </c>
    </row>
    <row r="7666" customFormat="false" ht="15.75" hidden="false" customHeight="false" outlineLevel="0" collapsed="false">
      <c r="A7666" s="3" t="n">
        <v>7665</v>
      </c>
      <c r="B7666" s="4" t="s">
        <v>26586</v>
      </c>
      <c r="C7666" s="4" t="s">
        <v>26587</v>
      </c>
      <c r="D7666" s="4" t="s">
        <v>26588</v>
      </c>
      <c r="E7666" s="4" t="s">
        <v>10</v>
      </c>
      <c r="F7666" s="4" t="s">
        <v>10</v>
      </c>
      <c r="G7666" s="4" t="s">
        <v>12</v>
      </c>
    </row>
    <row r="7667" customFormat="false" ht="15.75" hidden="false" customHeight="false" outlineLevel="0" collapsed="false">
      <c r="A7667" s="3" t="n">
        <v>7666</v>
      </c>
      <c r="B7667" s="4" t="s">
        <v>26589</v>
      </c>
      <c r="C7667" s="4" t="s">
        <v>6853</v>
      </c>
      <c r="D7667" s="4" t="s">
        <v>26590</v>
      </c>
      <c r="E7667" s="4" t="s">
        <v>10</v>
      </c>
      <c r="F7667" s="4" t="s">
        <v>10</v>
      </c>
      <c r="G7667" s="4" t="s">
        <v>12</v>
      </c>
    </row>
    <row r="7668" customFormat="false" ht="15.75" hidden="false" customHeight="false" outlineLevel="0" collapsed="false">
      <c r="A7668" s="3" t="n">
        <v>7667</v>
      </c>
      <c r="B7668" s="4" t="s">
        <v>26591</v>
      </c>
      <c r="C7668" s="4" t="s">
        <v>26592</v>
      </c>
      <c r="D7668" s="4" t="s">
        <v>26593</v>
      </c>
      <c r="E7668" s="4" t="s">
        <v>26594</v>
      </c>
      <c r="F7668" s="4" t="s">
        <v>10</v>
      </c>
      <c r="G7668" s="4" t="s">
        <v>12</v>
      </c>
    </row>
    <row r="7669" customFormat="false" ht="15.75" hidden="false" customHeight="false" outlineLevel="0" collapsed="false">
      <c r="A7669" s="3" t="n">
        <v>7668</v>
      </c>
      <c r="B7669" s="4" t="s">
        <v>26595</v>
      </c>
      <c r="C7669" s="4" t="s">
        <v>26596</v>
      </c>
      <c r="D7669" s="4" t="s">
        <v>26597</v>
      </c>
      <c r="E7669" s="4" t="s">
        <v>17489</v>
      </c>
      <c r="F7669" s="4" t="s">
        <v>10</v>
      </c>
      <c r="G7669" s="4" t="s">
        <v>12</v>
      </c>
    </row>
    <row r="7670" customFormat="false" ht="15.75" hidden="false" customHeight="false" outlineLevel="0" collapsed="false">
      <c r="A7670" s="3" t="n">
        <v>7669</v>
      </c>
      <c r="B7670" s="4" t="s">
        <v>26598</v>
      </c>
      <c r="C7670" s="4" t="s">
        <v>26599</v>
      </c>
      <c r="D7670" s="4" t="s">
        <v>26600</v>
      </c>
      <c r="E7670" s="4" t="n">
        <v>9480147122</v>
      </c>
      <c r="F7670" s="4" t="s">
        <v>10</v>
      </c>
      <c r="G7670" s="4" t="s">
        <v>12</v>
      </c>
    </row>
    <row r="7671" customFormat="false" ht="15.75" hidden="false" customHeight="false" outlineLevel="0" collapsed="false">
      <c r="A7671" s="3" t="n">
        <v>7670</v>
      </c>
      <c r="B7671" s="4" t="s">
        <v>26601</v>
      </c>
      <c r="C7671" s="4" t="s">
        <v>6853</v>
      </c>
      <c r="D7671" s="4" t="s">
        <v>26602</v>
      </c>
      <c r="E7671" s="4" t="s">
        <v>10</v>
      </c>
      <c r="F7671" s="4" t="s">
        <v>10</v>
      </c>
      <c r="G7671" s="4" t="s">
        <v>12</v>
      </c>
    </row>
    <row r="7672" customFormat="false" ht="15.75" hidden="false" customHeight="false" outlineLevel="0" collapsed="false">
      <c r="A7672" s="3" t="n">
        <v>7671</v>
      </c>
      <c r="B7672" s="4" t="s">
        <v>26603</v>
      </c>
      <c r="C7672" s="4" t="s">
        <v>26604</v>
      </c>
      <c r="D7672" s="4" t="s">
        <v>26605</v>
      </c>
      <c r="E7672" s="4" t="s">
        <v>26606</v>
      </c>
      <c r="F7672" s="4" t="s">
        <v>10</v>
      </c>
      <c r="G7672" s="4" t="s">
        <v>12</v>
      </c>
    </row>
    <row r="7673" customFormat="false" ht="15.75" hidden="false" customHeight="false" outlineLevel="0" collapsed="false">
      <c r="A7673" s="3" t="n">
        <v>7672</v>
      </c>
      <c r="B7673" s="4" t="s">
        <v>26607</v>
      </c>
      <c r="C7673" s="4" t="s">
        <v>26608</v>
      </c>
      <c r="D7673" s="4" t="s">
        <v>26609</v>
      </c>
      <c r="E7673" s="4" t="s">
        <v>26610</v>
      </c>
      <c r="F7673" s="4" t="s">
        <v>10</v>
      </c>
      <c r="G7673" s="4" t="s">
        <v>12</v>
      </c>
    </row>
    <row r="7674" customFormat="false" ht="15.75" hidden="false" customHeight="false" outlineLevel="0" collapsed="false">
      <c r="A7674" s="3" t="n">
        <v>7673</v>
      </c>
      <c r="B7674" s="4" t="s">
        <v>26611</v>
      </c>
      <c r="C7674" s="4" t="s">
        <v>26612</v>
      </c>
      <c r="D7674" s="4" t="s">
        <v>26613</v>
      </c>
      <c r="E7674" s="4" t="n">
        <v>9870416952</v>
      </c>
      <c r="F7674" s="4" t="s">
        <v>10</v>
      </c>
      <c r="G7674" s="4" t="s">
        <v>12</v>
      </c>
    </row>
    <row r="7675" customFormat="false" ht="15.75" hidden="false" customHeight="false" outlineLevel="0" collapsed="false">
      <c r="A7675" s="3" t="n">
        <v>7674</v>
      </c>
      <c r="B7675" s="4" t="s">
        <v>26614</v>
      </c>
      <c r="C7675" s="4" t="s">
        <v>26615</v>
      </c>
      <c r="D7675" s="4" t="s">
        <v>26616</v>
      </c>
      <c r="E7675" s="4" t="s">
        <v>26617</v>
      </c>
      <c r="F7675" s="4" t="s">
        <v>10</v>
      </c>
      <c r="G7675" s="4" t="s">
        <v>12</v>
      </c>
    </row>
    <row r="7676" customFormat="false" ht="15.75" hidden="false" customHeight="false" outlineLevel="0" collapsed="false">
      <c r="A7676" s="3" t="n">
        <v>7675</v>
      </c>
      <c r="B7676" s="4" t="s">
        <v>26618</v>
      </c>
      <c r="C7676" s="4" t="s">
        <v>6853</v>
      </c>
      <c r="D7676" s="4" t="s">
        <v>26619</v>
      </c>
      <c r="E7676" s="4" t="s">
        <v>26620</v>
      </c>
      <c r="F7676" s="4" t="s">
        <v>10</v>
      </c>
      <c r="G7676" s="4" t="s">
        <v>12</v>
      </c>
    </row>
    <row r="7677" customFormat="false" ht="15.75" hidden="false" customHeight="false" outlineLevel="0" collapsed="false">
      <c r="A7677" s="3" t="n">
        <v>7676</v>
      </c>
      <c r="B7677" s="4" t="s">
        <v>26621</v>
      </c>
      <c r="C7677" s="4" t="s">
        <v>6853</v>
      </c>
      <c r="D7677" s="4" t="s">
        <v>26622</v>
      </c>
      <c r="E7677" s="4" t="s">
        <v>26623</v>
      </c>
      <c r="F7677" s="4" t="s">
        <v>10</v>
      </c>
      <c r="G7677" s="4" t="s">
        <v>12</v>
      </c>
    </row>
    <row r="7678" customFormat="false" ht="15.75" hidden="false" customHeight="false" outlineLevel="0" collapsed="false">
      <c r="A7678" s="3" t="n">
        <v>7677</v>
      </c>
      <c r="B7678" s="4" t="s">
        <v>26624</v>
      </c>
      <c r="C7678" s="4" t="s">
        <v>24432</v>
      </c>
      <c r="D7678" s="4" t="s">
        <v>26625</v>
      </c>
      <c r="E7678" s="4" t="s">
        <v>26626</v>
      </c>
      <c r="F7678" s="4" t="s">
        <v>10</v>
      </c>
      <c r="G7678" s="4" t="s">
        <v>12</v>
      </c>
    </row>
    <row r="7679" customFormat="false" ht="15.75" hidden="false" customHeight="false" outlineLevel="0" collapsed="false">
      <c r="A7679" s="3" t="n">
        <v>7678</v>
      </c>
      <c r="B7679" s="4" t="s">
        <v>26627</v>
      </c>
      <c r="C7679" s="4" t="s">
        <v>26628</v>
      </c>
      <c r="D7679" s="4" t="s">
        <v>26629</v>
      </c>
      <c r="E7679" s="4" t="s">
        <v>26630</v>
      </c>
      <c r="F7679" s="4" t="s">
        <v>10</v>
      </c>
      <c r="G7679" s="4" t="s">
        <v>12</v>
      </c>
    </row>
    <row r="7680" customFormat="false" ht="15.75" hidden="false" customHeight="false" outlineLevel="0" collapsed="false">
      <c r="A7680" s="3" t="n">
        <v>7679</v>
      </c>
      <c r="B7680" s="4" t="s">
        <v>26631</v>
      </c>
      <c r="C7680" s="4" t="s">
        <v>26632</v>
      </c>
      <c r="D7680" s="4" t="s">
        <v>26633</v>
      </c>
      <c r="E7680" s="4" t="s">
        <v>17489</v>
      </c>
      <c r="F7680" s="4" t="s">
        <v>10</v>
      </c>
      <c r="G7680" s="4" t="s">
        <v>12</v>
      </c>
    </row>
    <row r="7681" customFormat="false" ht="15.75" hidden="false" customHeight="false" outlineLevel="0" collapsed="false">
      <c r="A7681" s="3" t="n">
        <v>7680</v>
      </c>
      <c r="B7681" s="4" t="s">
        <v>26634</v>
      </c>
      <c r="C7681" s="4" t="s">
        <v>26635</v>
      </c>
      <c r="D7681" s="4" t="s">
        <v>26636</v>
      </c>
      <c r="E7681" s="4" t="s">
        <v>26040</v>
      </c>
      <c r="F7681" s="4" t="s">
        <v>10</v>
      </c>
      <c r="G7681" s="4" t="s">
        <v>12</v>
      </c>
    </row>
    <row r="7682" customFormat="false" ht="15.75" hidden="false" customHeight="false" outlineLevel="0" collapsed="false">
      <c r="A7682" s="3" t="n">
        <v>7681</v>
      </c>
      <c r="B7682" s="4" t="s">
        <v>26637</v>
      </c>
      <c r="C7682" s="4" t="s">
        <v>9468</v>
      </c>
      <c r="D7682" s="4" t="s">
        <v>26638</v>
      </c>
      <c r="E7682" s="4" t="s">
        <v>26639</v>
      </c>
      <c r="F7682" s="4" t="s">
        <v>10</v>
      </c>
      <c r="G7682" s="4" t="s">
        <v>12</v>
      </c>
    </row>
    <row r="7683" customFormat="false" ht="15.75" hidden="false" customHeight="false" outlineLevel="0" collapsed="false">
      <c r="A7683" s="3" t="n">
        <v>7682</v>
      </c>
      <c r="B7683" s="4" t="s">
        <v>26640</v>
      </c>
      <c r="C7683" s="4" t="s">
        <v>6853</v>
      </c>
      <c r="D7683" s="4" t="s">
        <v>26641</v>
      </c>
      <c r="E7683" s="4" t="s">
        <v>10</v>
      </c>
      <c r="F7683" s="4" t="s">
        <v>10</v>
      </c>
      <c r="G7683" s="4" t="s">
        <v>12</v>
      </c>
    </row>
    <row r="7684" customFormat="false" ht="15.75" hidden="false" customHeight="false" outlineLevel="0" collapsed="false">
      <c r="A7684" s="3" t="n">
        <v>7683</v>
      </c>
      <c r="B7684" s="4" t="s">
        <v>26642</v>
      </c>
      <c r="C7684" s="4" t="s">
        <v>6853</v>
      </c>
      <c r="D7684" s="4" t="s">
        <v>26643</v>
      </c>
      <c r="E7684" s="4" t="s">
        <v>10</v>
      </c>
      <c r="F7684" s="4" t="s">
        <v>10</v>
      </c>
      <c r="G7684" s="4" t="s">
        <v>12</v>
      </c>
    </row>
    <row r="7685" customFormat="false" ht="15.75" hidden="false" customHeight="false" outlineLevel="0" collapsed="false">
      <c r="A7685" s="3" t="n">
        <v>7684</v>
      </c>
      <c r="B7685" s="4" t="s">
        <v>26644</v>
      </c>
      <c r="C7685" s="4" t="s">
        <v>26645</v>
      </c>
      <c r="D7685" s="4" t="s">
        <v>26646</v>
      </c>
      <c r="E7685" s="4" t="s">
        <v>26647</v>
      </c>
      <c r="F7685" s="4" t="s">
        <v>10</v>
      </c>
      <c r="G7685" s="4" t="s">
        <v>12</v>
      </c>
    </row>
    <row r="7686" customFormat="false" ht="15.75" hidden="false" customHeight="false" outlineLevel="0" collapsed="false">
      <c r="A7686" s="3" t="n">
        <v>7685</v>
      </c>
      <c r="B7686" s="4" t="s">
        <v>26648</v>
      </c>
      <c r="C7686" s="4" t="s">
        <v>26649</v>
      </c>
      <c r="D7686" s="4" t="s">
        <v>26650</v>
      </c>
      <c r="E7686" s="4" t="s">
        <v>26651</v>
      </c>
      <c r="F7686" s="4" t="s">
        <v>10</v>
      </c>
      <c r="G7686" s="4" t="s">
        <v>12</v>
      </c>
    </row>
    <row r="7687" customFormat="false" ht="15.75" hidden="false" customHeight="false" outlineLevel="0" collapsed="false">
      <c r="A7687" s="3" t="n">
        <v>7686</v>
      </c>
      <c r="B7687" s="4" t="s">
        <v>26652</v>
      </c>
      <c r="C7687" s="4" t="s">
        <v>6853</v>
      </c>
      <c r="D7687" s="4" t="s">
        <v>26653</v>
      </c>
      <c r="E7687" s="4" t="s">
        <v>10</v>
      </c>
      <c r="F7687" s="4" t="s">
        <v>10</v>
      </c>
      <c r="G7687" s="4" t="s">
        <v>12</v>
      </c>
    </row>
    <row r="7688" customFormat="false" ht="15.75" hidden="false" customHeight="false" outlineLevel="0" collapsed="false">
      <c r="A7688" s="3" t="n">
        <v>7687</v>
      </c>
      <c r="B7688" s="4" t="s">
        <v>26654</v>
      </c>
      <c r="C7688" s="4" t="s">
        <v>3175</v>
      </c>
      <c r="D7688" s="4" t="s">
        <v>26655</v>
      </c>
      <c r="E7688" s="4" t="s">
        <v>26656</v>
      </c>
      <c r="F7688" s="4" t="s">
        <v>10</v>
      </c>
      <c r="G7688" s="4" t="s">
        <v>12</v>
      </c>
    </row>
    <row r="7689" customFormat="false" ht="15.75" hidden="false" customHeight="false" outlineLevel="0" collapsed="false">
      <c r="A7689" s="3" t="n">
        <v>7688</v>
      </c>
      <c r="B7689" s="4" t="s">
        <v>26657</v>
      </c>
      <c r="C7689" s="4" t="s">
        <v>6853</v>
      </c>
      <c r="D7689" s="4" t="s">
        <v>26658</v>
      </c>
      <c r="E7689" s="4" t="s">
        <v>10</v>
      </c>
      <c r="F7689" s="4" t="s">
        <v>10</v>
      </c>
      <c r="G7689" s="4" t="s">
        <v>12</v>
      </c>
    </row>
    <row r="7690" customFormat="false" ht="15.75" hidden="false" customHeight="false" outlineLevel="0" collapsed="false">
      <c r="A7690" s="3" t="n">
        <v>7689</v>
      </c>
      <c r="B7690" s="4" t="s">
        <v>26659</v>
      </c>
      <c r="C7690" s="4" t="s">
        <v>6853</v>
      </c>
      <c r="D7690" s="4" t="s">
        <v>26660</v>
      </c>
      <c r="E7690" s="4" t="s">
        <v>10</v>
      </c>
      <c r="F7690" s="4" t="s">
        <v>10</v>
      </c>
      <c r="G7690" s="4" t="s">
        <v>12</v>
      </c>
    </row>
    <row r="7691" customFormat="false" ht="15.75" hidden="false" customHeight="false" outlineLevel="0" collapsed="false">
      <c r="A7691" s="3" t="n">
        <v>7690</v>
      </c>
      <c r="B7691" s="4" t="s">
        <v>26661</v>
      </c>
      <c r="C7691" s="4" t="s">
        <v>6853</v>
      </c>
      <c r="D7691" s="4" t="s">
        <v>26662</v>
      </c>
      <c r="E7691" s="4" t="s">
        <v>10</v>
      </c>
      <c r="F7691" s="4" t="s">
        <v>10</v>
      </c>
      <c r="G7691" s="4" t="s">
        <v>12</v>
      </c>
    </row>
    <row r="7692" customFormat="false" ht="15.75" hidden="false" customHeight="false" outlineLevel="0" collapsed="false">
      <c r="A7692" s="3" t="n">
        <v>7691</v>
      </c>
      <c r="B7692" s="4" t="s">
        <v>26663</v>
      </c>
      <c r="C7692" s="4" t="s">
        <v>6853</v>
      </c>
      <c r="D7692" s="4" t="s">
        <v>26664</v>
      </c>
      <c r="E7692" s="4" t="s">
        <v>10</v>
      </c>
      <c r="F7692" s="4" t="s">
        <v>10</v>
      </c>
      <c r="G7692" s="4" t="s">
        <v>12</v>
      </c>
    </row>
    <row r="7693" customFormat="false" ht="15.75" hidden="false" customHeight="false" outlineLevel="0" collapsed="false">
      <c r="A7693" s="3" t="n">
        <v>7692</v>
      </c>
      <c r="B7693" s="4" t="s">
        <v>26665</v>
      </c>
      <c r="C7693" s="4" t="s">
        <v>6853</v>
      </c>
      <c r="D7693" s="4" t="s">
        <v>26666</v>
      </c>
      <c r="E7693" s="4" t="s">
        <v>10</v>
      </c>
      <c r="F7693" s="4" t="s">
        <v>10</v>
      </c>
      <c r="G7693" s="4" t="s">
        <v>12</v>
      </c>
    </row>
    <row r="7694" customFormat="false" ht="15.75" hidden="false" customHeight="false" outlineLevel="0" collapsed="false">
      <c r="A7694" s="3" t="n">
        <v>7693</v>
      </c>
      <c r="B7694" s="4" t="s">
        <v>26667</v>
      </c>
      <c r="C7694" s="4" t="s">
        <v>6853</v>
      </c>
      <c r="D7694" s="4" t="s">
        <v>26668</v>
      </c>
      <c r="E7694" s="4" t="s">
        <v>10</v>
      </c>
      <c r="F7694" s="4" t="s">
        <v>10</v>
      </c>
      <c r="G7694" s="4" t="s">
        <v>12</v>
      </c>
    </row>
    <row r="7695" customFormat="false" ht="15.75" hidden="false" customHeight="false" outlineLevel="0" collapsed="false">
      <c r="A7695" s="3" t="n">
        <v>7694</v>
      </c>
      <c r="B7695" s="4" t="s">
        <v>26669</v>
      </c>
      <c r="C7695" s="4" t="s">
        <v>6853</v>
      </c>
      <c r="D7695" s="4" t="s">
        <v>26670</v>
      </c>
      <c r="E7695" s="4" t="s">
        <v>10</v>
      </c>
      <c r="F7695" s="4" t="s">
        <v>10</v>
      </c>
      <c r="G7695" s="4" t="s">
        <v>12</v>
      </c>
    </row>
    <row r="7696" customFormat="false" ht="15.75" hidden="false" customHeight="false" outlineLevel="0" collapsed="false">
      <c r="A7696" s="3" t="n">
        <v>7695</v>
      </c>
      <c r="B7696" s="4" t="s">
        <v>26671</v>
      </c>
      <c r="C7696" s="4" t="s">
        <v>6853</v>
      </c>
      <c r="D7696" s="4" t="s">
        <v>26672</v>
      </c>
      <c r="E7696" s="4" t="s">
        <v>10</v>
      </c>
      <c r="F7696" s="4" t="s">
        <v>10</v>
      </c>
      <c r="G7696" s="4" t="s">
        <v>12</v>
      </c>
    </row>
    <row r="7697" customFormat="false" ht="15.75" hidden="false" customHeight="false" outlineLevel="0" collapsed="false">
      <c r="A7697" s="3" t="n">
        <v>7696</v>
      </c>
      <c r="B7697" s="4" t="s">
        <v>26673</v>
      </c>
      <c r="C7697" s="4" t="s">
        <v>6853</v>
      </c>
      <c r="D7697" s="4" t="s">
        <v>26674</v>
      </c>
      <c r="E7697" s="4" t="s">
        <v>10</v>
      </c>
      <c r="F7697" s="4" t="s">
        <v>10</v>
      </c>
      <c r="G7697" s="4" t="s">
        <v>12</v>
      </c>
    </row>
    <row r="7698" customFormat="false" ht="15.75" hidden="false" customHeight="false" outlineLevel="0" collapsed="false">
      <c r="A7698" s="3" t="n">
        <v>7697</v>
      </c>
      <c r="B7698" s="4" t="s">
        <v>26675</v>
      </c>
      <c r="C7698" s="4" t="s">
        <v>6853</v>
      </c>
      <c r="D7698" s="4" t="s">
        <v>26676</v>
      </c>
      <c r="E7698" s="4" t="s">
        <v>10</v>
      </c>
      <c r="F7698" s="4" t="s">
        <v>10</v>
      </c>
      <c r="G7698" s="4" t="s">
        <v>12</v>
      </c>
    </row>
    <row r="7699" customFormat="false" ht="15.75" hidden="false" customHeight="false" outlineLevel="0" collapsed="false">
      <c r="A7699" s="3" t="n">
        <v>7698</v>
      </c>
      <c r="B7699" s="4" t="s">
        <v>26677</v>
      </c>
      <c r="C7699" s="4" t="s">
        <v>6853</v>
      </c>
      <c r="D7699" s="4" t="s">
        <v>26678</v>
      </c>
      <c r="E7699" s="4" t="s">
        <v>10</v>
      </c>
      <c r="F7699" s="4" t="s">
        <v>10</v>
      </c>
      <c r="G7699" s="4" t="s">
        <v>12</v>
      </c>
    </row>
    <row r="7700" customFormat="false" ht="15.75" hidden="false" customHeight="false" outlineLevel="0" collapsed="false">
      <c r="A7700" s="3" t="n">
        <v>7699</v>
      </c>
      <c r="B7700" s="4" t="s">
        <v>26679</v>
      </c>
      <c r="C7700" s="4" t="s">
        <v>6853</v>
      </c>
      <c r="D7700" s="4" t="s">
        <v>26680</v>
      </c>
      <c r="E7700" s="4" t="s">
        <v>10</v>
      </c>
      <c r="F7700" s="4" t="s">
        <v>10</v>
      </c>
      <c r="G7700" s="4" t="s">
        <v>12</v>
      </c>
    </row>
    <row r="7701" customFormat="false" ht="15.75" hidden="false" customHeight="false" outlineLevel="0" collapsed="false">
      <c r="A7701" s="3" t="n">
        <v>7700</v>
      </c>
      <c r="B7701" s="4" t="s">
        <v>26681</v>
      </c>
      <c r="C7701" s="4" t="s">
        <v>6853</v>
      </c>
      <c r="D7701" s="4" t="s">
        <v>26682</v>
      </c>
      <c r="E7701" s="4" t="s">
        <v>10</v>
      </c>
      <c r="F7701" s="4" t="s">
        <v>10</v>
      </c>
      <c r="G7701" s="4" t="s">
        <v>12</v>
      </c>
    </row>
    <row r="7702" customFormat="false" ht="15.75" hidden="false" customHeight="false" outlineLevel="0" collapsed="false">
      <c r="A7702" s="3" t="n">
        <v>7701</v>
      </c>
      <c r="B7702" s="4" t="s">
        <v>26683</v>
      </c>
      <c r="C7702" s="4" t="s">
        <v>6853</v>
      </c>
      <c r="D7702" s="4" t="s">
        <v>26684</v>
      </c>
      <c r="E7702" s="4" t="s">
        <v>10</v>
      </c>
      <c r="F7702" s="4" t="s">
        <v>10</v>
      </c>
      <c r="G7702" s="4" t="s">
        <v>12</v>
      </c>
    </row>
    <row r="7703" customFormat="false" ht="15.75" hidden="false" customHeight="false" outlineLevel="0" collapsed="false">
      <c r="A7703" s="3" t="n">
        <v>7702</v>
      </c>
      <c r="B7703" s="4" t="s">
        <v>26685</v>
      </c>
      <c r="C7703" s="4" t="s">
        <v>6853</v>
      </c>
      <c r="D7703" s="4" t="s">
        <v>26686</v>
      </c>
      <c r="E7703" s="4" t="s">
        <v>10</v>
      </c>
      <c r="F7703" s="4" t="s">
        <v>10</v>
      </c>
      <c r="G7703" s="4" t="s">
        <v>12</v>
      </c>
    </row>
    <row r="7704" customFormat="false" ht="15.75" hidden="false" customHeight="false" outlineLevel="0" collapsed="false">
      <c r="A7704" s="3" t="n">
        <v>7703</v>
      </c>
      <c r="B7704" s="21" t="s">
        <v>26687</v>
      </c>
      <c r="C7704" s="4" t="s">
        <v>6853</v>
      </c>
      <c r="D7704" s="21" t="s">
        <v>26688</v>
      </c>
      <c r="E7704" s="4" t="s">
        <v>10</v>
      </c>
      <c r="F7704" s="4" t="s">
        <v>10</v>
      </c>
      <c r="G7704" s="21" t="s">
        <v>12</v>
      </c>
    </row>
    <row r="7705" customFormat="false" ht="15.75" hidden="false" customHeight="false" outlineLevel="0" collapsed="false">
      <c r="A7705" s="3" t="n">
        <v>7704</v>
      </c>
      <c r="B7705" s="4" t="s">
        <v>26689</v>
      </c>
      <c r="C7705" s="4" t="s">
        <v>6853</v>
      </c>
      <c r="D7705" s="4" t="s">
        <v>26690</v>
      </c>
      <c r="E7705" s="4" t="s">
        <v>10</v>
      </c>
      <c r="F7705" s="4" t="s">
        <v>10</v>
      </c>
      <c r="G7705" s="4" t="s">
        <v>12</v>
      </c>
    </row>
    <row r="7706" customFormat="false" ht="15.75" hidden="false" customHeight="false" outlineLevel="0" collapsed="false">
      <c r="A7706" s="3" t="n">
        <v>7705</v>
      </c>
      <c r="B7706" s="4" t="s">
        <v>26691</v>
      </c>
      <c r="C7706" s="4" t="s">
        <v>6853</v>
      </c>
      <c r="D7706" s="4" t="s">
        <v>26692</v>
      </c>
      <c r="E7706" s="4" t="s">
        <v>10</v>
      </c>
      <c r="F7706" s="4" t="s">
        <v>10</v>
      </c>
      <c r="G7706" s="4" t="s">
        <v>12</v>
      </c>
    </row>
    <row r="7707" customFormat="false" ht="15.75" hidden="false" customHeight="false" outlineLevel="0" collapsed="false">
      <c r="A7707" s="3" t="n">
        <v>7706</v>
      </c>
      <c r="B7707" s="4" t="s">
        <v>26693</v>
      </c>
      <c r="C7707" s="4" t="s">
        <v>6853</v>
      </c>
      <c r="D7707" s="4" t="s">
        <v>26694</v>
      </c>
      <c r="E7707" s="4" t="s">
        <v>10</v>
      </c>
      <c r="F7707" s="4" t="s">
        <v>10</v>
      </c>
      <c r="G7707" s="4" t="s">
        <v>12</v>
      </c>
    </row>
    <row r="7708" customFormat="false" ht="15.75" hidden="false" customHeight="false" outlineLevel="0" collapsed="false">
      <c r="A7708" s="3" t="n">
        <v>7707</v>
      </c>
      <c r="B7708" s="4" t="s">
        <v>26695</v>
      </c>
      <c r="C7708" s="4" t="s">
        <v>6853</v>
      </c>
      <c r="D7708" s="4" t="s">
        <v>26696</v>
      </c>
      <c r="E7708" s="4" t="s">
        <v>10</v>
      </c>
      <c r="F7708" s="4" t="s">
        <v>10</v>
      </c>
      <c r="G7708" s="4" t="s">
        <v>12</v>
      </c>
    </row>
    <row r="7709" customFormat="false" ht="15.75" hidden="false" customHeight="false" outlineLevel="0" collapsed="false">
      <c r="A7709" s="3" t="n">
        <v>7708</v>
      </c>
      <c r="B7709" s="4" t="s">
        <v>26697</v>
      </c>
      <c r="C7709" s="4" t="s">
        <v>6853</v>
      </c>
      <c r="D7709" s="4" t="s">
        <v>26698</v>
      </c>
      <c r="E7709" s="4" t="s">
        <v>10</v>
      </c>
      <c r="F7709" s="4" t="s">
        <v>10</v>
      </c>
      <c r="G7709" s="4" t="s">
        <v>12</v>
      </c>
    </row>
    <row r="7710" customFormat="false" ht="15.75" hidden="false" customHeight="false" outlineLevel="0" collapsed="false">
      <c r="A7710" s="3" t="n">
        <v>7709</v>
      </c>
      <c r="B7710" s="4" t="s">
        <v>26699</v>
      </c>
      <c r="C7710" s="4" t="s">
        <v>6853</v>
      </c>
      <c r="D7710" s="4" t="s">
        <v>26700</v>
      </c>
      <c r="E7710" s="4" t="s">
        <v>10</v>
      </c>
      <c r="F7710" s="4" t="s">
        <v>10</v>
      </c>
      <c r="G7710" s="4" t="s">
        <v>12</v>
      </c>
    </row>
    <row r="7711" customFormat="false" ht="15.75" hidden="false" customHeight="false" outlineLevel="0" collapsed="false">
      <c r="A7711" s="3" t="n">
        <v>7710</v>
      </c>
      <c r="B7711" s="4" t="s">
        <v>26701</v>
      </c>
      <c r="C7711" s="4" t="s">
        <v>6853</v>
      </c>
      <c r="D7711" s="4" t="s">
        <v>26702</v>
      </c>
      <c r="E7711" s="4" t="s">
        <v>10</v>
      </c>
      <c r="F7711" s="4" t="s">
        <v>10</v>
      </c>
      <c r="G7711" s="4" t="s">
        <v>12</v>
      </c>
    </row>
    <row r="7712" customFormat="false" ht="15.75" hidden="false" customHeight="false" outlineLevel="0" collapsed="false">
      <c r="A7712" s="3" t="n">
        <v>7711</v>
      </c>
      <c r="B7712" s="4" t="s">
        <v>26703</v>
      </c>
      <c r="C7712" s="4" t="s">
        <v>6853</v>
      </c>
      <c r="D7712" s="4" t="s">
        <v>26704</v>
      </c>
      <c r="E7712" s="4" t="s">
        <v>10</v>
      </c>
      <c r="F7712" s="4" t="s">
        <v>10</v>
      </c>
      <c r="G7712" s="4" t="s">
        <v>12</v>
      </c>
    </row>
    <row r="7713" customFormat="false" ht="15.75" hidden="false" customHeight="false" outlineLevel="0" collapsed="false">
      <c r="A7713" s="3" t="n">
        <v>7712</v>
      </c>
      <c r="B7713" s="4" t="s">
        <v>26705</v>
      </c>
      <c r="C7713" s="4" t="s">
        <v>6853</v>
      </c>
      <c r="D7713" s="4" t="s">
        <v>26706</v>
      </c>
      <c r="E7713" s="4" t="s">
        <v>10</v>
      </c>
      <c r="F7713" s="4" t="s">
        <v>10</v>
      </c>
      <c r="G7713" s="4" t="s">
        <v>12</v>
      </c>
    </row>
    <row r="7714" customFormat="false" ht="15.75" hidden="false" customHeight="false" outlineLevel="0" collapsed="false">
      <c r="A7714" s="3" t="n">
        <v>7713</v>
      </c>
      <c r="B7714" s="4" t="s">
        <v>26707</v>
      </c>
      <c r="C7714" s="4" t="s">
        <v>6853</v>
      </c>
      <c r="D7714" s="4" t="s">
        <v>26708</v>
      </c>
      <c r="E7714" s="4" t="s">
        <v>10</v>
      </c>
      <c r="F7714" s="4" t="s">
        <v>10</v>
      </c>
      <c r="G7714" s="4" t="s">
        <v>12</v>
      </c>
    </row>
    <row r="7715" customFormat="false" ht="15.75" hidden="false" customHeight="false" outlineLevel="0" collapsed="false">
      <c r="A7715" s="3" t="n">
        <v>7714</v>
      </c>
      <c r="B7715" s="4" t="s">
        <v>26709</v>
      </c>
      <c r="C7715" s="4" t="s">
        <v>6853</v>
      </c>
      <c r="D7715" s="4" t="s">
        <v>26710</v>
      </c>
      <c r="E7715" s="4" t="s">
        <v>10</v>
      </c>
      <c r="F7715" s="4" t="s">
        <v>10</v>
      </c>
      <c r="G7715" s="4" t="s">
        <v>12</v>
      </c>
    </row>
    <row r="7716" customFormat="false" ht="15.75" hidden="false" customHeight="false" outlineLevel="0" collapsed="false">
      <c r="A7716" s="3" t="n">
        <v>7715</v>
      </c>
      <c r="B7716" s="4" t="s">
        <v>26711</v>
      </c>
      <c r="C7716" s="4" t="s">
        <v>6853</v>
      </c>
      <c r="D7716" s="4" t="s">
        <v>26712</v>
      </c>
      <c r="E7716" s="4" t="s">
        <v>10</v>
      </c>
      <c r="F7716" s="4" t="s">
        <v>10</v>
      </c>
      <c r="G7716" s="4" t="s">
        <v>12</v>
      </c>
    </row>
    <row r="7717" customFormat="false" ht="15.75" hidden="false" customHeight="false" outlineLevel="0" collapsed="false">
      <c r="A7717" s="3" t="n">
        <v>7716</v>
      </c>
      <c r="B7717" s="4" t="s">
        <v>26713</v>
      </c>
      <c r="C7717" s="4" t="s">
        <v>6853</v>
      </c>
      <c r="D7717" s="4" t="s">
        <v>26714</v>
      </c>
      <c r="E7717" s="4" t="s">
        <v>10</v>
      </c>
      <c r="F7717" s="4" t="s">
        <v>10</v>
      </c>
      <c r="G7717" s="4" t="s">
        <v>12</v>
      </c>
    </row>
    <row r="7718" customFormat="false" ht="15.75" hidden="false" customHeight="false" outlineLevel="0" collapsed="false">
      <c r="A7718" s="3" t="n">
        <v>7717</v>
      </c>
      <c r="B7718" s="4" t="s">
        <v>26715</v>
      </c>
      <c r="C7718" s="4" t="s">
        <v>6853</v>
      </c>
      <c r="D7718" s="4" t="s">
        <v>26716</v>
      </c>
      <c r="E7718" s="4" t="s">
        <v>10</v>
      </c>
      <c r="F7718" s="4" t="s">
        <v>10</v>
      </c>
      <c r="G7718" s="4" t="s">
        <v>12</v>
      </c>
    </row>
    <row r="7719" customFormat="false" ht="15.75" hidden="false" customHeight="false" outlineLevel="0" collapsed="false">
      <c r="A7719" s="3" t="n">
        <v>7718</v>
      </c>
      <c r="B7719" s="4" t="s">
        <v>26717</v>
      </c>
      <c r="C7719" s="4" t="s">
        <v>6853</v>
      </c>
      <c r="D7719" s="4" t="s">
        <v>26718</v>
      </c>
      <c r="E7719" s="4" t="s">
        <v>10</v>
      </c>
      <c r="F7719" s="4" t="s">
        <v>10</v>
      </c>
      <c r="G7719" s="4" t="s">
        <v>12</v>
      </c>
    </row>
    <row r="7720" customFormat="false" ht="15.75" hidden="false" customHeight="false" outlineLevel="0" collapsed="false">
      <c r="A7720" s="3" t="n">
        <v>7719</v>
      </c>
      <c r="B7720" s="4" t="s">
        <v>26719</v>
      </c>
      <c r="C7720" s="4" t="s">
        <v>6853</v>
      </c>
      <c r="D7720" s="4" t="s">
        <v>26720</v>
      </c>
      <c r="E7720" s="4" t="s">
        <v>10</v>
      </c>
      <c r="F7720" s="4" t="s">
        <v>10</v>
      </c>
      <c r="G7720" s="4" t="s">
        <v>12</v>
      </c>
    </row>
    <row r="7721" customFormat="false" ht="15.75" hidden="false" customHeight="false" outlineLevel="0" collapsed="false">
      <c r="A7721" s="3" t="n">
        <v>7720</v>
      </c>
      <c r="B7721" s="4" t="s">
        <v>26721</v>
      </c>
      <c r="C7721" s="4" t="s">
        <v>6853</v>
      </c>
      <c r="D7721" s="4" t="s">
        <v>26722</v>
      </c>
      <c r="E7721" s="4" t="s">
        <v>10</v>
      </c>
      <c r="F7721" s="4" t="s">
        <v>10</v>
      </c>
      <c r="G7721" s="4" t="s">
        <v>12</v>
      </c>
    </row>
    <row r="7722" customFormat="false" ht="15.75" hidden="false" customHeight="false" outlineLevel="0" collapsed="false">
      <c r="A7722" s="3" t="n">
        <v>7721</v>
      </c>
      <c r="B7722" s="4" t="s">
        <v>26723</v>
      </c>
      <c r="C7722" s="4" t="s">
        <v>6853</v>
      </c>
      <c r="D7722" s="4" t="s">
        <v>26724</v>
      </c>
      <c r="E7722" s="4" t="s">
        <v>10</v>
      </c>
      <c r="F7722" s="4" t="s">
        <v>10</v>
      </c>
      <c r="G7722" s="4" t="s">
        <v>12</v>
      </c>
    </row>
    <row r="7723" customFormat="false" ht="15.75" hidden="false" customHeight="false" outlineLevel="0" collapsed="false">
      <c r="A7723" s="3" t="n">
        <v>7722</v>
      </c>
      <c r="B7723" s="4" t="s">
        <v>26725</v>
      </c>
      <c r="C7723" s="4" t="s">
        <v>6853</v>
      </c>
      <c r="D7723" s="11" t="s">
        <v>26726</v>
      </c>
      <c r="E7723" s="4" t="s">
        <v>10</v>
      </c>
      <c r="F7723" s="4" t="s">
        <v>10</v>
      </c>
      <c r="G7723" s="4" t="s">
        <v>12</v>
      </c>
    </row>
    <row r="7724" customFormat="false" ht="15.75" hidden="false" customHeight="false" outlineLevel="0" collapsed="false">
      <c r="A7724" s="3" t="n">
        <v>7723</v>
      </c>
      <c r="B7724" s="4" t="s">
        <v>26727</v>
      </c>
      <c r="C7724" s="4" t="s">
        <v>6853</v>
      </c>
      <c r="D7724" s="4" t="s">
        <v>26728</v>
      </c>
      <c r="E7724" s="4" t="s">
        <v>10</v>
      </c>
      <c r="F7724" s="4" t="s">
        <v>10</v>
      </c>
      <c r="G7724" s="4" t="s">
        <v>12</v>
      </c>
    </row>
    <row r="7725" customFormat="false" ht="15.75" hidden="false" customHeight="false" outlineLevel="0" collapsed="false">
      <c r="A7725" s="3" t="n">
        <v>7724</v>
      </c>
      <c r="B7725" s="4" t="s">
        <v>26729</v>
      </c>
      <c r="C7725" s="4" t="s">
        <v>6853</v>
      </c>
      <c r="D7725" s="4" t="s">
        <v>26730</v>
      </c>
      <c r="E7725" s="4" t="s">
        <v>10</v>
      </c>
      <c r="F7725" s="4" t="s">
        <v>10</v>
      </c>
      <c r="G7725" s="4" t="s">
        <v>12</v>
      </c>
    </row>
    <row r="7726" customFormat="false" ht="15.75" hidden="false" customHeight="false" outlineLevel="0" collapsed="false">
      <c r="A7726" s="3" t="n">
        <v>7725</v>
      </c>
      <c r="B7726" s="4" t="s">
        <v>26731</v>
      </c>
      <c r="C7726" s="4" t="s">
        <v>6853</v>
      </c>
      <c r="D7726" s="4" t="s">
        <v>26732</v>
      </c>
      <c r="E7726" s="4" t="s">
        <v>10</v>
      </c>
      <c r="F7726" s="4" t="s">
        <v>10</v>
      </c>
      <c r="G7726" s="4" t="s">
        <v>12</v>
      </c>
    </row>
    <row r="7727" customFormat="false" ht="15.75" hidden="false" customHeight="false" outlineLevel="0" collapsed="false">
      <c r="A7727" s="3" t="n">
        <v>7726</v>
      </c>
      <c r="B7727" s="4" t="s">
        <v>26733</v>
      </c>
      <c r="C7727" s="4" t="s">
        <v>6853</v>
      </c>
      <c r="D7727" s="4" t="s">
        <v>26734</v>
      </c>
      <c r="E7727" s="4" t="s">
        <v>10</v>
      </c>
      <c r="F7727" s="4" t="s">
        <v>10</v>
      </c>
      <c r="G7727" s="4" t="s">
        <v>12</v>
      </c>
    </row>
    <row r="7728" customFormat="false" ht="15.75" hidden="false" customHeight="false" outlineLevel="0" collapsed="false">
      <c r="A7728" s="3" t="n">
        <v>7727</v>
      </c>
      <c r="B7728" s="4" t="s">
        <v>26735</v>
      </c>
      <c r="C7728" s="4" t="s">
        <v>6853</v>
      </c>
      <c r="D7728" s="4" t="s">
        <v>26736</v>
      </c>
      <c r="E7728" s="4" t="s">
        <v>10</v>
      </c>
      <c r="F7728" s="4" t="s">
        <v>10</v>
      </c>
      <c r="G7728" s="4" t="s">
        <v>12</v>
      </c>
    </row>
    <row r="7729" customFormat="false" ht="15.75" hidden="false" customHeight="false" outlineLevel="0" collapsed="false">
      <c r="A7729" s="3" t="n">
        <v>7728</v>
      </c>
      <c r="B7729" s="4" t="s">
        <v>26737</v>
      </c>
      <c r="C7729" s="4" t="s">
        <v>6853</v>
      </c>
      <c r="D7729" s="4" t="s">
        <v>26738</v>
      </c>
      <c r="E7729" s="4" t="s">
        <v>10</v>
      </c>
      <c r="F7729" s="4" t="s">
        <v>10</v>
      </c>
      <c r="G7729" s="4" t="s">
        <v>12</v>
      </c>
    </row>
    <row r="7730" customFormat="false" ht="15.75" hidden="false" customHeight="false" outlineLevel="0" collapsed="false">
      <c r="A7730" s="3" t="n">
        <v>7729</v>
      </c>
      <c r="B7730" s="4" t="s">
        <v>26739</v>
      </c>
      <c r="C7730" s="4" t="s">
        <v>6853</v>
      </c>
      <c r="D7730" s="4" t="s">
        <v>26740</v>
      </c>
      <c r="E7730" s="4" t="s">
        <v>10</v>
      </c>
      <c r="F7730" s="4" t="s">
        <v>10</v>
      </c>
      <c r="G7730" s="4" t="s">
        <v>12</v>
      </c>
    </row>
    <row r="7731" customFormat="false" ht="15.75" hidden="false" customHeight="false" outlineLevel="0" collapsed="false">
      <c r="A7731" s="3" t="n">
        <v>7730</v>
      </c>
      <c r="B7731" s="4" t="s">
        <v>26741</v>
      </c>
      <c r="C7731" s="4" t="s">
        <v>6853</v>
      </c>
      <c r="D7731" s="4" t="s">
        <v>26742</v>
      </c>
      <c r="E7731" s="4" t="s">
        <v>10</v>
      </c>
      <c r="F7731" s="4" t="s">
        <v>10</v>
      </c>
      <c r="G7731" s="4" t="s">
        <v>12</v>
      </c>
    </row>
    <row r="7732" customFormat="false" ht="15.75" hidden="false" customHeight="false" outlineLevel="0" collapsed="false">
      <c r="A7732" s="3" t="n">
        <v>7731</v>
      </c>
      <c r="B7732" s="4" t="s">
        <v>26743</v>
      </c>
      <c r="C7732" s="4" t="s">
        <v>6853</v>
      </c>
      <c r="D7732" s="4" t="s">
        <v>26744</v>
      </c>
      <c r="E7732" s="4" t="s">
        <v>10</v>
      </c>
      <c r="F7732" s="4" t="s">
        <v>10</v>
      </c>
      <c r="G7732" s="4" t="s">
        <v>12</v>
      </c>
    </row>
    <row r="7733" customFormat="false" ht="15.75" hidden="false" customHeight="false" outlineLevel="0" collapsed="false">
      <c r="A7733" s="3" t="n">
        <v>7732</v>
      </c>
      <c r="B7733" s="4" t="s">
        <v>26745</v>
      </c>
      <c r="C7733" s="4" t="s">
        <v>6853</v>
      </c>
      <c r="D7733" s="4" t="s">
        <v>26746</v>
      </c>
      <c r="E7733" s="4" t="s">
        <v>10</v>
      </c>
      <c r="F7733" s="4" t="s">
        <v>10</v>
      </c>
      <c r="G7733" s="4" t="s">
        <v>12</v>
      </c>
    </row>
    <row r="7734" customFormat="false" ht="15.75" hidden="false" customHeight="false" outlineLevel="0" collapsed="false">
      <c r="A7734" s="3" t="n">
        <v>7733</v>
      </c>
      <c r="B7734" s="4" t="s">
        <v>26747</v>
      </c>
      <c r="C7734" s="4" t="s">
        <v>6853</v>
      </c>
      <c r="D7734" s="4" t="s">
        <v>26748</v>
      </c>
      <c r="E7734" s="4" t="s">
        <v>10</v>
      </c>
      <c r="F7734" s="4" t="s">
        <v>10</v>
      </c>
      <c r="G7734" s="4" t="s">
        <v>12</v>
      </c>
    </row>
    <row r="7735" customFormat="false" ht="15.75" hidden="false" customHeight="false" outlineLevel="0" collapsed="false">
      <c r="A7735" s="3" t="n">
        <v>7734</v>
      </c>
      <c r="B7735" s="4" t="s">
        <v>26749</v>
      </c>
      <c r="C7735" s="4" t="s">
        <v>6853</v>
      </c>
      <c r="D7735" s="4" t="s">
        <v>26750</v>
      </c>
      <c r="E7735" s="4" t="s">
        <v>10</v>
      </c>
      <c r="F7735" s="4" t="s">
        <v>10</v>
      </c>
      <c r="G7735" s="4" t="s">
        <v>12</v>
      </c>
    </row>
    <row r="7736" customFormat="false" ht="15.75" hidden="false" customHeight="false" outlineLevel="0" collapsed="false">
      <c r="A7736" s="3" t="n">
        <v>7735</v>
      </c>
      <c r="B7736" s="4" t="s">
        <v>26751</v>
      </c>
      <c r="C7736" s="4" t="s">
        <v>6853</v>
      </c>
      <c r="D7736" s="4" t="s">
        <v>26752</v>
      </c>
      <c r="E7736" s="4" t="s">
        <v>10</v>
      </c>
      <c r="F7736" s="4" t="s">
        <v>10</v>
      </c>
      <c r="G7736" s="4" t="s">
        <v>12</v>
      </c>
    </row>
    <row r="7737" customFormat="false" ht="15.75" hidden="false" customHeight="false" outlineLevel="0" collapsed="false">
      <c r="A7737" s="3" t="n">
        <v>7736</v>
      </c>
      <c r="B7737" s="4" t="s">
        <v>26753</v>
      </c>
      <c r="C7737" s="4" t="s">
        <v>6853</v>
      </c>
      <c r="D7737" s="4" t="s">
        <v>26754</v>
      </c>
      <c r="E7737" s="4" t="s">
        <v>10</v>
      </c>
      <c r="F7737" s="4" t="s">
        <v>10</v>
      </c>
      <c r="G7737" s="4" t="s">
        <v>12</v>
      </c>
    </row>
    <row r="7738" customFormat="false" ht="15.75" hidden="false" customHeight="false" outlineLevel="0" collapsed="false">
      <c r="A7738" s="3" t="n">
        <v>7737</v>
      </c>
      <c r="B7738" s="4" t="s">
        <v>26755</v>
      </c>
      <c r="C7738" s="4" t="s">
        <v>6853</v>
      </c>
      <c r="D7738" s="4" t="s">
        <v>26756</v>
      </c>
      <c r="E7738" s="4" t="s">
        <v>10</v>
      </c>
      <c r="F7738" s="4" t="s">
        <v>10</v>
      </c>
      <c r="G7738" s="4" t="s">
        <v>12</v>
      </c>
    </row>
    <row r="7739" customFormat="false" ht="15.75" hidden="false" customHeight="false" outlineLevel="0" collapsed="false">
      <c r="A7739" s="3" t="n">
        <v>7738</v>
      </c>
      <c r="B7739" s="4" t="s">
        <v>26757</v>
      </c>
      <c r="C7739" s="4" t="s">
        <v>6853</v>
      </c>
      <c r="D7739" s="4" t="s">
        <v>26758</v>
      </c>
      <c r="E7739" s="4" t="s">
        <v>10</v>
      </c>
      <c r="F7739" s="4" t="s">
        <v>10</v>
      </c>
      <c r="G7739" s="4" t="s">
        <v>12</v>
      </c>
    </row>
    <row r="7740" customFormat="false" ht="15.75" hidden="false" customHeight="false" outlineLevel="0" collapsed="false">
      <c r="A7740" s="3" t="n">
        <v>7739</v>
      </c>
      <c r="B7740" s="4" t="s">
        <v>26759</v>
      </c>
      <c r="C7740" s="4" t="s">
        <v>6853</v>
      </c>
      <c r="D7740" s="4" t="s">
        <v>26760</v>
      </c>
      <c r="E7740" s="4" t="s">
        <v>10</v>
      </c>
      <c r="F7740" s="4" t="s">
        <v>10</v>
      </c>
      <c r="G7740" s="4" t="s">
        <v>12</v>
      </c>
    </row>
    <row r="7741" customFormat="false" ht="15.75" hidden="false" customHeight="false" outlineLevel="0" collapsed="false">
      <c r="A7741" s="3" t="n">
        <v>7740</v>
      </c>
      <c r="B7741" s="4" t="s">
        <v>26761</v>
      </c>
      <c r="C7741" s="4" t="s">
        <v>26762</v>
      </c>
      <c r="D7741" s="4" t="s">
        <v>26763</v>
      </c>
      <c r="E7741" s="4" t="n">
        <v>8920470668</v>
      </c>
      <c r="F7741" s="4" t="s">
        <v>26764</v>
      </c>
      <c r="G7741" s="4" t="s">
        <v>12</v>
      </c>
    </row>
    <row r="7742" customFormat="false" ht="15.75" hidden="false" customHeight="false" outlineLevel="0" collapsed="false">
      <c r="A7742" s="3" t="n">
        <v>7741</v>
      </c>
      <c r="B7742" s="4" t="s">
        <v>26765</v>
      </c>
      <c r="C7742" s="4" t="s">
        <v>6853</v>
      </c>
      <c r="D7742" s="4" t="s">
        <v>26766</v>
      </c>
      <c r="E7742" s="4" t="s">
        <v>10</v>
      </c>
      <c r="F7742" s="4" t="s">
        <v>10</v>
      </c>
      <c r="G7742" s="4" t="s">
        <v>12</v>
      </c>
    </row>
    <row r="7743" customFormat="false" ht="15.75" hidden="false" customHeight="false" outlineLevel="0" collapsed="false">
      <c r="A7743" s="3" t="n">
        <v>7742</v>
      </c>
      <c r="B7743" s="4" t="s">
        <v>26767</v>
      </c>
      <c r="C7743" s="4" t="s">
        <v>6853</v>
      </c>
      <c r="D7743" s="4" t="s">
        <v>26768</v>
      </c>
      <c r="E7743" s="4" t="s">
        <v>10</v>
      </c>
      <c r="F7743" s="4" t="s">
        <v>10</v>
      </c>
      <c r="G7743" s="4" t="s">
        <v>12</v>
      </c>
    </row>
    <row r="7744" customFormat="false" ht="15.75" hidden="false" customHeight="false" outlineLevel="0" collapsed="false">
      <c r="A7744" s="3" t="n">
        <v>7743</v>
      </c>
      <c r="B7744" s="4" t="s">
        <v>26769</v>
      </c>
      <c r="C7744" s="4" t="s">
        <v>6853</v>
      </c>
      <c r="D7744" s="4" t="s">
        <v>26770</v>
      </c>
      <c r="E7744" s="4" t="s">
        <v>10</v>
      </c>
      <c r="F7744" s="4" t="s">
        <v>10</v>
      </c>
      <c r="G7744" s="4" t="s">
        <v>12</v>
      </c>
    </row>
    <row r="7745" customFormat="false" ht="15.75" hidden="false" customHeight="false" outlineLevel="0" collapsed="false">
      <c r="A7745" s="3" t="n">
        <v>7744</v>
      </c>
      <c r="B7745" s="4" t="s">
        <v>26771</v>
      </c>
      <c r="C7745" s="4" t="s">
        <v>6853</v>
      </c>
      <c r="D7745" s="4" t="s">
        <v>26772</v>
      </c>
      <c r="E7745" s="4" t="s">
        <v>10</v>
      </c>
      <c r="F7745" s="4" t="s">
        <v>10</v>
      </c>
      <c r="G7745" s="4" t="s">
        <v>12</v>
      </c>
    </row>
    <row r="7746" customFormat="false" ht="15.75" hidden="false" customHeight="false" outlineLevel="0" collapsed="false">
      <c r="A7746" s="3" t="n">
        <v>7745</v>
      </c>
      <c r="B7746" s="4" t="s">
        <v>26773</v>
      </c>
      <c r="C7746" s="4" t="s">
        <v>6853</v>
      </c>
      <c r="D7746" s="4" t="s">
        <v>26774</v>
      </c>
      <c r="E7746" s="4" t="s">
        <v>10</v>
      </c>
      <c r="F7746" s="4" t="s">
        <v>10</v>
      </c>
      <c r="G7746" s="4" t="s">
        <v>12</v>
      </c>
    </row>
    <row r="7747" customFormat="false" ht="15.75" hidden="false" customHeight="false" outlineLevel="0" collapsed="false">
      <c r="A7747" s="3" t="n">
        <v>7746</v>
      </c>
      <c r="B7747" s="4" t="s">
        <v>26775</v>
      </c>
      <c r="C7747" s="4" t="s">
        <v>6853</v>
      </c>
      <c r="D7747" s="4" t="s">
        <v>26776</v>
      </c>
      <c r="E7747" s="4" t="s">
        <v>10</v>
      </c>
      <c r="F7747" s="4" t="s">
        <v>10</v>
      </c>
      <c r="G7747" s="4" t="s">
        <v>12</v>
      </c>
    </row>
    <row r="7748" customFormat="false" ht="15.75" hidden="false" customHeight="false" outlineLevel="0" collapsed="false">
      <c r="A7748" s="3" t="n">
        <v>7747</v>
      </c>
      <c r="B7748" s="4" t="s">
        <v>26777</v>
      </c>
      <c r="C7748" s="4" t="s">
        <v>6853</v>
      </c>
      <c r="D7748" s="4" t="s">
        <v>26778</v>
      </c>
      <c r="E7748" s="4" t="s">
        <v>10</v>
      </c>
      <c r="F7748" s="4" t="s">
        <v>10</v>
      </c>
      <c r="G7748" s="4" t="s">
        <v>12</v>
      </c>
    </row>
    <row r="7749" customFormat="false" ht="15.75" hidden="false" customHeight="false" outlineLevel="0" collapsed="false">
      <c r="A7749" s="3" t="n">
        <v>7748</v>
      </c>
      <c r="B7749" s="4" t="s">
        <v>26779</v>
      </c>
      <c r="C7749" s="4" t="s">
        <v>6853</v>
      </c>
      <c r="D7749" s="4" t="s">
        <v>26780</v>
      </c>
      <c r="E7749" s="4" t="s">
        <v>10</v>
      </c>
      <c r="F7749" s="4" t="s">
        <v>10</v>
      </c>
      <c r="G7749" s="4" t="s">
        <v>12</v>
      </c>
    </row>
    <row r="7750" customFormat="false" ht="15.75" hidden="false" customHeight="false" outlineLevel="0" collapsed="false">
      <c r="A7750" s="3" t="n">
        <v>7749</v>
      </c>
      <c r="B7750" s="4" t="s">
        <v>26781</v>
      </c>
      <c r="C7750" s="4" t="s">
        <v>6853</v>
      </c>
      <c r="D7750" s="4" t="s">
        <v>26782</v>
      </c>
      <c r="E7750" s="4" t="s">
        <v>10</v>
      </c>
      <c r="F7750" s="4" t="s">
        <v>10</v>
      </c>
      <c r="G7750" s="4" t="s">
        <v>12</v>
      </c>
    </row>
    <row r="7751" customFormat="false" ht="15.75" hidden="false" customHeight="false" outlineLevel="0" collapsed="false">
      <c r="A7751" s="3" t="n">
        <v>7750</v>
      </c>
      <c r="B7751" s="4" t="s">
        <v>26783</v>
      </c>
      <c r="C7751" s="4" t="s">
        <v>24859</v>
      </c>
      <c r="D7751" s="4" t="s">
        <v>26784</v>
      </c>
      <c r="E7751" s="4" t="s">
        <v>10</v>
      </c>
      <c r="F7751" s="4" t="s">
        <v>10</v>
      </c>
      <c r="G7751" s="4" t="s">
        <v>12</v>
      </c>
    </row>
    <row r="7752" customFormat="false" ht="15.75" hidden="false" customHeight="false" outlineLevel="0" collapsed="false">
      <c r="A7752" s="3" t="n">
        <v>7751</v>
      </c>
      <c r="B7752" s="4" t="s">
        <v>26785</v>
      </c>
      <c r="C7752" s="4" t="s">
        <v>6853</v>
      </c>
      <c r="D7752" s="4" t="s">
        <v>26786</v>
      </c>
      <c r="E7752" s="4" t="s">
        <v>10</v>
      </c>
      <c r="F7752" s="4" t="s">
        <v>10</v>
      </c>
      <c r="G7752" s="4" t="s">
        <v>12</v>
      </c>
    </row>
    <row r="7753" customFormat="false" ht="15.75" hidden="false" customHeight="false" outlineLevel="0" collapsed="false">
      <c r="A7753" s="3" t="n">
        <v>7752</v>
      </c>
      <c r="B7753" s="4" t="s">
        <v>26787</v>
      </c>
      <c r="C7753" s="4" t="s">
        <v>6853</v>
      </c>
      <c r="D7753" s="4" t="s">
        <v>26788</v>
      </c>
      <c r="E7753" s="4" t="s">
        <v>10</v>
      </c>
      <c r="F7753" s="4" t="s">
        <v>10</v>
      </c>
      <c r="G7753" s="4" t="s">
        <v>12</v>
      </c>
    </row>
    <row r="7754" customFormat="false" ht="15.75" hidden="false" customHeight="false" outlineLevel="0" collapsed="false">
      <c r="A7754" s="3" t="n">
        <v>7753</v>
      </c>
      <c r="B7754" s="4" t="s">
        <v>26789</v>
      </c>
      <c r="C7754" s="4" t="s">
        <v>6853</v>
      </c>
      <c r="D7754" s="4" t="s">
        <v>26790</v>
      </c>
      <c r="E7754" s="4" t="s">
        <v>10</v>
      </c>
      <c r="F7754" s="4" t="s">
        <v>10</v>
      </c>
      <c r="G7754" s="4" t="s">
        <v>12</v>
      </c>
    </row>
    <row r="7755" customFormat="false" ht="15.75" hidden="false" customHeight="false" outlineLevel="0" collapsed="false">
      <c r="A7755" s="3" t="n">
        <v>7754</v>
      </c>
      <c r="B7755" s="4" t="s">
        <v>26791</v>
      </c>
      <c r="C7755" s="4" t="s">
        <v>6853</v>
      </c>
      <c r="D7755" s="4" t="s">
        <v>26792</v>
      </c>
      <c r="E7755" s="4" t="s">
        <v>10</v>
      </c>
      <c r="F7755" s="4" t="s">
        <v>10</v>
      </c>
      <c r="G7755" s="4" t="s">
        <v>12</v>
      </c>
    </row>
    <row r="7756" customFormat="false" ht="15.75" hidden="false" customHeight="false" outlineLevel="0" collapsed="false">
      <c r="A7756" s="3" t="n">
        <v>7755</v>
      </c>
      <c r="B7756" s="4" t="s">
        <v>26793</v>
      </c>
      <c r="C7756" s="4" t="s">
        <v>6853</v>
      </c>
      <c r="D7756" s="4" t="s">
        <v>26794</v>
      </c>
      <c r="E7756" s="4" t="s">
        <v>10</v>
      </c>
      <c r="F7756" s="4" t="s">
        <v>10</v>
      </c>
      <c r="G7756" s="4" t="s">
        <v>12</v>
      </c>
    </row>
    <row r="7757" customFormat="false" ht="15.75" hidden="false" customHeight="false" outlineLevel="0" collapsed="false">
      <c r="A7757" s="3" t="n">
        <v>7756</v>
      </c>
      <c r="B7757" s="4" t="s">
        <v>26795</v>
      </c>
      <c r="C7757" s="4" t="s">
        <v>6853</v>
      </c>
      <c r="D7757" s="4" t="s">
        <v>26796</v>
      </c>
      <c r="E7757" s="4" t="s">
        <v>10</v>
      </c>
      <c r="F7757" s="4" t="s">
        <v>10</v>
      </c>
      <c r="G7757" s="4" t="s">
        <v>12</v>
      </c>
    </row>
    <row r="7758" customFormat="false" ht="15.75" hidden="false" customHeight="false" outlineLevel="0" collapsed="false">
      <c r="A7758" s="3" t="n">
        <v>7757</v>
      </c>
      <c r="B7758" s="4" t="s">
        <v>26797</v>
      </c>
      <c r="C7758" s="4" t="s">
        <v>6853</v>
      </c>
      <c r="D7758" s="4" t="s">
        <v>26798</v>
      </c>
      <c r="E7758" s="4" t="s">
        <v>10</v>
      </c>
      <c r="F7758" s="4" t="s">
        <v>10</v>
      </c>
      <c r="G7758" s="4" t="s">
        <v>12</v>
      </c>
    </row>
    <row r="7759" customFormat="false" ht="15.75" hidden="false" customHeight="false" outlineLevel="0" collapsed="false">
      <c r="A7759" s="3" t="n">
        <v>7758</v>
      </c>
      <c r="B7759" s="4" t="s">
        <v>26799</v>
      </c>
      <c r="C7759" s="4" t="s">
        <v>6853</v>
      </c>
      <c r="D7759" s="4" t="s">
        <v>26800</v>
      </c>
      <c r="E7759" s="4" t="s">
        <v>10</v>
      </c>
      <c r="F7759" s="4" t="s">
        <v>10</v>
      </c>
      <c r="G7759" s="4" t="s">
        <v>12</v>
      </c>
    </row>
    <row r="7760" customFormat="false" ht="15.75" hidden="false" customHeight="false" outlineLevel="0" collapsed="false">
      <c r="A7760" s="3" t="n">
        <v>7759</v>
      </c>
      <c r="B7760" s="4" t="s">
        <v>26801</v>
      </c>
      <c r="C7760" s="4" t="s">
        <v>6853</v>
      </c>
      <c r="D7760" s="4" t="s">
        <v>26802</v>
      </c>
      <c r="E7760" s="4" t="s">
        <v>10</v>
      </c>
      <c r="F7760" s="4" t="s">
        <v>10</v>
      </c>
      <c r="G7760" s="4" t="s">
        <v>12</v>
      </c>
    </row>
    <row r="7761" customFormat="false" ht="15.75" hidden="false" customHeight="false" outlineLevel="0" collapsed="false">
      <c r="A7761" s="3" t="n">
        <v>7760</v>
      </c>
      <c r="B7761" s="4" t="s">
        <v>26803</v>
      </c>
      <c r="C7761" s="4" t="s">
        <v>26804</v>
      </c>
      <c r="D7761" s="4" t="s">
        <v>26805</v>
      </c>
      <c r="E7761" s="4" t="n">
        <v>7428266446</v>
      </c>
      <c r="F7761" s="4" t="s">
        <v>26806</v>
      </c>
      <c r="G7761" s="4" t="s">
        <v>12</v>
      </c>
    </row>
    <row r="7762" customFormat="false" ht="15.75" hidden="false" customHeight="false" outlineLevel="0" collapsed="false">
      <c r="A7762" s="3" t="n">
        <v>7761</v>
      </c>
      <c r="B7762" s="4" t="s">
        <v>26807</v>
      </c>
      <c r="C7762" s="4" t="s">
        <v>26808</v>
      </c>
      <c r="D7762" s="4" t="s">
        <v>26809</v>
      </c>
      <c r="E7762" s="4" t="n">
        <v>9662345645</v>
      </c>
      <c r="F7762" s="4" t="s">
        <v>26810</v>
      </c>
      <c r="G7762" s="4" t="s">
        <v>12</v>
      </c>
    </row>
    <row r="7763" customFormat="false" ht="15.75" hidden="false" customHeight="false" outlineLevel="0" collapsed="false">
      <c r="A7763" s="3" t="n">
        <v>7762</v>
      </c>
      <c r="B7763" s="4" t="s">
        <v>26811</v>
      </c>
      <c r="C7763" s="4" t="s">
        <v>24859</v>
      </c>
      <c r="D7763" s="4" t="s">
        <v>26812</v>
      </c>
      <c r="E7763" s="4" t="s">
        <v>26813</v>
      </c>
      <c r="F7763" s="4" t="s">
        <v>26814</v>
      </c>
      <c r="G7763" s="4" t="s">
        <v>12</v>
      </c>
    </row>
    <row r="7764" customFormat="false" ht="15.75" hidden="false" customHeight="false" outlineLevel="0" collapsed="false">
      <c r="A7764" s="3" t="n">
        <v>7763</v>
      </c>
      <c r="B7764" s="4" t="s">
        <v>26815</v>
      </c>
      <c r="C7764" s="4" t="s">
        <v>26816</v>
      </c>
      <c r="D7764" s="4" t="s">
        <v>26817</v>
      </c>
      <c r="E7764" s="4" t="s">
        <v>26818</v>
      </c>
      <c r="F7764" s="4" t="s">
        <v>26819</v>
      </c>
      <c r="G7764" s="4" t="s">
        <v>12</v>
      </c>
    </row>
    <row r="7765" customFormat="false" ht="15.75" hidden="false" customHeight="false" outlineLevel="0" collapsed="false">
      <c r="A7765" s="3" t="n">
        <v>7764</v>
      </c>
      <c r="B7765" s="4" t="s">
        <v>26820</v>
      </c>
      <c r="C7765" s="4" t="s">
        <v>16963</v>
      </c>
      <c r="D7765" s="4" t="s">
        <v>26821</v>
      </c>
      <c r="E7765" s="4" t="n">
        <v>9204721846</v>
      </c>
      <c r="F7765" s="4" t="s">
        <v>26822</v>
      </c>
      <c r="G7765" s="4" t="s">
        <v>12</v>
      </c>
    </row>
    <row r="7766" customFormat="false" ht="15.75" hidden="false" customHeight="false" outlineLevel="0" collapsed="false">
      <c r="A7766" s="3" t="n">
        <v>7765</v>
      </c>
      <c r="B7766" s="4" t="s">
        <v>26823</v>
      </c>
      <c r="C7766" s="4" t="s">
        <v>26824</v>
      </c>
      <c r="D7766" s="4" t="s">
        <v>26825</v>
      </c>
      <c r="E7766" s="4" t="s">
        <v>26826</v>
      </c>
      <c r="F7766" s="4" t="s">
        <v>26827</v>
      </c>
      <c r="G7766" s="4" t="s">
        <v>12</v>
      </c>
    </row>
    <row r="7767" customFormat="false" ht="15.75" hidden="false" customHeight="false" outlineLevel="0" collapsed="false">
      <c r="A7767" s="3" t="n">
        <v>7766</v>
      </c>
      <c r="B7767" s="4" t="s">
        <v>26828</v>
      </c>
      <c r="C7767" s="4" t="s">
        <v>26829</v>
      </c>
      <c r="D7767" s="4" t="s">
        <v>26830</v>
      </c>
      <c r="E7767" s="4" t="n">
        <v>9643313110</v>
      </c>
      <c r="F7767" s="4" t="s">
        <v>26831</v>
      </c>
      <c r="G7767" s="4" t="s">
        <v>12</v>
      </c>
    </row>
    <row r="7768" customFormat="false" ht="15.75" hidden="false" customHeight="false" outlineLevel="0" collapsed="false">
      <c r="A7768" s="3" t="n">
        <v>7767</v>
      </c>
      <c r="B7768" s="4" t="s">
        <v>26832</v>
      </c>
      <c r="C7768" s="4" t="s">
        <v>26833</v>
      </c>
      <c r="D7768" s="4" t="s">
        <v>26834</v>
      </c>
      <c r="E7768" s="4" t="n">
        <v>8058475999</v>
      </c>
      <c r="F7768" s="4" t="s">
        <v>26835</v>
      </c>
      <c r="G7768" s="4" t="s">
        <v>12</v>
      </c>
    </row>
    <row r="7769" customFormat="false" ht="15.75" hidden="false" customHeight="false" outlineLevel="0" collapsed="false">
      <c r="A7769" s="3" t="n">
        <v>7768</v>
      </c>
      <c r="B7769" s="4" t="s">
        <v>26836</v>
      </c>
      <c r="C7769" s="4" t="s">
        <v>26837</v>
      </c>
      <c r="D7769" s="4" t="s">
        <v>26838</v>
      </c>
      <c r="E7769" s="4" t="s">
        <v>26839</v>
      </c>
      <c r="F7769" s="4" t="s">
        <v>26840</v>
      </c>
      <c r="G7769" s="4" t="s">
        <v>12</v>
      </c>
    </row>
    <row r="7770" customFormat="false" ht="15.75" hidden="false" customHeight="false" outlineLevel="0" collapsed="false">
      <c r="A7770" s="3" t="n">
        <v>7769</v>
      </c>
      <c r="B7770" s="4" t="s">
        <v>26841</v>
      </c>
      <c r="C7770" s="4" t="s">
        <v>26842</v>
      </c>
      <c r="D7770" s="4" t="s">
        <v>26843</v>
      </c>
      <c r="E7770" s="4" t="s">
        <v>26844</v>
      </c>
      <c r="F7770" s="4" t="s">
        <v>26845</v>
      </c>
      <c r="G7770" s="4" t="s">
        <v>12</v>
      </c>
    </row>
    <row r="7771" customFormat="false" ht="15.75" hidden="false" customHeight="false" outlineLevel="0" collapsed="false">
      <c r="A7771" s="3" t="n">
        <v>7770</v>
      </c>
      <c r="B7771" s="4" t="s">
        <v>26846</v>
      </c>
      <c r="C7771" s="4" t="s">
        <v>26847</v>
      </c>
      <c r="D7771" s="4" t="s">
        <v>26848</v>
      </c>
      <c r="E7771" s="8" t="n">
        <v>918072000000</v>
      </c>
      <c r="F7771" s="4" t="s">
        <v>26849</v>
      </c>
      <c r="G7771" s="4" t="s">
        <v>12</v>
      </c>
    </row>
    <row r="7772" customFormat="false" ht="15.75" hidden="false" customHeight="false" outlineLevel="0" collapsed="false">
      <c r="A7772" s="3" t="n">
        <v>7771</v>
      </c>
      <c r="B7772" s="4" t="s">
        <v>26850</v>
      </c>
      <c r="C7772" s="4" t="s">
        <v>26851</v>
      </c>
      <c r="D7772" s="4" t="s">
        <v>26852</v>
      </c>
      <c r="E7772" s="4" t="s">
        <v>10</v>
      </c>
      <c r="F7772" s="4" t="s">
        <v>10</v>
      </c>
      <c r="G7772" s="4" t="s">
        <v>12</v>
      </c>
    </row>
    <row r="7773" customFormat="false" ht="15.75" hidden="false" customHeight="false" outlineLevel="0" collapsed="false">
      <c r="A7773" s="3" t="n">
        <v>7772</v>
      </c>
      <c r="B7773" s="4" t="s">
        <v>26853</v>
      </c>
      <c r="C7773" s="4" t="s">
        <v>16066</v>
      </c>
      <c r="D7773" s="4" t="s">
        <v>26854</v>
      </c>
      <c r="E7773" s="4" t="s">
        <v>10</v>
      </c>
      <c r="F7773" s="4" t="s">
        <v>10</v>
      </c>
      <c r="G7773" s="4" t="s">
        <v>12</v>
      </c>
    </row>
    <row r="7774" customFormat="false" ht="15.75" hidden="false" customHeight="false" outlineLevel="0" collapsed="false">
      <c r="A7774" s="3" t="n">
        <v>7773</v>
      </c>
      <c r="B7774" s="4" t="s">
        <v>26855</v>
      </c>
      <c r="C7774" s="4" t="s">
        <v>6853</v>
      </c>
      <c r="D7774" s="5" t="s">
        <v>26856</v>
      </c>
      <c r="E7774" s="4" t="s">
        <v>26857</v>
      </c>
      <c r="F7774" s="4" t="s">
        <v>10</v>
      </c>
      <c r="G7774" s="4" t="s">
        <v>19192</v>
      </c>
    </row>
    <row r="7775" customFormat="false" ht="15.75" hidden="false" customHeight="false" outlineLevel="0" collapsed="false">
      <c r="A7775" s="3" t="n">
        <v>7774</v>
      </c>
      <c r="B7775" s="4" t="s">
        <v>26858</v>
      </c>
      <c r="C7775" s="4" t="s">
        <v>26859</v>
      </c>
      <c r="D7775" s="4" t="s">
        <v>26860</v>
      </c>
      <c r="E7775" s="4" t="s">
        <v>10</v>
      </c>
      <c r="F7775" s="4" t="s">
        <v>26861</v>
      </c>
      <c r="G7775" s="4" t="s">
        <v>12</v>
      </c>
    </row>
    <row r="7776" customFormat="false" ht="15.75" hidden="false" customHeight="false" outlineLevel="0" collapsed="false">
      <c r="A7776" s="3" t="n">
        <v>7775</v>
      </c>
      <c r="B7776" s="4" t="s">
        <v>26862</v>
      </c>
      <c r="C7776" s="4" t="s">
        <v>26863</v>
      </c>
      <c r="D7776" s="4" t="s">
        <v>26864</v>
      </c>
      <c r="E7776" s="4" t="s">
        <v>10</v>
      </c>
      <c r="F7776" s="4" t="s">
        <v>26865</v>
      </c>
      <c r="G7776" s="4" t="s">
        <v>12</v>
      </c>
    </row>
    <row r="7777" customFormat="false" ht="15.75" hidden="false" customHeight="false" outlineLevel="0" collapsed="false">
      <c r="A7777" s="3" t="n">
        <v>7776</v>
      </c>
      <c r="B7777" s="4" t="s">
        <v>26866</v>
      </c>
      <c r="C7777" s="4" t="s">
        <v>26867</v>
      </c>
      <c r="D7777" s="4" t="s">
        <v>26868</v>
      </c>
      <c r="E7777" s="4" t="s">
        <v>10</v>
      </c>
      <c r="F7777" s="4" t="s">
        <v>26869</v>
      </c>
      <c r="G7777" s="4" t="s">
        <v>12</v>
      </c>
    </row>
    <row r="7778" customFormat="false" ht="15.75" hidden="false" customHeight="false" outlineLevel="0" collapsed="false">
      <c r="A7778" s="3" t="n">
        <v>7777</v>
      </c>
      <c r="B7778" s="4" t="s">
        <v>26870</v>
      </c>
      <c r="C7778" s="4" t="s">
        <v>26871</v>
      </c>
      <c r="D7778" s="4" t="s">
        <v>26872</v>
      </c>
      <c r="E7778" s="8" t="n">
        <v>919655000000</v>
      </c>
      <c r="F7778" s="4" t="s">
        <v>10</v>
      </c>
      <c r="G7778" s="4" t="s">
        <v>12</v>
      </c>
    </row>
    <row r="7779" customFormat="false" ht="15.75" hidden="false" customHeight="false" outlineLevel="0" collapsed="false">
      <c r="A7779" s="3" t="n">
        <v>7778</v>
      </c>
      <c r="B7779" s="4" t="s">
        <v>26873</v>
      </c>
      <c r="C7779" s="4" t="s">
        <v>1962</v>
      </c>
      <c r="D7779" s="4" t="s">
        <v>26874</v>
      </c>
      <c r="E7779" s="4" t="n">
        <v>1725090144</v>
      </c>
      <c r="F7779" s="4" t="s">
        <v>10</v>
      </c>
      <c r="G7779" s="4" t="s">
        <v>12</v>
      </c>
    </row>
    <row r="7780" customFormat="false" ht="15.75" hidden="false" customHeight="false" outlineLevel="0" collapsed="false">
      <c r="A7780" s="3" t="n">
        <v>7779</v>
      </c>
      <c r="B7780" s="4" t="s">
        <v>26875</v>
      </c>
      <c r="C7780" s="4" t="s">
        <v>26876</v>
      </c>
      <c r="D7780" s="4" t="s">
        <v>26877</v>
      </c>
      <c r="E7780" s="4" t="n">
        <v>9833943956</v>
      </c>
      <c r="F7780" s="4" t="s">
        <v>9459</v>
      </c>
      <c r="G7780" s="4" t="s">
        <v>12</v>
      </c>
    </row>
    <row r="7781" customFormat="false" ht="15.75" hidden="false" customHeight="false" outlineLevel="0" collapsed="false">
      <c r="A7781" s="3" t="n">
        <v>7780</v>
      </c>
      <c r="B7781" s="4" t="s">
        <v>23939</v>
      </c>
      <c r="C7781" s="4" t="s">
        <v>26878</v>
      </c>
      <c r="D7781" s="4" t="s">
        <v>26879</v>
      </c>
      <c r="E7781" s="4" t="n">
        <v>40300301000</v>
      </c>
      <c r="F7781" s="4" t="s">
        <v>26880</v>
      </c>
      <c r="G7781" s="4" t="s">
        <v>12</v>
      </c>
    </row>
    <row r="7782" customFormat="false" ht="15.75" hidden="false" customHeight="false" outlineLevel="0" collapsed="false">
      <c r="A7782" s="3" t="n">
        <v>7781</v>
      </c>
      <c r="B7782" s="4" t="s">
        <v>26881</v>
      </c>
      <c r="C7782" s="4" t="s">
        <v>26882</v>
      </c>
      <c r="D7782" s="4" t="s">
        <v>26883</v>
      </c>
      <c r="E7782" s="4" t="s">
        <v>26884</v>
      </c>
      <c r="F7782" s="4" t="s">
        <v>26885</v>
      </c>
      <c r="G7782" s="4" t="s">
        <v>12</v>
      </c>
    </row>
    <row r="7783" customFormat="false" ht="15.75" hidden="false" customHeight="false" outlineLevel="0" collapsed="false">
      <c r="A7783" s="3" t="n">
        <v>7782</v>
      </c>
      <c r="B7783" s="4" t="s">
        <v>26886</v>
      </c>
      <c r="C7783" s="4" t="s">
        <v>26887</v>
      </c>
      <c r="D7783" s="4" t="s">
        <v>26888</v>
      </c>
      <c r="E7783" s="4" t="n">
        <v>8662307865</v>
      </c>
      <c r="F7783" s="4" t="s">
        <v>26889</v>
      </c>
      <c r="G7783" s="4" t="s">
        <v>12</v>
      </c>
    </row>
    <row r="7784" customFormat="false" ht="15.75" hidden="false" customHeight="false" outlineLevel="0" collapsed="false">
      <c r="A7784" s="3" t="n">
        <v>7783</v>
      </c>
      <c r="B7784" s="4" t="s">
        <v>26890</v>
      </c>
      <c r="C7784" s="4" t="s">
        <v>19015</v>
      </c>
      <c r="D7784" s="4" t="s">
        <v>26891</v>
      </c>
      <c r="E7784" s="4" t="s">
        <v>26892</v>
      </c>
      <c r="F7784" s="4" t="s">
        <v>26893</v>
      </c>
      <c r="G7784" s="4" t="s">
        <v>12</v>
      </c>
    </row>
    <row r="7785" customFormat="false" ht="15.75" hidden="false" customHeight="false" outlineLevel="0" collapsed="false">
      <c r="A7785" s="3" t="n">
        <v>7784</v>
      </c>
      <c r="B7785" s="4" t="s">
        <v>26894</v>
      </c>
      <c r="C7785" s="4" t="s">
        <v>26895</v>
      </c>
      <c r="D7785" s="4" t="s">
        <v>26896</v>
      </c>
      <c r="E7785" s="4" t="s">
        <v>10</v>
      </c>
      <c r="F7785" s="4" t="s">
        <v>26897</v>
      </c>
      <c r="G7785" s="4" t="s">
        <v>12</v>
      </c>
    </row>
    <row r="7786" customFormat="false" ht="15.75" hidden="false" customHeight="false" outlineLevel="0" collapsed="false">
      <c r="A7786" s="3" t="n">
        <v>7785</v>
      </c>
      <c r="B7786" s="4" t="s">
        <v>26898</v>
      </c>
      <c r="C7786" s="4" t="s">
        <v>26899</v>
      </c>
      <c r="D7786" s="4" t="s">
        <v>26900</v>
      </c>
      <c r="E7786" s="4" t="n">
        <v>8040303200</v>
      </c>
      <c r="F7786" s="4" t="s">
        <v>26901</v>
      </c>
      <c r="G7786" s="4" t="s">
        <v>12</v>
      </c>
    </row>
    <row r="7787" customFormat="false" ht="15.75" hidden="false" customHeight="false" outlineLevel="0" collapsed="false">
      <c r="A7787" s="3" t="n">
        <v>7786</v>
      </c>
      <c r="B7787" s="4" t="s">
        <v>26902</v>
      </c>
      <c r="C7787" s="4" t="s">
        <v>26903</v>
      </c>
      <c r="D7787" s="4" t="s">
        <v>26904</v>
      </c>
      <c r="E7787" s="4" t="n">
        <v>97337164858</v>
      </c>
      <c r="F7787" s="4" t="s">
        <v>26905</v>
      </c>
      <c r="G7787" s="4" t="s">
        <v>12</v>
      </c>
    </row>
    <row r="7788" customFormat="false" ht="15.75" hidden="false" customHeight="false" outlineLevel="0" collapsed="false">
      <c r="A7788" s="3" t="n">
        <v>7787</v>
      </c>
      <c r="B7788" s="4" t="s">
        <v>26906</v>
      </c>
      <c r="C7788" s="4" t="s">
        <v>26907</v>
      </c>
      <c r="D7788" s="4" t="s">
        <v>26908</v>
      </c>
      <c r="E7788" s="4" t="s">
        <v>26909</v>
      </c>
      <c r="F7788" s="4" t="s">
        <v>26910</v>
      </c>
      <c r="G7788" s="4" t="s">
        <v>12</v>
      </c>
    </row>
    <row r="7789" customFormat="false" ht="15.75" hidden="false" customHeight="false" outlineLevel="0" collapsed="false">
      <c r="A7789" s="3" t="n">
        <v>7788</v>
      </c>
      <c r="B7789" s="4" t="s">
        <v>26911</v>
      </c>
      <c r="C7789" s="4" t="s">
        <v>26912</v>
      </c>
      <c r="D7789" s="4" t="s">
        <v>26913</v>
      </c>
      <c r="E7789" s="4" t="s">
        <v>10</v>
      </c>
      <c r="F7789" s="4" t="s">
        <v>26914</v>
      </c>
      <c r="G7789" s="4" t="s">
        <v>12</v>
      </c>
    </row>
    <row r="7790" customFormat="false" ht="15.75" hidden="false" customHeight="false" outlineLevel="0" collapsed="false">
      <c r="A7790" s="3" t="n">
        <v>7789</v>
      </c>
      <c r="B7790" s="4" t="s">
        <v>26915</v>
      </c>
      <c r="C7790" s="4" t="s">
        <v>26916</v>
      </c>
      <c r="D7790" s="4" t="s">
        <v>26917</v>
      </c>
      <c r="E7790" s="4" t="n">
        <v>9894324879</v>
      </c>
      <c r="F7790" s="4" t="s">
        <v>26918</v>
      </c>
      <c r="G7790" s="4" t="s">
        <v>12</v>
      </c>
    </row>
    <row r="7791" customFormat="false" ht="15.75" hidden="false" customHeight="false" outlineLevel="0" collapsed="false">
      <c r="A7791" s="3" t="n">
        <v>7790</v>
      </c>
      <c r="B7791" s="4" t="s">
        <v>26919</v>
      </c>
      <c r="C7791" s="4" t="s">
        <v>26920</v>
      </c>
      <c r="D7791" s="4" t="s">
        <v>26921</v>
      </c>
      <c r="E7791" s="4" t="s">
        <v>26922</v>
      </c>
      <c r="F7791" s="4" t="s">
        <v>26923</v>
      </c>
      <c r="G7791" s="4" t="s">
        <v>12</v>
      </c>
    </row>
    <row r="7792" customFormat="false" ht="15.75" hidden="false" customHeight="false" outlineLevel="0" collapsed="false">
      <c r="A7792" s="3" t="n">
        <v>7791</v>
      </c>
      <c r="B7792" s="4" t="s">
        <v>26924</v>
      </c>
      <c r="C7792" s="4" t="s">
        <v>26925</v>
      </c>
      <c r="D7792" s="4" t="s">
        <v>26926</v>
      </c>
      <c r="E7792" s="4" t="s">
        <v>10</v>
      </c>
      <c r="F7792" s="4" t="s">
        <v>26927</v>
      </c>
      <c r="G7792" s="4" t="s">
        <v>12</v>
      </c>
    </row>
    <row r="7793" customFormat="false" ht="15.75" hidden="false" customHeight="false" outlineLevel="0" collapsed="false">
      <c r="A7793" s="3" t="n">
        <v>7792</v>
      </c>
      <c r="B7793" s="4" t="s">
        <v>26928</v>
      </c>
      <c r="C7793" s="4" t="s">
        <v>26929</v>
      </c>
      <c r="D7793" s="4" t="s">
        <v>26930</v>
      </c>
      <c r="E7793" s="4" t="n">
        <v>1204261931</v>
      </c>
      <c r="F7793" s="4" t="s">
        <v>26931</v>
      </c>
      <c r="G7793" s="4" t="s">
        <v>12</v>
      </c>
    </row>
    <row r="7794" customFormat="false" ht="15.75" hidden="false" customHeight="false" outlineLevel="0" collapsed="false">
      <c r="A7794" s="3" t="n">
        <v>7793</v>
      </c>
      <c r="B7794" s="4" t="s">
        <v>26932</v>
      </c>
      <c r="C7794" s="4" t="s">
        <v>26933</v>
      </c>
      <c r="D7794" s="4" t="s">
        <v>26934</v>
      </c>
      <c r="E7794" s="4" t="s">
        <v>26935</v>
      </c>
      <c r="F7794" s="4" t="s">
        <v>26936</v>
      </c>
      <c r="G7794" s="4" t="s">
        <v>12</v>
      </c>
    </row>
    <row r="7795" customFormat="false" ht="15.75" hidden="false" customHeight="false" outlineLevel="0" collapsed="false">
      <c r="A7795" s="3" t="n">
        <v>7794</v>
      </c>
      <c r="B7795" s="4" t="s">
        <v>26937</v>
      </c>
      <c r="C7795" s="4" t="s">
        <v>26938</v>
      </c>
      <c r="D7795" s="4" t="s">
        <v>26939</v>
      </c>
      <c r="E7795" s="4" t="n">
        <v>9368346345</v>
      </c>
      <c r="F7795" s="4" t="s">
        <v>26940</v>
      </c>
      <c r="G7795" s="4" t="s">
        <v>12</v>
      </c>
    </row>
    <row r="7796" customFormat="false" ht="15.75" hidden="false" customHeight="false" outlineLevel="0" collapsed="false">
      <c r="A7796" s="3" t="n">
        <v>7795</v>
      </c>
      <c r="B7796" s="4" t="s">
        <v>26941</v>
      </c>
      <c r="C7796" s="4" t="s">
        <v>26942</v>
      </c>
      <c r="D7796" s="4" t="s">
        <v>26943</v>
      </c>
      <c r="E7796" s="4" t="n">
        <v>8023535789</v>
      </c>
      <c r="F7796" s="4" t="s">
        <v>26944</v>
      </c>
      <c r="G7796" s="4" t="s">
        <v>12</v>
      </c>
    </row>
    <row r="7797" customFormat="false" ht="15.75" hidden="false" customHeight="false" outlineLevel="0" collapsed="false">
      <c r="A7797" s="3" t="n">
        <v>7796</v>
      </c>
      <c r="B7797" s="4" t="s">
        <v>26945</v>
      </c>
      <c r="C7797" s="4" t="s">
        <v>26946</v>
      </c>
      <c r="D7797" s="4" t="s">
        <v>26947</v>
      </c>
      <c r="E7797" s="4" t="n">
        <v>8068973718</v>
      </c>
      <c r="F7797" s="4" t="s">
        <v>26948</v>
      </c>
      <c r="G7797" s="4" t="s">
        <v>12</v>
      </c>
    </row>
    <row r="7798" customFormat="false" ht="15.75" hidden="false" customHeight="false" outlineLevel="0" collapsed="false">
      <c r="A7798" s="3" t="n">
        <v>7797</v>
      </c>
      <c r="B7798" s="4" t="s">
        <v>26949</v>
      </c>
      <c r="C7798" s="4" t="s">
        <v>26950</v>
      </c>
      <c r="D7798" s="4" t="s">
        <v>26951</v>
      </c>
      <c r="E7798" s="4" t="n">
        <v>9901316328</v>
      </c>
      <c r="F7798" s="4" t="s">
        <v>26952</v>
      </c>
      <c r="G7798" s="4" t="s">
        <v>12</v>
      </c>
    </row>
    <row r="7799" customFormat="false" ht="15.75" hidden="false" customHeight="false" outlineLevel="0" collapsed="false">
      <c r="A7799" s="3" t="n">
        <v>7798</v>
      </c>
      <c r="B7799" s="4" t="s">
        <v>26953</v>
      </c>
      <c r="C7799" s="4" t="s">
        <v>26954</v>
      </c>
      <c r="D7799" s="4" t="s">
        <v>26955</v>
      </c>
      <c r="E7799" s="4" t="n">
        <v>7024392536</v>
      </c>
      <c r="F7799" s="4" t="s">
        <v>26956</v>
      </c>
      <c r="G7799" s="4" t="s">
        <v>12</v>
      </c>
    </row>
    <row r="7800" customFormat="false" ht="15.75" hidden="false" customHeight="false" outlineLevel="0" collapsed="false">
      <c r="A7800" s="3" t="n">
        <v>7799</v>
      </c>
      <c r="B7800" s="4" t="s">
        <v>26957</v>
      </c>
      <c r="C7800" s="4" t="s">
        <v>26958</v>
      </c>
      <c r="D7800" s="4" t="s">
        <v>26959</v>
      </c>
      <c r="E7800" s="4" t="n">
        <v>9562331777</v>
      </c>
      <c r="F7800" s="4" t="s">
        <v>26960</v>
      </c>
      <c r="G7800" s="4" t="s">
        <v>12</v>
      </c>
    </row>
    <row r="7801" customFormat="false" ht="15.75" hidden="false" customHeight="false" outlineLevel="0" collapsed="false">
      <c r="A7801" s="3" t="n">
        <v>7800</v>
      </c>
      <c r="B7801" s="4" t="s">
        <v>26961</v>
      </c>
      <c r="C7801" s="4" t="s">
        <v>26962</v>
      </c>
      <c r="D7801" s="4" t="s">
        <v>26963</v>
      </c>
      <c r="E7801" s="4" t="n">
        <v>8067596500</v>
      </c>
      <c r="F7801" s="10" t="s">
        <v>26964</v>
      </c>
      <c r="G7801" s="4" t="s">
        <v>12</v>
      </c>
    </row>
    <row r="7802" customFormat="false" ht="15.75" hidden="false" customHeight="false" outlineLevel="0" collapsed="false">
      <c r="A7802" s="3" t="n">
        <v>7801</v>
      </c>
      <c r="B7802" s="4" t="s">
        <v>26965</v>
      </c>
      <c r="C7802" s="4" t="s">
        <v>26966</v>
      </c>
      <c r="D7802" s="4" t="s">
        <v>26967</v>
      </c>
      <c r="E7802" s="4" t="n">
        <v>8792739600</v>
      </c>
      <c r="F7802" s="4" t="s">
        <v>26968</v>
      </c>
      <c r="G7802" s="4" t="s">
        <v>12</v>
      </c>
    </row>
    <row r="7803" customFormat="false" ht="15.75" hidden="false" customHeight="false" outlineLevel="0" collapsed="false">
      <c r="A7803" s="3" t="n">
        <v>7802</v>
      </c>
      <c r="B7803" s="4" t="s">
        <v>26969</v>
      </c>
      <c r="C7803" s="4" t="s">
        <v>26970</v>
      </c>
      <c r="D7803" s="4" t="s">
        <v>26971</v>
      </c>
      <c r="E7803" s="4" t="n">
        <v>8309617956</v>
      </c>
      <c r="F7803" s="4" t="s">
        <v>26972</v>
      </c>
      <c r="G7803" s="4" t="s">
        <v>12</v>
      </c>
    </row>
    <row r="7804" customFormat="false" ht="15.75" hidden="false" customHeight="false" outlineLevel="0" collapsed="false">
      <c r="A7804" s="3" t="n">
        <v>7803</v>
      </c>
      <c r="B7804" s="4" t="s">
        <v>26973</v>
      </c>
      <c r="C7804" s="4" t="s">
        <v>26974</v>
      </c>
      <c r="D7804" s="4" t="s">
        <v>26975</v>
      </c>
      <c r="E7804" s="4" t="s">
        <v>26976</v>
      </c>
      <c r="F7804" s="4" t="s">
        <v>26977</v>
      </c>
      <c r="G7804" s="4" t="s">
        <v>12</v>
      </c>
    </row>
    <row r="7805" customFormat="false" ht="15.75" hidden="false" customHeight="false" outlineLevel="0" collapsed="false">
      <c r="A7805" s="3" t="n">
        <v>7804</v>
      </c>
      <c r="B7805" s="4" t="s">
        <v>26978</v>
      </c>
      <c r="C7805" s="4" t="s">
        <v>26979</v>
      </c>
      <c r="D7805" s="4" t="s">
        <v>26980</v>
      </c>
      <c r="E7805" s="4" t="n">
        <v>8866393905</v>
      </c>
      <c r="F7805" s="4" t="s">
        <v>26981</v>
      </c>
      <c r="G7805" s="4" t="s">
        <v>12</v>
      </c>
    </row>
    <row r="7806" customFormat="false" ht="15.75" hidden="false" customHeight="false" outlineLevel="0" collapsed="false">
      <c r="A7806" s="3" t="n">
        <v>7805</v>
      </c>
      <c r="B7806" s="4" t="s">
        <v>26982</v>
      </c>
      <c r="C7806" s="4" t="s">
        <v>26983</v>
      </c>
      <c r="D7806" s="4" t="s">
        <v>26984</v>
      </c>
      <c r="E7806" s="4" t="n">
        <v>9879589247</v>
      </c>
      <c r="F7806" s="4" t="s">
        <v>26985</v>
      </c>
      <c r="G7806" s="4" t="s">
        <v>12</v>
      </c>
    </row>
    <row r="7807" customFormat="false" ht="15.75" hidden="false" customHeight="false" outlineLevel="0" collapsed="false">
      <c r="A7807" s="3" t="n">
        <v>7806</v>
      </c>
      <c r="B7807" s="4" t="s">
        <v>26986</v>
      </c>
      <c r="C7807" s="4" t="s">
        <v>26987</v>
      </c>
      <c r="D7807" s="4" t="s">
        <v>26988</v>
      </c>
      <c r="E7807" s="4" t="s">
        <v>26989</v>
      </c>
      <c r="F7807" s="4" t="s">
        <v>26990</v>
      </c>
      <c r="G7807" s="4" t="s">
        <v>12</v>
      </c>
    </row>
    <row r="7808" customFormat="false" ht="15.75" hidden="false" customHeight="false" outlineLevel="0" collapsed="false">
      <c r="A7808" s="3" t="n">
        <v>7807</v>
      </c>
      <c r="B7808" s="4" t="s">
        <v>26991</v>
      </c>
      <c r="C7808" s="4" t="s">
        <v>26992</v>
      </c>
      <c r="D7808" s="4" t="s">
        <v>26993</v>
      </c>
      <c r="E7808" s="4" t="n">
        <v>7852932410</v>
      </c>
      <c r="F7808" s="4" t="s">
        <v>26994</v>
      </c>
      <c r="G7808" s="4" t="s">
        <v>12</v>
      </c>
    </row>
    <row r="7809" customFormat="false" ht="15.75" hidden="false" customHeight="false" outlineLevel="0" collapsed="false">
      <c r="A7809" s="3" t="n">
        <v>7808</v>
      </c>
      <c r="B7809" s="4" t="s">
        <v>26995</v>
      </c>
      <c r="C7809" s="4" t="s">
        <v>26996</v>
      </c>
      <c r="D7809" s="4" t="s">
        <v>26997</v>
      </c>
      <c r="E7809" s="4" t="n">
        <v>7299052617</v>
      </c>
      <c r="F7809" s="4" t="s">
        <v>26998</v>
      </c>
      <c r="G7809" s="4" t="s">
        <v>12</v>
      </c>
    </row>
    <row r="7810" customFormat="false" ht="15.75" hidden="false" customHeight="false" outlineLevel="0" collapsed="false">
      <c r="A7810" s="3" t="n">
        <v>7809</v>
      </c>
      <c r="B7810" s="4" t="s">
        <v>26999</v>
      </c>
      <c r="C7810" s="4" t="s">
        <v>27000</v>
      </c>
      <c r="D7810" s="4" t="s">
        <v>27001</v>
      </c>
      <c r="E7810" s="4" t="n">
        <v>1812671942</v>
      </c>
      <c r="F7810" s="4" t="s">
        <v>10</v>
      </c>
      <c r="G7810" s="4" t="s">
        <v>11266</v>
      </c>
    </row>
    <row r="7811" customFormat="false" ht="15.75" hidden="false" customHeight="false" outlineLevel="0" collapsed="false">
      <c r="A7811" s="3" t="n">
        <v>7810</v>
      </c>
      <c r="B7811" s="4" t="s">
        <v>27002</v>
      </c>
      <c r="C7811" s="4" t="s">
        <v>27003</v>
      </c>
      <c r="D7811" s="4" t="s">
        <v>27004</v>
      </c>
      <c r="E7811" s="4" t="n">
        <v>9346747191</v>
      </c>
      <c r="F7811" s="4" t="s">
        <v>27005</v>
      </c>
      <c r="G7811" s="4" t="s">
        <v>27006</v>
      </c>
    </row>
    <row r="7812" customFormat="false" ht="15.75" hidden="false" customHeight="false" outlineLevel="0" collapsed="false">
      <c r="A7812" s="3" t="n">
        <v>7811</v>
      </c>
      <c r="B7812" s="4" t="s">
        <v>27007</v>
      </c>
      <c r="C7812" s="4" t="s">
        <v>27008</v>
      </c>
      <c r="D7812" s="4" t="s">
        <v>27009</v>
      </c>
      <c r="E7812" s="4" t="n">
        <v>2268170001</v>
      </c>
      <c r="F7812" s="4" t="s">
        <v>27010</v>
      </c>
      <c r="G7812" s="4" t="s">
        <v>11266</v>
      </c>
    </row>
    <row r="7813" customFormat="false" ht="15.75" hidden="false" customHeight="false" outlineLevel="0" collapsed="false">
      <c r="A7813" s="3" t="n">
        <v>7812</v>
      </c>
      <c r="B7813" s="4" t="s">
        <v>27011</v>
      </c>
      <c r="C7813" s="4" t="s">
        <v>27012</v>
      </c>
      <c r="D7813" s="4" t="s">
        <v>27013</v>
      </c>
      <c r="E7813" s="4" t="n">
        <v>9080090132</v>
      </c>
      <c r="F7813" s="4" t="s">
        <v>27014</v>
      </c>
      <c r="G7813" s="4" t="s">
        <v>11266</v>
      </c>
    </row>
    <row r="7814" customFormat="false" ht="15.75" hidden="false" customHeight="false" outlineLevel="0" collapsed="false">
      <c r="A7814" s="3" t="n">
        <v>7813</v>
      </c>
      <c r="B7814" s="4" t="s">
        <v>27015</v>
      </c>
      <c r="C7814" s="4" t="s">
        <v>1766</v>
      </c>
      <c r="D7814" s="4" t="s">
        <v>27016</v>
      </c>
      <c r="E7814" s="4" t="s">
        <v>27017</v>
      </c>
      <c r="F7814" s="4" t="s">
        <v>27018</v>
      </c>
      <c r="G7814" s="4" t="s">
        <v>11266</v>
      </c>
    </row>
    <row r="7815" customFormat="false" ht="15.75" hidden="false" customHeight="false" outlineLevel="0" collapsed="false">
      <c r="A7815" s="3" t="n">
        <v>7814</v>
      </c>
      <c r="B7815" s="4" t="s">
        <v>27019</v>
      </c>
      <c r="C7815" s="4" t="s">
        <v>27020</v>
      </c>
      <c r="D7815" s="4" t="s">
        <v>27021</v>
      </c>
      <c r="E7815" s="4" t="n">
        <v>9958290208</v>
      </c>
      <c r="F7815" s="4" t="s">
        <v>10</v>
      </c>
      <c r="G7815" s="4" t="s">
        <v>11266</v>
      </c>
    </row>
    <row r="7816" customFormat="false" ht="15.75" hidden="false" customHeight="false" outlineLevel="0" collapsed="false">
      <c r="A7816" s="3" t="n">
        <v>7815</v>
      </c>
      <c r="B7816" s="4" t="s">
        <v>27022</v>
      </c>
      <c r="C7816" s="4" t="s">
        <v>27023</v>
      </c>
      <c r="D7816" s="4" t="s">
        <v>27024</v>
      </c>
      <c r="E7816" s="4" t="s">
        <v>10</v>
      </c>
      <c r="F7816" s="4" t="s">
        <v>10</v>
      </c>
      <c r="G7816" s="4" t="s">
        <v>11266</v>
      </c>
    </row>
    <row r="7817" customFormat="false" ht="15.75" hidden="false" customHeight="false" outlineLevel="0" collapsed="false">
      <c r="A7817" s="3" t="n">
        <v>7816</v>
      </c>
      <c r="B7817" s="4" t="s">
        <v>27025</v>
      </c>
      <c r="C7817" s="4" t="s">
        <v>27026</v>
      </c>
      <c r="D7817" s="4" t="s">
        <v>27027</v>
      </c>
      <c r="E7817" s="4" t="s">
        <v>27028</v>
      </c>
      <c r="F7817" s="4" t="s">
        <v>27029</v>
      </c>
      <c r="G7817" s="4" t="s">
        <v>11266</v>
      </c>
    </row>
    <row r="7818" customFormat="false" ht="15.75" hidden="false" customHeight="false" outlineLevel="0" collapsed="false">
      <c r="A7818" s="3" t="n">
        <v>7817</v>
      </c>
      <c r="B7818" s="4" t="s">
        <v>27030</v>
      </c>
      <c r="C7818" s="4" t="s">
        <v>27031</v>
      </c>
      <c r="D7818" s="4" t="s">
        <v>27032</v>
      </c>
      <c r="E7818" s="4" t="s">
        <v>10</v>
      </c>
      <c r="F7818" s="4" t="s">
        <v>10</v>
      </c>
      <c r="G7818" s="4" t="s">
        <v>11266</v>
      </c>
    </row>
    <row r="7819" customFormat="false" ht="15.75" hidden="false" customHeight="false" outlineLevel="0" collapsed="false">
      <c r="A7819" s="3" t="n">
        <v>7818</v>
      </c>
      <c r="B7819" s="4" t="s">
        <v>27033</v>
      </c>
      <c r="C7819" s="4" t="s">
        <v>27034</v>
      </c>
      <c r="D7819" s="4" t="s">
        <v>27035</v>
      </c>
      <c r="E7819" s="4" t="n">
        <v>1412771975</v>
      </c>
      <c r="F7819" s="4" t="s">
        <v>10</v>
      </c>
      <c r="G7819" s="4" t="s">
        <v>11266</v>
      </c>
    </row>
    <row r="7820" customFormat="false" ht="15.75" hidden="false" customHeight="false" outlineLevel="0" collapsed="false">
      <c r="A7820" s="3" t="n">
        <v>7819</v>
      </c>
      <c r="B7820" s="4" t="s">
        <v>27036</v>
      </c>
      <c r="C7820" s="4" t="s">
        <v>27037</v>
      </c>
      <c r="D7820" s="4" t="s">
        <v>27038</v>
      </c>
      <c r="E7820" s="4" t="s">
        <v>27039</v>
      </c>
      <c r="F7820" s="4" t="s">
        <v>27040</v>
      </c>
      <c r="G7820" s="4" t="s">
        <v>11266</v>
      </c>
    </row>
    <row r="7821" customFormat="false" ht="15.75" hidden="false" customHeight="false" outlineLevel="0" collapsed="false">
      <c r="A7821" s="3" t="n">
        <v>7820</v>
      </c>
      <c r="B7821" s="4" t="s">
        <v>27041</v>
      </c>
      <c r="C7821" s="4" t="s">
        <v>7630</v>
      </c>
      <c r="D7821" s="4" t="s">
        <v>27042</v>
      </c>
      <c r="E7821" s="4" t="n">
        <v>7888897625</v>
      </c>
      <c r="F7821" s="4" t="s">
        <v>27043</v>
      </c>
      <c r="G7821" s="4" t="s">
        <v>11266</v>
      </c>
    </row>
    <row r="7822" customFormat="false" ht="15.75" hidden="false" customHeight="false" outlineLevel="0" collapsed="false">
      <c r="A7822" s="3" t="n">
        <v>7821</v>
      </c>
      <c r="B7822" s="4" t="s">
        <v>27044</v>
      </c>
      <c r="C7822" s="4" t="s">
        <v>27045</v>
      </c>
      <c r="D7822" s="4" t="s">
        <v>27046</v>
      </c>
      <c r="E7822" s="4" t="n">
        <v>9353525600</v>
      </c>
      <c r="F7822" s="4" t="s">
        <v>27047</v>
      </c>
      <c r="G7822" s="4" t="s">
        <v>11266</v>
      </c>
    </row>
    <row r="7823" customFormat="false" ht="15.75" hidden="false" customHeight="false" outlineLevel="0" collapsed="false">
      <c r="A7823" s="3" t="n">
        <v>7822</v>
      </c>
      <c r="B7823" s="4" t="s">
        <v>27048</v>
      </c>
      <c r="C7823" s="4" t="s">
        <v>27049</v>
      </c>
      <c r="D7823" s="4" t="s">
        <v>27050</v>
      </c>
      <c r="E7823" s="4" t="n">
        <v>9870790904</v>
      </c>
      <c r="F7823" s="4" t="s">
        <v>10</v>
      </c>
      <c r="G7823" s="4" t="s">
        <v>11266</v>
      </c>
    </row>
    <row r="7824" customFormat="false" ht="15.75" hidden="false" customHeight="false" outlineLevel="0" collapsed="false">
      <c r="A7824" s="3" t="n">
        <v>7823</v>
      </c>
      <c r="B7824" s="4" t="s">
        <v>27051</v>
      </c>
      <c r="C7824" s="4" t="s">
        <v>3524</v>
      </c>
      <c r="D7824" s="4" t="s">
        <v>27052</v>
      </c>
      <c r="E7824" s="4" t="s">
        <v>10</v>
      </c>
      <c r="F7824" s="4" t="s">
        <v>27053</v>
      </c>
      <c r="G7824" s="4" t="s">
        <v>11266</v>
      </c>
    </row>
    <row r="7825" customFormat="false" ht="15.75" hidden="false" customHeight="false" outlineLevel="0" collapsed="false">
      <c r="A7825" s="3" t="n">
        <v>7824</v>
      </c>
      <c r="B7825" s="4" t="s">
        <v>27054</v>
      </c>
      <c r="C7825" s="4" t="s">
        <v>27055</v>
      </c>
      <c r="D7825" s="4" t="s">
        <v>27056</v>
      </c>
      <c r="E7825" s="4" t="n">
        <v>9972008823</v>
      </c>
      <c r="F7825" s="4" t="s">
        <v>10</v>
      </c>
      <c r="G7825" s="4" t="s">
        <v>11266</v>
      </c>
    </row>
    <row r="7826" customFormat="false" ht="15.75" hidden="false" customHeight="false" outlineLevel="0" collapsed="false">
      <c r="A7826" s="3" t="n">
        <v>7825</v>
      </c>
      <c r="B7826" s="4" t="s">
        <v>27057</v>
      </c>
      <c r="C7826" s="4" t="s">
        <v>27058</v>
      </c>
      <c r="D7826" s="4" t="s">
        <v>27059</v>
      </c>
      <c r="E7826" s="4" t="n">
        <v>7045645172</v>
      </c>
      <c r="F7826" s="4" t="s">
        <v>10</v>
      </c>
      <c r="G7826" s="4" t="s">
        <v>10</v>
      </c>
    </row>
    <row r="7827" customFormat="false" ht="15.75" hidden="false" customHeight="false" outlineLevel="0" collapsed="false">
      <c r="A7827" s="3" t="n">
        <v>7826</v>
      </c>
      <c r="B7827" s="4" t="s">
        <v>27060</v>
      </c>
      <c r="C7827" s="4" t="s">
        <v>27061</v>
      </c>
      <c r="D7827" s="4" t="s">
        <v>27062</v>
      </c>
      <c r="E7827" s="4" t="n">
        <v>8904009960</v>
      </c>
      <c r="F7827" s="4" t="s">
        <v>27063</v>
      </c>
      <c r="G7827" s="4" t="s">
        <v>11266</v>
      </c>
    </row>
    <row r="7828" customFormat="false" ht="15.75" hidden="false" customHeight="false" outlineLevel="0" collapsed="false">
      <c r="A7828" s="3" t="n">
        <v>7827</v>
      </c>
      <c r="B7828" s="4" t="s">
        <v>27064</v>
      </c>
      <c r="C7828" s="4" t="s">
        <v>31</v>
      </c>
      <c r="D7828" s="4" t="s">
        <v>27065</v>
      </c>
      <c r="E7828" s="4" t="s">
        <v>10</v>
      </c>
      <c r="F7828" s="4" t="s">
        <v>10</v>
      </c>
      <c r="G7828" s="4" t="s">
        <v>11266</v>
      </c>
    </row>
    <row r="7829" customFormat="false" ht="15.75" hidden="false" customHeight="false" outlineLevel="0" collapsed="false">
      <c r="A7829" s="3" t="n">
        <v>7828</v>
      </c>
      <c r="B7829" s="4" t="s">
        <v>27066</v>
      </c>
      <c r="C7829" s="4" t="s">
        <v>27067</v>
      </c>
      <c r="D7829" s="4" t="s">
        <v>27068</v>
      </c>
      <c r="E7829" s="4" t="s">
        <v>10</v>
      </c>
      <c r="F7829" s="4" t="s">
        <v>27069</v>
      </c>
      <c r="G7829" s="4" t="s">
        <v>11266</v>
      </c>
    </row>
    <row r="7830" customFormat="false" ht="15.75" hidden="false" customHeight="false" outlineLevel="0" collapsed="false">
      <c r="A7830" s="3" t="n">
        <v>7829</v>
      </c>
      <c r="B7830" s="4" t="s">
        <v>27070</v>
      </c>
      <c r="C7830" s="4" t="s">
        <v>27071</v>
      </c>
      <c r="D7830" s="4" t="s">
        <v>27072</v>
      </c>
      <c r="E7830" s="4" t="s">
        <v>27073</v>
      </c>
      <c r="F7830" s="4" t="s">
        <v>10</v>
      </c>
      <c r="G7830" s="4" t="s">
        <v>11266</v>
      </c>
    </row>
    <row r="7831" customFormat="false" ht="15.75" hidden="false" customHeight="false" outlineLevel="0" collapsed="false">
      <c r="A7831" s="3" t="n">
        <v>7830</v>
      </c>
      <c r="B7831" s="4" t="s">
        <v>27074</v>
      </c>
      <c r="C7831" s="4" t="s">
        <v>27075</v>
      </c>
      <c r="D7831" s="4" t="s">
        <v>27076</v>
      </c>
      <c r="E7831" s="4" t="s">
        <v>27077</v>
      </c>
      <c r="F7831" s="4" t="s">
        <v>27078</v>
      </c>
      <c r="G7831" s="4" t="s">
        <v>11266</v>
      </c>
    </row>
    <row r="7832" customFormat="false" ht="15.75" hidden="false" customHeight="false" outlineLevel="0" collapsed="false">
      <c r="A7832" s="3" t="n">
        <v>7831</v>
      </c>
      <c r="B7832" s="4" t="s">
        <v>27079</v>
      </c>
      <c r="C7832" s="4" t="s">
        <v>27080</v>
      </c>
      <c r="D7832" s="4" t="s">
        <v>27081</v>
      </c>
      <c r="E7832" s="4" t="n">
        <v>9820120328</v>
      </c>
      <c r="F7832" s="4" t="s">
        <v>27082</v>
      </c>
      <c r="G7832" s="4" t="s">
        <v>11266</v>
      </c>
    </row>
    <row r="7833" customFormat="false" ht="15.75" hidden="false" customHeight="false" outlineLevel="0" collapsed="false">
      <c r="A7833" s="3" t="n">
        <v>7832</v>
      </c>
      <c r="B7833" s="4" t="s">
        <v>27083</v>
      </c>
      <c r="C7833" s="4" t="s">
        <v>27084</v>
      </c>
      <c r="D7833" s="4" t="s">
        <v>27085</v>
      </c>
      <c r="E7833" s="4" t="n">
        <v>6292234177</v>
      </c>
      <c r="F7833" s="4" t="s">
        <v>27086</v>
      </c>
      <c r="G7833" s="4" t="s">
        <v>11266</v>
      </c>
    </row>
    <row r="7834" customFormat="false" ht="15.75" hidden="false" customHeight="false" outlineLevel="0" collapsed="false">
      <c r="A7834" s="3" t="n">
        <v>7833</v>
      </c>
      <c r="B7834" s="4" t="s">
        <v>27087</v>
      </c>
      <c r="C7834" s="4" t="s">
        <v>27088</v>
      </c>
      <c r="D7834" s="4" t="s">
        <v>27089</v>
      </c>
      <c r="E7834" s="4" t="n">
        <v>9953576102</v>
      </c>
      <c r="F7834" s="4" t="s">
        <v>27090</v>
      </c>
      <c r="G7834" s="4" t="s">
        <v>11266</v>
      </c>
    </row>
    <row r="7835" customFormat="false" ht="15.75" hidden="false" customHeight="false" outlineLevel="0" collapsed="false">
      <c r="A7835" s="3" t="n">
        <v>7834</v>
      </c>
      <c r="B7835" s="4" t="s">
        <v>27091</v>
      </c>
      <c r="C7835" s="4" t="s">
        <v>27092</v>
      </c>
      <c r="D7835" s="4" t="s">
        <v>27093</v>
      </c>
      <c r="E7835" s="4" t="n">
        <v>9902200600</v>
      </c>
      <c r="F7835" s="4" t="s">
        <v>27094</v>
      </c>
      <c r="G7835" s="4" t="s">
        <v>11266</v>
      </c>
    </row>
    <row r="7836" customFormat="false" ht="15.75" hidden="false" customHeight="false" outlineLevel="0" collapsed="false">
      <c r="A7836" s="3" t="n">
        <v>7835</v>
      </c>
      <c r="B7836" s="4" t="s">
        <v>27095</v>
      </c>
      <c r="C7836" s="4" t="s">
        <v>27096</v>
      </c>
      <c r="D7836" s="4" t="s">
        <v>27097</v>
      </c>
      <c r="E7836" s="4" t="s">
        <v>10</v>
      </c>
      <c r="F7836" s="4" t="s">
        <v>10</v>
      </c>
      <c r="G7836" s="4" t="s">
        <v>11266</v>
      </c>
    </row>
    <row r="7837" customFormat="false" ht="15.75" hidden="false" customHeight="false" outlineLevel="0" collapsed="false">
      <c r="A7837" s="3" t="n">
        <v>7836</v>
      </c>
      <c r="B7837" s="4" t="s">
        <v>27098</v>
      </c>
      <c r="C7837" s="4" t="s">
        <v>27099</v>
      </c>
      <c r="D7837" s="4" t="s">
        <v>27100</v>
      </c>
      <c r="E7837" s="4" t="s">
        <v>27101</v>
      </c>
      <c r="F7837" s="4" t="s">
        <v>27102</v>
      </c>
      <c r="G7837" s="4" t="s">
        <v>11266</v>
      </c>
    </row>
    <row r="7838" customFormat="false" ht="15.75" hidden="false" customHeight="false" outlineLevel="0" collapsed="false">
      <c r="A7838" s="3" t="n">
        <v>7837</v>
      </c>
      <c r="B7838" s="4" t="s">
        <v>27103</v>
      </c>
      <c r="C7838" s="4" t="s">
        <v>27104</v>
      </c>
      <c r="D7838" s="4" t="s">
        <v>27105</v>
      </c>
      <c r="E7838" s="4" t="s">
        <v>10</v>
      </c>
      <c r="F7838" s="4" t="s">
        <v>10</v>
      </c>
      <c r="G7838" s="4" t="s">
        <v>11266</v>
      </c>
    </row>
    <row r="7839" customFormat="false" ht="15.75" hidden="false" customHeight="false" outlineLevel="0" collapsed="false">
      <c r="A7839" s="3" t="n">
        <v>7838</v>
      </c>
      <c r="B7839" s="4" t="s">
        <v>25527</v>
      </c>
      <c r="C7839" s="4" t="s">
        <v>27106</v>
      </c>
      <c r="D7839" s="4" t="s">
        <v>27107</v>
      </c>
      <c r="E7839" s="4" t="s">
        <v>27108</v>
      </c>
      <c r="F7839" s="4" t="s">
        <v>27109</v>
      </c>
      <c r="G7839" s="4" t="s">
        <v>11266</v>
      </c>
    </row>
    <row r="7840" customFormat="false" ht="15.75" hidden="false" customHeight="false" outlineLevel="0" collapsed="false">
      <c r="A7840" s="3" t="n">
        <v>7839</v>
      </c>
      <c r="B7840" s="4" t="s">
        <v>27110</v>
      </c>
      <c r="C7840" s="4" t="s">
        <v>20709</v>
      </c>
      <c r="D7840" s="4" t="s">
        <v>27111</v>
      </c>
      <c r="E7840" s="4" t="s">
        <v>10</v>
      </c>
      <c r="F7840" s="4" t="s">
        <v>27112</v>
      </c>
      <c r="G7840" s="4" t="s">
        <v>11266</v>
      </c>
    </row>
    <row r="7841" customFormat="false" ht="15.75" hidden="false" customHeight="false" outlineLevel="0" collapsed="false">
      <c r="A7841" s="3" t="n">
        <v>7840</v>
      </c>
      <c r="B7841" s="4" t="s">
        <v>27113</v>
      </c>
      <c r="C7841" s="4" t="s">
        <v>27114</v>
      </c>
      <c r="D7841" s="4" t="s">
        <v>27115</v>
      </c>
      <c r="E7841" s="4" t="s">
        <v>10</v>
      </c>
      <c r="F7841" s="4" t="s">
        <v>27116</v>
      </c>
      <c r="G7841" s="4" t="s">
        <v>11266</v>
      </c>
    </row>
    <row r="7842" customFormat="false" ht="15.75" hidden="false" customHeight="false" outlineLevel="0" collapsed="false">
      <c r="A7842" s="3" t="n">
        <v>7841</v>
      </c>
      <c r="B7842" s="4" t="s">
        <v>27117</v>
      </c>
      <c r="C7842" s="4" t="s">
        <v>27118</v>
      </c>
      <c r="D7842" s="4" t="s">
        <v>27119</v>
      </c>
      <c r="E7842" s="4" t="s">
        <v>27120</v>
      </c>
      <c r="F7842" s="4" t="s">
        <v>27121</v>
      </c>
      <c r="G7842" s="4" t="s">
        <v>11266</v>
      </c>
    </row>
    <row r="7843" customFormat="false" ht="15.75" hidden="false" customHeight="false" outlineLevel="0" collapsed="false">
      <c r="A7843" s="3" t="n">
        <v>7842</v>
      </c>
      <c r="B7843" s="4" t="s">
        <v>27122</v>
      </c>
      <c r="C7843" s="4" t="s">
        <v>27123</v>
      </c>
      <c r="D7843" s="4" t="s">
        <v>27124</v>
      </c>
      <c r="E7843" s="4" t="s">
        <v>10</v>
      </c>
      <c r="F7843" s="4" t="s">
        <v>27125</v>
      </c>
      <c r="G7843" s="4" t="s">
        <v>11266</v>
      </c>
    </row>
    <row r="7844" customFormat="false" ht="15.75" hidden="false" customHeight="false" outlineLevel="0" collapsed="false">
      <c r="A7844" s="3" t="n">
        <v>7843</v>
      </c>
      <c r="B7844" s="4" t="s">
        <v>27126</v>
      </c>
      <c r="C7844" s="4" t="s">
        <v>27127</v>
      </c>
      <c r="D7844" s="4" t="s">
        <v>27128</v>
      </c>
      <c r="E7844" s="4" t="s">
        <v>27129</v>
      </c>
      <c r="F7844" s="4" t="s">
        <v>27130</v>
      </c>
      <c r="G7844" s="4" t="s">
        <v>11266</v>
      </c>
    </row>
    <row r="7845" customFormat="false" ht="15.75" hidden="false" customHeight="false" outlineLevel="0" collapsed="false">
      <c r="A7845" s="3" t="n">
        <v>7844</v>
      </c>
      <c r="B7845" s="4" t="s">
        <v>27131</v>
      </c>
      <c r="C7845" s="4" t="s">
        <v>27132</v>
      </c>
      <c r="D7845" s="4" t="s">
        <v>27133</v>
      </c>
      <c r="E7845" s="4" t="s">
        <v>27134</v>
      </c>
      <c r="F7845" s="4" t="s">
        <v>10</v>
      </c>
      <c r="G7845" s="4" t="s">
        <v>11266</v>
      </c>
    </row>
    <row r="7846" customFormat="false" ht="15.75" hidden="false" customHeight="false" outlineLevel="0" collapsed="false">
      <c r="A7846" s="3" t="n">
        <v>7845</v>
      </c>
      <c r="B7846" s="4" t="s">
        <v>27135</v>
      </c>
      <c r="C7846" s="4" t="s">
        <v>27071</v>
      </c>
      <c r="D7846" s="4" t="s">
        <v>27136</v>
      </c>
      <c r="E7846" s="4" t="s">
        <v>27137</v>
      </c>
      <c r="F7846" s="4" t="s">
        <v>10</v>
      </c>
      <c r="G7846" s="4" t="s">
        <v>11266</v>
      </c>
    </row>
    <row r="7847" customFormat="false" ht="15.75" hidden="false" customHeight="false" outlineLevel="0" collapsed="false">
      <c r="A7847" s="3" t="n">
        <v>7846</v>
      </c>
      <c r="B7847" s="4" t="s">
        <v>27138</v>
      </c>
      <c r="C7847" s="4" t="s">
        <v>27139</v>
      </c>
      <c r="D7847" s="4" t="s">
        <v>27140</v>
      </c>
      <c r="E7847" s="4" t="n">
        <v>8882138132</v>
      </c>
      <c r="F7847" s="4" t="s">
        <v>27141</v>
      </c>
      <c r="G7847" s="4" t="s">
        <v>11266</v>
      </c>
    </row>
    <row r="7848" customFormat="false" ht="15.75" hidden="false" customHeight="false" outlineLevel="0" collapsed="false">
      <c r="A7848" s="3" t="n">
        <v>7847</v>
      </c>
      <c r="B7848" s="4" t="s">
        <v>27142</v>
      </c>
      <c r="C7848" s="4" t="s">
        <v>27143</v>
      </c>
      <c r="D7848" s="4" t="s">
        <v>27144</v>
      </c>
      <c r="E7848" s="4" t="s">
        <v>10</v>
      </c>
      <c r="F7848" s="4" t="s">
        <v>27145</v>
      </c>
      <c r="G7848" s="4" t="s">
        <v>11266</v>
      </c>
    </row>
    <row r="7849" customFormat="false" ht="15.75" hidden="false" customHeight="false" outlineLevel="0" collapsed="false">
      <c r="A7849" s="3" t="n">
        <v>7848</v>
      </c>
      <c r="B7849" s="4" t="s">
        <v>27146</v>
      </c>
      <c r="C7849" s="4" t="s">
        <v>27147</v>
      </c>
      <c r="D7849" s="4" t="s">
        <v>27148</v>
      </c>
      <c r="E7849" s="4" t="n">
        <v>8010633667</v>
      </c>
      <c r="F7849" s="4" t="s">
        <v>27149</v>
      </c>
      <c r="G7849" s="4" t="s">
        <v>11266</v>
      </c>
    </row>
    <row r="7850" customFormat="false" ht="15.75" hidden="false" customHeight="false" outlineLevel="0" collapsed="false">
      <c r="A7850" s="3" t="n">
        <v>7849</v>
      </c>
      <c r="B7850" s="4" t="s">
        <v>27150</v>
      </c>
      <c r="C7850" s="4" t="s">
        <v>27151</v>
      </c>
      <c r="D7850" s="4" t="s">
        <v>27152</v>
      </c>
      <c r="E7850" s="4" t="n">
        <v>8454954208</v>
      </c>
      <c r="F7850" s="4" t="s">
        <v>27153</v>
      </c>
      <c r="G7850" s="4" t="s">
        <v>11266</v>
      </c>
    </row>
    <row r="7851" customFormat="false" ht="15.75" hidden="false" customHeight="false" outlineLevel="0" collapsed="false">
      <c r="A7851" s="3" t="n">
        <v>7850</v>
      </c>
      <c r="B7851" s="4" t="s">
        <v>27154</v>
      </c>
      <c r="C7851" s="4" t="s">
        <v>27155</v>
      </c>
      <c r="D7851" s="4" t="s">
        <v>27156</v>
      </c>
      <c r="E7851" s="4" t="s">
        <v>27157</v>
      </c>
      <c r="F7851" s="4" t="s">
        <v>27158</v>
      </c>
      <c r="G7851" s="4" t="s">
        <v>11266</v>
      </c>
    </row>
    <row r="7852" customFormat="false" ht="15.75" hidden="false" customHeight="false" outlineLevel="0" collapsed="false">
      <c r="A7852" s="3" t="n">
        <v>7851</v>
      </c>
      <c r="B7852" s="4" t="s">
        <v>27159</v>
      </c>
      <c r="C7852" s="4" t="s">
        <v>13457</v>
      </c>
      <c r="D7852" s="4" t="s">
        <v>27160</v>
      </c>
      <c r="E7852" s="8" t="n">
        <v>905333000000</v>
      </c>
      <c r="F7852" s="4" t="s">
        <v>27161</v>
      </c>
      <c r="G7852" s="4" t="s">
        <v>11266</v>
      </c>
    </row>
    <row r="7853" customFormat="false" ht="15.75" hidden="false" customHeight="false" outlineLevel="0" collapsed="false">
      <c r="A7853" s="3" t="n">
        <v>7852</v>
      </c>
      <c r="B7853" s="4" t="s">
        <v>27162</v>
      </c>
      <c r="C7853" s="4" t="s">
        <v>27163</v>
      </c>
      <c r="D7853" s="4" t="s">
        <v>27164</v>
      </c>
      <c r="E7853" s="4" t="s">
        <v>10</v>
      </c>
      <c r="F7853" s="4" t="s">
        <v>27165</v>
      </c>
      <c r="G7853" s="4" t="s">
        <v>11266</v>
      </c>
    </row>
    <row r="7854" customFormat="false" ht="15.75" hidden="false" customHeight="false" outlineLevel="0" collapsed="false">
      <c r="A7854" s="3" t="n">
        <v>7853</v>
      </c>
      <c r="B7854" s="4" t="s">
        <v>27166</v>
      </c>
      <c r="C7854" s="4" t="s">
        <v>27167</v>
      </c>
      <c r="D7854" s="4" t="s">
        <v>27168</v>
      </c>
      <c r="E7854" s="4" t="n">
        <v>8619234120</v>
      </c>
      <c r="F7854" s="4" t="s">
        <v>27169</v>
      </c>
      <c r="G7854" s="4" t="s">
        <v>11266</v>
      </c>
    </row>
    <row r="7855" customFormat="false" ht="15.75" hidden="false" customHeight="false" outlineLevel="0" collapsed="false">
      <c r="A7855" s="3" t="n">
        <v>7854</v>
      </c>
      <c r="B7855" s="4" t="s">
        <v>27170</v>
      </c>
      <c r="C7855" s="4" t="s">
        <v>27171</v>
      </c>
      <c r="D7855" s="4" t="s">
        <v>27172</v>
      </c>
      <c r="E7855" s="4" t="s">
        <v>10</v>
      </c>
      <c r="F7855" s="4" t="s">
        <v>27173</v>
      </c>
      <c r="G7855" s="4" t="s">
        <v>11266</v>
      </c>
    </row>
    <row r="7856" customFormat="false" ht="15.75" hidden="false" customHeight="false" outlineLevel="0" collapsed="false">
      <c r="A7856" s="3" t="n">
        <v>7855</v>
      </c>
      <c r="B7856" s="4" t="s">
        <v>27174</v>
      </c>
      <c r="C7856" s="4" t="s">
        <v>27175</v>
      </c>
      <c r="D7856" s="4" t="s">
        <v>27176</v>
      </c>
      <c r="E7856" s="4" t="n">
        <v>9669201380</v>
      </c>
      <c r="F7856" s="4" t="s">
        <v>27177</v>
      </c>
      <c r="G7856" s="4" t="s">
        <v>11266</v>
      </c>
    </row>
    <row r="7857" customFormat="false" ht="15.75" hidden="false" customHeight="false" outlineLevel="0" collapsed="false">
      <c r="A7857" s="3" t="n">
        <v>7856</v>
      </c>
      <c r="B7857" s="4" t="s">
        <v>27178</v>
      </c>
      <c r="C7857" s="4" t="s">
        <v>27179</v>
      </c>
      <c r="D7857" s="4" t="s">
        <v>27180</v>
      </c>
      <c r="E7857" s="4" t="s">
        <v>27181</v>
      </c>
      <c r="F7857" s="4" t="s">
        <v>27182</v>
      </c>
      <c r="G7857" s="4" t="s">
        <v>11266</v>
      </c>
    </row>
    <row r="7858" customFormat="false" ht="15.75" hidden="false" customHeight="false" outlineLevel="0" collapsed="false">
      <c r="A7858" s="3" t="n">
        <v>7857</v>
      </c>
      <c r="B7858" s="4" t="s">
        <v>27183</v>
      </c>
      <c r="C7858" s="4" t="s">
        <v>27184</v>
      </c>
      <c r="D7858" s="4" t="s">
        <v>27185</v>
      </c>
      <c r="E7858" s="4" t="s">
        <v>27186</v>
      </c>
      <c r="F7858" s="4" t="s">
        <v>27187</v>
      </c>
      <c r="G7858" s="4" t="s">
        <v>11266</v>
      </c>
    </row>
    <row r="7859" customFormat="false" ht="15.75" hidden="false" customHeight="false" outlineLevel="0" collapsed="false">
      <c r="A7859" s="3" t="n">
        <v>7858</v>
      </c>
      <c r="B7859" s="4" t="s">
        <v>27188</v>
      </c>
      <c r="C7859" s="4" t="s">
        <v>27189</v>
      </c>
      <c r="D7859" s="4" t="s">
        <v>27190</v>
      </c>
      <c r="E7859" s="4" t="s">
        <v>10</v>
      </c>
      <c r="F7859" s="4" t="s">
        <v>27191</v>
      </c>
      <c r="G7859" s="4" t="s">
        <v>11266</v>
      </c>
    </row>
    <row r="7860" customFormat="false" ht="15.75" hidden="false" customHeight="false" outlineLevel="0" collapsed="false">
      <c r="A7860" s="3" t="n">
        <v>7859</v>
      </c>
      <c r="B7860" s="4" t="s">
        <v>27192</v>
      </c>
      <c r="C7860" s="4" t="s">
        <v>27193</v>
      </c>
      <c r="D7860" s="4" t="s">
        <v>27194</v>
      </c>
      <c r="E7860" s="4" t="s">
        <v>27195</v>
      </c>
      <c r="F7860" s="4" t="s">
        <v>27196</v>
      </c>
      <c r="G7860" s="4" t="s">
        <v>11266</v>
      </c>
    </row>
    <row r="7861" customFormat="false" ht="15.75" hidden="false" customHeight="false" outlineLevel="0" collapsed="false">
      <c r="A7861" s="3" t="n">
        <v>7860</v>
      </c>
      <c r="B7861" s="4" t="s">
        <v>27197</v>
      </c>
      <c r="C7861" s="4" t="s">
        <v>27198</v>
      </c>
      <c r="D7861" s="4" t="s">
        <v>27199</v>
      </c>
      <c r="E7861" s="4" t="n">
        <v>8688321210</v>
      </c>
      <c r="F7861" s="4" t="s">
        <v>27200</v>
      </c>
      <c r="G7861" s="4" t="s">
        <v>11266</v>
      </c>
    </row>
    <row r="7862" customFormat="false" ht="15.75" hidden="false" customHeight="false" outlineLevel="0" collapsed="false">
      <c r="A7862" s="3" t="n">
        <v>7861</v>
      </c>
      <c r="B7862" s="4" t="s">
        <v>27201</v>
      </c>
      <c r="C7862" s="4" t="s">
        <v>27202</v>
      </c>
      <c r="D7862" s="4" t="s">
        <v>27203</v>
      </c>
      <c r="E7862" s="4" t="s">
        <v>27204</v>
      </c>
      <c r="F7862" s="4" t="s">
        <v>27205</v>
      </c>
      <c r="G7862" s="4" t="s">
        <v>11266</v>
      </c>
    </row>
    <row r="7863" customFormat="false" ht="15.75" hidden="false" customHeight="false" outlineLevel="0" collapsed="false">
      <c r="A7863" s="3" t="n">
        <v>7862</v>
      </c>
      <c r="B7863" s="4" t="s">
        <v>27206</v>
      </c>
      <c r="C7863" s="4" t="s">
        <v>27207</v>
      </c>
      <c r="D7863" s="4" t="s">
        <v>27208</v>
      </c>
      <c r="E7863" s="4" t="n">
        <v>9370104077</v>
      </c>
      <c r="F7863" s="4" t="s">
        <v>27209</v>
      </c>
      <c r="G7863" s="4" t="s">
        <v>11266</v>
      </c>
    </row>
    <row r="7864" customFormat="false" ht="15.75" hidden="false" customHeight="false" outlineLevel="0" collapsed="false">
      <c r="A7864" s="3" t="n">
        <v>7863</v>
      </c>
      <c r="B7864" s="4" t="s">
        <v>27210</v>
      </c>
      <c r="C7864" s="4" t="s">
        <v>27211</v>
      </c>
      <c r="D7864" s="4" t="s">
        <v>27212</v>
      </c>
      <c r="E7864" s="4" t="s">
        <v>27213</v>
      </c>
      <c r="F7864" s="4" t="s">
        <v>27214</v>
      </c>
      <c r="G7864" s="4" t="s">
        <v>11266</v>
      </c>
    </row>
    <row r="7865" customFormat="false" ht="15.75" hidden="false" customHeight="false" outlineLevel="0" collapsed="false">
      <c r="A7865" s="3" t="n">
        <v>7864</v>
      </c>
      <c r="B7865" s="4" t="s">
        <v>27215</v>
      </c>
      <c r="C7865" s="4" t="s">
        <v>27216</v>
      </c>
      <c r="D7865" s="4" t="s">
        <v>27217</v>
      </c>
      <c r="E7865" s="8" t="n">
        <v>979803000000</v>
      </c>
      <c r="F7865" s="4" t="s">
        <v>27218</v>
      </c>
      <c r="G7865" s="4" t="s">
        <v>11266</v>
      </c>
    </row>
    <row r="7866" customFormat="false" ht="15.75" hidden="false" customHeight="false" outlineLevel="0" collapsed="false">
      <c r="A7866" s="3" t="n">
        <v>7865</v>
      </c>
      <c r="B7866" s="4" t="s">
        <v>27219</v>
      </c>
      <c r="C7866" s="4" t="s">
        <v>31</v>
      </c>
      <c r="D7866" s="4" t="s">
        <v>27220</v>
      </c>
      <c r="E7866" s="4" t="s">
        <v>27221</v>
      </c>
      <c r="F7866" s="4" t="s">
        <v>10</v>
      </c>
      <c r="G7866" s="4" t="s">
        <v>10</v>
      </c>
    </row>
    <row r="7867" customFormat="false" ht="15.75" hidden="false" customHeight="false" outlineLevel="0" collapsed="false">
      <c r="A7867" s="3" t="n">
        <v>7866</v>
      </c>
      <c r="B7867" s="4" t="s">
        <v>27222</v>
      </c>
      <c r="C7867" s="4" t="s">
        <v>27223</v>
      </c>
      <c r="D7867" s="4" t="s">
        <v>27224</v>
      </c>
      <c r="E7867" s="4" t="n">
        <v>8237002436</v>
      </c>
      <c r="F7867" s="4" t="s">
        <v>27225</v>
      </c>
      <c r="G7867" s="4" t="s">
        <v>11266</v>
      </c>
    </row>
    <row r="7868" customFormat="false" ht="15.75" hidden="false" customHeight="false" outlineLevel="0" collapsed="false">
      <c r="A7868" s="3" t="n">
        <v>7867</v>
      </c>
      <c r="B7868" s="4" t="s">
        <v>27226</v>
      </c>
      <c r="C7868" s="4" t="s">
        <v>13064</v>
      </c>
      <c r="D7868" s="4" t="s">
        <v>27227</v>
      </c>
      <c r="E7868" s="4" t="s">
        <v>27228</v>
      </c>
      <c r="F7868" s="4" t="s">
        <v>27229</v>
      </c>
      <c r="G7868" s="4" t="s">
        <v>11266</v>
      </c>
    </row>
    <row r="7869" customFormat="false" ht="15.75" hidden="false" customHeight="false" outlineLevel="0" collapsed="false">
      <c r="A7869" s="3" t="n">
        <v>7868</v>
      </c>
      <c r="B7869" s="4" t="s">
        <v>27230</v>
      </c>
      <c r="C7869" s="4" t="s">
        <v>27231</v>
      </c>
      <c r="D7869" s="4" t="s">
        <v>27232</v>
      </c>
      <c r="E7869" s="4" t="s">
        <v>27233</v>
      </c>
      <c r="F7869" s="4" t="s">
        <v>27234</v>
      </c>
      <c r="G7869" s="4" t="s">
        <v>11266</v>
      </c>
    </row>
    <row r="7870" customFormat="false" ht="15.75" hidden="false" customHeight="false" outlineLevel="0" collapsed="false">
      <c r="A7870" s="3" t="n">
        <v>7869</v>
      </c>
      <c r="B7870" s="4" t="s">
        <v>27235</v>
      </c>
      <c r="C7870" s="4" t="s">
        <v>27236</v>
      </c>
      <c r="D7870" s="4" t="s">
        <v>27237</v>
      </c>
      <c r="E7870" s="4" t="s">
        <v>10</v>
      </c>
      <c r="F7870" s="4" t="s">
        <v>27238</v>
      </c>
      <c r="G7870" s="4" t="s">
        <v>11266</v>
      </c>
    </row>
    <row r="7871" customFormat="false" ht="15.75" hidden="false" customHeight="false" outlineLevel="0" collapsed="false">
      <c r="A7871" s="3" t="n">
        <v>7870</v>
      </c>
      <c r="B7871" s="4" t="s">
        <v>27239</v>
      </c>
      <c r="C7871" s="4" t="s">
        <v>27240</v>
      </c>
      <c r="D7871" s="4" t="s">
        <v>27241</v>
      </c>
      <c r="E7871" s="4" t="s">
        <v>10</v>
      </c>
      <c r="F7871" s="4" t="s">
        <v>10</v>
      </c>
      <c r="G7871" s="4" t="s">
        <v>11266</v>
      </c>
    </row>
    <row r="7872" customFormat="false" ht="15.75" hidden="false" customHeight="false" outlineLevel="0" collapsed="false">
      <c r="A7872" s="3" t="n">
        <v>7871</v>
      </c>
      <c r="B7872" s="4" t="s">
        <v>27242</v>
      </c>
      <c r="C7872" s="4" t="s">
        <v>27243</v>
      </c>
      <c r="D7872" s="4" t="s">
        <v>27244</v>
      </c>
      <c r="E7872" s="4" t="n">
        <v>9935242237</v>
      </c>
      <c r="F7872" s="4" t="s">
        <v>10</v>
      </c>
      <c r="G7872" s="4" t="s">
        <v>11266</v>
      </c>
    </row>
    <row r="7873" customFormat="false" ht="15.75" hidden="false" customHeight="false" outlineLevel="0" collapsed="false">
      <c r="A7873" s="3" t="n">
        <v>7872</v>
      </c>
      <c r="B7873" s="4" t="s">
        <v>27245</v>
      </c>
      <c r="C7873" s="4" t="s">
        <v>27246</v>
      </c>
      <c r="D7873" s="4" t="s">
        <v>27247</v>
      </c>
      <c r="E7873" s="8" t="n">
        <v>914023000000</v>
      </c>
      <c r="F7873" s="4" t="s">
        <v>27248</v>
      </c>
      <c r="G7873" s="4" t="s">
        <v>11266</v>
      </c>
    </row>
    <row r="7874" customFormat="false" ht="15.75" hidden="false" customHeight="false" outlineLevel="0" collapsed="false">
      <c r="A7874" s="3" t="n">
        <v>7873</v>
      </c>
      <c r="B7874" s="4" t="s">
        <v>27249</v>
      </c>
      <c r="C7874" s="4" t="s">
        <v>27250</v>
      </c>
      <c r="D7874" s="4" t="s">
        <v>27251</v>
      </c>
      <c r="E7874" s="4" t="s">
        <v>10</v>
      </c>
      <c r="F7874" s="4" t="s">
        <v>27252</v>
      </c>
      <c r="G7874" s="4" t="s">
        <v>11266</v>
      </c>
    </row>
    <row r="7875" customFormat="false" ht="15.75" hidden="false" customHeight="false" outlineLevel="0" collapsed="false">
      <c r="A7875" s="3" t="n">
        <v>7874</v>
      </c>
      <c r="B7875" s="4" t="s">
        <v>27253</v>
      </c>
      <c r="C7875" s="4" t="s">
        <v>27254</v>
      </c>
      <c r="D7875" s="4" t="s">
        <v>27255</v>
      </c>
      <c r="E7875" s="4" t="s">
        <v>27256</v>
      </c>
      <c r="F7875" s="4" t="s">
        <v>27257</v>
      </c>
      <c r="G7875" s="4" t="s">
        <v>11266</v>
      </c>
    </row>
    <row r="7876" customFormat="false" ht="15.75" hidden="false" customHeight="false" outlineLevel="0" collapsed="false">
      <c r="A7876" s="3" t="n">
        <v>7875</v>
      </c>
      <c r="B7876" s="4" t="s">
        <v>27258</v>
      </c>
      <c r="C7876" s="4" t="s">
        <v>27259</v>
      </c>
      <c r="D7876" s="4" t="s">
        <v>27260</v>
      </c>
      <c r="E7876" s="4" t="s">
        <v>10</v>
      </c>
      <c r="F7876" s="4" t="s">
        <v>27261</v>
      </c>
      <c r="G7876" s="4" t="s">
        <v>11266</v>
      </c>
    </row>
    <row r="7877" customFormat="false" ht="15.75" hidden="false" customHeight="false" outlineLevel="0" collapsed="false">
      <c r="A7877" s="3" t="n">
        <v>7876</v>
      </c>
      <c r="B7877" s="4" t="s">
        <v>27262</v>
      </c>
      <c r="C7877" s="4" t="s">
        <v>27263</v>
      </c>
      <c r="D7877" s="4" t="s">
        <v>27264</v>
      </c>
      <c r="E7877" s="4" t="s">
        <v>27265</v>
      </c>
      <c r="F7877" s="4" t="s">
        <v>10</v>
      </c>
      <c r="G7877" s="4" t="s">
        <v>11266</v>
      </c>
    </row>
    <row r="7878" customFormat="false" ht="15.75" hidden="false" customHeight="false" outlineLevel="0" collapsed="false">
      <c r="A7878" s="3" t="n">
        <v>7877</v>
      </c>
      <c r="B7878" s="4" t="s">
        <v>27266</v>
      </c>
      <c r="C7878" s="4" t="s">
        <v>27267</v>
      </c>
      <c r="D7878" s="4" t="s">
        <v>27268</v>
      </c>
      <c r="E7878" s="4" t="s">
        <v>10</v>
      </c>
      <c r="F7878" s="4" t="s">
        <v>10</v>
      </c>
      <c r="G7878" s="4" t="s">
        <v>11266</v>
      </c>
    </row>
    <row r="7879" customFormat="false" ht="15.75" hidden="false" customHeight="false" outlineLevel="0" collapsed="false">
      <c r="A7879" s="3" t="n">
        <v>7878</v>
      </c>
      <c r="B7879" s="4" t="s">
        <v>27269</v>
      </c>
      <c r="C7879" s="4" t="s">
        <v>27270</v>
      </c>
      <c r="D7879" s="4" t="s">
        <v>27271</v>
      </c>
      <c r="E7879" s="4" t="s">
        <v>10</v>
      </c>
      <c r="F7879" s="4" t="s">
        <v>10</v>
      </c>
      <c r="G7879" s="4" t="s">
        <v>11266</v>
      </c>
    </row>
    <row r="7880" customFormat="false" ht="15.75" hidden="false" customHeight="false" outlineLevel="0" collapsed="false">
      <c r="A7880" s="3" t="n">
        <v>7879</v>
      </c>
      <c r="B7880" s="4" t="s">
        <v>27272</v>
      </c>
      <c r="C7880" s="4" t="s">
        <v>27273</v>
      </c>
      <c r="D7880" s="4" t="s">
        <v>27274</v>
      </c>
      <c r="E7880" s="4" t="n">
        <v>9618013538</v>
      </c>
      <c r="F7880" s="4" t="s">
        <v>27275</v>
      </c>
      <c r="G7880" s="4" t="s">
        <v>11266</v>
      </c>
    </row>
    <row r="7881" customFormat="false" ht="15.75" hidden="false" customHeight="false" outlineLevel="0" collapsed="false">
      <c r="A7881" s="3" t="n">
        <v>7880</v>
      </c>
      <c r="B7881" s="4" t="s">
        <v>27276</v>
      </c>
      <c r="C7881" s="4" t="s">
        <v>27277</v>
      </c>
      <c r="D7881" s="4" t="s">
        <v>27278</v>
      </c>
      <c r="E7881" s="4" t="s">
        <v>10</v>
      </c>
      <c r="F7881" s="4" t="s">
        <v>27279</v>
      </c>
      <c r="G7881" s="4" t="s">
        <v>11266</v>
      </c>
    </row>
    <row r="7882" customFormat="false" ht="15.75" hidden="false" customHeight="false" outlineLevel="0" collapsed="false">
      <c r="A7882" s="3" t="n">
        <v>7881</v>
      </c>
      <c r="B7882" s="4" t="s">
        <v>27280</v>
      </c>
      <c r="C7882" s="4" t="s">
        <v>27281</v>
      </c>
      <c r="D7882" s="4" t="s">
        <v>27282</v>
      </c>
      <c r="E7882" s="4" t="n">
        <v>7799044110</v>
      </c>
      <c r="F7882" s="4" t="s">
        <v>27283</v>
      </c>
      <c r="G7882" s="4" t="s">
        <v>11266</v>
      </c>
    </row>
    <row r="7883" customFormat="false" ht="15.75" hidden="false" customHeight="false" outlineLevel="0" collapsed="false">
      <c r="A7883" s="3" t="n">
        <v>7882</v>
      </c>
      <c r="B7883" s="4" t="s">
        <v>27284</v>
      </c>
      <c r="C7883" s="4" t="s">
        <v>9509</v>
      </c>
      <c r="D7883" s="4" t="s">
        <v>27285</v>
      </c>
      <c r="E7883" s="4" t="s">
        <v>10</v>
      </c>
      <c r="F7883" s="4" t="s">
        <v>10</v>
      </c>
      <c r="G7883" s="4" t="s">
        <v>11266</v>
      </c>
    </row>
    <row r="7884" customFormat="false" ht="15.75" hidden="false" customHeight="false" outlineLevel="0" collapsed="false">
      <c r="A7884" s="3" t="n">
        <v>7883</v>
      </c>
      <c r="B7884" s="4" t="s">
        <v>27286</v>
      </c>
      <c r="C7884" s="4" t="s">
        <v>26388</v>
      </c>
      <c r="D7884" s="4" t="s">
        <v>27287</v>
      </c>
      <c r="E7884" s="4" t="n">
        <v>9843946070</v>
      </c>
      <c r="F7884" s="4" t="s">
        <v>27288</v>
      </c>
      <c r="G7884" s="4" t="s">
        <v>11266</v>
      </c>
    </row>
    <row r="7885" customFormat="false" ht="15.75" hidden="false" customHeight="false" outlineLevel="0" collapsed="false">
      <c r="A7885" s="3" t="n">
        <v>7884</v>
      </c>
      <c r="B7885" s="4" t="s">
        <v>27289</v>
      </c>
      <c r="C7885" s="4" t="s">
        <v>27290</v>
      </c>
      <c r="D7885" s="4" t="s">
        <v>27291</v>
      </c>
      <c r="E7885" s="4" t="n">
        <v>9010555585</v>
      </c>
      <c r="F7885" s="4" t="s">
        <v>27292</v>
      </c>
      <c r="G7885" s="4" t="s">
        <v>11266</v>
      </c>
    </row>
    <row r="7886" customFormat="false" ht="15.75" hidden="false" customHeight="false" outlineLevel="0" collapsed="false">
      <c r="A7886" s="3" t="n">
        <v>7885</v>
      </c>
      <c r="B7886" s="4" t="s">
        <v>27293</v>
      </c>
      <c r="C7886" s="4" t="s">
        <v>27294</v>
      </c>
      <c r="D7886" s="4" t="s">
        <v>27295</v>
      </c>
      <c r="E7886" s="4" t="n">
        <v>7982589490</v>
      </c>
      <c r="F7886" s="4" t="s">
        <v>27296</v>
      </c>
      <c r="G7886" s="4" t="s">
        <v>11266</v>
      </c>
    </row>
    <row r="7887" customFormat="false" ht="15.75" hidden="false" customHeight="false" outlineLevel="0" collapsed="false">
      <c r="A7887" s="3" t="n">
        <v>7886</v>
      </c>
      <c r="B7887" s="4" t="s">
        <v>27297</v>
      </c>
      <c r="C7887" s="4" t="s">
        <v>27298</v>
      </c>
      <c r="D7887" s="4" t="s">
        <v>27299</v>
      </c>
      <c r="E7887" s="4" t="s">
        <v>27300</v>
      </c>
      <c r="F7887" s="4" t="s">
        <v>27301</v>
      </c>
      <c r="G7887" s="4" t="s">
        <v>11266</v>
      </c>
    </row>
    <row r="7888" customFormat="false" ht="15.75" hidden="false" customHeight="false" outlineLevel="0" collapsed="false">
      <c r="A7888" s="3" t="n">
        <v>7887</v>
      </c>
      <c r="B7888" s="4" t="s">
        <v>27302</v>
      </c>
      <c r="C7888" s="4" t="s">
        <v>27303</v>
      </c>
      <c r="D7888" s="4" t="s">
        <v>27304</v>
      </c>
      <c r="E7888" s="4" t="s">
        <v>10</v>
      </c>
      <c r="F7888" s="4" t="s">
        <v>27305</v>
      </c>
      <c r="G7888" s="4" t="s">
        <v>11266</v>
      </c>
    </row>
    <row r="7889" customFormat="false" ht="15.75" hidden="false" customHeight="false" outlineLevel="0" collapsed="false">
      <c r="A7889" s="3" t="n">
        <v>7888</v>
      </c>
      <c r="B7889" s="4" t="s">
        <v>27306</v>
      </c>
      <c r="C7889" s="4" t="s">
        <v>27307</v>
      </c>
      <c r="D7889" s="4" t="s">
        <v>27308</v>
      </c>
      <c r="E7889" s="4" t="s">
        <v>27309</v>
      </c>
      <c r="F7889" s="4" t="s">
        <v>27310</v>
      </c>
      <c r="G7889" s="4" t="s">
        <v>11266</v>
      </c>
    </row>
    <row r="7890" customFormat="false" ht="15.75" hidden="false" customHeight="false" outlineLevel="0" collapsed="false">
      <c r="A7890" s="3" t="n">
        <v>7889</v>
      </c>
      <c r="B7890" s="4" t="s">
        <v>27311</v>
      </c>
      <c r="C7890" s="4" t="s">
        <v>27312</v>
      </c>
      <c r="D7890" s="4" t="s">
        <v>27313</v>
      </c>
      <c r="E7890" s="4" t="n">
        <v>91.99994193</v>
      </c>
      <c r="F7890" s="4" t="s">
        <v>27314</v>
      </c>
      <c r="G7890" s="4" t="s">
        <v>11266</v>
      </c>
    </row>
    <row r="7891" customFormat="false" ht="15.75" hidden="false" customHeight="false" outlineLevel="0" collapsed="false">
      <c r="A7891" s="3" t="n">
        <v>7890</v>
      </c>
      <c r="B7891" s="4" t="s">
        <v>27315</v>
      </c>
      <c r="C7891" s="4" t="s">
        <v>27316</v>
      </c>
      <c r="D7891" s="4" t="s">
        <v>27317</v>
      </c>
      <c r="E7891" s="4" t="n">
        <v>9983117003</v>
      </c>
      <c r="F7891" s="4" t="s">
        <v>10</v>
      </c>
      <c r="G7891" s="4" t="s">
        <v>11266</v>
      </c>
    </row>
    <row r="7892" customFormat="false" ht="15.75" hidden="false" customHeight="false" outlineLevel="0" collapsed="false">
      <c r="A7892" s="3" t="n">
        <v>7891</v>
      </c>
      <c r="B7892" s="4" t="s">
        <v>27318</v>
      </c>
      <c r="C7892" s="4" t="s">
        <v>835</v>
      </c>
      <c r="D7892" s="4" t="s">
        <v>27319</v>
      </c>
      <c r="E7892" s="4" t="n">
        <v>7483338798</v>
      </c>
      <c r="F7892" s="4" t="s">
        <v>27320</v>
      </c>
      <c r="G7892" s="4" t="s">
        <v>11266</v>
      </c>
    </row>
    <row r="7893" customFormat="false" ht="15.75" hidden="false" customHeight="false" outlineLevel="0" collapsed="false">
      <c r="A7893" s="3" t="n">
        <v>7892</v>
      </c>
      <c r="B7893" s="4" t="s">
        <v>27321</v>
      </c>
      <c r="C7893" s="4" t="s">
        <v>27322</v>
      </c>
      <c r="D7893" s="4" t="s">
        <v>27323</v>
      </c>
      <c r="E7893" s="4" t="s">
        <v>27324</v>
      </c>
      <c r="F7893" s="4" t="s">
        <v>10</v>
      </c>
      <c r="G7893" s="4" t="s">
        <v>11266</v>
      </c>
    </row>
    <row r="7894" customFormat="false" ht="15.75" hidden="false" customHeight="false" outlineLevel="0" collapsed="false">
      <c r="A7894" s="3" t="n">
        <v>7893</v>
      </c>
      <c r="B7894" s="4" t="s">
        <v>27325</v>
      </c>
      <c r="C7894" s="4" t="s">
        <v>27326</v>
      </c>
      <c r="D7894" s="4" t="s">
        <v>27327</v>
      </c>
      <c r="E7894" s="4" t="n">
        <v>8056780587</v>
      </c>
      <c r="F7894" s="4" t="s">
        <v>27328</v>
      </c>
      <c r="G7894" s="4" t="s">
        <v>11266</v>
      </c>
    </row>
    <row r="7895" customFormat="false" ht="15.75" hidden="false" customHeight="false" outlineLevel="0" collapsed="false">
      <c r="A7895" s="3" t="n">
        <v>7894</v>
      </c>
      <c r="B7895" s="4" t="s">
        <v>27329</v>
      </c>
      <c r="C7895" s="4" t="s">
        <v>27330</v>
      </c>
      <c r="D7895" s="4" t="s">
        <v>27331</v>
      </c>
      <c r="E7895" s="4" t="s">
        <v>27332</v>
      </c>
      <c r="F7895" s="4" t="s">
        <v>27333</v>
      </c>
      <c r="G7895" s="4" t="s">
        <v>11266</v>
      </c>
    </row>
    <row r="7896" customFormat="false" ht="15.75" hidden="false" customHeight="false" outlineLevel="0" collapsed="false">
      <c r="A7896" s="3" t="n">
        <v>7895</v>
      </c>
      <c r="B7896" s="4" t="s">
        <v>27334</v>
      </c>
      <c r="C7896" s="4" t="s">
        <v>27335</v>
      </c>
      <c r="D7896" s="4" t="s">
        <v>27336</v>
      </c>
      <c r="E7896" s="4" t="n">
        <v>9833354555</v>
      </c>
      <c r="F7896" s="4" t="s">
        <v>27337</v>
      </c>
      <c r="G7896" s="4" t="s">
        <v>11266</v>
      </c>
    </row>
    <row r="7897" customFormat="false" ht="15.75" hidden="false" customHeight="false" outlineLevel="0" collapsed="false">
      <c r="A7897" s="3" t="n">
        <v>7896</v>
      </c>
      <c r="B7897" s="4" t="s">
        <v>27338</v>
      </c>
      <c r="C7897" s="4" t="s">
        <v>27339</v>
      </c>
      <c r="D7897" s="4" t="s">
        <v>27340</v>
      </c>
      <c r="E7897" s="4" t="s">
        <v>27341</v>
      </c>
      <c r="F7897" s="4" t="s">
        <v>27342</v>
      </c>
      <c r="G7897" s="4" t="s">
        <v>11266</v>
      </c>
    </row>
    <row r="7898" customFormat="false" ht="15.75" hidden="false" customHeight="false" outlineLevel="0" collapsed="false">
      <c r="A7898" s="3" t="n">
        <v>7897</v>
      </c>
      <c r="B7898" s="4" t="s">
        <v>27343</v>
      </c>
      <c r="C7898" s="4" t="s">
        <v>27344</v>
      </c>
      <c r="D7898" s="4" t="s">
        <v>27345</v>
      </c>
      <c r="E7898" s="4" t="n">
        <v>9619808271</v>
      </c>
      <c r="F7898" s="4" t="s">
        <v>27346</v>
      </c>
      <c r="G7898" s="4" t="s">
        <v>11266</v>
      </c>
    </row>
    <row r="7899" customFormat="false" ht="15.75" hidden="false" customHeight="false" outlineLevel="0" collapsed="false">
      <c r="A7899" s="3" t="n">
        <v>7898</v>
      </c>
      <c r="B7899" s="4" t="s">
        <v>27347</v>
      </c>
      <c r="C7899" s="4" t="s">
        <v>27348</v>
      </c>
      <c r="D7899" s="4" t="s">
        <v>27349</v>
      </c>
      <c r="E7899" s="4" t="n">
        <v>8599040333</v>
      </c>
      <c r="F7899" s="4" t="s">
        <v>10</v>
      </c>
      <c r="G7899" s="4" t="s">
        <v>11266</v>
      </c>
    </row>
    <row r="7900" customFormat="false" ht="15.75" hidden="false" customHeight="false" outlineLevel="0" collapsed="false">
      <c r="A7900" s="3" t="n">
        <v>7899</v>
      </c>
      <c r="B7900" s="4" t="s">
        <v>27350</v>
      </c>
      <c r="C7900" s="4" t="s">
        <v>27351</v>
      </c>
      <c r="D7900" s="4" t="s">
        <v>27352</v>
      </c>
      <c r="E7900" s="4" t="s">
        <v>27353</v>
      </c>
      <c r="F7900" s="4" t="s">
        <v>27354</v>
      </c>
      <c r="G7900" s="4" t="s">
        <v>11266</v>
      </c>
    </row>
    <row r="7901" customFormat="false" ht="15.75" hidden="false" customHeight="false" outlineLevel="0" collapsed="false">
      <c r="A7901" s="3" t="n">
        <v>7900</v>
      </c>
      <c r="B7901" s="4" t="s">
        <v>27355</v>
      </c>
      <c r="C7901" s="4" t="s">
        <v>27356</v>
      </c>
      <c r="D7901" s="4" t="s">
        <v>27357</v>
      </c>
      <c r="E7901" s="4" t="s">
        <v>27358</v>
      </c>
      <c r="F7901" s="4" t="s">
        <v>27359</v>
      </c>
      <c r="G7901" s="4" t="s">
        <v>11266</v>
      </c>
    </row>
    <row r="7902" customFormat="false" ht="15.75" hidden="false" customHeight="false" outlineLevel="0" collapsed="false">
      <c r="A7902" s="3" t="n">
        <v>7901</v>
      </c>
      <c r="B7902" s="4" t="s">
        <v>27360</v>
      </c>
      <c r="C7902" s="4" t="s">
        <v>27361</v>
      </c>
      <c r="D7902" s="4" t="s">
        <v>27362</v>
      </c>
      <c r="E7902" s="4" t="s">
        <v>10</v>
      </c>
      <c r="F7902" s="4" t="s">
        <v>10</v>
      </c>
      <c r="G7902" s="4" t="s">
        <v>11266</v>
      </c>
    </row>
    <row r="7903" customFormat="false" ht="15.75" hidden="false" customHeight="false" outlineLevel="0" collapsed="false">
      <c r="A7903" s="3" t="n">
        <v>7902</v>
      </c>
      <c r="B7903" s="4" t="s">
        <v>27363</v>
      </c>
      <c r="C7903" s="4" t="s">
        <v>27364</v>
      </c>
      <c r="D7903" s="4" t="s">
        <v>27365</v>
      </c>
      <c r="E7903" s="4" t="n">
        <v>9820086605</v>
      </c>
      <c r="F7903" s="4" t="s">
        <v>27366</v>
      </c>
      <c r="G7903" s="4" t="s">
        <v>11266</v>
      </c>
    </row>
    <row r="7904" customFormat="false" ht="15.75" hidden="false" customHeight="false" outlineLevel="0" collapsed="false">
      <c r="A7904" s="3" t="n">
        <v>7903</v>
      </c>
      <c r="B7904" s="4" t="s">
        <v>27367</v>
      </c>
      <c r="C7904" s="4" t="s">
        <v>27368</v>
      </c>
      <c r="D7904" s="4" t="s">
        <v>27369</v>
      </c>
      <c r="E7904" s="8" t="n">
        <v>9106370000000</v>
      </c>
      <c r="F7904" s="4" t="s">
        <v>27370</v>
      </c>
      <c r="G7904" s="4" t="s">
        <v>11266</v>
      </c>
    </row>
    <row r="7905" customFormat="false" ht="15.75" hidden="false" customHeight="false" outlineLevel="0" collapsed="false">
      <c r="A7905" s="3" t="n">
        <v>7904</v>
      </c>
      <c r="B7905" s="4" t="s">
        <v>27371</v>
      </c>
      <c r="C7905" s="4" t="s">
        <v>27372</v>
      </c>
      <c r="D7905" s="4" t="s">
        <v>27373</v>
      </c>
      <c r="E7905" s="4" t="s">
        <v>27374</v>
      </c>
      <c r="F7905" s="4" t="s">
        <v>27375</v>
      </c>
      <c r="G7905" s="4" t="s">
        <v>11266</v>
      </c>
    </row>
    <row r="7906" customFormat="false" ht="15.75" hidden="false" customHeight="false" outlineLevel="0" collapsed="false">
      <c r="A7906" s="3" t="n">
        <v>7905</v>
      </c>
      <c r="B7906" s="4" t="s">
        <v>27376</v>
      </c>
      <c r="C7906" s="4" t="s">
        <v>27377</v>
      </c>
      <c r="D7906" s="4" t="s">
        <v>27378</v>
      </c>
      <c r="E7906" s="4" t="n">
        <v>6421707041</v>
      </c>
      <c r="F7906" s="4" t="s">
        <v>27379</v>
      </c>
      <c r="G7906" s="4" t="s">
        <v>11266</v>
      </c>
    </row>
    <row r="7907" customFormat="false" ht="15.75" hidden="false" customHeight="false" outlineLevel="0" collapsed="false">
      <c r="A7907" s="3" t="n">
        <v>7906</v>
      </c>
      <c r="B7907" s="4" t="s">
        <v>27380</v>
      </c>
      <c r="C7907" s="4" t="s">
        <v>27381</v>
      </c>
      <c r="D7907" s="4" t="s">
        <v>27382</v>
      </c>
      <c r="E7907" s="4" t="s">
        <v>27383</v>
      </c>
      <c r="F7907" s="4" t="s">
        <v>27384</v>
      </c>
      <c r="G7907" s="4" t="s">
        <v>11266</v>
      </c>
    </row>
    <row r="7908" customFormat="false" ht="15.75" hidden="false" customHeight="false" outlineLevel="0" collapsed="false">
      <c r="A7908" s="3" t="n">
        <v>7907</v>
      </c>
      <c r="B7908" s="4" t="s">
        <v>27385</v>
      </c>
      <c r="C7908" s="4" t="s">
        <v>27386</v>
      </c>
      <c r="D7908" s="4" t="s">
        <v>27387</v>
      </c>
      <c r="E7908" s="4" t="n">
        <v>9791251225</v>
      </c>
      <c r="F7908" s="4" t="s">
        <v>27388</v>
      </c>
      <c r="G7908" s="4" t="s">
        <v>11266</v>
      </c>
    </row>
    <row r="7909" customFormat="false" ht="15.75" hidden="false" customHeight="false" outlineLevel="0" collapsed="false">
      <c r="A7909" s="3" t="n">
        <v>7908</v>
      </c>
      <c r="B7909" s="4" t="s">
        <v>27389</v>
      </c>
      <c r="C7909" s="4" t="s">
        <v>27390</v>
      </c>
      <c r="D7909" s="4" t="s">
        <v>27391</v>
      </c>
      <c r="E7909" s="4" t="s">
        <v>10</v>
      </c>
      <c r="F7909" s="4" t="s">
        <v>27392</v>
      </c>
      <c r="G7909" s="4" t="s">
        <v>11266</v>
      </c>
    </row>
    <row r="7910" customFormat="false" ht="15.75" hidden="false" customHeight="false" outlineLevel="0" collapsed="false">
      <c r="A7910" s="3" t="n">
        <v>7909</v>
      </c>
      <c r="B7910" s="4" t="s">
        <v>27393</v>
      </c>
      <c r="C7910" s="4" t="s">
        <v>27394</v>
      </c>
      <c r="D7910" s="4" t="s">
        <v>27395</v>
      </c>
      <c r="E7910" s="4" t="s">
        <v>27396</v>
      </c>
      <c r="F7910" s="4" t="s">
        <v>27397</v>
      </c>
      <c r="G7910" s="4" t="s">
        <v>11266</v>
      </c>
    </row>
    <row r="7911" customFormat="false" ht="15.75" hidden="false" customHeight="false" outlineLevel="0" collapsed="false">
      <c r="A7911" s="3" t="n">
        <v>7910</v>
      </c>
      <c r="B7911" s="4" t="s">
        <v>27398</v>
      </c>
      <c r="C7911" s="4" t="s">
        <v>27399</v>
      </c>
      <c r="D7911" s="4" t="s">
        <v>27400</v>
      </c>
      <c r="E7911" s="4" t="s">
        <v>10</v>
      </c>
      <c r="F7911" s="4" t="s">
        <v>10</v>
      </c>
      <c r="G7911" s="4" t="s">
        <v>10</v>
      </c>
    </row>
    <row r="7912" customFormat="false" ht="15.75" hidden="false" customHeight="false" outlineLevel="0" collapsed="false">
      <c r="A7912" s="3" t="n">
        <v>7911</v>
      </c>
      <c r="B7912" s="4" t="s">
        <v>27401</v>
      </c>
      <c r="C7912" s="4" t="s">
        <v>27402</v>
      </c>
      <c r="D7912" s="4" t="s">
        <v>27403</v>
      </c>
      <c r="E7912" s="4" t="s">
        <v>27404</v>
      </c>
      <c r="F7912" s="4" t="s">
        <v>27405</v>
      </c>
      <c r="G7912" s="4" t="s">
        <v>11266</v>
      </c>
    </row>
    <row r="7913" customFormat="false" ht="15.75" hidden="false" customHeight="false" outlineLevel="0" collapsed="false">
      <c r="A7913" s="3" t="n">
        <v>7912</v>
      </c>
      <c r="B7913" s="4" t="s">
        <v>27406</v>
      </c>
      <c r="C7913" s="4" t="s">
        <v>27407</v>
      </c>
      <c r="D7913" s="4" t="s">
        <v>27408</v>
      </c>
      <c r="E7913" s="4" t="s">
        <v>27409</v>
      </c>
      <c r="F7913" s="4" t="s">
        <v>27410</v>
      </c>
      <c r="G7913" s="4" t="s">
        <v>11266</v>
      </c>
    </row>
    <row r="7914" customFormat="false" ht="15.75" hidden="false" customHeight="false" outlineLevel="0" collapsed="false">
      <c r="A7914" s="3" t="n">
        <v>7913</v>
      </c>
      <c r="B7914" s="4" t="s">
        <v>27411</v>
      </c>
      <c r="C7914" s="4" t="s">
        <v>27412</v>
      </c>
      <c r="D7914" s="4" t="s">
        <v>27413</v>
      </c>
      <c r="E7914" s="4" t="n">
        <v>9811054938</v>
      </c>
      <c r="F7914" s="4" t="s">
        <v>27414</v>
      </c>
      <c r="G7914" s="4" t="s">
        <v>11266</v>
      </c>
    </row>
    <row r="7915" customFormat="false" ht="15.75" hidden="false" customHeight="false" outlineLevel="0" collapsed="false">
      <c r="A7915" s="3" t="n">
        <v>7914</v>
      </c>
      <c r="B7915" s="4" t="s">
        <v>27415</v>
      </c>
      <c r="C7915" s="4" t="s">
        <v>27416</v>
      </c>
      <c r="D7915" s="4" t="s">
        <v>27417</v>
      </c>
      <c r="E7915" s="4" t="s">
        <v>10</v>
      </c>
      <c r="F7915" s="4" t="s">
        <v>27418</v>
      </c>
      <c r="G7915" s="4" t="s">
        <v>11266</v>
      </c>
    </row>
    <row r="7916" customFormat="false" ht="15.75" hidden="false" customHeight="false" outlineLevel="0" collapsed="false">
      <c r="A7916" s="3" t="n">
        <v>7915</v>
      </c>
      <c r="B7916" s="4" t="s">
        <v>27419</v>
      </c>
      <c r="C7916" s="4" t="s">
        <v>27420</v>
      </c>
      <c r="D7916" s="4" t="s">
        <v>27421</v>
      </c>
      <c r="E7916" s="4" t="s">
        <v>10</v>
      </c>
      <c r="F7916" s="4" t="s">
        <v>27422</v>
      </c>
      <c r="G7916" s="4" t="s">
        <v>11266</v>
      </c>
    </row>
    <row r="7917" customFormat="false" ht="15.75" hidden="false" customHeight="false" outlineLevel="0" collapsed="false">
      <c r="A7917" s="3" t="n">
        <v>7916</v>
      </c>
      <c r="B7917" s="4" t="s">
        <v>27423</v>
      </c>
      <c r="C7917" s="4" t="s">
        <v>3893</v>
      </c>
      <c r="D7917" s="6" t="s">
        <v>27424</v>
      </c>
      <c r="E7917" s="8" t="n">
        <v>914039000000</v>
      </c>
      <c r="F7917" s="4" t="s">
        <v>10</v>
      </c>
      <c r="G7917" s="4" t="s">
        <v>11266</v>
      </c>
    </row>
    <row r="7918" customFormat="false" ht="15.75" hidden="false" customHeight="false" outlineLevel="0" collapsed="false">
      <c r="A7918" s="3" t="n">
        <v>7917</v>
      </c>
      <c r="B7918" s="4" t="s">
        <v>27425</v>
      </c>
      <c r="C7918" s="4" t="s">
        <v>27426</v>
      </c>
      <c r="D7918" s="4" t="s">
        <v>27427</v>
      </c>
      <c r="E7918" s="4" t="s">
        <v>27428</v>
      </c>
      <c r="F7918" s="4" t="s">
        <v>16929</v>
      </c>
      <c r="G7918" s="4" t="s">
        <v>11266</v>
      </c>
    </row>
    <row r="7919" customFormat="false" ht="15.75" hidden="false" customHeight="false" outlineLevel="0" collapsed="false">
      <c r="A7919" s="3" t="n">
        <v>7918</v>
      </c>
      <c r="B7919" s="4" t="s">
        <v>27429</v>
      </c>
      <c r="C7919" s="4" t="s">
        <v>26859</v>
      </c>
      <c r="D7919" s="4" t="s">
        <v>27430</v>
      </c>
      <c r="E7919" s="4" t="s">
        <v>10</v>
      </c>
      <c r="F7919" s="4" t="s">
        <v>10</v>
      </c>
      <c r="G7919" s="4" t="s">
        <v>27431</v>
      </c>
    </row>
    <row r="7920" customFormat="false" ht="15.75" hidden="false" customHeight="false" outlineLevel="0" collapsed="false">
      <c r="A7920" s="3" t="n">
        <v>7919</v>
      </c>
      <c r="B7920" s="4" t="s">
        <v>27432</v>
      </c>
      <c r="C7920" s="4" t="s">
        <v>27433</v>
      </c>
      <c r="D7920" s="4" t="s">
        <v>27434</v>
      </c>
      <c r="E7920" s="8" t="n">
        <v>912067000000</v>
      </c>
      <c r="F7920" s="4" t="s">
        <v>27435</v>
      </c>
      <c r="G7920" s="4" t="s">
        <v>11266</v>
      </c>
    </row>
    <row r="7921" customFormat="false" ht="15.75" hidden="false" customHeight="false" outlineLevel="0" collapsed="false">
      <c r="A7921" s="3" t="n">
        <v>7920</v>
      </c>
      <c r="B7921" s="4" t="s">
        <v>27436</v>
      </c>
      <c r="C7921" s="4" t="s">
        <v>24783</v>
      </c>
      <c r="D7921" s="4" t="s">
        <v>27437</v>
      </c>
      <c r="E7921" s="4" t="s">
        <v>27438</v>
      </c>
      <c r="F7921" s="4" t="s">
        <v>27439</v>
      </c>
      <c r="G7921" s="4" t="s">
        <v>11266</v>
      </c>
    </row>
    <row r="7922" customFormat="false" ht="15.75" hidden="false" customHeight="false" outlineLevel="0" collapsed="false">
      <c r="A7922" s="3" t="n">
        <v>7921</v>
      </c>
      <c r="B7922" s="4" t="s">
        <v>27440</v>
      </c>
      <c r="C7922" s="4" t="s">
        <v>27441</v>
      </c>
      <c r="D7922" s="4" t="s">
        <v>27442</v>
      </c>
      <c r="E7922" s="4" t="n">
        <v>9176095324</v>
      </c>
      <c r="F7922" s="4" t="s">
        <v>27443</v>
      </c>
      <c r="G7922" s="4" t="s">
        <v>11266</v>
      </c>
    </row>
    <row r="7923" customFormat="false" ht="15.75" hidden="false" customHeight="false" outlineLevel="0" collapsed="false">
      <c r="A7923" s="3" t="n">
        <v>7922</v>
      </c>
      <c r="B7923" s="4" t="s">
        <v>27444</v>
      </c>
      <c r="C7923" s="4" t="s">
        <v>163</v>
      </c>
      <c r="D7923" s="4" t="s">
        <v>27445</v>
      </c>
      <c r="E7923" s="4" t="s">
        <v>10</v>
      </c>
      <c r="F7923" s="4" t="s">
        <v>27446</v>
      </c>
      <c r="G7923" s="4" t="s">
        <v>11266</v>
      </c>
    </row>
    <row r="7924" customFormat="false" ht="15.75" hidden="false" customHeight="false" outlineLevel="0" collapsed="false">
      <c r="A7924" s="3" t="n">
        <v>7923</v>
      </c>
      <c r="B7924" s="4" t="s">
        <v>27447</v>
      </c>
      <c r="C7924" s="4" t="s">
        <v>27448</v>
      </c>
      <c r="D7924" s="4" t="s">
        <v>27449</v>
      </c>
      <c r="E7924" s="4" t="s">
        <v>10</v>
      </c>
      <c r="F7924" s="4" t="s">
        <v>27450</v>
      </c>
      <c r="G7924" s="4" t="s">
        <v>11266</v>
      </c>
    </row>
    <row r="7925" customFormat="false" ht="15.75" hidden="false" customHeight="false" outlineLevel="0" collapsed="false">
      <c r="A7925" s="3" t="n">
        <v>7924</v>
      </c>
      <c r="B7925" s="4" t="s">
        <v>27451</v>
      </c>
      <c r="C7925" s="4" t="s">
        <v>27452</v>
      </c>
      <c r="D7925" s="4" t="s">
        <v>27453</v>
      </c>
      <c r="E7925" s="4" t="n">
        <v>6379767572</v>
      </c>
      <c r="F7925" s="4" t="s">
        <v>10</v>
      </c>
      <c r="G7925" s="4" t="s">
        <v>11266</v>
      </c>
    </row>
    <row r="7926" customFormat="false" ht="15.75" hidden="false" customHeight="false" outlineLevel="0" collapsed="false">
      <c r="A7926" s="3" t="n">
        <v>7925</v>
      </c>
      <c r="B7926" s="4" t="s">
        <v>27454</v>
      </c>
      <c r="C7926" s="4" t="s">
        <v>27455</v>
      </c>
      <c r="D7926" s="4" t="s">
        <v>27456</v>
      </c>
      <c r="E7926" s="4" t="s">
        <v>10</v>
      </c>
      <c r="F7926" s="4" t="s">
        <v>27457</v>
      </c>
      <c r="G7926" s="4" t="s">
        <v>11266</v>
      </c>
    </row>
    <row r="7927" customFormat="false" ht="15.75" hidden="false" customHeight="false" outlineLevel="0" collapsed="false">
      <c r="A7927" s="3" t="n">
        <v>7926</v>
      </c>
      <c r="B7927" s="4" t="s">
        <v>27458</v>
      </c>
      <c r="C7927" s="4" t="s">
        <v>27459</v>
      </c>
      <c r="D7927" s="4" t="s">
        <v>27460</v>
      </c>
      <c r="E7927" s="4" t="s">
        <v>27461</v>
      </c>
      <c r="F7927" s="4" t="s">
        <v>10</v>
      </c>
      <c r="G7927" s="4" t="s">
        <v>11266</v>
      </c>
    </row>
    <row r="7928" customFormat="false" ht="15.75" hidden="false" customHeight="false" outlineLevel="0" collapsed="false">
      <c r="A7928" s="3" t="n">
        <v>7927</v>
      </c>
      <c r="B7928" s="4" t="s">
        <v>27462</v>
      </c>
      <c r="C7928" s="4" t="s">
        <v>27463</v>
      </c>
      <c r="D7928" s="5" t="s">
        <v>27464</v>
      </c>
      <c r="E7928" s="4" t="s">
        <v>27465</v>
      </c>
      <c r="F7928" s="4" t="s">
        <v>27466</v>
      </c>
      <c r="G7928" s="4" t="s">
        <v>11266</v>
      </c>
    </row>
    <row r="7929" customFormat="false" ht="15.75" hidden="false" customHeight="false" outlineLevel="0" collapsed="false">
      <c r="A7929" s="3" t="n">
        <v>7928</v>
      </c>
      <c r="B7929" s="4" t="s">
        <v>27467</v>
      </c>
      <c r="C7929" s="4" t="s">
        <v>27468</v>
      </c>
      <c r="D7929" s="4" t="s">
        <v>27469</v>
      </c>
      <c r="E7929" s="4" t="s">
        <v>27470</v>
      </c>
      <c r="F7929" s="4" t="s">
        <v>27471</v>
      </c>
      <c r="G7929" s="4" t="s">
        <v>11266</v>
      </c>
    </row>
    <row r="7930" customFormat="false" ht="15.75" hidden="false" customHeight="false" outlineLevel="0" collapsed="false">
      <c r="A7930" s="3" t="n">
        <v>7929</v>
      </c>
      <c r="B7930" s="4" t="s">
        <v>27472</v>
      </c>
      <c r="C7930" s="4" t="s">
        <v>27473</v>
      </c>
      <c r="D7930" s="4" t="s">
        <v>27474</v>
      </c>
      <c r="E7930" s="4" t="s">
        <v>27475</v>
      </c>
      <c r="F7930" s="4" t="s">
        <v>27476</v>
      </c>
      <c r="G7930" s="4" t="s">
        <v>11266</v>
      </c>
    </row>
    <row r="7931" customFormat="false" ht="15.75" hidden="false" customHeight="false" outlineLevel="0" collapsed="false">
      <c r="A7931" s="3" t="n">
        <v>7930</v>
      </c>
      <c r="B7931" s="4" t="s">
        <v>27477</v>
      </c>
      <c r="C7931" s="4" t="s">
        <v>27478</v>
      </c>
      <c r="D7931" s="4" t="s">
        <v>27479</v>
      </c>
      <c r="E7931" s="4" t="n">
        <v>9945888744</v>
      </c>
      <c r="F7931" s="4" t="s">
        <v>27480</v>
      </c>
      <c r="G7931" s="4" t="s">
        <v>11266</v>
      </c>
    </row>
    <row r="7932" customFormat="false" ht="15.75" hidden="false" customHeight="false" outlineLevel="0" collapsed="false">
      <c r="A7932" s="3" t="n">
        <v>7931</v>
      </c>
      <c r="B7932" s="4" t="s">
        <v>27481</v>
      </c>
      <c r="C7932" s="4" t="s">
        <v>27482</v>
      </c>
      <c r="D7932" s="4" t="s">
        <v>27483</v>
      </c>
      <c r="E7932" s="4" t="n">
        <v>7729992299</v>
      </c>
      <c r="F7932" s="4" t="s">
        <v>27484</v>
      </c>
      <c r="G7932" s="4" t="s">
        <v>11266</v>
      </c>
    </row>
    <row r="7933" customFormat="false" ht="15.75" hidden="false" customHeight="false" outlineLevel="0" collapsed="false">
      <c r="A7933" s="3" t="n">
        <v>7932</v>
      </c>
      <c r="B7933" s="4" t="s">
        <v>27485</v>
      </c>
      <c r="C7933" s="4" t="s">
        <v>27486</v>
      </c>
      <c r="D7933" s="4" t="s">
        <v>27487</v>
      </c>
      <c r="E7933" s="4" t="s">
        <v>27488</v>
      </c>
      <c r="F7933" s="4" t="s">
        <v>27489</v>
      </c>
      <c r="G7933" s="4" t="s">
        <v>11266</v>
      </c>
    </row>
    <row r="7934" customFormat="false" ht="15.75" hidden="false" customHeight="false" outlineLevel="0" collapsed="false">
      <c r="A7934" s="3" t="n">
        <v>7933</v>
      </c>
      <c r="B7934" s="4" t="s">
        <v>27490</v>
      </c>
      <c r="C7934" s="4" t="s">
        <v>7396</v>
      </c>
      <c r="D7934" s="4" t="s">
        <v>27491</v>
      </c>
      <c r="E7934" s="4" t="n">
        <v>9150009853</v>
      </c>
      <c r="F7934" s="4" t="s">
        <v>27492</v>
      </c>
      <c r="G7934" s="4" t="s">
        <v>11266</v>
      </c>
    </row>
    <row r="7935" customFormat="false" ht="15.75" hidden="false" customHeight="false" outlineLevel="0" collapsed="false">
      <c r="A7935" s="3" t="n">
        <v>7934</v>
      </c>
      <c r="B7935" s="4" t="s">
        <v>27493</v>
      </c>
      <c r="C7935" s="4" t="s">
        <v>27494</v>
      </c>
      <c r="D7935" s="4" t="s">
        <v>27495</v>
      </c>
      <c r="E7935" s="4" t="s">
        <v>27496</v>
      </c>
      <c r="F7935" s="4" t="s">
        <v>27497</v>
      </c>
      <c r="G7935" s="4" t="s">
        <v>11266</v>
      </c>
    </row>
    <row r="7936" customFormat="false" ht="15.75" hidden="false" customHeight="false" outlineLevel="0" collapsed="false">
      <c r="A7936" s="3" t="n">
        <v>7935</v>
      </c>
      <c r="B7936" s="4" t="s">
        <v>27498</v>
      </c>
      <c r="C7936" s="4" t="s">
        <v>27499</v>
      </c>
      <c r="D7936" s="4" t="s">
        <v>27500</v>
      </c>
      <c r="E7936" s="4" t="s">
        <v>27501</v>
      </c>
      <c r="F7936" s="4" t="s">
        <v>27502</v>
      </c>
      <c r="G7936" s="4" t="s">
        <v>11266</v>
      </c>
    </row>
    <row r="7937" customFormat="false" ht="15.75" hidden="false" customHeight="false" outlineLevel="0" collapsed="false">
      <c r="A7937" s="3" t="n">
        <v>7936</v>
      </c>
      <c r="B7937" s="4" t="s">
        <v>27503</v>
      </c>
      <c r="C7937" s="4" t="s">
        <v>27504</v>
      </c>
      <c r="D7937" s="4" t="s">
        <v>27505</v>
      </c>
      <c r="E7937" s="4" t="s">
        <v>27506</v>
      </c>
      <c r="F7937" s="4" t="s">
        <v>27507</v>
      </c>
      <c r="G7937" s="4" t="s">
        <v>11266</v>
      </c>
    </row>
    <row r="7938" customFormat="false" ht="15.75" hidden="false" customHeight="false" outlineLevel="0" collapsed="false">
      <c r="A7938" s="3" t="n">
        <v>7937</v>
      </c>
      <c r="B7938" s="4" t="s">
        <v>27508</v>
      </c>
      <c r="C7938" s="4" t="s">
        <v>27509</v>
      </c>
      <c r="D7938" s="4" t="s">
        <v>27510</v>
      </c>
      <c r="E7938" s="8" t="n">
        <v>918806000000</v>
      </c>
      <c r="F7938" s="4" t="s">
        <v>27511</v>
      </c>
      <c r="G7938" s="4" t="s">
        <v>11266</v>
      </c>
    </row>
    <row r="7939" customFormat="false" ht="15.75" hidden="false" customHeight="false" outlineLevel="0" collapsed="false">
      <c r="A7939" s="3" t="n">
        <v>7938</v>
      </c>
      <c r="B7939" s="4" t="s">
        <v>27512</v>
      </c>
      <c r="C7939" s="4" t="s">
        <v>10016</v>
      </c>
      <c r="D7939" s="4" t="s">
        <v>27513</v>
      </c>
      <c r="E7939" s="4" t="n">
        <v>9987161412</v>
      </c>
      <c r="F7939" s="4" t="s">
        <v>10</v>
      </c>
      <c r="G7939" s="4" t="s">
        <v>11266</v>
      </c>
    </row>
    <row r="7940" customFormat="false" ht="15.75" hidden="false" customHeight="false" outlineLevel="0" collapsed="false">
      <c r="A7940" s="3" t="n">
        <v>7939</v>
      </c>
      <c r="B7940" s="4" t="s">
        <v>27514</v>
      </c>
      <c r="C7940" s="4" t="s">
        <v>27515</v>
      </c>
      <c r="D7940" s="4" t="s">
        <v>27516</v>
      </c>
      <c r="E7940" s="4" t="s">
        <v>27517</v>
      </c>
      <c r="F7940" s="4" t="s">
        <v>27518</v>
      </c>
      <c r="G7940" s="4" t="s">
        <v>11266</v>
      </c>
    </row>
    <row r="7941" customFormat="false" ht="15.75" hidden="false" customHeight="false" outlineLevel="0" collapsed="false">
      <c r="A7941" s="3" t="n">
        <v>7940</v>
      </c>
      <c r="B7941" s="4" t="s">
        <v>27519</v>
      </c>
      <c r="C7941" s="4" t="s">
        <v>6853</v>
      </c>
      <c r="D7941" s="4" t="s">
        <v>27520</v>
      </c>
      <c r="E7941" s="4" t="s">
        <v>10</v>
      </c>
      <c r="F7941" s="4" t="s">
        <v>10</v>
      </c>
      <c r="G7941" s="4" t="s">
        <v>19192</v>
      </c>
    </row>
    <row r="7942" customFormat="false" ht="15.75" hidden="false" customHeight="false" outlineLevel="0" collapsed="false">
      <c r="A7942" s="3" t="n">
        <v>7941</v>
      </c>
      <c r="B7942" s="4" t="s">
        <v>27521</v>
      </c>
      <c r="C7942" s="4" t="s">
        <v>6853</v>
      </c>
      <c r="D7942" s="5" t="s">
        <v>27522</v>
      </c>
      <c r="E7942" s="4" t="s">
        <v>10</v>
      </c>
      <c r="F7942" s="4" t="s">
        <v>10</v>
      </c>
      <c r="G7942" s="4" t="s">
        <v>19192</v>
      </c>
    </row>
    <row r="7943" customFormat="false" ht="15.75" hidden="false" customHeight="false" outlineLevel="0" collapsed="false">
      <c r="A7943" s="3" t="n">
        <v>7942</v>
      </c>
      <c r="B7943" s="4" t="s">
        <v>27523</v>
      </c>
      <c r="C7943" s="4" t="s">
        <v>6853</v>
      </c>
      <c r="D7943" s="5" t="s">
        <v>27524</v>
      </c>
      <c r="E7943" s="4" t="s">
        <v>10</v>
      </c>
      <c r="F7943" s="4" t="s">
        <v>10</v>
      </c>
      <c r="G7943" s="4" t="s">
        <v>11266</v>
      </c>
    </row>
    <row r="7944" customFormat="false" ht="15.75" hidden="false" customHeight="false" outlineLevel="0" collapsed="false">
      <c r="A7944" s="3" t="n">
        <v>7943</v>
      </c>
      <c r="B7944" s="4" t="s">
        <v>27525</v>
      </c>
      <c r="C7944" s="4" t="s">
        <v>6853</v>
      </c>
      <c r="D7944" s="5" t="s">
        <v>27526</v>
      </c>
      <c r="E7944" s="4" t="e">
        <f aca="false">+91 7767001836</f>
        <v>#VALUE!</v>
      </c>
      <c r="F7944" s="4" t="s">
        <v>10</v>
      </c>
      <c r="G7944" s="4" t="s">
        <v>19192</v>
      </c>
    </row>
    <row r="7945" customFormat="false" ht="15.75" hidden="false" customHeight="false" outlineLevel="0" collapsed="false">
      <c r="A7945" s="3" t="n">
        <v>7944</v>
      </c>
      <c r="B7945" s="4" t="s">
        <v>27527</v>
      </c>
      <c r="C7945" s="4" t="s">
        <v>27528</v>
      </c>
      <c r="D7945" s="4" t="s">
        <v>27529</v>
      </c>
      <c r="E7945" s="4" t="s">
        <v>27530</v>
      </c>
      <c r="F7945" s="4" t="s">
        <v>10</v>
      </c>
      <c r="G7945" s="4" t="s">
        <v>11266</v>
      </c>
    </row>
    <row r="7946" customFormat="false" ht="15.75" hidden="false" customHeight="false" outlineLevel="0" collapsed="false">
      <c r="A7946" s="3" t="n">
        <v>7945</v>
      </c>
      <c r="B7946" s="4" t="s">
        <v>27531</v>
      </c>
      <c r="C7946" s="4" t="s">
        <v>6853</v>
      </c>
      <c r="D7946" s="4" t="s">
        <v>27532</v>
      </c>
      <c r="E7946" s="4" t="s">
        <v>10</v>
      </c>
      <c r="F7946" s="4" t="s">
        <v>10</v>
      </c>
      <c r="G7946" s="4" t="s">
        <v>19192</v>
      </c>
    </row>
    <row r="7947" customFormat="false" ht="15.75" hidden="false" customHeight="false" outlineLevel="0" collapsed="false">
      <c r="A7947" s="3" t="n">
        <v>7946</v>
      </c>
      <c r="B7947" s="4" t="s">
        <v>27533</v>
      </c>
      <c r="C7947" s="4" t="s">
        <v>6853</v>
      </c>
      <c r="D7947" s="5" t="s">
        <v>27534</v>
      </c>
      <c r="E7947" s="4" t="s">
        <v>10</v>
      </c>
      <c r="F7947" s="4" t="s">
        <v>10</v>
      </c>
      <c r="G7947" s="4" t="s">
        <v>19192</v>
      </c>
    </row>
    <row r="7948" customFormat="false" ht="15.75" hidden="false" customHeight="false" outlineLevel="0" collapsed="false">
      <c r="A7948" s="3" t="n">
        <v>7947</v>
      </c>
      <c r="B7948" s="4" t="s">
        <v>27535</v>
      </c>
      <c r="C7948" s="4" t="s">
        <v>6853</v>
      </c>
      <c r="D7948" s="6" t="s">
        <v>27536</v>
      </c>
      <c r="E7948" s="4" t="s">
        <v>10</v>
      </c>
      <c r="F7948" s="4" t="s">
        <v>10</v>
      </c>
      <c r="G7948" s="4" t="s">
        <v>19192</v>
      </c>
    </row>
    <row r="7949" customFormat="false" ht="15.75" hidden="false" customHeight="false" outlineLevel="0" collapsed="false">
      <c r="A7949" s="3" t="n">
        <v>7948</v>
      </c>
      <c r="B7949" s="4" t="s">
        <v>27537</v>
      </c>
      <c r="C7949" s="4" t="s">
        <v>6853</v>
      </c>
      <c r="D7949" s="6" t="s">
        <v>27538</v>
      </c>
      <c r="E7949" s="4" t="s">
        <v>10</v>
      </c>
      <c r="F7949" s="4" t="s">
        <v>10</v>
      </c>
      <c r="G7949" s="7" t="s">
        <v>146</v>
      </c>
    </row>
    <row r="7950" customFormat="false" ht="15.75" hidden="false" customHeight="false" outlineLevel="0" collapsed="false">
      <c r="A7950" s="3" t="n">
        <v>7949</v>
      </c>
      <c r="B7950" s="4" t="s">
        <v>27539</v>
      </c>
      <c r="C7950" s="4" t="s">
        <v>6853</v>
      </c>
      <c r="D7950" s="5" t="s">
        <v>27540</v>
      </c>
      <c r="E7950" s="4" t="s">
        <v>10</v>
      </c>
      <c r="F7950" s="4" t="s">
        <v>10</v>
      </c>
      <c r="G7950" s="4" t="s">
        <v>19192</v>
      </c>
    </row>
    <row r="7951" customFormat="false" ht="15.75" hidden="false" customHeight="false" outlineLevel="0" collapsed="false">
      <c r="A7951" s="3" t="n">
        <v>7950</v>
      </c>
      <c r="B7951" s="4" t="s">
        <v>27541</v>
      </c>
      <c r="C7951" s="4" t="s">
        <v>6853</v>
      </c>
      <c r="D7951" s="5" t="s">
        <v>27542</v>
      </c>
      <c r="E7951" s="4" t="s">
        <v>27543</v>
      </c>
      <c r="F7951" s="4" t="s">
        <v>10</v>
      </c>
      <c r="G7951" s="4" t="s">
        <v>19192</v>
      </c>
    </row>
    <row r="7952" customFormat="false" ht="15.75" hidden="false" customHeight="false" outlineLevel="0" collapsed="false">
      <c r="A7952" s="3" t="n">
        <v>7951</v>
      </c>
      <c r="B7952" s="4" t="s">
        <v>27544</v>
      </c>
      <c r="C7952" s="4" t="s">
        <v>6853</v>
      </c>
      <c r="D7952" s="5" t="s">
        <v>27545</v>
      </c>
      <c r="E7952" s="4" t="s">
        <v>10</v>
      </c>
      <c r="F7952" s="4" t="s">
        <v>10</v>
      </c>
      <c r="G7952" s="4" t="s">
        <v>11266</v>
      </c>
    </row>
    <row r="7953" customFormat="false" ht="15.75" hidden="false" customHeight="false" outlineLevel="0" collapsed="false">
      <c r="A7953" s="3" t="n">
        <v>7952</v>
      </c>
      <c r="B7953" s="4" t="s">
        <v>27546</v>
      </c>
      <c r="C7953" s="4" t="s">
        <v>6853</v>
      </c>
      <c r="D7953" s="5" t="s">
        <v>27547</v>
      </c>
      <c r="E7953" s="4" t="s">
        <v>10</v>
      </c>
      <c r="F7953" s="4" t="s">
        <v>10</v>
      </c>
      <c r="G7953" s="4" t="s">
        <v>19192</v>
      </c>
    </row>
    <row r="7954" customFormat="false" ht="15.75" hidden="false" customHeight="false" outlineLevel="0" collapsed="false">
      <c r="A7954" s="3" t="n">
        <v>7953</v>
      </c>
      <c r="B7954" s="4" t="s">
        <v>27548</v>
      </c>
      <c r="C7954" s="4" t="s">
        <v>6853</v>
      </c>
      <c r="D7954" s="5" t="s">
        <v>27549</v>
      </c>
      <c r="E7954" s="4" t="s">
        <v>10</v>
      </c>
      <c r="F7954" s="4" t="s">
        <v>10</v>
      </c>
      <c r="G7954" s="4" t="s">
        <v>11266</v>
      </c>
    </row>
    <row r="7955" customFormat="false" ht="15.75" hidden="false" customHeight="false" outlineLevel="0" collapsed="false">
      <c r="A7955" s="3" t="n">
        <v>7954</v>
      </c>
      <c r="B7955" s="4" t="s">
        <v>27550</v>
      </c>
      <c r="C7955" s="4" t="s">
        <v>6853</v>
      </c>
      <c r="D7955" s="5" t="s">
        <v>27551</v>
      </c>
      <c r="E7955" s="4" t="s">
        <v>27552</v>
      </c>
      <c r="F7955" s="4" t="s">
        <v>10</v>
      </c>
      <c r="G7955" s="4" t="s">
        <v>19192</v>
      </c>
    </row>
    <row r="7956" customFormat="false" ht="15.75" hidden="false" customHeight="false" outlineLevel="0" collapsed="false">
      <c r="A7956" s="3" t="n">
        <v>7955</v>
      </c>
      <c r="B7956" s="4" t="s">
        <v>27553</v>
      </c>
      <c r="C7956" s="4" t="s">
        <v>6853</v>
      </c>
      <c r="D7956" s="5" t="s">
        <v>27554</v>
      </c>
      <c r="E7956" s="4" t="e">
        <f aca="false">+91 9225651000</f>
        <v>#VALUE!</v>
      </c>
      <c r="F7956" s="4" t="s">
        <v>10</v>
      </c>
      <c r="G7956" s="7" t="s">
        <v>146</v>
      </c>
    </row>
    <row r="7957" customFormat="false" ht="15.75" hidden="false" customHeight="false" outlineLevel="0" collapsed="false">
      <c r="A7957" s="3" t="n">
        <v>7956</v>
      </c>
      <c r="B7957" s="4" t="s">
        <v>27555</v>
      </c>
      <c r="C7957" s="4" t="s">
        <v>6853</v>
      </c>
      <c r="D7957" s="5" t="s">
        <v>27556</v>
      </c>
      <c r="E7957" s="4" t="s">
        <v>10</v>
      </c>
      <c r="F7957" s="4" t="s">
        <v>10</v>
      </c>
      <c r="G7957" s="7" t="s">
        <v>146</v>
      </c>
    </row>
    <row r="7958" customFormat="false" ht="15.75" hidden="false" customHeight="false" outlineLevel="0" collapsed="false">
      <c r="A7958" s="3" t="n">
        <v>7957</v>
      </c>
      <c r="B7958" s="4" t="s">
        <v>27557</v>
      </c>
      <c r="C7958" s="4" t="s">
        <v>6853</v>
      </c>
      <c r="D7958" s="5" t="s">
        <v>27558</v>
      </c>
      <c r="E7958" s="4" t="s">
        <v>10</v>
      </c>
      <c r="F7958" s="4" t="s">
        <v>10</v>
      </c>
      <c r="G7958" s="7" t="s">
        <v>146</v>
      </c>
    </row>
    <row r="7959" customFormat="false" ht="15.75" hidden="false" customHeight="false" outlineLevel="0" collapsed="false">
      <c r="A7959" s="3" t="n">
        <v>7958</v>
      </c>
      <c r="B7959" s="4" t="s">
        <v>27559</v>
      </c>
      <c r="C7959" s="4" t="s">
        <v>6853</v>
      </c>
      <c r="D7959" s="5" t="s">
        <v>27560</v>
      </c>
      <c r="E7959" s="4" t="s">
        <v>10</v>
      </c>
      <c r="F7959" s="4" t="s">
        <v>10</v>
      </c>
      <c r="G7959" s="4" t="s">
        <v>19192</v>
      </c>
    </row>
    <row r="7960" customFormat="false" ht="15.75" hidden="false" customHeight="false" outlineLevel="0" collapsed="false">
      <c r="A7960" s="3" t="n">
        <v>7959</v>
      </c>
      <c r="B7960" s="4" t="s">
        <v>27561</v>
      </c>
      <c r="C7960" s="4" t="s">
        <v>6853</v>
      </c>
      <c r="D7960" s="5" t="s">
        <v>27562</v>
      </c>
      <c r="E7960" s="4" t="s">
        <v>10</v>
      </c>
      <c r="F7960" s="4" t="s">
        <v>10</v>
      </c>
      <c r="G7960" s="4" t="s">
        <v>19192</v>
      </c>
    </row>
    <row r="7961" customFormat="false" ht="15.75" hidden="false" customHeight="false" outlineLevel="0" collapsed="false">
      <c r="A7961" s="3" t="n">
        <v>7960</v>
      </c>
      <c r="B7961" s="4" t="s">
        <v>27563</v>
      </c>
      <c r="C7961" s="4" t="s">
        <v>6853</v>
      </c>
      <c r="D7961" s="5" t="s">
        <v>27564</v>
      </c>
      <c r="E7961" s="4" t="s">
        <v>27565</v>
      </c>
      <c r="F7961" s="4" t="s">
        <v>10</v>
      </c>
      <c r="G7961" s="4" t="s">
        <v>11266</v>
      </c>
    </row>
    <row r="7962" customFormat="false" ht="15.75" hidden="false" customHeight="false" outlineLevel="0" collapsed="false">
      <c r="A7962" s="3" t="n">
        <v>7961</v>
      </c>
      <c r="B7962" s="4" t="s">
        <v>27566</v>
      </c>
      <c r="C7962" s="4" t="s">
        <v>6853</v>
      </c>
      <c r="D7962" s="4" t="s">
        <v>27567</v>
      </c>
      <c r="E7962" s="4" t="s">
        <v>27568</v>
      </c>
      <c r="F7962" s="4" t="s">
        <v>10</v>
      </c>
      <c r="G7962" s="7" t="s">
        <v>146</v>
      </c>
    </row>
    <row r="7963" customFormat="false" ht="15.75" hidden="false" customHeight="false" outlineLevel="0" collapsed="false">
      <c r="A7963" s="3" t="n">
        <v>7962</v>
      </c>
      <c r="B7963" s="4" t="s">
        <v>27569</v>
      </c>
      <c r="C7963" s="4" t="s">
        <v>6853</v>
      </c>
      <c r="D7963" s="5" t="s">
        <v>27570</v>
      </c>
      <c r="E7963" s="4" t="n">
        <v>-9717691843</v>
      </c>
      <c r="F7963" s="4" t="s">
        <v>10</v>
      </c>
      <c r="G7963" s="4" t="s">
        <v>11266</v>
      </c>
    </row>
    <row r="7964" customFormat="false" ht="15.75" hidden="false" customHeight="false" outlineLevel="0" collapsed="false">
      <c r="A7964" s="3" t="n">
        <v>7963</v>
      </c>
      <c r="B7964" s="4" t="s">
        <v>27571</v>
      </c>
      <c r="C7964" s="4" t="s">
        <v>6853</v>
      </c>
      <c r="D7964" s="5" t="s">
        <v>27572</v>
      </c>
      <c r="E7964" s="4" t="s">
        <v>27573</v>
      </c>
      <c r="F7964" s="4" t="s">
        <v>10</v>
      </c>
      <c r="G7964" s="4" t="s">
        <v>19192</v>
      </c>
    </row>
    <row r="7965" customFormat="false" ht="15.75" hidden="false" customHeight="false" outlineLevel="0" collapsed="false">
      <c r="A7965" s="3" t="n">
        <v>7964</v>
      </c>
      <c r="B7965" s="4" t="s">
        <v>27574</v>
      </c>
      <c r="C7965" s="4" t="s">
        <v>6853</v>
      </c>
      <c r="D7965" s="6" t="s">
        <v>27575</v>
      </c>
      <c r="E7965" s="4" t="s">
        <v>10</v>
      </c>
      <c r="F7965" s="4" t="s">
        <v>10</v>
      </c>
      <c r="G7965" s="7" t="s">
        <v>146</v>
      </c>
    </row>
    <row r="7966" customFormat="false" ht="15.75" hidden="false" customHeight="false" outlineLevel="0" collapsed="false">
      <c r="A7966" s="3" t="n">
        <v>7965</v>
      </c>
      <c r="B7966" s="4" t="s">
        <v>27576</v>
      </c>
      <c r="C7966" s="4" t="s">
        <v>6853</v>
      </c>
      <c r="D7966" s="5" t="s">
        <v>27577</v>
      </c>
      <c r="E7966" s="4" t="s">
        <v>27578</v>
      </c>
      <c r="F7966" s="4" t="s">
        <v>10</v>
      </c>
      <c r="G7966" s="7" t="s">
        <v>146</v>
      </c>
    </row>
    <row r="7967" customFormat="false" ht="15.75" hidden="false" customHeight="false" outlineLevel="0" collapsed="false">
      <c r="A7967" s="3" t="n">
        <v>7966</v>
      </c>
      <c r="B7967" s="4" t="s">
        <v>27579</v>
      </c>
      <c r="C7967" s="4" t="s">
        <v>6853</v>
      </c>
      <c r="D7967" s="5" t="s">
        <v>27580</v>
      </c>
      <c r="E7967" s="4" t="s">
        <v>10</v>
      </c>
      <c r="F7967" s="4" t="s">
        <v>10</v>
      </c>
      <c r="G7967" s="7" t="s">
        <v>146</v>
      </c>
    </row>
    <row r="7968" customFormat="false" ht="15.75" hidden="false" customHeight="false" outlineLevel="0" collapsed="false">
      <c r="A7968" s="3" t="n">
        <v>7967</v>
      </c>
      <c r="B7968" s="4" t="s">
        <v>27581</v>
      </c>
      <c r="C7968" s="4" t="s">
        <v>6853</v>
      </c>
      <c r="D7968" s="5" t="s">
        <v>27582</v>
      </c>
      <c r="E7968" s="4" t="s">
        <v>10</v>
      </c>
      <c r="F7968" s="4" t="s">
        <v>10</v>
      </c>
      <c r="G7968" s="7" t="s">
        <v>146</v>
      </c>
    </row>
    <row r="7969" customFormat="false" ht="15.75" hidden="false" customHeight="false" outlineLevel="0" collapsed="false">
      <c r="A7969" s="3" t="n">
        <v>7968</v>
      </c>
      <c r="B7969" s="4" t="s">
        <v>27583</v>
      </c>
      <c r="C7969" s="4" t="s">
        <v>6853</v>
      </c>
      <c r="D7969" s="4" t="s">
        <v>27584</v>
      </c>
      <c r="E7969" s="4" t="s">
        <v>10</v>
      </c>
      <c r="F7969" s="4" t="s">
        <v>10</v>
      </c>
      <c r="G7969" s="7" t="s">
        <v>146</v>
      </c>
    </row>
    <row r="7970" customFormat="false" ht="15.75" hidden="false" customHeight="false" outlineLevel="0" collapsed="false">
      <c r="A7970" s="3" t="n">
        <v>7969</v>
      </c>
      <c r="B7970" s="4" t="s">
        <v>27585</v>
      </c>
      <c r="C7970" s="4" t="s">
        <v>27586</v>
      </c>
      <c r="D7970" s="4" t="s">
        <v>27587</v>
      </c>
      <c r="E7970" s="4" t="s">
        <v>10</v>
      </c>
      <c r="F7970" s="4" t="s">
        <v>10</v>
      </c>
      <c r="G7970" s="4" t="s">
        <v>11266</v>
      </c>
    </row>
    <row r="7971" customFormat="false" ht="15.75" hidden="false" customHeight="false" outlineLevel="0" collapsed="false">
      <c r="A7971" s="3" t="n">
        <v>7970</v>
      </c>
      <c r="B7971" s="4" t="s">
        <v>27588</v>
      </c>
      <c r="C7971" s="4" t="s">
        <v>6853</v>
      </c>
      <c r="D7971" s="6" t="s">
        <v>24533</v>
      </c>
      <c r="E7971" s="4" t="s">
        <v>10</v>
      </c>
      <c r="F7971" s="4" t="s">
        <v>10</v>
      </c>
      <c r="G7971" s="4" t="s">
        <v>19192</v>
      </c>
    </row>
    <row r="7972" customFormat="false" ht="15.75" hidden="false" customHeight="false" outlineLevel="0" collapsed="false">
      <c r="A7972" s="3" t="n">
        <v>7971</v>
      </c>
      <c r="B7972" s="4" t="s">
        <v>27589</v>
      </c>
      <c r="C7972" s="4" t="s">
        <v>6853</v>
      </c>
      <c r="D7972" s="5" t="s">
        <v>27590</v>
      </c>
      <c r="E7972" s="4" t="s">
        <v>27591</v>
      </c>
      <c r="F7972" s="4" t="s">
        <v>10</v>
      </c>
      <c r="G7972" s="4" t="s">
        <v>11266</v>
      </c>
    </row>
    <row r="7973" customFormat="false" ht="15.75" hidden="false" customHeight="false" outlineLevel="0" collapsed="false">
      <c r="A7973" s="3" t="n">
        <v>7972</v>
      </c>
      <c r="B7973" s="4" t="s">
        <v>27592</v>
      </c>
      <c r="C7973" s="4" t="s">
        <v>6853</v>
      </c>
      <c r="D7973" s="5" t="s">
        <v>27593</v>
      </c>
      <c r="E7973" s="4" t="s">
        <v>10</v>
      </c>
      <c r="F7973" s="4" t="s">
        <v>10</v>
      </c>
      <c r="G7973" s="4" t="s">
        <v>19192</v>
      </c>
    </row>
    <row r="7974" customFormat="false" ht="15.75" hidden="false" customHeight="false" outlineLevel="0" collapsed="false">
      <c r="A7974" s="3" t="n">
        <v>7973</v>
      </c>
      <c r="B7974" s="4" t="s">
        <v>27594</v>
      </c>
      <c r="C7974" s="4" t="s">
        <v>6853</v>
      </c>
      <c r="D7974" s="5" t="s">
        <v>27595</v>
      </c>
      <c r="E7974" s="4" t="n">
        <v>9940677231</v>
      </c>
      <c r="F7974" s="4" t="s">
        <v>10</v>
      </c>
      <c r="G7974" s="4" t="s">
        <v>11266</v>
      </c>
    </row>
    <row r="7975" customFormat="false" ht="15.75" hidden="false" customHeight="false" outlineLevel="0" collapsed="false">
      <c r="A7975" s="3" t="n">
        <v>7974</v>
      </c>
      <c r="B7975" s="4" t="s">
        <v>27596</v>
      </c>
      <c r="C7975" s="4" t="s">
        <v>6853</v>
      </c>
      <c r="D7975" s="5" t="s">
        <v>27597</v>
      </c>
      <c r="E7975" s="4" t="s">
        <v>10</v>
      </c>
      <c r="F7975" s="4" t="s">
        <v>10</v>
      </c>
      <c r="G7975" s="4" t="s">
        <v>19192</v>
      </c>
    </row>
    <row r="7976" customFormat="false" ht="15.75" hidden="false" customHeight="false" outlineLevel="0" collapsed="false">
      <c r="A7976" s="3" t="n">
        <v>7975</v>
      </c>
      <c r="B7976" s="4" t="s">
        <v>27598</v>
      </c>
      <c r="C7976" s="4" t="s">
        <v>6853</v>
      </c>
      <c r="D7976" s="4" t="s">
        <v>27599</v>
      </c>
      <c r="E7976" s="4" t="n">
        <v>2233035492</v>
      </c>
      <c r="F7976" s="4" t="s">
        <v>10</v>
      </c>
      <c r="G7976" s="4" t="s">
        <v>11266</v>
      </c>
    </row>
    <row r="7977" customFormat="false" ht="15.75" hidden="false" customHeight="false" outlineLevel="0" collapsed="false">
      <c r="A7977" s="3" t="n">
        <v>7976</v>
      </c>
      <c r="B7977" s="4" t="s">
        <v>27600</v>
      </c>
      <c r="C7977" s="4" t="s">
        <v>6853</v>
      </c>
      <c r="D7977" s="5" t="s">
        <v>27601</v>
      </c>
      <c r="E7977" s="4" t="s">
        <v>27602</v>
      </c>
      <c r="F7977" s="4" t="s">
        <v>10</v>
      </c>
      <c r="G7977" s="4" t="s">
        <v>27603</v>
      </c>
    </row>
    <row r="7978" customFormat="false" ht="15.75" hidden="false" customHeight="false" outlineLevel="0" collapsed="false">
      <c r="A7978" s="3" t="n">
        <v>7977</v>
      </c>
      <c r="B7978" s="4" t="s">
        <v>27604</v>
      </c>
      <c r="C7978" s="4" t="s">
        <v>6853</v>
      </c>
      <c r="D7978" s="5" t="s">
        <v>27605</v>
      </c>
      <c r="E7978" s="4" t="s">
        <v>27606</v>
      </c>
      <c r="F7978" s="4" t="s">
        <v>10</v>
      </c>
      <c r="G7978" s="7" t="s">
        <v>146</v>
      </c>
    </row>
    <row r="7979" customFormat="false" ht="15.75" hidden="false" customHeight="false" outlineLevel="0" collapsed="false">
      <c r="A7979" s="3" t="n">
        <v>7978</v>
      </c>
      <c r="B7979" s="4" t="s">
        <v>27607</v>
      </c>
      <c r="C7979" s="4" t="s">
        <v>6853</v>
      </c>
      <c r="D7979" s="5" t="s">
        <v>27608</v>
      </c>
      <c r="E7979" s="4" t="s">
        <v>10</v>
      </c>
      <c r="F7979" s="4" t="s">
        <v>10</v>
      </c>
      <c r="G7979" s="4" t="s">
        <v>19192</v>
      </c>
    </row>
    <row r="7980" customFormat="false" ht="15.75" hidden="false" customHeight="false" outlineLevel="0" collapsed="false">
      <c r="A7980" s="3" t="n">
        <v>7979</v>
      </c>
      <c r="B7980" s="4" t="s">
        <v>27609</v>
      </c>
      <c r="C7980" s="4" t="s">
        <v>6853</v>
      </c>
      <c r="D7980" s="5" t="s">
        <v>27610</v>
      </c>
      <c r="E7980" s="4" t="e">
        <f aca="false">+91 120 40 16 100, |</f>
        <v>#VALUE!</v>
      </c>
      <c r="F7980" s="4" t="s">
        <v>10</v>
      </c>
      <c r="G7980" s="7" t="s">
        <v>146</v>
      </c>
    </row>
    <row r="7981" customFormat="false" ht="15.75" hidden="false" customHeight="false" outlineLevel="0" collapsed="false">
      <c r="A7981" s="3" t="n">
        <v>7980</v>
      </c>
      <c r="B7981" s="4" t="s">
        <v>27611</v>
      </c>
      <c r="C7981" s="4" t="s">
        <v>27612</v>
      </c>
      <c r="D7981" s="4" t="s">
        <v>27613</v>
      </c>
      <c r="E7981" s="4" t="s">
        <v>10</v>
      </c>
      <c r="F7981" s="4" t="s">
        <v>10</v>
      </c>
      <c r="G7981" s="4" t="s">
        <v>11266</v>
      </c>
    </row>
    <row r="7982" customFormat="false" ht="15.75" hidden="false" customHeight="false" outlineLevel="0" collapsed="false">
      <c r="A7982" s="3" t="n">
        <v>7981</v>
      </c>
      <c r="B7982" s="4" t="s">
        <v>27614</v>
      </c>
      <c r="C7982" s="4" t="s">
        <v>6853</v>
      </c>
      <c r="D7982" s="5" t="s">
        <v>27615</v>
      </c>
      <c r="E7982" s="4" t="s">
        <v>27616</v>
      </c>
      <c r="F7982" s="4" t="s">
        <v>10</v>
      </c>
      <c r="G7982" s="7" t="s">
        <v>146</v>
      </c>
    </row>
    <row r="7983" customFormat="false" ht="15.75" hidden="false" customHeight="false" outlineLevel="0" collapsed="false">
      <c r="A7983" s="3" t="n">
        <v>7982</v>
      </c>
      <c r="B7983" s="4" t="s">
        <v>27617</v>
      </c>
      <c r="C7983" s="4" t="s">
        <v>6853</v>
      </c>
      <c r="D7983" s="5" t="s">
        <v>27618</v>
      </c>
      <c r="E7983" s="4" t="s">
        <v>10</v>
      </c>
      <c r="F7983" s="4" t="s">
        <v>10</v>
      </c>
      <c r="G7983" s="7" t="s">
        <v>146</v>
      </c>
    </row>
    <row r="7984" customFormat="false" ht="15.75" hidden="false" customHeight="false" outlineLevel="0" collapsed="false">
      <c r="A7984" s="3" t="n">
        <v>7983</v>
      </c>
      <c r="B7984" s="4" t="s">
        <v>27619</v>
      </c>
      <c r="C7984" s="4" t="s">
        <v>6853</v>
      </c>
      <c r="D7984" s="5" t="s">
        <v>27620</v>
      </c>
      <c r="E7984" s="4" t="s">
        <v>10</v>
      </c>
      <c r="F7984" s="4" t="s">
        <v>10</v>
      </c>
      <c r="G7984" s="4" t="s">
        <v>19221</v>
      </c>
    </row>
    <row r="7985" customFormat="false" ht="15.75" hidden="false" customHeight="false" outlineLevel="0" collapsed="false">
      <c r="A7985" s="3" t="n">
        <v>7984</v>
      </c>
      <c r="B7985" s="4" t="s">
        <v>27621</v>
      </c>
      <c r="C7985" s="4" t="s">
        <v>6853</v>
      </c>
      <c r="D7985" s="5" t="s">
        <v>27622</v>
      </c>
      <c r="E7985" s="4" t="s">
        <v>10</v>
      </c>
      <c r="F7985" s="4" t="s">
        <v>10</v>
      </c>
      <c r="G7985" s="7" t="s">
        <v>146</v>
      </c>
    </row>
    <row r="7986" customFormat="false" ht="15.75" hidden="false" customHeight="false" outlineLevel="0" collapsed="false">
      <c r="A7986" s="3" t="n">
        <v>7985</v>
      </c>
      <c r="B7986" s="4" t="s">
        <v>27623</v>
      </c>
      <c r="C7986" s="4" t="s">
        <v>6853</v>
      </c>
      <c r="D7986" s="5" t="s">
        <v>27624</v>
      </c>
      <c r="E7986" s="4" t="s">
        <v>10</v>
      </c>
      <c r="F7986" s="4" t="s">
        <v>10</v>
      </c>
      <c r="G7986" s="4" t="s">
        <v>27603</v>
      </c>
    </row>
    <row r="7987" customFormat="false" ht="15.75" hidden="false" customHeight="false" outlineLevel="0" collapsed="false">
      <c r="A7987" s="3" t="n">
        <v>7986</v>
      </c>
      <c r="B7987" s="4" t="s">
        <v>27625</v>
      </c>
      <c r="C7987" s="4" t="s">
        <v>6853</v>
      </c>
      <c r="D7987" s="6" t="s">
        <v>27626</v>
      </c>
      <c r="E7987" s="4" t="s">
        <v>27627</v>
      </c>
      <c r="F7987" s="4" t="s">
        <v>10</v>
      </c>
      <c r="G7987" s="4" t="s">
        <v>19192</v>
      </c>
    </row>
    <row r="7988" customFormat="false" ht="15.75" hidden="false" customHeight="false" outlineLevel="0" collapsed="false">
      <c r="A7988" s="3" t="n">
        <v>7987</v>
      </c>
      <c r="B7988" s="4" t="s">
        <v>27628</v>
      </c>
      <c r="C7988" s="4" t="s">
        <v>6853</v>
      </c>
      <c r="D7988" s="5" t="s">
        <v>27629</v>
      </c>
      <c r="E7988" s="4" t="s">
        <v>27630</v>
      </c>
      <c r="F7988" s="4" t="s">
        <v>10</v>
      </c>
      <c r="G7988" s="7" t="s">
        <v>146</v>
      </c>
    </row>
    <row r="7989" customFormat="false" ht="15.75" hidden="false" customHeight="false" outlineLevel="0" collapsed="false">
      <c r="A7989" s="3" t="n">
        <v>7988</v>
      </c>
      <c r="B7989" s="4" t="s">
        <v>27631</v>
      </c>
      <c r="C7989" s="4" t="s">
        <v>6853</v>
      </c>
      <c r="D7989" s="4" t="s">
        <v>27632</v>
      </c>
      <c r="E7989" s="4" t="s">
        <v>27633</v>
      </c>
      <c r="F7989" s="4" t="s">
        <v>10</v>
      </c>
      <c r="G7989" s="7" t="s">
        <v>146</v>
      </c>
    </row>
    <row r="7990" customFormat="false" ht="15.75" hidden="false" customHeight="false" outlineLevel="0" collapsed="false">
      <c r="A7990" s="3" t="n">
        <v>7989</v>
      </c>
      <c r="B7990" s="4" t="s">
        <v>27634</v>
      </c>
      <c r="C7990" s="4" t="s">
        <v>6853</v>
      </c>
      <c r="D7990" s="5" t="s">
        <v>27635</v>
      </c>
      <c r="E7990" s="4" t="s">
        <v>27636</v>
      </c>
      <c r="F7990" s="4" t="s">
        <v>10</v>
      </c>
      <c r="G7990" s="4" t="s">
        <v>19192</v>
      </c>
    </row>
    <row r="7991" customFormat="false" ht="15.75" hidden="false" customHeight="false" outlineLevel="0" collapsed="false">
      <c r="A7991" s="3" t="n">
        <v>7990</v>
      </c>
      <c r="B7991" s="4" t="s">
        <v>27637</v>
      </c>
      <c r="C7991" s="4" t="s">
        <v>6853</v>
      </c>
      <c r="D7991" s="5" t="s">
        <v>27638</v>
      </c>
      <c r="E7991" s="4" t="s">
        <v>10</v>
      </c>
      <c r="F7991" s="4" t="s">
        <v>10</v>
      </c>
      <c r="G7991" s="4" t="s">
        <v>19192</v>
      </c>
    </row>
    <row r="7992" customFormat="false" ht="15.75" hidden="false" customHeight="false" outlineLevel="0" collapsed="false">
      <c r="A7992" s="3" t="n">
        <v>7991</v>
      </c>
      <c r="B7992" s="4" t="s">
        <v>27639</v>
      </c>
      <c r="C7992" s="4" t="s">
        <v>6853</v>
      </c>
      <c r="D7992" s="5" t="s">
        <v>27640</v>
      </c>
      <c r="E7992" s="4" t="s">
        <v>10</v>
      </c>
      <c r="F7992" s="4" t="s">
        <v>10</v>
      </c>
      <c r="G7992" s="4" t="s">
        <v>19192</v>
      </c>
    </row>
    <row r="7993" customFormat="false" ht="15.75" hidden="false" customHeight="false" outlineLevel="0" collapsed="false">
      <c r="A7993" s="3" t="n">
        <v>7992</v>
      </c>
      <c r="B7993" s="4" t="s">
        <v>27641</v>
      </c>
      <c r="C7993" s="4" t="s">
        <v>6853</v>
      </c>
      <c r="D7993" s="5" t="s">
        <v>27642</v>
      </c>
      <c r="E7993" s="4" t="s">
        <v>10</v>
      </c>
      <c r="F7993" s="4" t="s">
        <v>10</v>
      </c>
      <c r="G7993" s="4" t="s">
        <v>11266</v>
      </c>
    </row>
    <row r="7994" customFormat="false" ht="15.75" hidden="false" customHeight="false" outlineLevel="0" collapsed="false">
      <c r="A7994" s="3" t="n">
        <v>7993</v>
      </c>
      <c r="B7994" s="4" t="s">
        <v>27643</v>
      </c>
      <c r="C7994" s="4" t="s">
        <v>527</v>
      </c>
      <c r="D7994" s="4" t="s">
        <v>27644</v>
      </c>
      <c r="E7994" s="4" t="s">
        <v>10</v>
      </c>
      <c r="F7994" s="4" t="s">
        <v>10</v>
      </c>
      <c r="G7994" s="4" t="s">
        <v>11266</v>
      </c>
    </row>
    <row r="7995" customFormat="false" ht="15.75" hidden="false" customHeight="false" outlineLevel="0" collapsed="false">
      <c r="A7995" s="3" t="n">
        <v>7994</v>
      </c>
      <c r="B7995" s="4" t="s">
        <v>27645</v>
      </c>
      <c r="C7995" s="4" t="s">
        <v>6853</v>
      </c>
      <c r="D7995" s="5" t="s">
        <v>27646</v>
      </c>
      <c r="E7995" s="4" t="s">
        <v>10</v>
      </c>
      <c r="F7995" s="4" t="s">
        <v>10</v>
      </c>
      <c r="G7995" s="7" t="s">
        <v>146</v>
      </c>
    </row>
    <row r="7996" customFormat="false" ht="15.75" hidden="false" customHeight="false" outlineLevel="0" collapsed="false">
      <c r="A7996" s="3" t="n">
        <v>7995</v>
      </c>
      <c r="B7996" s="4" t="s">
        <v>27647</v>
      </c>
      <c r="C7996" s="4" t="s">
        <v>6853</v>
      </c>
      <c r="D7996" s="5" t="s">
        <v>27648</v>
      </c>
      <c r="E7996" s="4" t="s">
        <v>27649</v>
      </c>
      <c r="F7996" s="4" t="s">
        <v>10</v>
      </c>
      <c r="G7996" s="4" t="s">
        <v>27650</v>
      </c>
    </row>
    <row r="7997" customFormat="false" ht="15.75" hidden="false" customHeight="false" outlineLevel="0" collapsed="false">
      <c r="A7997" s="3" t="n">
        <v>7996</v>
      </c>
      <c r="B7997" s="4" t="s">
        <v>27651</v>
      </c>
      <c r="C7997" s="4" t="s">
        <v>6853</v>
      </c>
      <c r="D7997" s="5" t="s">
        <v>27652</v>
      </c>
      <c r="E7997" s="4" t="s">
        <v>27653</v>
      </c>
      <c r="F7997" s="4" t="s">
        <v>10</v>
      </c>
      <c r="G7997" s="4" t="s">
        <v>11266</v>
      </c>
    </row>
    <row r="7998" customFormat="false" ht="15.75" hidden="false" customHeight="false" outlineLevel="0" collapsed="false">
      <c r="A7998" s="3" t="n">
        <v>7997</v>
      </c>
      <c r="B7998" s="4" t="s">
        <v>27654</v>
      </c>
      <c r="C7998" s="4" t="s">
        <v>6853</v>
      </c>
      <c r="D7998" s="5" t="s">
        <v>27655</v>
      </c>
      <c r="E7998" s="4" t="s">
        <v>10</v>
      </c>
      <c r="F7998" s="4" t="s">
        <v>10</v>
      </c>
      <c r="G7998" s="4" t="s">
        <v>19192</v>
      </c>
    </row>
    <row r="7999" customFormat="false" ht="15.75" hidden="false" customHeight="false" outlineLevel="0" collapsed="false">
      <c r="A7999" s="3" t="n">
        <v>7998</v>
      </c>
      <c r="B7999" s="4" t="s">
        <v>27656</v>
      </c>
      <c r="C7999" s="4" t="s">
        <v>6853</v>
      </c>
      <c r="D7999" s="5" t="s">
        <v>27657</v>
      </c>
      <c r="E7999" s="4" t="s">
        <v>27658</v>
      </c>
      <c r="F7999" s="4" t="s">
        <v>10</v>
      </c>
      <c r="G7999" s="4" t="s">
        <v>19192</v>
      </c>
    </row>
    <row r="8000" customFormat="false" ht="15.75" hidden="false" customHeight="false" outlineLevel="0" collapsed="false">
      <c r="A8000" s="3" t="n">
        <v>7999</v>
      </c>
      <c r="B8000" s="4" t="s">
        <v>27659</v>
      </c>
      <c r="C8000" s="4" t="s">
        <v>27660</v>
      </c>
      <c r="D8000" s="4" t="s">
        <v>27661</v>
      </c>
      <c r="E8000" s="4" t="s">
        <v>10</v>
      </c>
      <c r="F8000" s="4" t="s">
        <v>10</v>
      </c>
      <c r="G8000" s="4" t="s">
        <v>11266</v>
      </c>
    </row>
    <row r="8001" customFormat="false" ht="15.75" hidden="false" customHeight="false" outlineLevel="0" collapsed="false">
      <c r="A8001" s="3" t="n">
        <v>8000</v>
      </c>
      <c r="B8001" s="4" t="s">
        <v>27662</v>
      </c>
      <c r="C8001" s="4" t="s">
        <v>6853</v>
      </c>
      <c r="D8001" s="5" t="s">
        <v>27663</v>
      </c>
      <c r="E8001" s="4" t="s">
        <v>10</v>
      </c>
      <c r="F8001" s="4" t="s">
        <v>10</v>
      </c>
      <c r="G8001" s="4" t="s">
        <v>27664</v>
      </c>
    </row>
    <row r="8002" customFormat="false" ht="15.75" hidden="false" customHeight="false" outlineLevel="0" collapsed="false">
      <c r="A8002" s="3" t="n">
        <v>8001</v>
      </c>
      <c r="B8002" s="4" t="s">
        <v>27665</v>
      </c>
      <c r="C8002" s="4" t="s">
        <v>6853</v>
      </c>
      <c r="D8002" s="5" t="s">
        <v>27666</v>
      </c>
      <c r="E8002" s="4" t="s">
        <v>10</v>
      </c>
      <c r="F8002" s="4" t="s">
        <v>10</v>
      </c>
      <c r="G8002" s="7" t="s">
        <v>146</v>
      </c>
    </row>
    <row r="8003" customFormat="false" ht="15.75" hidden="false" customHeight="false" outlineLevel="0" collapsed="false">
      <c r="A8003" s="3" t="n">
        <v>8002</v>
      </c>
      <c r="B8003" s="4" t="s">
        <v>27667</v>
      </c>
      <c r="C8003" s="4" t="s">
        <v>6853</v>
      </c>
      <c r="D8003" s="5" t="s">
        <v>27668</v>
      </c>
      <c r="E8003" s="4" t="s">
        <v>27669</v>
      </c>
      <c r="F8003" s="4" t="s">
        <v>10</v>
      </c>
      <c r="G8003" s="4" t="s">
        <v>11266</v>
      </c>
    </row>
    <row r="8004" customFormat="false" ht="15.75" hidden="false" customHeight="false" outlineLevel="0" collapsed="false">
      <c r="A8004" s="3" t="n">
        <v>8003</v>
      </c>
      <c r="B8004" s="4" t="s">
        <v>27670</v>
      </c>
      <c r="C8004" s="4" t="s">
        <v>6853</v>
      </c>
      <c r="D8004" s="5" t="s">
        <v>27671</v>
      </c>
      <c r="E8004" s="4" t="s">
        <v>10</v>
      </c>
      <c r="F8004" s="4" t="s">
        <v>10</v>
      </c>
      <c r="G8004" s="7" t="s">
        <v>146</v>
      </c>
    </row>
    <row r="8005" customFormat="false" ht="15.75" hidden="false" customHeight="false" outlineLevel="0" collapsed="false">
      <c r="A8005" s="3" t="n">
        <v>8004</v>
      </c>
      <c r="B8005" s="4" t="s">
        <v>27672</v>
      </c>
      <c r="C8005" s="4" t="s">
        <v>6853</v>
      </c>
      <c r="D8005" s="5" t="s">
        <v>27673</v>
      </c>
      <c r="E8005" s="4" t="n">
        <v>8839922021</v>
      </c>
      <c r="F8005" s="4" t="s">
        <v>10</v>
      </c>
      <c r="G8005" s="4" t="s">
        <v>19192</v>
      </c>
    </row>
    <row r="8006" customFormat="false" ht="15.75" hidden="false" customHeight="false" outlineLevel="0" collapsed="false">
      <c r="A8006" s="3" t="n">
        <v>8005</v>
      </c>
      <c r="B8006" s="4" t="s">
        <v>27674</v>
      </c>
      <c r="C8006" s="4" t="s">
        <v>6853</v>
      </c>
      <c r="D8006" s="5" t="s">
        <v>27675</v>
      </c>
      <c r="E8006" s="4" t="n">
        <v>9910076426</v>
      </c>
      <c r="F8006" s="4" t="s">
        <v>10</v>
      </c>
      <c r="G8006" s="7" t="s">
        <v>146</v>
      </c>
    </row>
    <row r="8007" customFormat="false" ht="15.75" hidden="false" customHeight="false" outlineLevel="0" collapsed="false">
      <c r="A8007" s="3" t="n">
        <v>8006</v>
      </c>
      <c r="B8007" s="4" t="s">
        <v>27676</v>
      </c>
      <c r="C8007" s="4" t="s">
        <v>6853</v>
      </c>
      <c r="D8007" s="4" t="s">
        <v>27677</v>
      </c>
      <c r="E8007" s="4" t="s">
        <v>10</v>
      </c>
      <c r="F8007" s="4" t="s">
        <v>10</v>
      </c>
      <c r="G8007" s="7" t="s">
        <v>146</v>
      </c>
    </row>
    <row r="8008" customFormat="false" ht="15.75" hidden="false" customHeight="false" outlineLevel="0" collapsed="false">
      <c r="A8008" s="3" t="n">
        <v>8007</v>
      </c>
      <c r="B8008" s="4" t="s">
        <v>27678</v>
      </c>
      <c r="C8008" s="4" t="s">
        <v>6853</v>
      </c>
      <c r="D8008" s="5" t="s">
        <v>27679</v>
      </c>
      <c r="E8008" s="4" t="s">
        <v>27680</v>
      </c>
      <c r="F8008" s="4" t="s">
        <v>10</v>
      </c>
      <c r="G8008" s="4" t="s">
        <v>19192</v>
      </c>
    </row>
    <row r="8009" customFormat="false" ht="15.75" hidden="false" customHeight="false" outlineLevel="0" collapsed="false">
      <c r="A8009" s="3" t="n">
        <v>8008</v>
      </c>
      <c r="B8009" s="4" t="s">
        <v>27681</v>
      </c>
      <c r="C8009" s="4" t="s">
        <v>6853</v>
      </c>
      <c r="D8009" s="5" t="s">
        <v>27682</v>
      </c>
      <c r="E8009" s="4" t="s">
        <v>27683</v>
      </c>
      <c r="F8009" s="4" t="s">
        <v>10</v>
      </c>
      <c r="G8009" s="4" t="s">
        <v>19192</v>
      </c>
    </row>
    <row r="8010" customFormat="false" ht="15.75" hidden="false" customHeight="false" outlineLevel="0" collapsed="false">
      <c r="A8010" s="3" t="n">
        <v>8009</v>
      </c>
      <c r="B8010" s="4" t="s">
        <v>27684</v>
      </c>
      <c r="C8010" s="4" t="s">
        <v>27685</v>
      </c>
      <c r="D8010" s="4" t="s">
        <v>27686</v>
      </c>
      <c r="E8010" s="4" t="s">
        <v>27687</v>
      </c>
      <c r="F8010" s="4" t="s">
        <v>10</v>
      </c>
      <c r="G8010" s="4" t="s">
        <v>11266</v>
      </c>
    </row>
    <row r="8011" customFormat="false" ht="15.75" hidden="false" customHeight="false" outlineLevel="0" collapsed="false">
      <c r="A8011" s="3" t="n">
        <v>8010</v>
      </c>
      <c r="B8011" s="4" t="s">
        <v>27688</v>
      </c>
      <c r="C8011" s="4" t="s">
        <v>6853</v>
      </c>
      <c r="D8011" s="5" t="s">
        <v>27689</v>
      </c>
      <c r="E8011" s="4" t="s">
        <v>10</v>
      </c>
      <c r="F8011" s="4" t="s">
        <v>10</v>
      </c>
      <c r="G8011" s="4" t="s">
        <v>19192</v>
      </c>
    </row>
    <row r="8012" customFormat="false" ht="15.75" hidden="false" customHeight="false" outlineLevel="0" collapsed="false">
      <c r="A8012" s="3" t="n">
        <v>8011</v>
      </c>
      <c r="B8012" s="4" t="s">
        <v>27690</v>
      </c>
      <c r="C8012" s="4" t="s">
        <v>6853</v>
      </c>
      <c r="D8012" s="5" t="s">
        <v>27691</v>
      </c>
      <c r="E8012" s="4" t="n">
        <v>8882107395</v>
      </c>
      <c r="F8012" s="4" t="s">
        <v>10</v>
      </c>
      <c r="G8012" s="4" t="s">
        <v>19192</v>
      </c>
    </row>
    <row r="8013" customFormat="false" ht="15.75" hidden="false" customHeight="false" outlineLevel="0" collapsed="false">
      <c r="A8013" s="3" t="n">
        <v>8012</v>
      </c>
      <c r="B8013" s="4" t="s">
        <v>27692</v>
      </c>
      <c r="C8013" s="4" t="s">
        <v>6853</v>
      </c>
      <c r="D8013" s="6" t="s">
        <v>27693</v>
      </c>
      <c r="E8013" s="4" t="n">
        <v>9095245709</v>
      </c>
      <c r="F8013" s="4" t="s">
        <v>10</v>
      </c>
      <c r="G8013" s="4" t="s">
        <v>19192</v>
      </c>
    </row>
    <row r="8014" customFormat="false" ht="15.75" hidden="false" customHeight="false" outlineLevel="0" collapsed="false">
      <c r="A8014" s="3" t="n">
        <v>8013</v>
      </c>
      <c r="B8014" s="4" t="s">
        <v>27694</v>
      </c>
      <c r="C8014" s="4" t="s">
        <v>6853</v>
      </c>
      <c r="D8014" s="5" t="s">
        <v>27695</v>
      </c>
      <c r="E8014" s="4" t="s">
        <v>27696</v>
      </c>
      <c r="F8014" s="4" t="s">
        <v>10</v>
      </c>
      <c r="G8014" s="4" t="s">
        <v>19192</v>
      </c>
    </row>
    <row r="8015" customFormat="false" ht="15.75" hidden="false" customHeight="false" outlineLevel="0" collapsed="false">
      <c r="A8015" s="3" t="n">
        <v>8014</v>
      </c>
      <c r="B8015" s="4" t="s">
        <v>27697</v>
      </c>
      <c r="C8015" s="4" t="s">
        <v>6853</v>
      </c>
      <c r="D8015" s="5" t="s">
        <v>27698</v>
      </c>
      <c r="E8015" s="4" t="s">
        <v>10</v>
      </c>
      <c r="F8015" s="4" t="s">
        <v>10</v>
      </c>
      <c r="G8015" s="4" t="s">
        <v>19192</v>
      </c>
    </row>
    <row r="8016" customFormat="false" ht="15.75" hidden="false" customHeight="false" outlineLevel="0" collapsed="false">
      <c r="A8016" s="3" t="n">
        <v>8015</v>
      </c>
      <c r="B8016" s="4" t="s">
        <v>27699</v>
      </c>
      <c r="C8016" s="4" t="s">
        <v>6853</v>
      </c>
      <c r="D8016" s="5" t="s">
        <v>27700</v>
      </c>
      <c r="E8016" s="4" t="s">
        <v>27701</v>
      </c>
      <c r="F8016" s="4" t="s">
        <v>10</v>
      </c>
      <c r="G8016" s="4" t="s">
        <v>19192</v>
      </c>
    </row>
    <row r="8017" customFormat="false" ht="15.75" hidden="false" customHeight="false" outlineLevel="0" collapsed="false">
      <c r="A8017" s="3" t="n">
        <v>8016</v>
      </c>
      <c r="B8017" s="4" t="s">
        <v>27702</v>
      </c>
      <c r="C8017" s="4" t="s">
        <v>6853</v>
      </c>
      <c r="D8017" s="5" t="s">
        <v>27703</v>
      </c>
      <c r="E8017" s="4" t="s">
        <v>27703</v>
      </c>
      <c r="F8017" s="4" t="s">
        <v>10</v>
      </c>
      <c r="G8017" s="7" t="s">
        <v>146</v>
      </c>
    </row>
    <row r="8018" customFormat="false" ht="15.75" hidden="false" customHeight="false" outlineLevel="0" collapsed="false">
      <c r="A8018" s="3" t="n">
        <v>8017</v>
      </c>
      <c r="B8018" s="4" t="s">
        <v>27704</v>
      </c>
      <c r="C8018" s="4" t="s">
        <v>6853</v>
      </c>
      <c r="D8018" s="5" t="s">
        <v>27705</v>
      </c>
      <c r="E8018" s="4" t="s">
        <v>27706</v>
      </c>
      <c r="F8018" s="4" t="s">
        <v>10</v>
      </c>
      <c r="G8018" s="4" t="s">
        <v>27707</v>
      </c>
    </row>
    <row r="8019" customFormat="false" ht="15.75" hidden="false" customHeight="false" outlineLevel="0" collapsed="false">
      <c r="A8019" s="3" t="n">
        <v>8018</v>
      </c>
      <c r="B8019" s="4" t="s">
        <v>27708</v>
      </c>
      <c r="C8019" s="4" t="s">
        <v>6853</v>
      </c>
      <c r="D8019" s="5" t="s">
        <v>27709</v>
      </c>
      <c r="E8019" s="4" t="s">
        <v>10</v>
      </c>
      <c r="F8019" s="4" t="s">
        <v>10</v>
      </c>
      <c r="G8019" s="4" t="s">
        <v>27710</v>
      </c>
    </row>
    <row r="8020" customFormat="false" ht="15.75" hidden="false" customHeight="false" outlineLevel="0" collapsed="false">
      <c r="A8020" s="3" t="n">
        <v>8019</v>
      </c>
      <c r="B8020" s="4" t="s">
        <v>27711</v>
      </c>
      <c r="C8020" s="4" t="s">
        <v>6853</v>
      </c>
      <c r="D8020" s="6" t="s">
        <v>27712</v>
      </c>
      <c r="E8020" s="4" t="s">
        <v>10</v>
      </c>
      <c r="F8020" s="4" t="s">
        <v>10</v>
      </c>
      <c r="G8020" s="7" t="s">
        <v>146</v>
      </c>
    </row>
    <row r="8021" customFormat="false" ht="15.75" hidden="false" customHeight="false" outlineLevel="0" collapsed="false">
      <c r="A8021" s="3" t="n">
        <v>8020</v>
      </c>
      <c r="B8021" s="4" t="s">
        <v>27713</v>
      </c>
      <c r="C8021" s="4" t="s">
        <v>6853</v>
      </c>
      <c r="D8021" s="5" t="s">
        <v>27714</v>
      </c>
      <c r="E8021" s="4" t="s">
        <v>10</v>
      </c>
      <c r="F8021" s="4" t="s">
        <v>10</v>
      </c>
      <c r="G8021" s="7" t="s">
        <v>146</v>
      </c>
    </row>
    <row r="8022" customFormat="false" ht="15.75" hidden="false" customHeight="false" outlineLevel="0" collapsed="false">
      <c r="A8022" s="3" t="n">
        <v>8021</v>
      </c>
      <c r="B8022" s="4" t="s">
        <v>27715</v>
      </c>
      <c r="C8022" s="4" t="s">
        <v>6853</v>
      </c>
      <c r="D8022" s="4" t="s">
        <v>27716</v>
      </c>
      <c r="E8022" s="4" t="s">
        <v>10</v>
      </c>
      <c r="F8022" s="4" t="s">
        <v>10</v>
      </c>
      <c r="G8022" s="7" t="s">
        <v>146</v>
      </c>
    </row>
    <row r="8023" customFormat="false" ht="15.75" hidden="false" customHeight="false" outlineLevel="0" collapsed="false">
      <c r="A8023" s="3" t="n">
        <v>8022</v>
      </c>
      <c r="B8023" s="4" t="s">
        <v>27717</v>
      </c>
      <c r="C8023" s="4" t="s">
        <v>6853</v>
      </c>
      <c r="D8023" s="20" t="s">
        <v>27718</v>
      </c>
      <c r="E8023" s="4" t="s">
        <v>10</v>
      </c>
      <c r="F8023" s="4" t="s">
        <v>10</v>
      </c>
      <c r="G8023" s="7" t="s">
        <v>146</v>
      </c>
    </row>
    <row r="8024" customFormat="false" ht="15.75" hidden="false" customHeight="false" outlineLevel="0" collapsed="false">
      <c r="A8024" s="3" t="n">
        <v>8023</v>
      </c>
      <c r="B8024" s="4" t="s">
        <v>27719</v>
      </c>
      <c r="C8024" s="4" t="s">
        <v>6853</v>
      </c>
      <c r="D8024" s="4" t="s">
        <v>27720</v>
      </c>
      <c r="E8024" s="4" t="s">
        <v>10</v>
      </c>
      <c r="F8024" s="4" t="s">
        <v>10</v>
      </c>
      <c r="G8024" s="7" t="s">
        <v>146</v>
      </c>
    </row>
    <row r="8025" customFormat="false" ht="15.75" hidden="false" customHeight="false" outlineLevel="0" collapsed="false">
      <c r="A8025" s="3" t="n">
        <v>8024</v>
      </c>
      <c r="B8025" s="4" t="s">
        <v>27721</v>
      </c>
      <c r="C8025" s="4" t="s">
        <v>6853</v>
      </c>
      <c r="D8025" s="4" t="s">
        <v>27722</v>
      </c>
      <c r="E8025" s="4" t="s">
        <v>10</v>
      </c>
      <c r="F8025" s="4" t="s">
        <v>10</v>
      </c>
      <c r="G8025" s="7" t="s">
        <v>146</v>
      </c>
    </row>
    <row r="8026" customFormat="false" ht="15.75" hidden="false" customHeight="false" outlineLevel="0" collapsed="false">
      <c r="A8026" s="3" t="n">
        <v>8025</v>
      </c>
      <c r="B8026" s="4" t="s">
        <v>27723</v>
      </c>
      <c r="C8026" s="4" t="s">
        <v>6853</v>
      </c>
      <c r="D8026" s="4" t="s">
        <v>27724</v>
      </c>
      <c r="E8026" s="4" t="s">
        <v>10</v>
      </c>
      <c r="F8026" s="4" t="s">
        <v>10</v>
      </c>
      <c r="G8026" s="7" t="s">
        <v>146</v>
      </c>
    </row>
    <row r="8027" customFormat="false" ht="15.75" hidden="false" customHeight="false" outlineLevel="0" collapsed="false">
      <c r="A8027" s="3" t="n">
        <v>8026</v>
      </c>
      <c r="B8027" s="4" t="s">
        <v>27725</v>
      </c>
      <c r="C8027" s="4" t="s">
        <v>6853</v>
      </c>
      <c r="D8027" s="5" t="s">
        <v>27726</v>
      </c>
      <c r="E8027" s="4" t="s">
        <v>10</v>
      </c>
      <c r="F8027" s="4" t="s">
        <v>10</v>
      </c>
      <c r="G8027" s="7" t="s">
        <v>146</v>
      </c>
    </row>
    <row r="8028" customFormat="false" ht="15.75" hidden="false" customHeight="false" outlineLevel="0" collapsed="false">
      <c r="A8028" s="3" t="n">
        <v>8027</v>
      </c>
      <c r="B8028" s="4" t="s">
        <v>27727</v>
      </c>
      <c r="C8028" s="4" t="s">
        <v>6853</v>
      </c>
      <c r="D8028" s="5" t="s">
        <v>27728</v>
      </c>
      <c r="E8028" s="4" t="s">
        <v>10</v>
      </c>
      <c r="F8028" s="4" t="s">
        <v>10</v>
      </c>
      <c r="G8028" s="7" t="s">
        <v>146</v>
      </c>
    </row>
    <row r="8029" customFormat="false" ht="15.75" hidden="false" customHeight="false" outlineLevel="0" collapsed="false">
      <c r="A8029" s="3" t="n">
        <v>8028</v>
      </c>
      <c r="B8029" s="4" t="s">
        <v>27729</v>
      </c>
      <c r="C8029" s="4" t="s">
        <v>6853</v>
      </c>
      <c r="D8029" s="5" t="s">
        <v>27730</v>
      </c>
      <c r="E8029" s="4" t="s">
        <v>10</v>
      </c>
      <c r="F8029" s="4" t="s">
        <v>10</v>
      </c>
      <c r="G8029" s="7" t="s">
        <v>146</v>
      </c>
    </row>
    <row r="8030" customFormat="false" ht="15.75" hidden="false" customHeight="false" outlineLevel="0" collapsed="false">
      <c r="A8030" s="3" t="n">
        <v>8029</v>
      </c>
      <c r="B8030" s="4" t="s">
        <v>27731</v>
      </c>
      <c r="C8030" s="4" t="s">
        <v>6853</v>
      </c>
      <c r="D8030" s="6" t="s">
        <v>27732</v>
      </c>
      <c r="E8030" s="4" t="s">
        <v>10</v>
      </c>
      <c r="F8030" s="4" t="s">
        <v>10</v>
      </c>
      <c r="G8030" s="7" t="s">
        <v>146</v>
      </c>
    </row>
    <row r="8031" customFormat="false" ht="15.75" hidden="false" customHeight="false" outlineLevel="0" collapsed="false">
      <c r="A8031" s="3" t="n">
        <v>8030</v>
      </c>
      <c r="B8031" s="4" t="s">
        <v>27733</v>
      </c>
      <c r="C8031" s="4" t="s">
        <v>6853</v>
      </c>
      <c r="D8031" s="5" t="s">
        <v>27734</v>
      </c>
      <c r="E8031" s="4" t="s">
        <v>10</v>
      </c>
      <c r="F8031" s="4" t="s">
        <v>10</v>
      </c>
      <c r="G8031" s="7" t="s">
        <v>146</v>
      </c>
    </row>
    <row r="8032" customFormat="false" ht="15.75" hidden="false" customHeight="false" outlineLevel="0" collapsed="false">
      <c r="A8032" s="3" t="n">
        <v>8031</v>
      </c>
      <c r="B8032" s="4" t="s">
        <v>27735</v>
      </c>
      <c r="C8032" s="4" t="s">
        <v>6853</v>
      </c>
      <c r="D8032" s="5" t="s">
        <v>27736</v>
      </c>
      <c r="E8032" s="4" t="s">
        <v>10</v>
      </c>
      <c r="F8032" s="4" t="s">
        <v>10</v>
      </c>
      <c r="G8032" s="7" t="s">
        <v>146</v>
      </c>
    </row>
    <row r="8033" customFormat="false" ht="15.75" hidden="false" customHeight="false" outlineLevel="0" collapsed="false">
      <c r="A8033" s="3" t="n">
        <v>8032</v>
      </c>
      <c r="B8033" s="4" t="s">
        <v>27737</v>
      </c>
      <c r="C8033" s="4" t="s">
        <v>6853</v>
      </c>
      <c r="D8033" s="4" t="s">
        <v>27738</v>
      </c>
      <c r="E8033" s="4" t="s">
        <v>10</v>
      </c>
      <c r="F8033" s="4" t="s">
        <v>10</v>
      </c>
      <c r="G8033" s="7" t="s">
        <v>146</v>
      </c>
    </row>
    <row r="8034" customFormat="false" ht="15.75" hidden="false" customHeight="false" outlineLevel="0" collapsed="false">
      <c r="A8034" s="3" t="n">
        <v>8033</v>
      </c>
      <c r="B8034" s="4" t="s">
        <v>27739</v>
      </c>
      <c r="C8034" s="4" t="s">
        <v>6853</v>
      </c>
      <c r="D8034" s="5" t="s">
        <v>27740</v>
      </c>
      <c r="E8034" s="4" t="s">
        <v>10</v>
      </c>
      <c r="F8034" s="4" t="s">
        <v>10</v>
      </c>
      <c r="G8034" s="7" t="s">
        <v>146</v>
      </c>
    </row>
    <row r="8035" customFormat="false" ht="15.75" hidden="false" customHeight="false" outlineLevel="0" collapsed="false">
      <c r="A8035" s="3" t="n">
        <v>8034</v>
      </c>
      <c r="B8035" s="4" t="s">
        <v>27741</v>
      </c>
      <c r="C8035" s="4" t="s">
        <v>27742</v>
      </c>
      <c r="D8035" s="4" t="s">
        <v>27743</v>
      </c>
      <c r="E8035" s="4" t="s">
        <v>27744</v>
      </c>
      <c r="F8035" s="4" t="s">
        <v>27745</v>
      </c>
      <c r="G8035" s="4" t="s">
        <v>12</v>
      </c>
    </row>
    <row r="8036" customFormat="false" ht="15.75" hidden="false" customHeight="false" outlineLevel="0" collapsed="false">
      <c r="A8036" s="3" t="n">
        <v>8035</v>
      </c>
      <c r="B8036" s="4" t="s">
        <v>27746</v>
      </c>
      <c r="C8036" s="4" t="s">
        <v>6853</v>
      </c>
      <c r="D8036" s="5" t="s">
        <v>27747</v>
      </c>
      <c r="E8036" s="4" t="s">
        <v>10</v>
      </c>
      <c r="F8036" s="4" t="s">
        <v>10</v>
      </c>
      <c r="G8036" s="7" t="s">
        <v>146</v>
      </c>
    </row>
    <row r="8037" customFormat="false" ht="15.75" hidden="false" customHeight="false" outlineLevel="0" collapsed="false">
      <c r="A8037" s="3" t="n">
        <v>8036</v>
      </c>
      <c r="B8037" s="4" t="s">
        <v>27748</v>
      </c>
      <c r="C8037" s="4" t="s">
        <v>6853</v>
      </c>
      <c r="D8037" s="6" t="s">
        <v>27749</v>
      </c>
      <c r="E8037" s="4" t="s">
        <v>10</v>
      </c>
      <c r="F8037" s="4" t="s">
        <v>10</v>
      </c>
      <c r="G8037" s="7" t="s">
        <v>146</v>
      </c>
    </row>
    <row r="8038" customFormat="false" ht="15.75" hidden="false" customHeight="false" outlineLevel="0" collapsed="false">
      <c r="A8038" s="3" t="n">
        <v>8037</v>
      </c>
      <c r="B8038" s="4" t="s">
        <v>27750</v>
      </c>
      <c r="C8038" s="4" t="s">
        <v>6853</v>
      </c>
      <c r="D8038" s="5" t="s">
        <v>27751</v>
      </c>
      <c r="E8038" s="4" t="s">
        <v>10</v>
      </c>
      <c r="F8038" s="4" t="s">
        <v>10</v>
      </c>
      <c r="G8038" s="7" t="s">
        <v>146</v>
      </c>
    </row>
    <row r="8039" customFormat="false" ht="15.75" hidden="false" customHeight="false" outlineLevel="0" collapsed="false">
      <c r="A8039" s="3" t="n">
        <v>8038</v>
      </c>
      <c r="B8039" s="4" t="s">
        <v>27752</v>
      </c>
      <c r="C8039" s="4" t="s">
        <v>6853</v>
      </c>
      <c r="D8039" s="6" t="s">
        <v>27753</v>
      </c>
      <c r="E8039" s="4" t="s">
        <v>10</v>
      </c>
      <c r="F8039" s="4" t="s">
        <v>10</v>
      </c>
      <c r="G8039" s="7" t="s">
        <v>146</v>
      </c>
    </row>
    <row r="8040" customFormat="false" ht="15.75" hidden="false" customHeight="false" outlineLevel="0" collapsed="false">
      <c r="A8040" s="3" t="n">
        <v>8039</v>
      </c>
      <c r="B8040" s="4" t="s">
        <v>27754</v>
      </c>
      <c r="C8040" s="4" t="s">
        <v>6853</v>
      </c>
      <c r="D8040" s="5" t="s">
        <v>27755</v>
      </c>
      <c r="E8040" s="4" t="s">
        <v>10</v>
      </c>
      <c r="F8040" s="4" t="s">
        <v>10</v>
      </c>
      <c r="G8040" s="7" t="s">
        <v>146</v>
      </c>
    </row>
    <row r="8041" customFormat="false" ht="15.75" hidden="false" customHeight="false" outlineLevel="0" collapsed="false">
      <c r="A8041" s="3" t="n">
        <v>8040</v>
      </c>
      <c r="B8041" s="4" t="s">
        <v>27756</v>
      </c>
      <c r="C8041" s="4" t="s">
        <v>6853</v>
      </c>
      <c r="D8041" s="6" t="s">
        <v>27757</v>
      </c>
      <c r="E8041" s="4" t="s">
        <v>10</v>
      </c>
      <c r="F8041" s="4" t="s">
        <v>10</v>
      </c>
      <c r="G8041" s="7" t="s">
        <v>146</v>
      </c>
    </row>
    <row r="8042" customFormat="false" ht="15.75" hidden="false" customHeight="false" outlineLevel="0" collapsed="false">
      <c r="A8042" s="3" t="n">
        <v>8041</v>
      </c>
      <c r="B8042" s="4" t="s">
        <v>27758</v>
      </c>
      <c r="C8042" s="4" t="s">
        <v>6853</v>
      </c>
      <c r="D8042" s="5" t="s">
        <v>27759</v>
      </c>
      <c r="E8042" s="4" t="s">
        <v>10</v>
      </c>
      <c r="F8042" s="4" t="s">
        <v>10</v>
      </c>
      <c r="G8042" s="7" t="s">
        <v>146</v>
      </c>
    </row>
    <row r="8043" customFormat="false" ht="15.75" hidden="false" customHeight="false" outlineLevel="0" collapsed="false">
      <c r="A8043" s="3" t="n">
        <v>8042</v>
      </c>
      <c r="B8043" s="4" t="s">
        <v>27760</v>
      </c>
      <c r="C8043" s="4" t="s">
        <v>6853</v>
      </c>
      <c r="D8043" s="5" t="s">
        <v>27761</v>
      </c>
      <c r="E8043" s="4" t="s">
        <v>10</v>
      </c>
      <c r="F8043" s="4" t="s">
        <v>10</v>
      </c>
      <c r="G8043" s="7" t="s">
        <v>146</v>
      </c>
    </row>
    <row r="8044" customFormat="false" ht="15.75" hidden="false" customHeight="false" outlineLevel="0" collapsed="false">
      <c r="A8044" s="3" t="n">
        <v>8043</v>
      </c>
      <c r="B8044" s="4" t="s">
        <v>27762</v>
      </c>
      <c r="C8044" s="4" t="s">
        <v>6853</v>
      </c>
      <c r="D8044" s="6" t="s">
        <v>27763</v>
      </c>
      <c r="E8044" s="4" t="s">
        <v>10</v>
      </c>
      <c r="F8044" s="4" t="s">
        <v>10</v>
      </c>
      <c r="G8044" s="7" t="s">
        <v>146</v>
      </c>
    </row>
    <row r="8045" customFormat="false" ht="15.75" hidden="false" customHeight="false" outlineLevel="0" collapsed="false">
      <c r="A8045" s="3" t="n">
        <v>8044</v>
      </c>
      <c r="B8045" s="4" t="s">
        <v>27764</v>
      </c>
      <c r="C8045" s="4" t="s">
        <v>6853</v>
      </c>
      <c r="D8045" s="5" t="s">
        <v>27765</v>
      </c>
      <c r="E8045" s="4" t="s">
        <v>10</v>
      </c>
      <c r="F8045" s="4" t="s">
        <v>10</v>
      </c>
      <c r="G8045" s="7" t="s">
        <v>146</v>
      </c>
    </row>
    <row r="8046" customFormat="false" ht="15.75" hidden="false" customHeight="false" outlineLevel="0" collapsed="false">
      <c r="A8046" s="3" t="n">
        <v>8045</v>
      </c>
      <c r="B8046" s="4" t="s">
        <v>27766</v>
      </c>
      <c r="C8046" s="4" t="s">
        <v>6853</v>
      </c>
      <c r="D8046" s="6" t="s">
        <v>27767</v>
      </c>
      <c r="E8046" s="4" t="s">
        <v>10</v>
      </c>
      <c r="F8046" s="4" t="s">
        <v>10</v>
      </c>
      <c r="G8046" s="7" t="s">
        <v>146</v>
      </c>
    </row>
    <row r="8047" customFormat="false" ht="15.75" hidden="false" customHeight="false" outlineLevel="0" collapsed="false">
      <c r="A8047" s="3" t="n">
        <v>8046</v>
      </c>
      <c r="B8047" s="4" t="s">
        <v>27768</v>
      </c>
      <c r="C8047" s="4" t="s">
        <v>6853</v>
      </c>
      <c r="D8047" s="5" t="s">
        <v>27769</v>
      </c>
      <c r="E8047" s="4" t="s">
        <v>10</v>
      </c>
      <c r="F8047" s="4" t="s">
        <v>10</v>
      </c>
      <c r="G8047" s="7" t="s">
        <v>146</v>
      </c>
    </row>
    <row r="8048" customFormat="false" ht="15.75" hidden="false" customHeight="false" outlineLevel="0" collapsed="false">
      <c r="A8048" s="3" t="n">
        <v>8047</v>
      </c>
      <c r="B8048" s="4" t="s">
        <v>27770</v>
      </c>
      <c r="C8048" s="4" t="s">
        <v>6853</v>
      </c>
      <c r="D8048" s="5" t="s">
        <v>27771</v>
      </c>
      <c r="E8048" s="4" t="s">
        <v>10</v>
      </c>
      <c r="F8048" s="4" t="s">
        <v>10</v>
      </c>
      <c r="G8048" s="7" t="s">
        <v>146</v>
      </c>
    </row>
    <row r="8049" customFormat="false" ht="15.75" hidden="false" customHeight="false" outlineLevel="0" collapsed="false">
      <c r="A8049" s="3" t="n">
        <v>8048</v>
      </c>
      <c r="B8049" s="4" t="s">
        <v>27772</v>
      </c>
      <c r="C8049" s="4" t="s">
        <v>6853</v>
      </c>
      <c r="D8049" s="4" t="s">
        <v>27773</v>
      </c>
      <c r="E8049" s="4" t="s">
        <v>10</v>
      </c>
      <c r="F8049" s="4" t="s">
        <v>10</v>
      </c>
      <c r="G8049" s="7" t="s">
        <v>146</v>
      </c>
    </row>
    <row r="8050" customFormat="false" ht="15.75" hidden="false" customHeight="false" outlineLevel="0" collapsed="false">
      <c r="A8050" s="3" t="n">
        <v>8049</v>
      </c>
      <c r="B8050" s="4" t="s">
        <v>27774</v>
      </c>
      <c r="C8050" s="4" t="s">
        <v>6853</v>
      </c>
      <c r="D8050" s="5" t="s">
        <v>27775</v>
      </c>
      <c r="E8050" s="4" t="s">
        <v>10</v>
      </c>
      <c r="F8050" s="4" t="s">
        <v>10</v>
      </c>
      <c r="G8050" s="7" t="s">
        <v>146</v>
      </c>
    </row>
    <row r="8051" customFormat="false" ht="15.75" hidden="false" customHeight="false" outlineLevel="0" collapsed="false">
      <c r="A8051" s="3" t="n">
        <v>8050</v>
      </c>
      <c r="B8051" s="4" t="s">
        <v>27776</v>
      </c>
      <c r="C8051" s="4" t="s">
        <v>6853</v>
      </c>
      <c r="D8051" s="4" t="s">
        <v>27777</v>
      </c>
      <c r="E8051" s="4" t="s">
        <v>10</v>
      </c>
      <c r="F8051" s="4" t="s">
        <v>10</v>
      </c>
      <c r="G8051" s="7" t="s">
        <v>146</v>
      </c>
    </row>
    <row r="8052" customFormat="false" ht="15.75" hidden="false" customHeight="false" outlineLevel="0" collapsed="false">
      <c r="A8052" s="3" t="n">
        <v>8051</v>
      </c>
      <c r="B8052" s="4" t="s">
        <v>27778</v>
      </c>
      <c r="C8052" s="4" t="s">
        <v>6853</v>
      </c>
      <c r="D8052" s="5" t="s">
        <v>27779</v>
      </c>
      <c r="E8052" s="4" t="s">
        <v>10</v>
      </c>
      <c r="F8052" s="4" t="s">
        <v>10</v>
      </c>
      <c r="G8052" s="7" t="s">
        <v>146</v>
      </c>
    </row>
    <row r="8053" customFormat="false" ht="15.75" hidden="false" customHeight="false" outlineLevel="0" collapsed="false">
      <c r="A8053" s="3" t="n">
        <v>8052</v>
      </c>
      <c r="B8053" s="4" t="s">
        <v>27780</v>
      </c>
      <c r="C8053" s="4" t="s">
        <v>6853</v>
      </c>
      <c r="D8053" s="5" t="s">
        <v>27781</v>
      </c>
      <c r="E8053" s="4" t="s">
        <v>10</v>
      </c>
      <c r="F8053" s="4" t="s">
        <v>10</v>
      </c>
      <c r="G8053" s="7" t="s">
        <v>146</v>
      </c>
    </row>
    <row r="8054" customFormat="false" ht="15.75" hidden="false" customHeight="false" outlineLevel="0" collapsed="false">
      <c r="A8054" s="3" t="n">
        <v>8053</v>
      </c>
      <c r="B8054" s="4" t="s">
        <v>27782</v>
      </c>
      <c r="C8054" s="4" t="s">
        <v>6853</v>
      </c>
      <c r="D8054" s="5" t="s">
        <v>27783</v>
      </c>
      <c r="E8054" s="4" t="s">
        <v>10</v>
      </c>
      <c r="F8054" s="4" t="s">
        <v>10</v>
      </c>
      <c r="G8054" s="7" t="s">
        <v>146</v>
      </c>
    </row>
    <row r="8055" customFormat="false" ht="15.75" hidden="false" customHeight="false" outlineLevel="0" collapsed="false">
      <c r="A8055" s="3" t="n">
        <v>8054</v>
      </c>
      <c r="B8055" s="4" t="s">
        <v>27784</v>
      </c>
      <c r="C8055" s="4" t="s">
        <v>6853</v>
      </c>
      <c r="D8055" s="4" t="s">
        <v>27785</v>
      </c>
      <c r="E8055" s="4" t="s">
        <v>10</v>
      </c>
      <c r="F8055" s="4" t="s">
        <v>10</v>
      </c>
      <c r="G8055" s="7" t="s">
        <v>146</v>
      </c>
    </row>
    <row r="8056" customFormat="false" ht="15.75" hidden="false" customHeight="false" outlineLevel="0" collapsed="false">
      <c r="A8056" s="3" t="n">
        <v>8055</v>
      </c>
      <c r="B8056" s="4" t="s">
        <v>27786</v>
      </c>
      <c r="C8056" s="4" t="s">
        <v>6853</v>
      </c>
      <c r="D8056" s="5" t="s">
        <v>27787</v>
      </c>
      <c r="E8056" s="4" t="s">
        <v>10</v>
      </c>
      <c r="F8056" s="4" t="s">
        <v>10</v>
      </c>
      <c r="G8056" s="7" t="s">
        <v>146</v>
      </c>
    </row>
    <row r="8057" customFormat="false" ht="15.75" hidden="false" customHeight="false" outlineLevel="0" collapsed="false">
      <c r="A8057" s="3" t="n">
        <v>8056</v>
      </c>
      <c r="B8057" s="4" t="s">
        <v>27788</v>
      </c>
      <c r="C8057" s="4" t="s">
        <v>6853</v>
      </c>
      <c r="D8057" s="5" t="s">
        <v>27789</v>
      </c>
      <c r="E8057" s="4" t="s">
        <v>10</v>
      </c>
      <c r="F8057" s="4" t="s">
        <v>10</v>
      </c>
      <c r="G8057" s="7" t="s">
        <v>146</v>
      </c>
    </row>
    <row r="8058" customFormat="false" ht="15.75" hidden="false" customHeight="false" outlineLevel="0" collapsed="false">
      <c r="A8058" s="3" t="n">
        <v>8057</v>
      </c>
      <c r="B8058" s="4" t="s">
        <v>27790</v>
      </c>
      <c r="C8058" s="4" t="s">
        <v>6853</v>
      </c>
      <c r="D8058" s="5" t="s">
        <v>27791</v>
      </c>
      <c r="E8058" s="4" t="s">
        <v>10</v>
      </c>
      <c r="F8058" s="4" t="s">
        <v>10</v>
      </c>
      <c r="G8058" s="7" t="s">
        <v>146</v>
      </c>
    </row>
    <row r="8059" customFormat="false" ht="15.75" hidden="false" customHeight="false" outlineLevel="0" collapsed="false">
      <c r="A8059" s="3" t="n">
        <v>8058</v>
      </c>
      <c r="B8059" s="4" t="s">
        <v>27792</v>
      </c>
      <c r="C8059" s="4" t="s">
        <v>6853</v>
      </c>
      <c r="D8059" s="5" t="s">
        <v>27793</v>
      </c>
      <c r="E8059" s="4" t="s">
        <v>10</v>
      </c>
      <c r="F8059" s="4" t="s">
        <v>10</v>
      </c>
      <c r="G8059" s="7" t="s">
        <v>146</v>
      </c>
    </row>
    <row r="8060" customFormat="false" ht="15.75" hidden="false" customHeight="false" outlineLevel="0" collapsed="false">
      <c r="A8060" s="3" t="n">
        <v>8059</v>
      </c>
      <c r="B8060" s="4" t="s">
        <v>27794</v>
      </c>
      <c r="C8060" s="4" t="s">
        <v>6853</v>
      </c>
      <c r="D8060" s="6" t="s">
        <v>27795</v>
      </c>
      <c r="E8060" s="4" t="s">
        <v>10</v>
      </c>
      <c r="F8060" s="4" t="s">
        <v>10</v>
      </c>
      <c r="G8060" s="7" t="s">
        <v>146</v>
      </c>
    </row>
    <row r="8061" customFormat="false" ht="15.75" hidden="false" customHeight="false" outlineLevel="0" collapsed="false">
      <c r="A8061" s="3" t="n">
        <v>8060</v>
      </c>
      <c r="B8061" s="4" t="s">
        <v>27796</v>
      </c>
      <c r="C8061" s="4" t="s">
        <v>6853</v>
      </c>
      <c r="D8061" s="6" t="s">
        <v>27797</v>
      </c>
      <c r="E8061" s="4" t="s">
        <v>10</v>
      </c>
      <c r="F8061" s="4" t="s">
        <v>10</v>
      </c>
      <c r="G8061" s="7" t="s">
        <v>146</v>
      </c>
    </row>
    <row r="8062" customFormat="false" ht="15.75" hidden="false" customHeight="false" outlineLevel="0" collapsed="false">
      <c r="A8062" s="3" t="n">
        <v>8061</v>
      </c>
      <c r="B8062" s="4" t="s">
        <v>27798</v>
      </c>
      <c r="C8062" s="4" t="s">
        <v>6853</v>
      </c>
      <c r="D8062" s="4" t="s">
        <v>27799</v>
      </c>
      <c r="E8062" s="4" t="s">
        <v>10</v>
      </c>
      <c r="F8062" s="4" t="s">
        <v>10</v>
      </c>
      <c r="G8062" s="7" t="s">
        <v>146</v>
      </c>
    </row>
    <row r="8063" customFormat="false" ht="15.75" hidden="false" customHeight="false" outlineLevel="0" collapsed="false">
      <c r="A8063" s="3" t="n">
        <v>8062</v>
      </c>
      <c r="B8063" s="4" t="s">
        <v>27800</v>
      </c>
      <c r="C8063" s="4" t="s">
        <v>6853</v>
      </c>
      <c r="D8063" s="4" t="s">
        <v>27801</v>
      </c>
      <c r="E8063" s="4" t="s">
        <v>10</v>
      </c>
      <c r="F8063" s="4" t="s">
        <v>10</v>
      </c>
      <c r="G8063" s="7" t="s">
        <v>146</v>
      </c>
    </row>
    <row r="8064" customFormat="false" ht="15.75" hidden="false" customHeight="false" outlineLevel="0" collapsed="false">
      <c r="A8064" s="3" t="n">
        <v>8063</v>
      </c>
      <c r="B8064" s="4" t="s">
        <v>27802</v>
      </c>
      <c r="C8064" s="4" t="s">
        <v>6853</v>
      </c>
      <c r="D8064" s="4" t="s">
        <v>27803</v>
      </c>
      <c r="E8064" s="4" t="s">
        <v>10</v>
      </c>
      <c r="F8064" s="4" t="s">
        <v>10</v>
      </c>
      <c r="G8064" s="7" t="s">
        <v>146</v>
      </c>
    </row>
    <row r="8065" customFormat="false" ht="15.75" hidden="false" customHeight="false" outlineLevel="0" collapsed="false">
      <c r="A8065" s="3" t="n">
        <v>8064</v>
      </c>
      <c r="B8065" s="4" t="s">
        <v>27804</v>
      </c>
      <c r="C8065" s="4" t="s">
        <v>6853</v>
      </c>
      <c r="D8065" s="5" t="s">
        <v>27805</v>
      </c>
      <c r="E8065" s="4" t="s">
        <v>10</v>
      </c>
      <c r="F8065" s="4" t="s">
        <v>10</v>
      </c>
      <c r="G8065" s="7" t="s">
        <v>146</v>
      </c>
    </row>
    <row r="8066" customFormat="false" ht="15.75" hidden="false" customHeight="false" outlineLevel="0" collapsed="false">
      <c r="A8066" s="3" t="n">
        <v>8065</v>
      </c>
      <c r="B8066" s="4" t="s">
        <v>27806</v>
      </c>
      <c r="C8066" s="4" t="s">
        <v>6853</v>
      </c>
      <c r="D8066" s="4" t="s">
        <v>27807</v>
      </c>
      <c r="E8066" s="4" t="s">
        <v>10</v>
      </c>
      <c r="F8066" s="4" t="s">
        <v>10</v>
      </c>
      <c r="G8066" s="7" t="s">
        <v>146</v>
      </c>
    </row>
    <row r="8067" customFormat="false" ht="15.75" hidden="false" customHeight="false" outlineLevel="0" collapsed="false">
      <c r="A8067" s="3" t="n">
        <v>8066</v>
      </c>
      <c r="B8067" s="4" t="s">
        <v>27808</v>
      </c>
      <c r="C8067" s="4" t="s">
        <v>6853</v>
      </c>
      <c r="D8067" s="4" t="s">
        <v>27809</v>
      </c>
      <c r="E8067" s="4" t="s">
        <v>10</v>
      </c>
      <c r="F8067" s="4" t="s">
        <v>10</v>
      </c>
      <c r="G8067" s="7" t="s">
        <v>146</v>
      </c>
    </row>
    <row r="8068" customFormat="false" ht="15.75" hidden="false" customHeight="false" outlineLevel="0" collapsed="false">
      <c r="A8068" s="3" t="n">
        <v>8067</v>
      </c>
      <c r="B8068" s="4" t="s">
        <v>27810</v>
      </c>
      <c r="C8068" s="4" t="s">
        <v>6853</v>
      </c>
      <c r="D8068" s="5" t="s">
        <v>27811</v>
      </c>
      <c r="E8068" s="4" t="s">
        <v>10</v>
      </c>
      <c r="F8068" s="4" t="s">
        <v>10</v>
      </c>
      <c r="G8068" s="7" t="s">
        <v>146</v>
      </c>
    </row>
    <row r="8069" customFormat="false" ht="15.75" hidden="false" customHeight="false" outlineLevel="0" collapsed="false">
      <c r="A8069" s="3" t="n">
        <v>8068</v>
      </c>
      <c r="B8069" s="4" t="s">
        <v>27812</v>
      </c>
      <c r="C8069" s="4" t="s">
        <v>6853</v>
      </c>
      <c r="D8069" s="4" t="s">
        <v>27813</v>
      </c>
      <c r="E8069" s="4" t="s">
        <v>10</v>
      </c>
      <c r="F8069" s="4" t="s">
        <v>10</v>
      </c>
      <c r="G8069" s="7" t="s">
        <v>146</v>
      </c>
    </row>
    <row r="8070" customFormat="false" ht="15.75" hidden="false" customHeight="false" outlineLevel="0" collapsed="false">
      <c r="A8070" s="3" t="n">
        <v>8069</v>
      </c>
      <c r="B8070" s="4" t="s">
        <v>27814</v>
      </c>
      <c r="C8070" s="4" t="s">
        <v>6853</v>
      </c>
      <c r="D8070" s="5" t="s">
        <v>27815</v>
      </c>
      <c r="E8070" s="4" t="s">
        <v>10</v>
      </c>
      <c r="F8070" s="4" t="s">
        <v>10</v>
      </c>
      <c r="G8070" s="7" t="s">
        <v>146</v>
      </c>
    </row>
    <row r="8071" customFormat="false" ht="15.75" hidden="false" customHeight="false" outlineLevel="0" collapsed="false">
      <c r="A8071" s="3" t="n">
        <v>8070</v>
      </c>
      <c r="B8071" s="4" t="s">
        <v>27816</v>
      </c>
      <c r="C8071" s="4" t="s">
        <v>6853</v>
      </c>
      <c r="D8071" s="4" t="s">
        <v>27817</v>
      </c>
      <c r="E8071" s="4" t="s">
        <v>10</v>
      </c>
      <c r="F8071" s="4" t="s">
        <v>10</v>
      </c>
      <c r="G8071" s="7" t="s">
        <v>146</v>
      </c>
    </row>
    <row r="8072" customFormat="false" ht="15.75" hidden="false" customHeight="false" outlineLevel="0" collapsed="false">
      <c r="A8072" s="3" t="n">
        <v>8071</v>
      </c>
      <c r="B8072" s="4" t="s">
        <v>27818</v>
      </c>
      <c r="C8072" s="4" t="s">
        <v>6853</v>
      </c>
      <c r="D8072" s="4" t="s">
        <v>27819</v>
      </c>
      <c r="E8072" s="4" t="s">
        <v>10</v>
      </c>
      <c r="F8072" s="4" t="s">
        <v>10</v>
      </c>
      <c r="G8072" s="7" t="s">
        <v>146</v>
      </c>
    </row>
    <row r="8073" customFormat="false" ht="15.75" hidden="false" customHeight="false" outlineLevel="0" collapsed="false">
      <c r="A8073" s="3" t="n">
        <v>8072</v>
      </c>
      <c r="B8073" s="4" t="s">
        <v>27820</v>
      </c>
      <c r="C8073" s="4" t="s">
        <v>6853</v>
      </c>
      <c r="D8073" s="4" t="s">
        <v>27821</v>
      </c>
      <c r="E8073" s="4" t="s">
        <v>10</v>
      </c>
      <c r="F8073" s="4" t="s">
        <v>10</v>
      </c>
      <c r="G8073" s="7" t="s">
        <v>146</v>
      </c>
    </row>
    <row r="8074" customFormat="false" ht="15.75" hidden="false" customHeight="false" outlineLevel="0" collapsed="false">
      <c r="A8074" s="3" t="n">
        <v>8073</v>
      </c>
      <c r="B8074" s="4" t="s">
        <v>27822</v>
      </c>
      <c r="C8074" s="4" t="s">
        <v>6853</v>
      </c>
      <c r="D8074" s="5" t="s">
        <v>27823</v>
      </c>
      <c r="E8074" s="4" t="s">
        <v>10</v>
      </c>
      <c r="F8074" s="4" t="s">
        <v>10</v>
      </c>
      <c r="G8074" s="7" t="s">
        <v>146</v>
      </c>
    </row>
    <row r="8075" customFormat="false" ht="15.75" hidden="false" customHeight="false" outlineLevel="0" collapsed="false">
      <c r="A8075" s="3" t="n">
        <v>8074</v>
      </c>
      <c r="B8075" s="4" t="s">
        <v>27824</v>
      </c>
      <c r="C8075" s="4" t="s">
        <v>6853</v>
      </c>
      <c r="D8075" s="4" t="s">
        <v>27825</v>
      </c>
      <c r="E8075" s="4" t="s">
        <v>10</v>
      </c>
      <c r="F8075" s="4" t="s">
        <v>10</v>
      </c>
      <c r="G8075" s="7" t="s">
        <v>146</v>
      </c>
    </row>
    <row r="8076" customFormat="false" ht="15.75" hidden="false" customHeight="false" outlineLevel="0" collapsed="false">
      <c r="A8076" s="3" t="n">
        <v>8075</v>
      </c>
      <c r="B8076" s="4" t="s">
        <v>27826</v>
      </c>
      <c r="C8076" s="4" t="s">
        <v>6853</v>
      </c>
      <c r="D8076" s="5" t="s">
        <v>27827</v>
      </c>
      <c r="E8076" s="4" t="s">
        <v>10</v>
      </c>
      <c r="F8076" s="4" t="s">
        <v>10</v>
      </c>
      <c r="G8076" s="7" t="s">
        <v>146</v>
      </c>
    </row>
    <row r="8077" customFormat="false" ht="15.75" hidden="false" customHeight="false" outlineLevel="0" collapsed="false">
      <c r="A8077" s="3" t="n">
        <v>8076</v>
      </c>
      <c r="B8077" s="4" t="s">
        <v>27828</v>
      </c>
      <c r="C8077" s="4" t="s">
        <v>6853</v>
      </c>
      <c r="D8077" s="5" t="s">
        <v>27829</v>
      </c>
      <c r="E8077" s="4" t="s">
        <v>10</v>
      </c>
      <c r="F8077" s="4" t="s">
        <v>10</v>
      </c>
      <c r="G8077" s="7" t="s">
        <v>146</v>
      </c>
    </row>
    <row r="8078" customFormat="false" ht="15.75" hidden="false" customHeight="false" outlineLevel="0" collapsed="false">
      <c r="A8078" s="3" t="n">
        <v>8077</v>
      </c>
      <c r="B8078" s="4" t="s">
        <v>27830</v>
      </c>
      <c r="C8078" s="4" t="s">
        <v>6853</v>
      </c>
      <c r="D8078" s="6" t="s">
        <v>27831</v>
      </c>
      <c r="E8078" s="4" t="s">
        <v>10</v>
      </c>
      <c r="F8078" s="4" t="s">
        <v>10</v>
      </c>
      <c r="G8078" s="7" t="s">
        <v>146</v>
      </c>
    </row>
    <row r="8079" customFormat="false" ht="15.75" hidden="false" customHeight="false" outlineLevel="0" collapsed="false">
      <c r="A8079" s="3" t="n">
        <v>8078</v>
      </c>
      <c r="B8079" s="4" t="s">
        <v>27832</v>
      </c>
      <c r="C8079" s="4" t="s">
        <v>6853</v>
      </c>
      <c r="D8079" s="5" t="s">
        <v>27833</v>
      </c>
      <c r="E8079" s="4" t="s">
        <v>10</v>
      </c>
      <c r="F8079" s="4" t="s">
        <v>10</v>
      </c>
      <c r="G8079" s="7" t="s">
        <v>146</v>
      </c>
    </row>
    <row r="8080" customFormat="false" ht="15.75" hidden="false" customHeight="false" outlineLevel="0" collapsed="false">
      <c r="A8080" s="3" t="n">
        <v>8079</v>
      </c>
      <c r="B8080" s="4" t="s">
        <v>27834</v>
      </c>
      <c r="C8080" s="4" t="s">
        <v>6853</v>
      </c>
      <c r="D8080" s="5" t="s">
        <v>27835</v>
      </c>
      <c r="E8080" s="4" t="s">
        <v>10</v>
      </c>
      <c r="F8080" s="4" t="s">
        <v>10</v>
      </c>
      <c r="G8080" s="7" t="s">
        <v>146</v>
      </c>
    </row>
    <row r="8081" customFormat="false" ht="15.75" hidden="false" customHeight="false" outlineLevel="0" collapsed="false">
      <c r="A8081" s="3" t="n">
        <v>8080</v>
      </c>
      <c r="B8081" s="4" t="s">
        <v>27836</v>
      </c>
      <c r="C8081" s="4" t="s">
        <v>6853</v>
      </c>
      <c r="D8081" s="4" t="s">
        <v>27837</v>
      </c>
      <c r="E8081" s="4" t="s">
        <v>10</v>
      </c>
      <c r="F8081" s="4" t="s">
        <v>10</v>
      </c>
      <c r="G8081" s="7" t="s">
        <v>146</v>
      </c>
    </row>
    <row r="8082" customFormat="false" ht="15.75" hidden="false" customHeight="false" outlineLevel="0" collapsed="false">
      <c r="A8082" s="3" t="n">
        <v>8081</v>
      </c>
      <c r="B8082" s="4" t="s">
        <v>27838</v>
      </c>
      <c r="C8082" s="4" t="s">
        <v>6853</v>
      </c>
      <c r="D8082" s="4" t="s">
        <v>27839</v>
      </c>
      <c r="E8082" s="4" t="s">
        <v>10</v>
      </c>
      <c r="F8082" s="4" t="s">
        <v>10</v>
      </c>
      <c r="G8082" s="7" t="s">
        <v>146</v>
      </c>
    </row>
    <row r="8083" customFormat="false" ht="15.75" hidden="false" customHeight="false" outlineLevel="0" collapsed="false">
      <c r="A8083" s="3" t="n">
        <v>8082</v>
      </c>
      <c r="B8083" s="4" t="s">
        <v>27840</v>
      </c>
      <c r="C8083" s="4" t="s">
        <v>6853</v>
      </c>
      <c r="D8083" s="5" t="s">
        <v>27841</v>
      </c>
      <c r="E8083" s="4" t="s">
        <v>10</v>
      </c>
      <c r="F8083" s="4" t="s">
        <v>10</v>
      </c>
      <c r="G8083" s="7" t="s">
        <v>146</v>
      </c>
    </row>
    <row r="8084" customFormat="false" ht="15.75" hidden="false" customHeight="false" outlineLevel="0" collapsed="false">
      <c r="A8084" s="3" t="n">
        <v>8083</v>
      </c>
      <c r="B8084" s="4" t="s">
        <v>27842</v>
      </c>
      <c r="C8084" s="4" t="s">
        <v>6853</v>
      </c>
      <c r="D8084" s="5" t="s">
        <v>27843</v>
      </c>
      <c r="E8084" s="4" t="s">
        <v>10</v>
      </c>
      <c r="F8084" s="4" t="s">
        <v>10</v>
      </c>
      <c r="G8084" s="7" t="s">
        <v>146</v>
      </c>
    </row>
    <row r="8085" customFormat="false" ht="15.75" hidden="false" customHeight="false" outlineLevel="0" collapsed="false">
      <c r="A8085" s="3" t="n">
        <v>8084</v>
      </c>
      <c r="B8085" s="4" t="s">
        <v>27844</v>
      </c>
      <c r="C8085" s="4" t="s">
        <v>6853</v>
      </c>
      <c r="D8085" s="5" t="s">
        <v>27845</v>
      </c>
      <c r="E8085" s="4" t="s">
        <v>10</v>
      </c>
      <c r="F8085" s="4" t="s">
        <v>10</v>
      </c>
      <c r="G8085" s="7" t="s">
        <v>146</v>
      </c>
    </row>
    <row r="8086" customFormat="false" ht="15.75" hidden="false" customHeight="false" outlineLevel="0" collapsed="false">
      <c r="A8086" s="3" t="n">
        <v>8085</v>
      </c>
      <c r="B8086" s="4" t="s">
        <v>27846</v>
      </c>
      <c r="C8086" s="4" t="s">
        <v>6853</v>
      </c>
      <c r="D8086" s="6" t="s">
        <v>27847</v>
      </c>
      <c r="E8086" s="4" t="s">
        <v>10</v>
      </c>
      <c r="F8086" s="4" t="s">
        <v>10</v>
      </c>
      <c r="G8086" s="7" t="s">
        <v>146</v>
      </c>
    </row>
    <row r="8087" customFormat="false" ht="15.75" hidden="false" customHeight="false" outlineLevel="0" collapsed="false">
      <c r="A8087" s="3" t="n">
        <v>8086</v>
      </c>
      <c r="B8087" s="4" t="s">
        <v>27848</v>
      </c>
      <c r="C8087" s="4" t="s">
        <v>6853</v>
      </c>
      <c r="D8087" s="5" t="s">
        <v>27849</v>
      </c>
      <c r="E8087" s="4" t="s">
        <v>27850</v>
      </c>
      <c r="F8087" s="4" t="s">
        <v>10</v>
      </c>
      <c r="G8087" s="7" t="s">
        <v>146</v>
      </c>
    </row>
    <row r="8088" customFormat="false" ht="15.75" hidden="false" customHeight="false" outlineLevel="0" collapsed="false">
      <c r="A8088" s="3" t="n">
        <v>8087</v>
      </c>
      <c r="B8088" s="4" t="s">
        <v>27851</v>
      </c>
      <c r="C8088" s="4" t="s">
        <v>6853</v>
      </c>
      <c r="D8088" s="5" t="s">
        <v>27852</v>
      </c>
      <c r="E8088" s="4" t="s">
        <v>10</v>
      </c>
      <c r="F8088" s="4" t="s">
        <v>10</v>
      </c>
      <c r="G8088" s="7" t="s">
        <v>146</v>
      </c>
    </row>
    <row r="8089" customFormat="false" ht="15.75" hidden="false" customHeight="false" outlineLevel="0" collapsed="false">
      <c r="A8089" s="3" t="n">
        <v>8088</v>
      </c>
      <c r="B8089" s="4" t="s">
        <v>27853</v>
      </c>
      <c r="C8089" s="4" t="s">
        <v>6853</v>
      </c>
      <c r="D8089" s="5" t="s">
        <v>27854</v>
      </c>
      <c r="E8089" s="4" t="s">
        <v>10</v>
      </c>
      <c r="F8089" s="4" t="s">
        <v>10</v>
      </c>
      <c r="G8089" s="7" t="s">
        <v>146</v>
      </c>
    </row>
    <row r="8090" customFormat="false" ht="15.75" hidden="false" customHeight="false" outlineLevel="0" collapsed="false">
      <c r="A8090" s="3" t="n">
        <v>8089</v>
      </c>
      <c r="B8090" s="4" t="s">
        <v>27855</v>
      </c>
      <c r="C8090" s="4" t="s">
        <v>6853</v>
      </c>
      <c r="D8090" s="4" t="s">
        <v>27856</v>
      </c>
      <c r="E8090" s="4" t="s">
        <v>10</v>
      </c>
      <c r="F8090" s="4" t="s">
        <v>10</v>
      </c>
      <c r="G8090" s="7" t="s">
        <v>146</v>
      </c>
    </row>
    <row r="8091" customFormat="false" ht="15.75" hidden="false" customHeight="false" outlineLevel="0" collapsed="false">
      <c r="A8091" s="3" t="n">
        <v>8090</v>
      </c>
      <c r="B8091" s="4" t="s">
        <v>27857</v>
      </c>
      <c r="C8091" s="4" t="s">
        <v>6853</v>
      </c>
      <c r="D8091" s="4" t="s">
        <v>27858</v>
      </c>
      <c r="E8091" s="4" t="s">
        <v>10</v>
      </c>
      <c r="F8091" s="4" t="s">
        <v>10</v>
      </c>
      <c r="G8091" s="7" t="s">
        <v>146</v>
      </c>
    </row>
    <row r="8092" customFormat="false" ht="15.75" hidden="false" customHeight="false" outlineLevel="0" collapsed="false">
      <c r="A8092" s="3" t="n">
        <v>8091</v>
      </c>
      <c r="B8092" s="4" t="s">
        <v>27859</v>
      </c>
      <c r="C8092" s="4" t="s">
        <v>6853</v>
      </c>
      <c r="D8092" s="5" t="s">
        <v>27860</v>
      </c>
      <c r="E8092" s="4" t="s">
        <v>10</v>
      </c>
      <c r="F8092" s="4" t="s">
        <v>10</v>
      </c>
      <c r="G8092" s="7" t="s">
        <v>146</v>
      </c>
    </row>
    <row r="8093" customFormat="false" ht="15.75" hidden="false" customHeight="false" outlineLevel="0" collapsed="false">
      <c r="A8093" s="3" t="n">
        <v>8092</v>
      </c>
      <c r="B8093" s="4" t="s">
        <v>27861</v>
      </c>
      <c r="C8093" s="4" t="s">
        <v>6853</v>
      </c>
      <c r="D8093" s="20" t="s">
        <v>27862</v>
      </c>
      <c r="E8093" s="4" t="s">
        <v>10</v>
      </c>
      <c r="F8093" s="4" t="s">
        <v>10</v>
      </c>
      <c r="G8093" s="7" t="s">
        <v>146</v>
      </c>
    </row>
    <row r="8094" customFormat="false" ht="15.75" hidden="false" customHeight="false" outlineLevel="0" collapsed="false">
      <c r="A8094" s="3" t="n">
        <v>8093</v>
      </c>
      <c r="B8094" s="4" t="s">
        <v>27863</v>
      </c>
      <c r="C8094" s="4" t="s">
        <v>6853</v>
      </c>
      <c r="D8094" s="5" t="s">
        <v>27864</v>
      </c>
      <c r="E8094" s="4" t="s">
        <v>10</v>
      </c>
      <c r="F8094" s="4" t="s">
        <v>10</v>
      </c>
      <c r="G8094" s="7" t="s">
        <v>146</v>
      </c>
    </row>
    <row r="8095" customFormat="false" ht="15.75" hidden="false" customHeight="false" outlineLevel="0" collapsed="false">
      <c r="A8095" s="3" t="n">
        <v>8094</v>
      </c>
      <c r="B8095" s="4" t="s">
        <v>27865</v>
      </c>
      <c r="C8095" s="4" t="s">
        <v>6853</v>
      </c>
      <c r="D8095" s="4" t="s">
        <v>27866</v>
      </c>
      <c r="E8095" s="4" t="s">
        <v>10</v>
      </c>
      <c r="F8095" s="4" t="s">
        <v>10</v>
      </c>
      <c r="G8095" s="7" t="s">
        <v>146</v>
      </c>
    </row>
    <row r="8096" customFormat="false" ht="15.75" hidden="false" customHeight="false" outlineLevel="0" collapsed="false">
      <c r="A8096" s="3" t="n">
        <v>8095</v>
      </c>
      <c r="B8096" s="4" t="s">
        <v>27867</v>
      </c>
      <c r="C8096" s="4" t="s">
        <v>6853</v>
      </c>
      <c r="D8096" s="5" t="s">
        <v>27868</v>
      </c>
      <c r="E8096" s="4" t="s">
        <v>10</v>
      </c>
      <c r="F8096" s="4" t="s">
        <v>10</v>
      </c>
      <c r="G8096" s="7" t="s">
        <v>146</v>
      </c>
    </row>
    <row r="8097" customFormat="false" ht="15.75" hidden="false" customHeight="false" outlineLevel="0" collapsed="false">
      <c r="A8097" s="3" t="n">
        <v>8096</v>
      </c>
      <c r="B8097" s="4" t="s">
        <v>27869</v>
      </c>
      <c r="C8097" s="4" t="s">
        <v>6853</v>
      </c>
      <c r="D8097" s="5" t="s">
        <v>27870</v>
      </c>
      <c r="E8097" s="4" t="s">
        <v>10</v>
      </c>
      <c r="F8097" s="4" t="s">
        <v>10</v>
      </c>
      <c r="G8097" s="7" t="s">
        <v>146</v>
      </c>
    </row>
    <row r="8098" customFormat="false" ht="15.75" hidden="false" customHeight="false" outlineLevel="0" collapsed="false">
      <c r="A8098" s="3" t="n">
        <v>8097</v>
      </c>
      <c r="B8098" s="4" t="s">
        <v>27598</v>
      </c>
      <c r="C8098" s="4" t="s">
        <v>6853</v>
      </c>
      <c r="D8098" s="4" t="s">
        <v>27871</v>
      </c>
      <c r="E8098" s="4" t="s">
        <v>10</v>
      </c>
      <c r="F8098" s="4" t="s">
        <v>10</v>
      </c>
      <c r="G8098" s="7" t="s">
        <v>146</v>
      </c>
    </row>
    <row r="8099" customFormat="false" ht="15.75" hidden="false" customHeight="false" outlineLevel="0" collapsed="false">
      <c r="A8099" s="3" t="n">
        <v>8098</v>
      </c>
      <c r="B8099" s="4" t="s">
        <v>27872</v>
      </c>
      <c r="C8099" s="4" t="s">
        <v>6853</v>
      </c>
      <c r="D8099" s="4" t="s">
        <v>27873</v>
      </c>
      <c r="E8099" s="4" t="s">
        <v>10</v>
      </c>
      <c r="F8099" s="4" t="s">
        <v>10</v>
      </c>
      <c r="G8099" s="7" t="s">
        <v>146</v>
      </c>
    </row>
    <row r="8100" customFormat="false" ht="15.75" hidden="false" customHeight="false" outlineLevel="0" collapsed="false">
      <c r="A8100" s="3" t="n">
        <v>8099</v>
      </c>
      <c r="B8100" s="4" t="s">
        <v>27874</v>
      </c>
      <c r="C8100" s="4" t="s">
        <v>6853</v>
      </c>
      <c r="D8100" s="5" t="s">
        <v>27875</v>
      </c>
      <c r="E8100" s="4" t="s">
        <v>10</v>
      </c>
      <c r="F8100" s="4" t="s">
        <v>10</v>
      </c>
      <c r="G8100" s="7" t="s">
        <v>146</v>
      </c>
    </row>
    <row r="8101" customFormat="false" ht="15.75" hidden="false" customHeight="false" outlineLevel="0" collapsed="false">
      <c r="A8101" s="3" t="n">
        <v>8100</v>
      </c>
      <c r="B8101" s="4" t="s">
        <v>27876</v>
      </c>
      <c r="C8101" s="4" t="s">
        <v>6853</v>
      </c>
      <c r="D8101" s="6" t="s">
        <v>27877</v>
      </c>
      <c r="E8101" s="4" t="s">
        <v>10</v>
      </c>
      <c r="F8101" s="4" t="s">
        <v>10</v>
      </c>
      <c r="G8101" s="7" t="s">
        <v>146</v>
      </c>
    </row>
    <row r="8102" customFormat="false" ht="15.75" hidden="false" customHeight="false" outlineLevel="0" collapsed="false">
      <c r="A8102" s="3" t="n">
        <v>8101</v>
      </c>
      <c r="B8102" s="4" t="s">
        <v>27878</v>
      </c>
      <c r="C8102" s="4" t="s">
        <v>6853</v>
      </c>
      <c r="D8102" s="4" t="s">
        <v>27879</v>
      </c>
      <c r="E8102" s="4" t="s">
        <v>10</v>
      </c>
      <c r="F8102" s="4" t="s">
        <v>10</v>
      </c>
      <c r="G8102" s="7" t="s">
        <v>146</v>
      </c>
    </row>
    <row r="8103" customFormat="false" ht="15.75" hidden="false" customHeight="false" outlineLevel="0" collapsed="false">
      <c r="A8103" s="3" t="n">
        <v>8102</v>
      </c>
      <c r="B8103" s="4" t="s">
        <v>27880</v>
      </c>
      <c r="C8103" s="4" t="s">
        <v>6853</v>
      </c>
      <c r="D8103" s="5" t="s">
        <v>27881</v>
      </c>
      <c r="E8103" s="4" t="s">
        <v>10</v>
      </c>
      <c r="F8103" s="4" t="s">
        <v>10</v>
      </c>
      <c r="G8103" s="7" t="s">
        <v>146</v>
      </c>
    </row>
    <row r="8104" customFormat="false" ht="15.75" hidden="false" customHeight="false" outlineLevel="0" collapsed="false">
      <c r="A8104" s="3" t="n">
        <v>8103</v>
      </c>
      <c r="B8104" s="4" t="s">
        <v>27882</v>
      </c>
      <c r="C8104" s="4" t="s">
        <v>6853</v>
      </c>
      <c r="D8104" s="5" t="s">
        <v>27883</v>
      </c>
      <c r="E8104" s="4" t="s">
        <v>10</v>
      </c>
      <c r="F8104" s="4" t="s">
        <v>10</v>
      </c>
      <c r="G8104" s="7" t="s">
        <v>146</v>
      </c>
    </row>
    <row r="8105" customFormat="false" ht="15.75" hidden="false" customHeight="false" outlineLevel="0" collapsed="false">
      <c r="A8105" s="3" t="n">
        <v>8104</v>
      </c>
      <c r="B8105" s="4" t="s">
        <v>27884</v>
      </c>
      <c r="C8105" s="4" t="s">
        <v>6853</v>
      </c>
      <c r="D8105" s="6" t="s">
        <v>27885</v>
      </c>
      <c r="E8105" s="4" t="s">
        <v>10</v>
      </c>
      <c r="F8105" s="4" t="s">
        <v>10</v>
      </c>
      <c r="G8105" s="7" t="s">
        <v>146</v>
      </c>
    </row>
    <row r="8106" customFormat="false" ht="15.75" hidden="false" customHeight="false" outlineLevel="0" collapsed="false">
      <c r="A8106" s="3" t="n">
        <v>8105</v>
      </c>
      <c r="B8106" s="4" t="s">
        <v>27886</v>
      </c>
      <c r="C8106" s="4" t="s">
        <v>27887</v>
      </c>
      <c r="D8106" s="4" t="s">
        <v>27888</v>
      </c>
      <c r="E8106" s="4" t="s">
        <v>27889</v>
      </c>
      <c r="F8106" s="4" t="s">
        <v>27890</v>
      </c>
      <c r="G8106" s="4" t="s">
        <v>11266</v>
      </c>
    </row>
    <row r="8107" customFormat="false" ht="15.75" hidden="false" customHeight="false" outlineLevel="0" collapsed="false">
      <c r="A8107" s="3" t="n">
        <v>8106</v>
      </c>
      <c r="B8107" s="4" t="s">
        <v>27891</v>
      </c>
      <c r="C8107" s="4" t="s">
        <v>6853</v>
      </c>
      <c r="D8107" s="4" t="s">
        <v>27892</v>
      </c>
      <c r="E8107" s="4" t="s">
        <v>10</v>
      </c>
      <c r="F8107" s="4" t="s">
        <v>10</v>
      </c>
      <c r="G8107" s="7" t="s">
        <v>146</v>
      </c>
    </row>
    <row r="8108" customFormat="false" ht="15.75" hidden="false" customHeight="false" outlineLevel="0" collapsed="false">
      <c r="A8108" s="3" t="n">
        <v>8107</v>
      </c>
      <c r="B8108" s="4" t="s">
        <v>27891</v>
      </c>
      <c r="C8108" s="4" t="s">
        <v>6853</v>
      </c>
      <c r="D8108" s="5" t="s">
        <v>27893</v>
      </c>
      <c r="E8108" s="4" t="s">
        <v>10</v>
      </c>
      <c r="F8108" s="4" t="s">
        <v>10</v>
      </c>
      <c r="G8108" s="7" t="s">
        <v>146</v>
      </c>
    </row>
    <row r="8109" customFormat="false" ht="15.75" hidden="false" customHeight="false" outlineLevel="0" collapsed="false">
      <c r="A8109" s="3" t="n">
        <v>8108</v>
      </c>
      <c r="B8109" s="4" t="s">
        <v>27894</v>
      </c>
      <c r="C8109" s="4" t="s">
        <v>6853</v>
      </c>
      <c r="D8109" s="5" t="s">
        <v>27895</v>
      </c>
      <c r="E8109" s="4" t="s">
        <v>10</v>
      </c>
      <c r="F8109" s="4" t="s">
        <v>10</v>
      </c>
      <c r="G8109" s="7" t="s">
        <v>146</v>
      </c>
    </row>
    <row r="8110" customFormat="false" ht="15.75" hidden="false" customHeight="false" outlineLevel="0" collapsed="false">
      <c r="A8110" s="3" t="n">
        <v>8109</v>
      </c>
      <c r="B8110" s="4" t="s">
        <v>27896</v>
      </c>
      <c r="C8110" s="4" t="s">
        <v>6853</v>
      </c>
      <c r="D8110" s="5" t="s">
        <v>27897</v>
      </c>
      <c r="E8110" s="4" t="s">
        <v>10</v>
      </c>
      <c r="F8110" s="4" t="s">
        <v>10</v>
      </c>
      <c r="G8110" s="7" t="s">
        <v>146</v>
      </c>
    </row>
    <row r="8111" customFormat="false" ht="15.75" hidden="false" customHeight="false" outlineLevel="0" collapsed="false">
      <c r="A8111" s="3" t="n">
        <v>8110</v>
      </c>
      <c r="B8111" s="4" t="s">
        <v>27898</v>
      </c>
      <c r="C8111" s="4" t="s">
        <v>6853</v>
      </c>
      <c r="D8111" s="5" t="s">
        <v>27899</v>
      </c>
      <c r="E8111" s="4" t="s">
        <v>10</v>
      </c>
      <c r="F8111" s="4" t="s">
        <v>10</v>
      </c>
      <c r="G8111" s="7" t="s">
        <v>146</v>
      </c>
    </row>
    <row r="8112" customFormat="false" ht="15.75" hidden="false" customHeight="false" outlineLevel="0" collapsed="false">
      <c r="A8112" s="3" t="n">
        <v>8111</v>
      </c>
      <c r="B8112" s="4" t="s">
        <v>27900</v>
      </c>
      <c r="C8112" s="4" t="s">
        <v>6853</v>
      </c>
      <c r="D8112" s="5" t="s">
        <v>27901</v>
      </c>
      <c r="E8112" s="4" t="s">
        <v>10</v>
      </c>
      <c r="F8112" s="4" t="s">
        <v>10</v>
      </c>
      <c r="G8112" s="7" t="s">
        <v>146</v>
      </c>
    </row>
    <row r="8113" customFormat="false" ht="15.75" hidden="false" customHeight="false" outlineLevel="0" collapsed="false">
      <c r="A8113" s="3" t="n">
        <v>8112</v>
      </c>
      <c r="B8113" s="4" t="s">
        <v>27902</v>
      </c>
      <c r="C8113" s="4" t="s">
        <v>6853</v>
      </c>
      <c r="D8113" s="5" t="s">
        <v>27903</v>
      </c>
      <c r="E8113" s="4" t="s">
        <v>10</v>
      </c>
      <c r="F8113" s="4" t="s">
        <v>10</v>
      </c>
      <c r="G8113" s="7" t="s">
        <v>146</v>
      </c>
    </row>
    <row r="8114" customFormat="false" ht="15.75" hidden="false" customHeight="false" outlineLevel="0" collapsed="false">
      <c r="A8114" s="3" t="n">
        <v>8113</v>
      </c>
      <c r="B8114" s="4" t="s">
        <v>27904</v>
      </c>
      <c r="C8114" s="4" t="s">
        <v>6853</v>
      </c>
      <c r="D8114" s="5" t="s">
        <v>27905</v>
      </c>
      <c r="E8114" s="4" t="s">
        <v>10</v>
      </c>
      <c r="F8114" s="4" t="s">
        <v>10</v>
      </c>
      <c r="G8114" s="7" t="s">
        <v>146</v>
      </c>
    </row>
    <row r="8115" customFormat="false" ht="15.75" hidden="false" customHeight="false" outlineLevel="0" collapsed="false">
      <c r="A8115" s="3" t="n">
        <v>8114</v>
      </c>
      <c r="B8115" s="4" t="s">
        <v>27906</v>
      </c>
      <c r="C8115" s="4" t="s">
        <v>6853</v>
      </c>
      <c r="D8115" s="5" t="s">
        <v>27907</v>
      </c>
      <c r="E8115" s="4" t="s">
        <v>10</v>
      </c>
      <c r="F8115" s="4" t="s">
        <v>10</v>
      </c>
      <c r="G8115" s="7" t="s">
        <v>146</v>
      </c>
    </row>
    <row r="8116" customFormat="false" ht="15.75" hidden="false" customHeight="false" outlineLevel="0" collapsed="false">
      <c r="A8116" s="3" t="n">
        <v>8115</v>
      </c>
      <c r="B8116" s="4" t="s">
        <v>27908</v>
      </c>
      <c r="C8116" s="4" t="s">
        <v>6853</v>
      </c>
      <c r="D8116" s="5" t="s">
        <v>27909</v>
      </c>
      <c r="E8116" s="4" t="s">
        <v>10</v>
      </c>
      <c r="F8116" s="4" t="s">
        <v>10</v>
      </c>
      <c r="G8116" s="7" t="s">
        <v>146</v>
      </c>
    </row>
    <row r="8117" customFormat="false" ht="15.75" hidden="false" customHeight="false" outlineLevel="0" collapsed="false">
      <c r="A8117" s="3" t="n">
        <v>8116</v>
      </c>
      <c r="B8117" s="4" t="s">
        <v>27910</v>
      </c>
      <c r="C8117" s="4" t="s">
        <v>6853</v>
      </c>
      <c r="D8117" s="5" t="s">
        <v>27911</v>
      </c>
      <c r="E8117" s="4" t="s">
        <v>10</v>
      </c>
      <c r="F8117" s="4" t="s">
        <v>10</v>
      </c>
      <c r="G8117" s="7" t="s">
        <v>146</v>
      </c>
    </row>
    <row r="8118" customFormat="false" ht="15.75" hidden="false" customHeight="false" outlineLevel="0" collapsed="false">
      <c r="A8118" s="3" t="n">
        <v>8117</v>
      </c>
      <c r="B8118" s="4" t="s">
        <v>27912</v>
      </c>
      <c r="C8118" s="4" t="s">
        <v>6853</v>
      </c>
      <c r="D8118" s="5" t="s">
        <v>27913</v>
      </c>
      <c r="E8118" s="4" t="s">
        <v>10</v>
      </c>
      <c r="F8118" s="4" t="s">
        <v>10</v>
      </c>
      <c r="G8118" s="7" t="s">
        <v>146</v>
      </c>
    </row>
    <row r="8119" customFormat="false" ht="15.75" hidden="false" customHeight="false" outlineLevel="0" collapsed="false">
      <c r="A8119" s="3" t="n">
        <v>8118</v>
      </c>
      <c r="B8119" s="4" t="s">
        <v>27914</v>
      </c>
      <c r="C8119" s="4" t="s">
        <v>6853</v>
      </c>
      <c r="D8119" s="4" t="s">
        <v>27915</v>
      </c>
      <c r="E8119" s="4" t="s">
        <v>10</v>
      </c>
      <c r="F8119" s="4" t="s">
        <v>10</v>
      </c>
      <c r="G8119" s="7" t="s">
        <v>146</v>
      </c>
    </row>
    <row r="8120" customFormat="false" ht="15.75" hidden="false" customHeight="false" outlineLevel="0" collapsed="false">
      <c r="A8120" s="3" t="n">
        <v>8119</v>
      </c>
      <c r="B8120" s="4" t="s">
        <v>27916</v>
      </c>
      <c r="C8120" s="4" t="s">
        <v>6853</v>
      </c>
      <c r="D8120" s="5" t="s">
        <v>27917</v>
      </c>
      <c r="E8120" s="4" t="s">
        <v>10</v>
      </c>
      <c r="F8120" s="4" t="s">
        <v>10</v>
      </c>
      <c r="G8120" s="7" t="s">
        <v>146</v>
      </c>
    </row>
    <row r="8121" customFormat="false" ht="15.75" hidden="false" customHeight="false" outlineLevel="0" collapsed="false">
      <c r="A8121" s="3" t="n">
        <v>8120</v>
      </c>
      <c r="B8121" s="4" t="s">
        <v>27918</v>
      </c>
      <c r="C8121" s="4" t="s">
        <v>6853</v>
      </c>
      <c r="D8121" s="5" t="s">
        <v>27919</v>
      </c>
      <c r="E8121" s="4" t="s">
        <v>10</v>
      </c>
      <c r="F8121" s="4" t="s">
        <v>10</v>
      </c>
      <c r="G8121" s="7" t="s">
        <v>146</v>
      </c>
    </row>
    <row r="8122" customFormat="false" ht="15.75" hidden="false" customHeight="false" outlineLevel="0" collapsed="false">
      <c r="A8122" s="3" t="n">
        <v>8121</v>
      </c>
      <c r="B8122" s="4" t="s">
        <v>27920</v>
      </c>
      <c r="C8122" s="4" t="s">
        <v>6853</v>
      </c>
      <c r="D8122" s="5" t="s">
        <v>27921</v>
      </c>
      <c r="E8122" s="4" t="s">
        <v>10</v>
      </c>
      <c r="F8122" s="4" t="s">
        <v>10</v>
      </c>
      <c r="G8122" s="7" t="s">
        <v>146</v>
      </c>
    </row>
    <row r="8123" customFormat="false" ht="15.75" hidden="false" customHeight="false" outlineLevel="0" collapsed="false">
      <c r="A8123" s="3" t="n">
        <v>8122</v>
      </c>
      <c r="B8123" s="4" t="s">
        <v>27922</v>
      </c>
      <c r="C8123" s="4" t="s">
        <v>6853</v>
      </c>
      <c r="D8123" s="5" t="s">
        <v>27923</v>
      </c>
      <c r="E8123" s="4" t="s">
        <v>10</v>
      </c>
      <c r="F8123" s="4" t="s">
        <v>10</v>
      </c>
      <c r="G8123" s="7" t="s">
        <v>146</v>
      </c>
    </row>
    <row r="8124" customFormat="false" ht="15.75" hidden="false" customHeight="false" outlineLevel="0" collapsed="false">
      <c r="A8124" s="3" t="n">
        <v>8123</v>
      </c>
      <c r="B8124" s="4" t="s">
        <v>27924</v>
      </c>
      <c r="C8124" s="4" t="s">
        <v>6853</v>
      </c>
      <c r="D8124" s="5" t="s">
        <v>27925</v>
      </c>
      <c r="E8124" s="4" t="s">
        <v>10</v>
      </c>
      <c r="F8124" s="4" t="s">
        <v>10</v>
      </c>
      <c r="G8124" s="7" t="s">
        <v>146</v>
      </c>
    </row>
    <row r="8125" customFormat="false" ht="15.75" hidden="false" customHeight="false" outlineLevel="0" collapsed="false">
      <c r="A8125" s="3" t="n">
        <v>8124</v>
      </c>
      <c r="B8125" s="4" t="s">
        <v>27926</v>
      </c>
      <c r="C8125" s="4" t="s">
        <v>6853</v>
      </c>
      <c r="D8125" s="5" t="s">
        <v>27927</v>
      </c>
      <c r="E8125" s="4" t="s">
        <v>10</v>
      </c>
      <c r="F8125" s="4" t="s">
        <v>10</v>
      </c>
      <c r="G8125" s="7" t="s">
        <v>146</v>
      </c>
    </row>
    <row r="8126" customFormat="false" ht="15.75" hidden="false" customHeight="false" outlineLevel="0" collapsed="false">
      <c r="A8126" s="3" t="n">
        <v>8125</v>
      </c>
      <c r="B8126" s="4" t="s">
        <v>27928</v>
      </c>
      <c r="C8126" s="4" t="s">
        <v>6853</v>
      </c>
      <c r="D8126" s="5" t="s">
        <v>27929</v>
      </c>
      <c r="E8126" s="4" t="s">
        <v>10</v>
      </c>
      <c r="F8126" s="4" t="s">
        <v>10</v>
      </c>
      <c r="G8126" s="7" t="s">
        <v>146</v>
      </c>
    </row>
    <row r="8127" customFormat="false" ht="15.75" hidden="false" customHeight="false" outlineLevel="0" collapsed="false">
      <c r="A8127" s="3" t="n">
        <v>8126</v>
      </c>
      <c r="B8127" s="4" t="s">
        <v>27930</v>
      </c>
      <c r="C8127" s="4" t="s">
        <v>6853</v>
      </c>
      <c r="D8127" s="5" t="s">
        <v>27931</v>
      </c>
      <c r="E8127" s="4" t="s">
        <v>10</v>
      </c>
      <c r="F8127" s="4" t="s">
        <v>10</v>
      </c>
      <c r="G8127" s="7" t="s">
        <v>146</v>
      </c>
    </row>
    <row r="8128" customFormat="false" ht="15.75" hidden="false" customHeight="false" outlineLevel="0" collapsed="false">
      <c r="A8128" s="3" t="n">
        <v>8127</v>
      </c>
      <c r="B8128" s="4" t="s">
        <v>27932</v>
      </c>
      <c r="C8128" s="4" t="s">
        <v>6853</v>
      </c>
      <c r="D8128" s="5" t="s">
        <v>27933</v>
      </c>
      <c r="E8128" s="4" t="s">
        <v>10</v>
      </c>
      <c r="F8128" s="4" t="s">
        <v>10</v>
      </c>
      <c r="G8128" s="7" t="s">
        <v>146</v>
      </c>
    </row>
    <row r="8129" customFormat="false" ht="15.75" hidden="false" customHeight="false" outlineLevel="0" collapsed="false">
      <c r="A8129" s="3" t="n">
        <v>8128</v>
      </c>
      <c r="B8129" s="4" t="s">
        <v>27934</v>
      </c>
      <c r="C8129" s="4" t="s">
        <v>6853</v>
      </c>
      <c r="D8129" s="6" t="s">
        <v>27935</v>
      </c>
      <c r="E8129" s="4" t="s">
        <v>10</v>
      </c>
      <c r="F8129" s="4" t="s">
        <v>10</v>
      </c>
      <c r="G8129" s="7" t="s">
        <v>146</v>
      </c>
    </row>
    <row r="8130" customFormat="false" ht="15.75" hidden="false" customHeight="false" outlineLevel="0" collapsed="false">
      <c r="A8130" s="3" t="n">
        <v>8129</v>
      </c>
      <c r="B8130" s="4" t="s">
        <v>27936</v>
      </c>
      <c r="C8130" s="4" t="s">
        <v>6853</v>
      </c>
      <c r="D8130" s="4" t="s">
        <v>27937</v>
      </c>
      <c r="E8130" s="4" t="s">
        <v>10</v>
      </c>
      <c r="F8130" s="4" t="s">
        <v>10</v>
      </c>
      <c r="G8130" s="7" t="s">
        <v>146</v>
      </c>
    </row>
    <row r="8131" customFormat="false" ht="15.75" hidden="false" customHeight="false" outlineLevel="0" collapsed="false">
      <c r="A8131" s="3" t="n">
        <v>8130</v>
      </c>
      <c r="B8131" s="4" t="s">
        <v>27938</v>
      </c>
      <c r="C8131" s="4" t="s">
        <v>6853</v>
      </c>
      <c r="D8131" s="5" t="s">
        <v>27939</v>
      </c>
      <c r="E8131" s="4" t="s">
        <v>10</v>
      </c>
      <c r="F8131" s="4" t="s">
        <v>10</v>
      </c>
      <c r="G8131" s="7" t="s">
        <v>146</v>
      </c>
    </row>
    <row r="8132" customFormat="false" ht="15.75" hidden="false" customHeight="false" outlineLevel="0" collapsed="false">
      <c r="A8132" s="3" t="n">
        <v>8131</v>
      </c>
      <c r="B8132" s="4" t="s">
        <v>27940</v>
      </c>
      <c r="C8132" s="4" t="s">
        <v>6853</v>
      </c>
      <c r="D8132" s="5" t="s">
        <v>27941</v>
      </c>
      <c r="E8132" s="4" t="s">
        <v>10</v>
      </c>
      <c r="F8132" s="4" t="s">
        <v>10</v>
      </c>
      <c r="G8132" s="7" t="s">
        <v>146</v>
      </c>
    </row>
    <row r="8133" customFormat="false" ht="15.75" hidden="false" customHeight="false" outlineLevel="0" collapsed="false">
      <c r="A8133" s="3" t="n">
        <v>8132</v>
      </c>
      <c r="B8133" s="4" t="s">
        <v>27942</v>
      </c>
      <c r="C8133" s="4" t="s">
        <v>6853</v>
      </c>
      <c r="D8133" s="5" t="s">
        <v>27943</v>
      </c>
      <c r="E8133" s="4" t="s">
        <v>10</v>
      </c>
      <c r="F8133" s="4" t="s">
        <v>10</v>
      </c>
      <c r="G8133" s="7" t="s">
        <v>146</v>
      </c>
    </row>
    <row r="8134" customFormat="false" ht="15.75" hidden="false" customHeight="false" outlineLevel="0" collapsed="false">
      <c r="A8134" s="3" t="n">
        <v>8133</v>
      </c>
      <c r="B8134" s="4" t="s">
        <v>27944</v>
      </c>
      <c r="C8134" s="4" t="s">
        <v>6853</v>
      </c>
      <c r="D8134" s="4" t="s">
        <v>27945</v>
      </c>
      <c r="E8134" s="4" t="s">
        <v>10</v>
      </c>
      <c r="F8134" s="4" t="s">
        <v>10</v>
      </c>
      <c r="G8134" s="7" t="s">
        <v>146</v>
      </c>
    </row>
    <row r="8135" customFormat="false" ht="15.75" hidden="false" customHeight="false" outlineLevel="0" collapsed="false">
      <c r="A8135" s="3" t="n">
        <v>8134</v>
      </c>
      <c r="B8135" s="4" t="s">
        <v>27946</v>
      </c>
      <c r="C8135" s="4" t="s">
        <v>6853</v>
      </c>
      <c r="D8135" s="6" t="s">
        <v>27947</v>
      </c>
      <c r="E8135" s="4" t="s">
        <v>10</v>
      </c>
      <c r="F8135" s="4" t="s">
        <v>10</v>
      </c>
      <c r="G8135" s="7" t="s">
        <v>146</v>
      </c>
    </row>
    <row r="8136" customFormat="false" ht="15.75" hidden="false" customHeight="false" outlineLevel="0" collapsed="false">
      <c r="A8136" s="3" t="n">
        <v>8135</v>
      </c>
      <c r="B8136" s="4" t="s">
        <v>27948</v>
      </c>
      <c r="C8136" s="4" t="s">
        <v>6853</v>
      </c>
      <c r="D8136" s="4" t="s">
        <v>27949</v>
      </c>
      <c r="E8136" s="4" t="s">
        <v>10</v>
      </c>
      <c r="F8136" s="4" t="s">
        <v>10</v>
      </c>
      <c r="G8136" s="7" t="s">
        <v>146</v>
      </c>
    </row>
    <row r="8137" customFormat="false" ht="15.75" hidden="false" customHeight="false" outlineLevel="0" collapsed="false">
      <c r="A8137" s="3" t="n">
        <v>8136</v>
      </c>
      <c r="B8137" s="4" t="s">
        <v>27950</v>
      </c>
      <c r="C8137" s="4" t="s">
        <v>6853</v>
      </c>
      <c r="D8137" s="6" t="s">
        <v>27951</v>
      </c>
      <c r="E8137" s="4" t="s">
        <v>10</v>
      </c>
      <c r="F8137" s="4" t="s">
        <v>10</v>
      </c>
      <c r="G8137" s="7" t="s">
        <v>146</v>
      </c>
    </row>
    <row r="8138" customFormat="false" ht="15.75" hidden="false" customHeight="false" outlineLevel="0" collapsed="false">
      <c r="A8138" s="3" t="n">
        <v>8137</v>
      </c>
      <c r="B8138" s="4" t="s">
        <v>27952</v>
      </c>
      <c r="C8138" s="4" t="s">
        <v>6853</v>
      </c>
      <c r="D8138" s="4" t="s">
        <v>27953</v>
      </c>
      <c r="E8138" s="4" t="s">
        <v>10</v>
      </c>
      <c r="F8138" s="4" t="s">
        <v>10</v>
      </c>
      <c r="G8138" s="7" t="s">
        <v>146</v>
      </c>
    </row>
    <row r="8139" customFormat="false" ht="15.75" hidden="false" customHeight="false" outlineLevel="0" collapsed="false">
      <c r="A8139" s="3" t="n">
        <v>8138</v>
      </c>
      <c r="B8139" s="4" t="s">
        <v>27954</v>
      </c>
      <c r="C8139" s="4" t="s">
        <v>6853</v>
      </c>
      <c r="D8139" s="5" t="s">
        <v>27955</v>
      </c>
      <c r="E8139" s="4" t="s">
        <v>10</v>
      </c>
      <c r="F8139" s="4" t="s">
        <v>10</v>
      </c>
      <c r="G8139" s="7" t="s">
        <v>146</v>
      </c>
    </row>
    <row r="8140" customFormat="false" ht="15.75" hidden="false" customHeight="false" outlineLevel="0" collapsed="false">
      <c r="A8140" s="3" t="n">
        <v>8139</v>
      </c>
      <c r="B8140" s="4" t="s">
        <v>27956</v>
      </c>
      <c r="C8140" s="4" t="s">
        <v>6853</v>
      </c>
      <c r="D8140" s="5" t="s">
        <v>27957</v>
      </c>
      <c r="E8140" s="4" t="s">
        <v>10</v>
      </c>
      <c r="F8140" s="4" t="s">
        <v>10</v>
      </c>
      <c r="G8140" s="7" t="s">
        <v>146</v>
      </c>
    </row>
    <row r="8141" customFormat="false" ht="15.75" hidden="false" customHeight="false" outlineLevel="0" collapsed="false">
      <c r="A8141" s="3" t="n">
        <v>8140</v>
      </c>
      <c r="B8141" s="4" t="s">
        <v>25707</v>
      </c>
      <c r="C8141" s="4" t="s">
        <v>6853</v>
      </c>
      <c r="D8141" s="12" t="s">
        <v>27958</v>
      </c>
      <c r="E8141" s="4" t="s">
        <v>10</v>
      </c>
      <c r="F8141" s="4" t="s">
        <v>10</v>
      </c>
      <c r="G8141" s="7" t="s">
        <v>146</v>
      </c>
    </row>
    <row r="8142" customFormat="false" ht="15.75" hidden="false" customHeight="false" outlineLevel="0" collapsed="false">
      <c r="A8142" s="3" t="n">
        <v>8141</v>
      </c>
      <c r="B8142" s="4" t="s">
        <v>27959</v>
      </c>
      <c r="C8142" s="4" t="s">
        <v>6853</v>
      </c>
      <c r="D8142" s="5" t="s">
        <v>27960</v>
      </c>
      <c r="E8142" s="4" t="s">
        <v>10</v>
      </c>
      <c r="F8142" s="4" t="s">
        <v>10</v>
      </c>
      <c r="G8142" s="7" t="s">
        <v>146</v>
      </c>
    </row>
    <row r="8143" customFormat="false" ht="15.75" hidden="false" customHeight="false" outlineLevel="0" collapsed="false">
      <c r="A8143" s="3" t="n">
        <v>8142</v>
      </c>
      <c r="B8143" s="4" t="s">
        <v>27961</v>
      </c>
      <c r="C8143" s="4" t="s">
        <v>6853</v>
      </c>
      <c r="D8143" s="5" t="s">
        <v>27962</v>
      </c>
      <c r="E8143" s="4" t="s">
        <v>10</v>
      </c>
      <c r="F8143" s="4" t="s">
        <v>10</v>
      </c>
      <c r="G8143" s="7" t="s">
        <v>146</v>
      </c>
    </row>
    <row r="8144" customFormat="false" ht="15.75" hidden="false" customHeight="false" outlineLevel="0" collapsed="false">
      <c r="A8144" s="3" t="n">
        <v>8143</v>
      </c>
      <c r="B8144" s="4" t="s">
        <v>27963</v>
      </c>
      <c r="C8144" s="4" t="s">
        <v>6853</v>
      </c>
      <c r="D8144" s="6" t="s">
        <v>27964</v>
      </c>
      <c r="E8144" s="4" t="s">
        <v>10</v>
      </c>
      <c r="F8144" s="4" t="s">
        <v>10</v>
      </c>
      <c r="G8144" s="7" t="s">
        <v>146</v>
      </c>
    </row>
    <row r="8145" customFormat="false" ht="15.75" hidden="false" customHeight="false" outlineLevel="0" collapsed="false">
      <c r="A8145" s="3" t="n">
        <v>8144</v>
      </c>
      <c r="B8145" s="4" t="s">
        <v>27965</v>
      </c>
      <c r="C8145" s="4" t="s">
        <v>6853</v>
      </c>
      <c r="D8145" s="4" t="s">
        <v>27966</v>
      </c>
      <c r="E8145" s="4" t="s">
        <v>10</v>
      </c>
      <c r="F8145" s="4" t="s">
        <v>10</v>
      </c>
      <c r="G8145" s="7" t="s">
        <v>146</v>
      </c>
    </row>
    <row r="8146" customFormat="false" ht="15.75" hidden="false" customHeight="false" outlineLevel="0" collapsed="false">
      <c r="A8146" s="3" t="n">
        <v>8145</v>
      </c>
      <c r="B8146" s="4" t="s">
        <v>27967</v>
      </c>
      <c r="C8146" s="4" t="s">
        <v>6853</v>
      </c>
      <c r="D8146" s="5" t="s">
        <v>27968</v>
      </c>
      <c r="E8146" s="4" t="s">
        <v>10</v>
      </c>
      <c r="F8146" s="4" t="s">
        <v>10</v>
      </c>
      <c r="G8146" s="7" t="s">
        <v>146</v>
      </c>
    </row>
    <row r="8147" customFormat="false" ht="15.75" hidden="false" customHeight="false" outlineLevel="0" collapsed="false">
      <c r="A8147" s="3" t="n">
        <v>8146</v>
      </c>
      <c r="B8147" s="4" t="s">
        <v>27969</v>
      </c>
      <c r="C8147" s="4" t="s">
        <v>6853</v>
      </c>
      <c r="D8147" s="5" t="s">
        <v>27970</v>
      </c>
      <c r="E8147" s="4" t="s">
        <v>10</v>
      </c>
      <c r="F8147" s="4" t="s">
        <v>10</v>
      </c>
      <c r="G8147" s="7" t="s">
        <v>146</v>
      </c>
    </row>
    <row r="8148" customFormat="false" ht="15.75" hidden="false" customHeight="false" outlineLevel="0" collapsed="false">
      <c r="A8148" s="3" t="n">
        <v>8147</v>
      </c>
      <c r="B8148" s="4" t="s">
        <v>27971</v>
      </c>
      <c r="C8148" s="4" t="s">
        <v>6853</v>
      </c>
      <c r="D8148" s="5" t="s">
        <v>27972</v>
      </c>
      <c r="E8148" s="4" t="s">
        <v>10</v>
      </c>
      <c r="F8148" s="4" t="s">
        <v>10</v>
      </c>
      <c r="G8148" s="7" t="s">
        <v>146</v>
      </c>
    </row>
    <row r="8149" customFormat="false" ht="15.75" hidden="false" customHeight="false" outlineLevel="0" collapsed="false">
      <c r="A8149" s="3" t="n">
        <v>8148</v>
      </c>
      <c r="B8149" s="4" t="s">
        <v>27973</v>
      </c>
      <c r="C8149" s="4" t="s">
        <v>6853</v>
      </c>
      <c r="D8149" s="5" t="s">
        <v>27974</v>
      </c>
      <c r="E8149" s="4" t="s">
        <v>10</v>
      </c>
      <c r="F8149" s="4" t="s">
        <v>10</v>
      </c>
      <c r="G8149" s="7" t="s">
        <v>146</v>
      </c>
    </row>
    <row r="8150" customFormat="false" ht="15.75" hidden="false" customHeight="false" outlineLevel="0" collapsed="false">
      <c r="A8150" s="3" t="n">
        <v>8149</v>
      </c>
      <c r="B8150" s="4" t="s">
        <v>27975</v>
      </c>
      <c r="C8150" s="4" t="s">
        <v>6853</v>
      </c>
      <c r="D8150" s="5" t="s">
        <v>27976</v>
      </c>
      <c r="E8150" s="4" t="s">
        <v>10</v>
      </c>
      <c r="F8150" s="4" t="s">
        <v>10</v>
      </c>
      <c r="G8150" s="7" t="s">
        <v>146</v>
      </c>
    </row>
    <row r="8151" customFormat="false" ht="15.75" hidden="false" customHeight="false" outlineLevel="0" collapsed="false">
      <c r="A8151" s="3" t="n">
        <v>8150</v>
      </c>
      <c r="B8151" s="4" t="s">
        <v>27977</v>
      </c>
      <c r="C8151" s="4" t="s">
        <v>6853</v>
      </c>
      <c r="D8151" s="20" t="s">
        <v>27978</v>
      </c>
      <c r="E8151" s="4" t="s">
        <v>10</v>
      </c>
      <c r="F8151" s="4" t="s">
        <v>10</v>
      </c>
      <c r="G8151" s="7" t="s">
        <v>146</v>
      </c>
    </row>
    <row r="8152" customFormat="false" ht="15.75" hidden="false" customHeight="false" outlineLevel="0" collapsed="false">
      <c r="A8152" s="3" t="n">
        <v>8151</v>
      </c>
      <c r="B8152" s="4" t="s">
        <v>27979</v>
      </c>
      <c r="C8152" s="4" t="s">
        <v>6853</v>
      </c>
      <c r="D8152" s="20" t="s">
        <v>27980</v>
      </c>
      <c r="E8152" s="4" t="s">
        <v>10</v>
      </c>
      <c r="F8152" s="4" t="s">
        <v>10</v>
      </c>
      <c r="G8152" s="7" t="s">
        <v>146</v>
      </c>
    </row>
    <row r="8153" customFormat="false" ht="15.75" hidden="false" customHeight="false" outlineLevel="0" collapsed="false">
      <c r="A8153" s="3" t="n">
        <v>8152</v>
      </c>
      <c r="B8153" s="4" t="s">
        <v>27981</v>
      </c>
      <c r="C8153" s="4" t="s">
        <v>6853</v>
      </c>
      <c r="D8153" s="5" t="s">
        <v>27982</v>
      </c>
      <c r="E8153" s="4" t="s">
        <v>10</v>
      </c>
      <c r="F8153" s="4" t="s">
        <v>10</v>
      </c>
      <c r="G8153" s="7" t="s">
        <v>146</v>
      </c>
    </row>
    <row r="8154" customFormat="false" ht="15.75" hidden="false" customHeight="false" outlineLevel="0" collapsed="false">
      <c r="A8154" s="3" t="n">
        <v>8153</v>
      </c>
      <c r="B8154" s="4" t="s">
        <v>27983</v>
      </c>
      <c r="C8154" s="4" t="s">
        <v>6853</v>
      </c>
      <c r="D8154" s="5" t="s">
        <v>27984</v>
      </c>
      <c r="E8154" s="4" t="s">
        <v>10</v>
      </c>
      <c r="F8154" s="4" t="s">
        <v>10</v>
      </c>
      <c r="G8154" s="7" t="s">
        <v>146</v>
      </c>
    </row>
    <row r="8155" customFormat="false" ht="15.75" hidden="false" customHeight="false" outlineLevel="0" collapsed="false">
      <c r="A8155" s="3" t="n">
        <v>8154</v>
      </c>
      <c r="B8155" s="4" t="s">
        <v>27985</v>
      </c>
      <c r="C8155" s="4" t="s">
        <v>6853</v>
      </c>
      <c r="D8155" s="6" t="s">
        <v>27986</v>
      </c>
      <c r="E8155" s="4" t="s">
        <v>10</v>
      </c>
      <c r="F8155" s="4" t="s">
        <v>10</v>
      </c>
      <c r="G8155" s="7" t="s">
        <v>146</v>
      </c>
    </row>
    <row r="8156" customFormat="false" ht="15.75" hidden="false" customHeight="false" outlineLevel="0" collapsed="false">
      <c r="A8156" s="3" t="n">
        <v>8155</v>
      </c>
      <c r="B8156" s="4" t="s">
        <v>27985</v>
      </c>
      <c r="C8156" s="4" t="s">
        <v>6853</v>
      </c>
      <c r="D8156" s="6" t="s">
        <v>27987</v>
      </c>
      <c r="E8156" s="4" t="s">
        <v>10</v>
      </c>
      <c r="F8156" s="4" t="s">
        <v>10</v>
      </c>
      <c r="G8156" s="7" t="s">
        <v>146</v>
      </c>
    </row>
    <row r="8157" customFormat="false" ht="15.75" hidden="false" customHeight="false" outlineLevel="0" collapsed="false">
      <c r="A8157" s="3" t="n">
        <v>8156</v>
      </c>
      <c r="B8157" s="4" t="s">
        <v>27988</v>
      </c>
      <c r="C8157" s="4" t="s">
        <v>6853</v>
      </c>
      <c r="D8157" s="5" t="s">
        <v>27989</v>
      </c>
      <c r="E8157" s="4" t="s">
        <v>10</v>
      </c>
      <c r="F8157" s="4" t="s">
        <v>10</v>
      </c>
      <c r="G8157" s="7" t="s">
        <v>146</v>
      </c>
    </row>
    <row r="8158" customFormat="false" ht="15.75" hidden="false" customHeight="false" outlineLevel="0" collapsed="false">
      <c r="A8158" s="3" t="n">
        <v>8157</v>
      </c>
      <c r="B8158" s="4" t="s">
        <v>27990</v>
      </c>
      <c r="C8158" s="4" t="s">
        <v>6853</v>
      </c>
      <c r="D8158" s="4" t="s">
        <v>27991</v>
      </c>
      <c r="E8158" s="4" t="s">
        <v>10</v>
      </c>
      <c r="F8158" s="4" t="s">
        <v>10</v>
      </c>
      <c r="G8158" s="7" t="s">
        <v>146</v>
      </c>
    </row>
    <row r="8159" customFormat="false" ht="15.75" hidden="false" customHeight="false" outlineLevel="0" collapsed="false">
      <c r="A8159" s="3" t="n">
        <v>8158</v>
      </c>
      <c r="B8159" s="4" t="s">
        <v>27992</v>
      </c>
      <c r="C8159" s="4" t="s">
        <v>6853</v>
      </c>
      <c r="D8159" s="4" t="s">
        <v>27993</v>
      </c>
      <c r="E8159" s="4" t="s">
        <v>10</v>
      </c>
      <c r="F8159" s="4" t="s">
        <v>10</v>
      </c>
      <c r="G8159" s="7" t="s">
        <v>146</v>
      </c>
    </row>
    <row r="8160" customFormat="false" ht="15.75" hidden="false" customHeight="false" outlineLevel="0" collapsed="false">
      <c r="A8160" s="3" t="n">
        <v>8159</v>
      </c>
      <c r="B8160" s="4" t="s">
        <v>27994</v>
      </c>
      <c r="C8160" s="4" t="s">
        <v>6853</v>
      </c>
      <c r="D8160" s="4" t="s">
        <v>27995</v>
      </c>
      <c r="E8160" s="4" t="s">
        <v>10</v>
      </c>
      <c r="F8160" s="4" t="s">
        <v>10</v>
      </c>
      <c r="G8160" s="7" t="s">
        <v>146</v>
      </c>
    </row>
    <row r="8161" customFormat="false" ht="15.75" hidden="false" customHeight="false" outlineLevel="0" collapsed="false">
      <c r="A8161" s="3" t="n">
        <v>8160</v>
      </c>
      <c r="B8161" s="4" t="s">
        <v>27996</v>
      </c>
      <c r="C8161" s="4" t="s">
        <v>6853</v>
      </c>
      <c r="D8161" s="5" t="s">
        <v>27997</v>
      </c>
      <c r="E8161" s="4" t="s">
        <v>10</v>
      </c>
      <c r="F8161" s="4" t="s">
        <v>10</v>
      </c>
      <c r="G8161" s="7" t="s">
        <v>146</v>
      </c>
    </row>
    <row r="8162" customFormat="false" ht="15.75" hidden="false" customHeight="false" outlineLevel="0" collapsed="false">
      <c r="A8162" s="3" t="n">
        <v>8161</v>
      </c>
      <c r="B8162" s="4" t="s">
        <v>27998</v>
      </c>
      <c r="C8162" s="4" t="s">
        <v>6853</v>
      </c>
      <c r="D8162" s="5" t="s">
        <v>27999</v>
      </c>
      <c r="E8162" s="4" t="s">
        <v>10</v>
      </c>
      <c r="F8162" s="4" t="s">
        <v>10</v>
      </c>
      <c r="G8162" s="7" t="s">
        <v>146</v>
      </c>
    </row>
    <row r="8163" customFormat="false" ht="15.75" hidden="false" customHeight="false" outlineLevel="0" collapsed="false">
      <c r="A8163" s="3" t="n">
        <v>8162</v>
      </c>
      <c r="B8163" s="4" t="s">
        <v>28000</v>
      </c>
      <c r="C8163" s="4" t="s">
        <v>6853</v>
      </c>
      <c r="D8163" s="4" t="s">
        <v>28001</v>
      </c>
      <c r="E8163" s="4" t="s">
        <v>10</v>
      </c>
      <c r="F8163" s="4" t="s">
        <v>10</v>
      </c>
      <c r="G8163" s="7" t="s">
        <v>146</v>
      </c>
    </row>
    <row r="8164" customFormat="false" ht="15.75" hidden="false" customHeight="false" outlineLevel="0" collapsed="false">
      <c r="A8164" s="3" t="n">
        <v>8163</v>
      </c>
      <c r="B8164" s="4" t="s">
        <v>28002</v>
      </c>
      <c r="C8164" s="4" t="s">
        <v>6853</v>
      </c>
      <c r="D8164" s="4" t="s">
        <v>28003</v>
      </c>
      <c r="E8164" s="4" t="s">
        <v>10</v>
      </c>
      <c r="F8164" s="4" t="s">
        <v>10</v>
      </c>
      <c r="G8164" s="7" t="s">
        <v>146</v>
      </c>
    </row>
    <row r="8165" customFormat="false" ht="15.75" hidden="false" customHeight="false" outlineLevel="0" collapsed="false">
      <c r="A8165" s="3" t="n">
        <v>8164</v>
      </c>
      <c r="B8165" s="4" t="s">
        <v>28004</v>
      </c>
      <c r="C8165" s="4" t="s">
        <v>6853</v>
      </c>
      <c r="D8165" s="4" t="s">
        <v>28005</v>
      </c>
      <c r="E8165" s="4" t="s">
        <v>10</v>
      </c>
      <c r="F8165" s="4" t="s">
        <v>10</v>
      </c>
      <c r="G8165" s="7" t="s">
        <v>146</v>
      </c>
    </row>
    <row r="8166" customFormat="false" ht="15.75" hidden="false" customHeight="false" outlineLevel="0" collapsed="false">
      <c r="A8166" s="3" t="n">
        <v>8165</v>
      </c>
      <c r="B8166" s="4" t="s">
        <v>28006</v>
      </c>
      <c r="C8166" s="4" t="s">
        <v>6853</v>
      </c>
      <c r="D8166" s="4" t="s">
        <v>28007</v>
      </c>
      <c r="E8166" s="4" t="s">
        <v>10</v>
      </c>
      <c r="F8166" s="4" t="s">
        <v>10</v>
      </c>
      <c r="G8166" s="7" t="s">
        <v>146</v>
      </c>
    </row>
    <row r="8167" customFormat="false" ht="15.75" hidden="false" customHeight="false" outlineLevel="0" collapsed="false">
      <c r="A8167" s="3" t="n">
        <v>8166</v>
      </c>
      <c r="B8167" s="4" t="s">
        <v>28008</v>
      </c>
      <c r="C8167" s="4" t="s">
        <v>6853</v>
      </c>
      <c r="D8167" s="20" t="s">
        <v>28009</v>
      </c>
      <c r="E8167" s="4" t="s">
        <v>10</v>
      </c>
      <c r="F8167" s="4" t="s">
        <v>10</v>
      </c>
      <c r="G8167" s="7" t="s">
        <v>146</v>
      </c>
    </row>
    <row r="8168" customFormat="false" ht="15.75" hidden="false" customHeight="false" outlineLevel="0" collapsed="false">
      <c r="A8168" s="3" t="n">
        <v>8167</v>
      </c>
      <c r="B8168" s="4" t="s">
        <v>28010</v>
      </c>
      <c r="C8168" s="4" t="s">
        <v>6853</v>
      </c>
      <c r="D8168" s="4" t="s">
        <v>28011</v>
      </c>
      <c r="E8168" s="4" t="s">
        <v>10</v>
      </c>
      <c r="F8168" s="4" t="s">
        <v>10</v>
      </c>
      <c r="G8168" s="7" t="s">
        <v>146</v>
      </c>
    </row>
    <row r="8169" customFormat="false" ht="15.75" hidden="false" customHeight="false" outlineLevel="0" collapsed="false">
      <c r="A8169" s="3" t="n">
        <v>8168</v>
      </c>
      <c r="B8169" s="4" t="s">
        <v>28012</v>
      </c>
      <c r="C8169" s="4" t="s">
        <v>6853</v>
      </c>
      <c r="D8169" s="5" t="s">
        <v>28013</v>
      </c>
      <c r="E8169" s="4" t="s">
        <v>10</v>
      </c>
      <c r="F8169" s="4" t="s">
        <v>10</v>
      </c>
      <c r="G8169" s="7" t="s">
        <v>146</v>
      </c>
    </row>
    <row r="8170" customFormat="false" ht="15.75" hidden="false" customHeight="false" outlineLevel="0" collapsed="false">
      <c r="A8170" s="3" t="n">
        <v>8169</v>
      </c>
      <c r="B8170" s="4" t="s">
        <v>28014</v>
      </c>
      <c r="C8170" s="4" t="s">
        <v>6853</v>
      </c>
      <c r="D8170" s="4" t="s">
        <v>28015</v>
      </c>
      <c r="E8170" s="4" t="s">
        <v>10</v>
      </c>
      <c r="F8170" s="4" t="s">
        <v>10</v>
      </c>
      <c r="G8170" s="7" t="s">
        <v>146</v>
      </c>
    </row>
    <row r="8171" customFormat="false" ht="15.75" hidden="false" customHeight="false" outlineLevel="0" collapsed="false">
      <c r="A8171" s="3" t="n">
        <v>8170</v>
      </c>
      <c r="B8171" s="4" t="s">
        <v>28016</v>
      </c>
      <c r="C8171" s="4" t="s">
        <v>6853</v>
      </c>
      <c r="D8171" s="5" t="s">
        <v>28017</v>
      </c>
      <c r="E8171" s="4" t="s">
        <v>10</v>
      </c>
      <c r="F8171" s="4" t="s">
        <v>10</v>
      </c>
      <c r="G8171" s="7" t="s">
        <v>146</v>
      </c>
    </row>
    <row r="8172" customFormat="false" ht="15.75" hidden="false" customHeight="false" outlineLevel="0" collapsed="false">
      <c r="A8172" s="3" t="n">
        <v>8171</v>
      </c>
      <c r="B8172" s="4" t="s">
        <v>28018</v>
      </c>
      <c r="C8172" s="4" t="s">
        <v>6853</v>
      </c>
      <c r="D8172" s="6" t="s">
        <v>28019</v>
      </c>
      <c r="E8172" s="4" t="s">
        <v>10</v>
      </c>
      <c r="F8172" s="4" t="s">
        <v>10</v>
      </c>
      <c r="G8172" s="7" t="s">
        <v>146</v>
      </c>
    </row>
    <row r="8173" customFormat="false" ht="15.75" hidden="false" customHeight="false" outlineLevel="0" collapsed="false">
      <c r="A8173" s="3" t="n">
        <v>8172</v>
      </c>
      <c r="B8173" s="4" t="s">
        <v>28020</v>
      </c>
      <c r="C8173" s="4" t="s">
        <v>6853</v>
      </c>
      <c r="D8173" s="5" t="s">
        <v>28021</v>
      </c>
      <c r="E8173" s="4" t="s">
        <v>10</v>
      </c>
      <c r="F8173" s="4" t="s">
        <v>10</v>
      </c>
      <c r="G8173" s="7" t="s">
        <v>146</v>
      </c>
    </row>
    <row r="8174" customFormat="false" ht="15.75" hidden="false" customHeight="false" outlineLevel="0" collapsed="false">
      <c r="A8174" s="3" t="n">
        <v>8173</v>
      </c>
      <c r="B8174" s="4" t="s">
        <v>28022</v>
      </c>
      <c r="C8174" s="4" t="s">
        <v>6853</v>
      </c>
      <c r="D8174" s="11" t="s">
        <v>28023</v>
      </c>
      <c r="E8174" s="4" t="s">
        <v>10</v>
      </c>
      <c r="F8174" s="4" t="s">
        <v>10</v>
      </c>
      <c r="G8174" s="7" t="s">
        <v>146</v>
      </c>
    </row>
    <row r="8175" customFormat="false" ht="15.75" hidden="false" customHeight="false" outlineLevel="0" collapsed="false">
      <c r="A8175" s="3" t="n">
        <v>8174</v>
      </c>
      <c r="B8175" s="4" t="s">
        <v>28024</v>
      </c>
      <c r="C8175" s="4" t="s">
        <v>6853</v>
      </c>
      <c r="D8175" s="4" t="s">
        <v>28025</v>
      </c>
      <c r="E8175" s="4" t="s">
        <v>10</v>
      </c>
      <c r="F8175" s="4" t="s">
        <v>10</v>
      </c>
      <c r="G8175" s="7" t="s">
        <v>146</v>
      </c>
    </row>
    <row r="8176" customFormat="false" ht="15.75" hidden="false" customHeight="false" outlineLevel="0" collapsed="false">
      <c r="A8176" s="3" t="n">
        <v>8175</v>
      </c>
      <c r="B8176" s="4" t="s">
        <v>28026</v>
      </c>
      <c r="C8176" s="4" t="s">
        <v>6853</v>
      </c>
      <c r="D8176" s="20" t="s">
        <v>28027</v>
      </c>
      <c r="E8176" s="4" t="s">
        <v>10</v>
      </c>
      <c r="F8176" s="4" t="s">
        <v>10</v>
      </c>
      <c r="G8176" s="7" t="s">
        <v>146</v>
      </c>
    </row>
    <row r="8177" customFormat="false" ht="15.75" hidden="false" customHeight="false" outlineLevel="0" collapsed="false">
      <c r="A8177" s="3" t="n">
        <v>8176</v>
      </c>
      <c r="B8177" s="4" t="s">
        <v>28028</v>
      </c>
      <c r="C8177" s="4" t="s">
        <v>6853</v>
      </c>
      <c r="D8177" s="5" t="s">
        <v>28029</v>
      </c>
      <c r="E8177" s="4" t="s">
        <v>10</v>
      </c>
      <c r="F8177" s="4" t="s">
        <v>10</v>
      </c>
      <c r="G8177" s="7" t="s">
        <v>146</v>
      </c>
    </row>
    <row r="8178" customFormat="false" ht="15.75" hidden="false" customHeight="false" outlineLevel="0" collapsed="false">
      <c r="A8178" s="3" t="n">
        <v>8177</v>
      </c>
      <c r="B8178" s="4" t="s">
        <v>28030</v>
      </c>
      <c r="C8178" s="4" t="s">
        <v>6853</v>
      </c>
      <c r="D8178" s="5" t="s">
        <v>28031</v>
      </c>
      <c r="E8178" s="4" t="s">
        <v>10</v>
      </c>
      <c r="F8178" s="4" t="s">
        <v>10</v>
      </c>
      <c r="G8178" s="7" t="s">
        <v>146</v>
      </c>
    </row>
    <row r="8179" customFormat="false" ht="15.75" hidden="false" customHeight="false" outlineLevel="0" collapsed="false">
      <c r="A8179" s="3" t="n">
        <v>8178</v>
      </c>
      <c r="B8179" s="4" t="s">
        <v>28032</v>
      </c>
      <c r="C8179" s="4" t="s">
        <v>6853</v>
      </c>
      <c r="D8179" s="4" t="s">
        <v>28033</v>
      </c>
      <c r="E8179" s="4" t="s">
        <v>10</v>
      </c>
      <c r="F8179" s="4" t="s">
        <v>10</v>
      </c>
      <c r="G8179" s="7" t="s">
        <v>146</v>
      </c>
    </row>
    <row r="8180" customFormat="false" ht="15.75" hidden="false" customHeight="false" outlineLevel="0" collapsed="false">
      <c r="A8180" s="3" t="n">
        <v>8179</v>
      </c>
      <c r="B8180" s="4" t="s">
        <v>28034</v>
      </c>
      <c r="C8180" s="4" t="s">
        <v>6853</v>
      </c>
      <c r="D8180" s="5" t="s">
        <v>28035</v>
      </c>
      <c r="E8180" s="4" t="s">
        <v>10</v>
      </c>
      <c r="F8180" s="4" t="s">
        <v>10</v>
      </c>
      <c r="G8180" s="7" t="s">
        <v>146</v>
      </c>
    </row>
    <row r="8181" customFormat="false" ht="15.75" hidden="false" customHeight="false" outlineLevel="0" collapsed="false">
      <c r="A8181" s="3" t="n">
        <v>8180</v>
      </c>
      <c r="B8181" s="4" t="s">
        <v>28036</v>
      </c>
      <c r="C8181" s="4" t="s">
        <v>6853</v>
      </c>
      <c r="D8181" s="5" t="s">
        <v>28037</v>
      </c>
      <c r="E8181" s="4" t="s">
        <v>10</v>
      </c>
      <c r="F8181" s="4" t="s">
        <v>10</v>
      </c>
      <c r="G8181" s="7" t="s">
        <v>146</v>
      </c>
    </row>
    <row r="8182" customFormat="false" ht="15.75" hidden="false" customHeight="false" outlineLevel="0" collapsed="false">
      <c r="A8182" s="3" t="n">
        <v>8181</v>
      </c>
      <c r="B8182" s="4" t="s">
        <v>28038</v>
      </c>
      <c r="C8182" s="4" t="s">
        <v>6853</v>
      </c>
      <c r="D8182" s="5" t="s">
        <v>28039</v>
      </c>
      <c r="E8182" s="4" t="s">
        <v>10</v>
      </c>
      <c r="F8182" s="4" t="s">
        <v>10</v>
      </c>
      <c r="G8182" s="7" t="s">
        <v>146</v>
      </c>
    </row>
    <row r="8183" customFormat="false" ht="15.75" hidden="false" customHeight="false" outlineLevel="0" collapsed="false">
      <c r="A8183" s="3" t="n">
        <v>8182</v>
      </c>
      <c r="B8183" s="4" t="s">
        <v>28040</v>
      </c>
      <c r="C8183" s="4" t="s">
        <v>6853</v>
      </c>
      <c r="D8183" s="5" t="s">
        <v>28041</v>
      </c>
      <c r="E8183" s="4" t="s">
        <v>10</v>
      </c>
      <c r="F8183" s="4" t="s">
        <v>10</v>
      </c>
      <c r="G8183" s="7" t="s">
        <v>146</v>
      </c>
    </row>
    <row r="8184" customFormat="false" ht="15.75" hidden="false" customHeight="false" outlineLevel="0" collapsed="false">
      <c r="A8184" s="3" t="n">
        <v>8183</v>
      </c>
      <c r="B8184" s="4" t="s">
        <v>28042</v>
      </c>
      <c r="C8184" s="4" t="s">
        <v>6853</v>
      </c>
      <c r="D8184" s="6" t="s">
        <v>28043</v>
      </c>
      <c r="E8184" s="4" t="s">
        <v>10</v>
      </c>
      <c r="F8184" s="4" t="s">
        <v>10</v>
      </c>
      <c r="G8184" s="7" t="s">
        <v>146</v>
      </c>
    </row>
    <row r="8185" customFormat="false" ht="15.75" hidden="false" customHeight="false" outlineLevel="0" collapsed="false">
      <c r="A8185" s="3" t="n">
        <v>8184</v>
      </c>
      <c r="B8185" s="4" t="s">
        <v>28044</v>
      </c>
      <c r="C8185" s="4" t="s">
        <v>6853</v>
      </c>
      <c r="D8185" s="5" t="s">
        <v>28045</v>
      </c>
      <c r="E8185" s="4" t="s">
        <v>10</v>
      </c>
      <c r="F8185" s="4" t="s">
        <v>10</v>
      </c>
      <c r="G8185" s="7" t="s">
        <v>146</v>
      </c>
    </row>
    <row r="8186" customFormat="false" ht="15.75" hidden="false" customHeight="false" outlineLevel="0" collapsed="false">
      <c r="A8186" s="3" t="n">
        <v>8185</v>
      </c>
      <c r="B8186" s="4" t="s">
        <v>28046</v>
      </c>
      <c r="C8186" s="4" t="s">
        <v>6853</v>
      </c>
      <c r="D8186" s="5" t="s">
        <v>28047</v>
      </c>
      <c r="E8186" s="4" t="s">
        <v>10</v>
      </c>
      <c r="F8186" s="4" t="s">
        <v>10</v>
      </c>
      <c r="G8186" s="7" t="s">
        <v>146</v>
      </c>
    </row>
    <row r="8187" customFormat="false" ht="15.75" hidden="false" customHeight="false" outlineLevel="0" collapsed="false">
      <c r="A8187" s="3" t="n">
        <v>8186</v>
      </c>
      <c r="B8187" s="4" t="s">
        <v>28048</v>
      </c>
      <c r="C8187" s="4" t="s">
        <v>6853</v>
      </c>
      <c r="D8187" s="5" t="s">
        <v>28049</v>
      </c>
      <c r="E8187" s="4" t="s">
        <v>10</v>
      </c>
      <c r="F8187" s="4" t="s">
        <v>10</v>
      </c>
      <c r="G8187" s="7" t="s">
        <v>146</v>
      </c>
    </row>
    <row r="8188" customFormat="false" ht="15.75" hidden="false" customHeight="false" outlineLevel="0" collapsed="false">
      <c r="A8188" s="3" t="n">
        <v>8187</v>
      </c>
      <c r="B8188" s="4" t="s">
        <v>28050</v>
      </c>
      <c r="C8188" s="4" t="s">
        <v>28051</v>
      </c>
      <c r="D8188" s="4" t="s">
        <v>28052</v>
      </c>
      <c r="E8188" s="4" t="s">
        <v>10</v>
      </c>
      <c r="F8188" s="4" t="s">
        <v>10</v>
      </c>
      <c r="G8188" s="4" t="s">
        <v>12</v>
      </c>
    </row>
    <row r="8189" customFormat="false" ht="15.75" hidden="false" customHeight="false" outlineLevel="0" collapsed="false">
      <c r="A8189" s="3" t="n">
        <v>8188</v>
      </c>
      <c r="B8189" s="4" t="s">
        <v>28053</v>
      </c>
      <c r="C8189" s="4" t="s">
        <v>6853</v>
      </c>
      <c r="D8189" s="4" t="s">
        <v>28054</v>
      </c>
      <c r="E8189" s="4" t="s">
        <v>10</v>
      </c>
      <c r="F8189" s="4" t="s">
        <v>10</v>
      </c>
      <c r="G8189" s="7" t="s">
        <v>146</v>
      </c>
    </row>
    <row r="8190" customFormat="false" ht="15.75" hidden="false" customHeight="false" outlineLevel="0" collapsed="false">
      <c r="A8190" s="3" t="n">
        <v>8189</v>
      </c>
      <c r="B8190" s="4" t="s">
        <v>28055</v>
      </c>
      <c r="C8190" s="4" t="s">
        <v>6853</v>
      </c>
      <c r="D8190" s="4" t="s">
        <v>28056</v>
      </c>
      <c r="E8190" s="4" t="s">
        <v>10</v>
      </c>
      <c r="F8190" s="4" t="s">
        <v>10</v>
      </c>
      <c r="G8190" s="7" t="s">
        <v>146</v>
      </c>
    </row>
    <row r="8191" customFormat="false" ht="15.75" hidden="false" customHeight="false" outlineLevel="0" collapsed="false">
      <c r="A8191" s="3" t="n">
        <v>8190</v>
      </c>
      <c r="B8191" s="4" t="s">
        <v>28057</v>
      </c>
      <c r="C8191" s="4" t="s">
        <v>28058</v>
      </c>
      <c r="D8191" s="4" t="s">
        <v>28059</v>
      </c>
      <c r="E8191" s="4" t="s">
        <v>10</v>
      </c>
      <c r="F8191" s="4" t="s">
        <v>10</v>
      </c>
      <c r="G8191" s="4" t="s">
        <v>12</v>
      </c>
    </row>
    <row r="8192" customFormat="false" ht="15.75" hidden="false" customHeight="false" outlineLevel="0" collapsed="false">
      <c r="A8192" s="3" t="n">
        <v>8191</v>
      </c>
      <c r="B8192" s="4" t="s">
        <v>28060</v>
      </c>
      <c r="C8192" s="4" t="s">
        <v>163</v>
      </c>
      <c r="D8192" s="4" t="s">
        <v>28061</v>
      </c>
      <c r="E8192" s="4" t="s">
        <v>10</v>
      </c>
      <c r="F8192" s="4" t="s">
        <v>28062</v>
      </c>
      <c r="G8192" s="4" t="s">
        <v>12</v>
      </c>
    </row>
    <row r="8193" customFormat="false" ht="15.75" hidden="false" customHeight="false" outlineLevel="0" collapsed="false">
      <c r="A8193" s="3" t="n">
        <v>8192</v>
      </c>
      <c r="B8193" s="4" t="s">
        <v>28063</v>
      </c>
      <c r="C8193" s="4" t="s">
        <v>6853</v>
      </c>
      <c r="D8193" s="5" t="s">
        <v>28064</v>
      </c>
      <c r="E8193" s="4" t="n">
        <v>8109897118</v>
      </c>
      <c r="F8193" s="4" t="s">
        <v>10</v>
      </c>
      <c r="G8193" s="4" t="s">
        <v>11266</v>
      </c>
    </row>
    <row r="8194" customFormat="false" ht="15.75" hidden="false" customHeight="false" outlineLevel="0" collapsed="false">
      <c r="A8194" s="3" t="n">
        <v>8193</v>
      </c>
      <c r="B8194" s="4" t="s">
        <v>28065</v>
      </c>
      <c r="C8194" s="4" t="s">
        <v>28066</v>
      </c>
      <c r="D8194" s="4" t="s">
        <v>28067</v>
      </c>
      <c r="E8194" s="8" t="n">
        <v>919930000000</v>
      </c>
      <c r="F8194" s="4" t="s">
        <v>10</v>
      </c>
      <c r="G8194" s="4" t="s">
        <v>12</v>
      </c>
    </row>
    <row r="8195" customFormat="false" ht="15.75" hidden="false" customHeight="false" outlineLevel="0" collapsed="false">
      <c r="A8195" s="3" t="n">
        <v>8194</v>
      </c>
      <c r="B8195" s="4" t="s">
        <v>28068</v>
      </c>
      <c r="C8195" s="4" t="s">
        <v>28069</v>
      </c>
      <c r="D8195" s="4" t="s">
        <v>28070</v>
      </c>
      <c r="E8195" s="4" t="s">
        <v>10</v>
      </c>
      <c r="F8195" s="4" t="s">
        <v>10</v>
      </c>
      <c r="G8195" s="4" t="s">
        <v>12</v>
      </c>
    </row>
    <row r="8196" customFormat="false" ht="15.75" hidden="false" customHeight="false" outlineLevel="0" collapsed="false">
      <c r="A8196" s="3" t="n">
        <v>8195</v>
      </c>
      <c r="B8196" s="4" t="s">
        <v>28071</v>
      </c>
      <c r="C8196" s="4" t="s">
        <v>28072</v>
      </c>
      <c r="D8196" s="4" t="s">
        <v>28073</v>
      </c>
      <c r="E8196" s="4" t="n">
        <v>9361423933</v>
      </c>
      <c r="F8196" s="4" t="s">
        <v>10</v>
      </c>
      <c r="G8196" s="4" t="s">
        <v>12</v>
      </c>
    </row>
    <row r="8197" customFormat="false" ht="15.75" hidden="false" customHeight="false" outlineLevel="0" collapsed="false">
      <c r="A8197" s="3" t="n">
        <v>8196</v>
      </c>
      <c r="B8197" s="4" t="s">
        <v>28074</v>
      </c>
      <c r="C8197" s="4" t="s">
        <v>6853</v>
      </c>
      <c r="D8197" s="5" t="s">
        <v>28075</v>
      </c>
      <c r="E8197" s="4" t="s">
        <v>10</v>
      </c>
      <c r="F8197" s="4" t="s">
        <v>10</v>
      </c>
      <c r="G8197" s="7" t="s">
        <v>146</v>
      </c>
    </row>
    <row r="8198" customFormat="false" ht="15.75" hidden="false" customHeight="false" outlineLevel="0" collapsed="false">
      <c r="A8198" s="3" t="n">
        <v>8197</v>
      </c>
      <c r="B8198" s="4" t="s">
        <v>28076</v>
      </c>
      <c r="C8198" s="4" t="s">
        <v>28077</v>
      </c>
      <c r="D8198" s="4" t="s">
        <v>28078</v>
      </c>
      <c r="E8198" s="4" t="s">
        <v>10</v>
      </c>
      <c r="F8198" s="4" t="s">
        <v>10</v>
      </c>
      <c r="G8198" s="4" t="s">
        <v>12</v>
      </c>
    </row>
    <row r="8199" customFormat="false" ht="15.75" hidden="false" customHeight="false" outlineLevel="0" collapsed="false">
      <c r="A8199" s="3" t="n">
        <v>8198</v>
      </c>
      <c r="B8199" s="4" t="s">
        <v>28079</v>
      </c>
      <c r="C8199" s="4" t="s">
        <v>6853</v>
      </c>
      <c r="D8199" s="5" t="s">
        <v>28080</v>
      </c>
      <c r="E8199" s="4" t="s">
        <v>10</v>
      </c>
      <c r="F8199" s="4" t="s">
        <v>10</v>
      </c>
      <c r="G8199" s="7" t="s">
        <v>146</v>
      </c>
    </row>
    <row r="8200" customFormat="false" ht="15.75" hidden="false" customHeight="false" outlineLevel="0" collapsed="false">
      <c r="A8200" s="3" t="n">
        <v>8199</v>
      </c>
      <c r="B8200" s="4" t="s">
        <v>28081</v>
      </c>
      <c r="C8200" s="4" t="s">
        <v>6853</v>
      </c>
      <c r="D8200" s="5" t="s">
        <v>28082</v>
      </c>
      <c r="E8200" s="4" t="s">
        <v>10</v>
      </c>
      <c r="F8200" s="4" t="s">
        <v>10</v>
      </c>
      <c r="G8200" s="7" t="s">
        <v>146</v>
      </c>
    </row>
    <row r="8201" customFormat="false" ht="15.75" hidden="false" customHeight="false" outlineLevel="0" collapsed="false">
      <c r="A8201" s="3" t="n">
        <v>8200</v>
      </c>
      <c r="B8201" s="4" t="s">
        <v>28083</v>
      </c>
      <c r="C8201" s="4" t="s">
        <v>6853</v>
      </c>
      <c r="D8201" s="5" t="s">
        <v>28084</v>
      </c>
      <c r="E8201" s="4" t="s">
        <v>10</v>
      </c>
      <c r="F8201" s="4" t="s">
        <v>10</v>
      </c>
      <c r="G8201" s="7" t="s">
        <v>146</v>
      </c>
    </row>
    <row r="8202" customFormat="false" ht="15.75" hidden="false" customHeight="false" outlineLevel="0" collapsed="false">
      <c r="A8202" s="3" t="n">
        <v>8201</v>
      </c>
      <c r="B8202" s="4" t="s">
        <v>28085</v>
      </c>
      <c r="C8202" s="4" t="s">
        <v>6853</v>
      </c>
      <c r="D8202" s="5" t="s">
        <v>28086</v>
      </c>
      <c r="E8202" s="4" t="s">
        <v>10</v>
      </c>
      <c r="F8202" s="4" t="s">
        <v>10</v>
      </c>
      <c r="G8202" s="7" t="s">
        <v>146</v>
      </c>
    </row>
    <row r="8203" customFormat="false" ht="15.75" hidden="false" customHeight="false" outlineLevel="0" collapsed="false">
      <c r="A8203" s="3" t="n">
        <v>8202</v>
      </c>
      <c r="B8203" s="4" t="s">
        <v>28087</v>
      </c>
      <c r="C8203" s="4" t="s">
        <v>6853</v>
      </c>
      <c r="D8203" s="5" t="s">
        <v>28088</v>
      </c>
      <c r="E8203" s="4" t="s">
        <v>10</v>
      </c>
      <c r="F8203" s="4" t="s">
        <v>10</v>
      </c>
      <c r="G8203" s="7" t="s">
        <v>146</v>
      </c>
    </row>
    <row r="8204" customFormat="false" ht="15.75" hidden="false" customHeight="false" outlineLevel="0" collapsed="false">
      <c r="A8204" s="3" t="n">
        <v>8203</v>
      </c>
      <c r="B8204" s="4" t="s">
        <v>28089</v>
      </c>
      <c r="C8204" s="4" t="s">
        <v>6853</v>
      </c>
      <c r="D8204" s="5" t="s">
        <v>28090</v>
      </c>
      <c r="E8204" s="4" t="s">
        <v>10</v>
      </c>
      <c r="F8204" s="4" t="s">
        <v>10</v>
      </c>
      <c r="G8204" s="7" t="s">
        <v>146</v>
      </c>
    </row>
    <row r="8205" customFormat="false" ht="15.75" hidden="false" customHeight="false" outlineLevel="0" collapsed="false">
      <c r="A8205" s="3" t="n">
        <v>8204</v>
      </c>
      <c r="B8205" s="4" t="s">
        <v>28091</v>
      </c>
      <c r="C8205" s="4" t="s">
        <v>6853</v>
      </c>
      <c r="D8205" s="5" t="s">
        <v>28092</v>
      </c>
      <c r="E8205" s="4" t="s">
        <v>10</v>
      </c>
      <c r="F8205" s="4" t="s">
        <v>10</v>
      </c>
      <c r="G8205" s="7" t="s">
        <v>146</v>
      </c>
    </row>
    <row r="8206" customFormat="false" ht="15.75" hidden="false" customHeight="false" outlineLevel="0" collapsed="false">
      <c r="A8206" s="3" t="n">
        <v>8205</v>
      </c>
      <c r="B8206" s="4" t="s">
        <v>28093</v>
      </c>
      <c r="C8206" s="4" t="s">
        <v>6853</v>
      </c>
      <c r="D8206" s="5" t="s">
        <v>28094</v>
      </c>
      <c r="E8206" s="4" t="s">
        <v>10</v>
      </c>
      <c r="F8206" s="4" t="s">
        <v>10</v>
      </c>
      <c r="G8206" s="7" t="s">
        <v>146</v>
      </c>
    </row>
    <row r="8207" customFormat="false" ht="15.75" hidden="false" customHeight="false" outlineLevel="0" collapsed="false">
      <c r="A8207" s="3" t="n">
        <v>8206</v>
      </c>
      <c r="B8207" s="4" t="s">
        <v>28095</v>
      </c>
      <c r="C8207" s="4" t="s">
        <v>6853</v>
      </c>
      <c r="D8207" s="5" t="s">
        <v>28096</v>
      </c>
      <c r="E8207" s="4" t="s">
        <v>28097</v>
      </c>
      <c r="F8207" s="4" t="s">
        <v>10</v>
      </c>
      <c r="G8207" s="4" t="s">
        <v>19192</v>
      </c>
    </row>
    <row r="8208" customFormat="false" ht="15.75" hidden="false" customHeight="false" outlineLevel="0" collapsed="false">
      <c r="A8208" s="3" t="n">
        <v>8207</v>
      </c>
      <c r="B8208" s="4" t="s">
        <v>28098</v>
      </c>
      <c r="C8208" s="4" t="s">
        <v>6853</v>
      </c>
      <c r="D8208" s="5" t="s">
        <v>28099</v>
      </c>
      <c r="E8208" s="4" t="s">
        <v>10</v>
      </c>
      <c r="F8208" s="4" t="s">
        <v>10</v>
      </c>
      <c r="G8208" s="7" t="s">
        <v>146</v>
      </c>
    </row>
    <row r="8209" customFormat="false" ht="15.75" hidden="false" customHeight="false" outlineLevel="0" collapsed="false">
      <c r="A8209" s="3" t="n">
        <v>8208</v>
      </c>
      <c r="B8209" s="4" t="s">
        <v>28100</v>
      </c>
      <c r="C8209" s="4" t="s">
        <v>6853</v>
      </c>
      <c r="D8209" s="5" t="s">
        <v>28101</v>
      </c>
      <c r="E8209" s="4" t="s">
        <v>10</v>
      </c>
      <c r="F8209" s="4" t="s">
        <v>10</v>
      </c>
      <c r="G8209" s="7" t="s">
        <v>146</v>
      </c>
    </row>
    <row r="8210" customFormat="false" ht="15.75" hidden="false" customHeight="false" outlineLevel="0" collapsed="false">
      <c r="A8210" s="3" t="n">
        <v>8209</v>
      </c>
      <c r="B8210" s="4" t="s">
        <v>28102</v>
      </c>
      <c r="C8210" s="4" t="s">
        <v>6853</v>
      </c>
      <c r="D8210" s="5" t="s">
        <v>28103</v>
      </c>
      <c r="E8210" s="4" t="s">
        <v>10</v>
      </c>
      <c r="F8210" s="4" t="s">
        <v>10</v>
      </c>
      <c r="G8210" s="7" t="s">
        <v>146</v>
      </c>
    </row>
    <row r="8211" customFormat="false" ht="15.75" hidden="false" customHeight="false" outlineLevel="0" collapsed="false">
      <c r="A8211" s="3" t="n">
        <v>8210</v>
      </c>
      <c r="B8211" s="4" t="s">
        <v>28104</v>
      </c>
      <c r="C8211" s="4" t="s">
        <v>6853</v>
      </c>
      <c r="D8211" s="5" t="s">
        <v>28105</v>
      </c>
      <c r="E8211" s="4" t="s">
        <v>10</v>
      </c>
      <c r="F8211" s="4" t="s">
        <v>10</v>
      </c>
      <c r="G8211" s="7" t="s">
        <v>146</v>
      </c>
    </row>
    <row r="8212" customFormat="false" ht="15.75" hidden="false" customHeight="false" outlineLevel="0" collapsed="false">
      <c r="A8212" s="3" t="n">
        <v>8211</v>
      </c>
      <c r="B8212" s="4" t="s">
        <v>28106</v>
      </c>
      <c r="C8212" s="4" t="s">
        <v>6853</v>
      </c>
      <c r="D8212" s="5" t="s">
        <v>28107</v>
      </c>
      <c r="E8212" s="4" t="s">
        <v>10</v>
      </c>
      <c r="F8212" s="4" t="s">
        <v>10</v>
      </c>
      <c r="G8212" s="7" t="s">
        <v>146</v>
      </c>
    </row>
    <row r="8213" customFormat="false" ht="15.75" hidden="false" customHeight="false" outlineLevel="0" collapsed="false">
      <c r="A8213" s="3" t="n">
        <v>8212</v>
      </c>
      <c r="B8213" s="4" t="s">
        <v>28108</v>
      </c>
      <c r="C8213" s="4" t="s">
        <v>6853</v>
      </c>
      <c r="D8213" s="5" t="s">
        <v>28109</v>
      </c>
      <c r="E8213" s="4" t="s">
        <v>10</v>
      </c>
      <c r="F8213" s="4" t="s">
        <v>10</v>
      </c>
      <c r="G8213" s="7" t="s">
        <v>146</v>
      </c>
    </row>
    <row r="8214" customFormat="false" ht="15.75" hidden="false" customHeight="false" outlineLevel="0" collapsed="false">
      <c r="A8214" s="3" t="n">
        <v>8213</v>
      </c>
      <c r="B8214" s="4" t="s">
        <v>28110</v>
      </c>
      <c r="C8214" s="4" t="s">
        <v>6853</v>
      </c>
      <c r="D8214" s="5" t="s">
        <v>28111</v>
      </c>
      <c r="E8214" s="4" t="s">
        <v>10</v>
      </c>
      <c r="F8214" s="4" t="s">
        <v>10</v>
      </c>
      <c r="G8214" s="7" t="s">
        <v>146</v>
      </c>
    </row>
    <row r="8215" customFormat="false" ht="15.75" hidden="false" customHeight="false" outlineLevel="0" collapsed="false">
      <c r="A8215" s="3" t="n">
        <v>8214</v>
      </c>
      <c r="B8215" s="4" t="s">
        <v>28112</v>
      </c>
      <c r="C8215" s="4" t="s">
        <v>6853</v>
      </c>
      <c r="D8215" s="5" t="s">
        <v>28113</v>
      </c>
      <c r="E8215" s="4" t="s">
        <v>10</v>
      </c>
      <c r="F8215" s="4" t="s">
        <v>10</v>
      </c>
      <c r="G8215" s="7" t="s">
        <v>146</v>
      </c>
    </row>
    <row r="8216" customFormat="false" ht="15.75" hidden="false" customHeight="false" outlineLevel="0" collapsed="false">
      <c r="A8216" s="3" t="n">
        <v>8215</v>
      </c>
      <c r="B8216" s="4" t="s">
        <v>28114</v>
      </c>
      <c r="C8216" s="4" t="s">
        <v>6853</v>
      </c>
      <c r="D8216" s="5" t="s">
        <v>28115</v>
      </c>
      <c r="E8216" s="4" t="s">
        <v>10</v>
      </c>
      <c r="F8216" s="4" t="s">
        <v>10</v>
      </c>
      <c r="G8216" s="7" t="s">
        <v>146</v>
      </c>
    </row>
    <row r="8217" customFormat="false" ht="15.75" hidden="false" customHeight="false" outlineLevel="0" collapsed="false">
      <c r="A8217" s="3" t="n">
        <v>8216</v>
      </c>
      <c r="B8217" s="4" t="s">
        <v>28116</v>
      </c>
      <c r="C8217" s="4" t="s">
        <v>6853</v>
      </c>
      <c r="D8217" s="5" t="s">
        <v>28117</v>
      </c>
      <c r="E8217" s="4" t="s">
        <v>10</v>
      </c>
      <c r="F8217" s="4" t="s">
        <v>10</v>
      </c>
      <c r="G8217" s="7" t="s">
        <v>146</v>
      </c>
    </row>
    <row r="8218" customFormat="false" ht="15.75" hidden="false" customHeight="false" outlineLevel="0" collapsed="false">
      <c r="A8218" s="3" t="n">
        <v>8217</v>
      </c>
      <c r="B8218" s="4" t="s">
        <v>28118</v>
      </c>
      <c r="C8218" s="4" t="s">
        <v>6853</v>
      </c>
      <c r="D8218" s="5" t="s">
        <v>28119</v>
      </c>
      <c r="E8218" s="4" t="s">
        <v>10</v>
      </c>
      <c r="F8218" s="4" t="s">
        <v>10</v>
      </c>
      <c r="G8218" s="4" t="s">
        <v>27707</v>
      </c>
    </row>
    <row r="8219" customFormat="false" ht="15.75" hidden="false" customHeight="false" outlineLevel="0" collapsed="false">
      <c r="A8219" s="3" t="n">
        <v>8218</v>
      </c>
      <c r="B8219" s="4" t="s">
        <v>28120</v>
      </c>
      <c r="C8219" s="4" t="s">
        <v>6853</v>
      </c>
      <c r="D8219" s="5" t="s">
        <v>28121</v>
      </c>
      <c r="E8219" s="4" t="s">
        <v>10</v>
      </c>
      <c r="F8219" s="4" t="s">
        <v>10</v>
      </c>
      <c r="G8219" s="7" t="s">
        <v>146</v>
      </c>
    </row>
    <row r="8220" customFormat="false" ht="15.75" hidden="false" customHeight="false" outlineLevel="0" collapsed="false">
      <c r="A8220" s="3" t="n">
        <v>8219</v>
      </c>
      <c r="B8220" s="4" t="s">
        <v>28122</v>
      </c>
      <c r="C8220" s="4" t="s">
        <v>6853</v>
      </c>
      <c r="D8220" s="5" t="s">
        <v>28123</v>
      </c>
      <c r="E8220" s="4" t="s">
        <v>10</v>
      </c>
      <c r="F8220" s="4" t="s">
        <v>10</v>
      </c>
      <c r="G8220" s="7" t="s">
        <v>146</v>
      </c>
    </row>
    <row r="8221" customFormat="false" ht="15.75" hidden="false" customHeight="false" outlineLevel="0" collapsed="false">
      <c r="A8221" s="3" t="n">
        <v>8220</v>
      </c>
      <c r="B8221" s="4" t="s">
        <v>28124</v>
      </c>
      <c r="C8221" s="4" t="s">
        <v>6853</v>
      </c>
      <c r="D8221" s="5" t="s">
        <v>28125</v>
      </c>
      <c r="E8221" s="4" t="s">
        <v>10</v>
      </c>
      <c r="F8221" s="4" t="s">
        <v>10</v>
      </c>
      <c r="G8221" s="7" t="s">
        <v>146</v>
      </c>
    </row>
    <row r="8222" customFormat="false" ht="15.75" hidden="false" customHeight="false" outlineLevel="0" collapsed="false">
      <c r="A8222" s="3" t="n">
        <v>8221</v>
      </c>
      <c r="B8222" s="4" t="s">
        <v>28126</v>
      </c>
      <c r="C8222" s="4" t="s">
        <v>6853</v>
      </c>
      <c r="D8222" s="5" t="s">
        <v>28127</v>
      </c>
      <c r="E8222" s="4" t="s">
        <v>10</v>
      </c>
      <c r="F8222" s="4" t="s">
        <v>10</v>
      </c>
      <c r="G8222" s="7" t="s">
        <v>146</v>
      </c>
    </row>
    <row r="8223" customFormat="false" ht="15.75" hidden="false" customHeight="false" outlineLevel="0" collapsed="false">
      <c r="A8223" s="3" t="n">
        <v>8222</v>
      </c>
      <c r="B8223" s="4" t="s">
        <v>28128</v>
      </c>
      <c r="C8223" s="4" t="s">
        <v>6853</v>
      </c>
      <c r="D8223" s="5" t="s">
        <v>28129</v>
      </c>
      <c r="E8223" s="4" t="s">
        <v>10</v>
      </c>
      <c r="F8223" s="4" t="s">
        <v>10</v>
      </c>
      <c r="G8223" s="7" t="s">
        <v>146</v>
      </c>
    </row>
    <row r="8224" customFormat="false" ht="15.75" hidden="false" customHeight="false" outlineLevel="0" collapsed="false">
      <c r="A8224" s="3" t="n">
        <v>8223</v>
      </c>
      <c r="B8224" s="4" t="s">
        <v>28130</v>
      </c>
      <c r="C8224" s="4" t="s">
        <v>6853</v>
      </c>
      <c r="D8224" s="5" t="s">
        <v>28131</v>
      </c>
      <c r="E8224" s="4" t="s">
        <v>10</v>
      </c>
      <c r="F8224" s="4" t="s">
        <v>10</v>
      </c>
      <c r="G8224" s="7" t="s">
        <v>146</v>
      </c>
    </row>
    <row r="8225" customFormat="false" ht="15.75" hidden="false" customHeight="false" outlineLevel="0" collapsed="false">
      <c r="A8225" s="3" t="n">
        <v>8224</v>
      </c>
      <c r="B8225" s="4" t="s">
        <v>28132</v>
      </c>
      <c r="C8225" s="4" t="s">
        <v>6853</v>
      </c>
      <c r="D8225" s="5" t="s">
        <v>28133</v>
      </c>
      <c r="E8225" s="4" t="s">
        <v>10</v>
      </c>
      <c r="F8225" s="4" t="s">
        <v>10</v>
      </c>
      <c r="G8225" s="7" t="s">
        <v>146</v>
      </c>
    </row>
    <row r="8226" customFormat="false" ht="15.75" hidden="false" customHeight="false" outlineLevel="0" collapsed="false">
      <c r="A8226" s="3" t="n">
        <v>8225</v>
      </c>
      <c r="B8226" s="4" t="s">
        <v>28134</v>
      </c>
      <c r="C8226" s="4" t="s">
        <v>6853</v>
      </c>
      <c r="D8226" s="5" t="s">
        <v>28135</v>
      </c>
      <c r="E8226" s="4" t="s">
        <v>10</v>
      </c>
      <c r="F8226" s="4" t="s">
        <v>10</v>
      </c>
      <c r="G8226" s="7" t="s">
        <v>146</v>
      </c>
    </row>
    <row r="8227" customFormat="false" ht="15.75" hidden="false" customHeight="false" outlineLevel="0" collapsed="false">
      <c r="A8227" s="3" t="n">
        <v>8226</v>
      </c>
      <c r="B8227" s="4" t="s">
        <v>28136</v>
      </c>
      <c r="C8227" s="4" t="s">
        <v>6853</v>
      </c>
      <c r="D8227" s="5" t="s">
        <v>28137</v>
      </c>
      <c r="E8227" s="4" t="s">
        <v>10</v>
      </c>
      <c r="F8227" s="4" t="s">
        <v>10</v>
      </c>
      <c r="G8227" s="7" t="s">
        <v>146</v>
      </c>
    </row>
    <row r="8228" customFormat="false" ht="15.75" hidden="false" customHeight="false" outlineLevel="0" collapsed="false">
      <c r="A8228" s="3" t="n">
        <v>8227</v>
      </c>
      <c r="B8228" s="4" t="s">
        <v>28138</v>
      </c>
      <c r="C8228" s="4" t="s">
        <v>6853</v>
      </c>
      <c r="D8228" s="6" t="s">
        <v>28139</v>
      </c>
      <c r="E8228" s="4" t="s">
        <v>10</v>
      </c>
      <c r="F8228" s="4" t="s">
        <v>10</v>
      </c>
      <c r="G8228" s="7" t="s">
        <v>146</v>
      </c>
    </row>
    <row r="8229" customFormat="false" ht="15.75" hidden="false" customHeight="false" outlineLevel="0" collapsed="false">
      <c r="A8229" s="3" t="n">
        <v>8228</v>
      </c>
      <c r="B8229" s="4" t="s">
        <v>28140</v>
      </c>
      <c r="C8229" s="4" t="s">
        <v>6853</v>
      </c>
      <c r="D8229" s="5" t="s">
        <v>28141</v>
      </c>
      <c r="E8229" s="4" t="s">
        <v>10</v>
      </c>
      <c r="F8229" s="4" t="s">
        <v>10</v>
      </c>
      <c r="G8229" s="7" t="s">
        <v>146</v>
      </c>
    </row>
    <row r="8230" customFormat="false" ht="15.75" hidden="false" customHeight="false" outlineLevel="0" collapsed="false">
      <c r="A8230" s="3" t="n">
        <v>8229</v>
      </c>
      <c r="B8230" s="4" t="s">
        <v>28142</v>
      </c>
      <c r="C8230" s="4" t="s">
        <v>6853</v>
      </c>
      <c r="D8230" s="5" t="s">
        <v>28143</v>
      </c>
      <c r="E8230" s="4" t="s">
        <v>10</v>
      </c>
      <c r="F8230" s="4" t="s">
        <v>10</v>
      </c>
      <c r="G8230" s="7" t="s">
        <v>146</v>
      </c>
    </row>
    <row r="8231" customFormat="false" ht="15.75" hidden="false" customHeight="false" outlineLevel="0" collapsed="false">
      <c r="A8231" s="3" t="n">
        <v>8230</v>
      </c>
      <c r="B8231" s="4" t="s">
        <v>28144</v>
      </c>
      <c r="C8231" s="4" t="s">
        <v>6853</v>
      </c>
      <c r="D8231" s="5" t="s">
        <v>28145</v>
      </c>
      <c r="E8231" s="4" t="s">
        <v>10</v>
      </c>
      <c r="F8231" s="4" t="s">
        <v>10</v>
      </c>
      <c r="G8231" s="7" t="s">
        <v>146</v>
      </c>
    </row>
    <row r="8232" customFormat="false" ht="15.75" hidden="false" customHeight="false" outlineLevel="0" collapsed="false">
      <c r="A8232" s="3" t="n">
        <v>8231</v>
      </c>
      <c r="B8232" s="4" t="s">
        <v>28146</v>
      </c>
      <c r="C8232" s="4" t="s">
        <v>6853</v>
      </c>
      <c r="D8232" s="5" t="s">
        <v>28147</v>
      </c>
      <c r="E8232" s="4" t="s">
        <v>10</v>
      </c>
      <c r="F8232" s="4" t="s">
        <v>10</v>
      </c>
      <c r="G8232" s="7" t="s">
        <v>146</v>
      </c>
    </row>
    <row r="8233" customFormat="false" ht="15.75" hidden="false" customHeight="false" outlineLevel="0" collapsed="false">
      <c r="A8233" s="3" t="n">
        <v>8232</v>
      </c>
      <c r="B8233" s="4" t="s">
        <v>28148</v>
      </c>
      <c r="C8233" s="4" t="s">
        <v>6853</v>
      </c>
      <c r="D8233" s="5" t="s">
        <v>28149</v>
      </c>
      <c r="E8233" s="4" t="s">
        <v>10</v>
      </c>
      <c r="F8233" s="4" t="s">
        <v>10</v>
      </c>
      <c r="G8233" s="7" t="s">
        <v>146</v>
      </c>
    </row>
    <row r="8234" customFormat="false" ht="15.75" hidden="false" customHeight="false" outlineLevel="0" collapsed="false">
      <c r="A8234" s="3" t="n">
        <v>8233</v>
      </c>
      <c r="B8234" s="4" t="s">
        <v>28150</v>
      </c>
      <c r="C8234" s="4" t="s">
        <v>6853</v>
      </c>
      <c r="D8234" s="5" t="s">
        <v>28151</v>
      </c>
      <c r="E8234" s="4" t="s">
        <v>28152</v>
      </c>
      <c r="F8234" s="4" t="s">
        <v>10</v>
      </c>
      <c r="G8234" s="7" t="s">
        <v>146</v>
      </c>
    </row>
    <row r="8235" customFormat="false" ht="15.75" hidden="false" customHeight="false" outlineLevel="0" collapsed="false">
      <c r="A8235" s="3" t="n">
        <v>8234</v>
      </c>
      <c r="B8235" s="4" t="s">
        <v>28153</v>
      </c>
      <c r="C8235" s="4" t="s">
        <v>6853</v>
      </c>
      <c r="D8235" s="5" t="s">
        <v>28154</v>
      </c>
      <c r="E8235" s="4" t="s">
        <v>10</v>
      </c>
      <c r="F8235" s="4" t="s">
        <v>10</v>
      </c>
      <c r="G8235" s="7" t="s">
        <v>146</v>
      </c>
    </row>
    <row r="8236" customFormat="false" ht="15.75" hidden="false" customHeight="false" outlineLevel="0" collapsed="false">
      <c r="A8236" s="3" t="n">
        <v>8235</v>
      </c>
      <c r="B8236" s="4" t="s">
        <v>28155</v>
      </c>
      <c r="C8236" s="4" t="s">
        <v>6853</v>
      </c>
      <c r="D8236" s="5" t="s">
        <v>28156</v>
      </c>
      <c r="E8236" s="4" t="s">
        <v>10</v>
      </c>
      <c r="F8236" s="4" t="s">
        <v>10</v>
      </c>
      <c r="G8236" s="7" t="s">
        <v>146</v>
      </c>
    </row>
    <row r="8237" customFormat="false" ht="15.75" hidden="false" customHeight="false" outlineLevel="0" collapsed="false">
      <c r="A8237" s="3" t="n">
        <v>8236</v>
      </c>
      <c r="B8237" s="4" t="s">
        <v>28157</v>
      </c>
      <c r="C8237" s="4" t="s">
        <v>6853</v>
      </c>
      <c r="D8237" s="5" t="s">
        <v>28158</v>
      </c>
      <c r="E8237" s="4" t="s">
        <v>10</v>
      </c>
      <c r="F8237" s="4" t="s">
        <v>10</v>
      </c>
      <c r="G8237" s="7" t="s">
        <v>146</v>
      </c>
    </row>
    <row r="8238" customFormat="false" ht="15.75" hidden="false" customHeight="false" outlineLevel="0" collapsed="false">
      <c r="A8238" s="3" t="n">
        <v>8237</v>
      </c>
      <c r="B8238" s="4" t="s">
        <v>28159</v>
      </c>
      <c r="C8238" s="4" t="s">
        <v>6853</v>
      </c>
      <c r="D8238" s="5" t="s">
        <v>28160</v>
      </c>
      <c r="E8238" s="4" t="e">
        <f aca="false">+91 9810046590</f>
        <v>#VALUE!</v>
      </c>
      <c r="F8238" s="4" t="s">
        <v>10</v>
      </c>
      <c r="G8238" s="7" t="s">
        <v>146</v>
      </c>
    </row>
    <row r="8239" customFormat="false" ht="15.75" hidden="false" customHeight="false" outlineLevel="0" collapsed="false">
      <c r="A8239" s="3" t="n">
        <v>8238</v>
      </c>
      <c r="B8239" s="4" t="s">
        <v>28161</v>
      </c>
      <c r="C8239" s="4" t="s">
        <v>6853</v>
      </c>
      <c r="D8239" s="5" t="s">
        <v>28162</v>
      </c>
      <c r="E8239" s="4" t="e">
        <f aca="false">+91 9999779039</f>
        <v>#VALUE!</v>
      </c>
      <c r="F8239" s="4" t="s">
        <v>10</v>
      </c>
      <c r="G8239" s="7" t="s">
        <v>146</v>
      </c>
    </row>
    <row r="8240" customFormat="false" ht="15.75" hidden="false" customHeight="false" outlineLevel="0" collapsed="false">
      <c r="A8240" s="3" t="n">
        <v>8239</v>
      </c>
      <c r="B8240" s="4" t="s">
        <v>28163</v>
      </c>
      <c r="C8240" s="4" t="s">
        <v>6853</v>
      </c>
      <c r="D8240" s="5" t="s">
        <v>28164</v>
      </c>
      <c r="E8240" s="4" t="s">
        <v>28165</v>
      </c>
      <c r="F8240" s="4" t="s">
        <v>10</v>
      </c>
      <c r="G8240" s="4" t="s">
        <v>11266</v>
      </c>
    </row>
    <row r="8241" customFormat="false" ht="15.75" hidden="false" customHeight="false" outlineLevel="0" collapsed="false">
      <c r="A8241" s="3" t="n">
        <v>8240</v>
      </c>
      <c r="B8241" s="4" t="s">
        <v>28166</v>
      </c>
      <c r="C8241" s="4" t="s">
        <v>6853</v>
      </c>
      <c r="D8241" s="5" t="s">
        <v>28167</v>
      </c>
      <c r="E8241" s="4" t="s">
        <v>10</v>
      </c>
      <c r="F8241" s="4" t="s">
        <v>10</v>
      </c>
      <c r="G8241" s="7" t="s">
        <v>146</v>
      </c>
    </row>
    <row r="8242" customFormat="false" ht="15.75" hidden="false" customHeight="false" outlineLevel="0" collapsed="false">
      <c r="A8242" s="3" t="n">
        <v>8241</v>
      </c>
      <c r="B8242" s="4" t="s">
        <v>28168</v>
      </c>
      <c r="C8242" s="4" t="s">
        <v>6853</v>
      </c>
      <c r="D8242" s="5" t="s">
        <v>28169</v>
      </c>
      <c r="E8242" s="4" t="s">
        <v>10</v>
      </c>
      <c r="F8242" s="4" t="s">
        <v>10</v>
      </c>
      <c r="G8242" s="7" t="s">
        <v>146</v>
      </c>
    </row>
    <row r="8243" customFormat="false" ht="15.75" hidden="false" customHeight="false" outlineLevel="0" collapsed="false">
      <c r="A8243" s="3" t="n">
        <v>8242</v>
      </c>
      <c r="B8243" s="4" t="s">
        <v>28170</v>
      </c>
      <c r="C8243" s="4" t="s">
        <v>6853</v>
      </c>
      <c r="D8243" s="5" t="s">
        <v>28171</v>
      </c>
      <c r="E8243" s="4" t="s">
        <v>10</v>
      </c>
      <c r="F8243" s="4" t="s">
        <v>10</v>
      </c>
      <c r="G8243" s="4" t="s">
        <v>19221</v>
      </c>
    </row>
    <row r="8244" customFormat="false" ht="15.75" hidden="false" customHeight="false" outlineLevel="0" collapsed="false">
      <c r="A8244" s="3" t="n">
        <v>8243</v>
      </c>
      <c r="B8244" s="4" t="s">
        <v>28172</v>
      </c>
      <c r="C8244" s="4" t="s">
        <v>6853</v>
      </c>
      <c r="D8244" s="5" t="s">
        <v>28173</v>
      </c>
      <c r="E8244" s="4" t="s">
        <v>10</v>
      </c>
      <c r="F8244" s="4" t="s">
        <v>10</v>
      </c>
      <c r="G8244" s="7" t="s">
        <v>146</v>
      </c>
    </row>
    <row r="8245" customFormat="false" ht="15.75" hidden="false" customHeight="false" outlineLevel="0" collapsed="false">
      <c r="A8245" s="3" t="n">
        <v>8244</v>
      </c>
      <c r="B8245" s="4" t="s">
        <v>28174</v>
      </c>
      <c r="C8245" s="4" t="s">
        <v>6853</v>
      </c>
      <c r="D8245" s="5" t="s">
        <v>28175</v>
      </c>
      <c r="E8245" s="4" t="s">
        <v>10</v>
      </c>
      <c r="F8245" s="4" t="s">
        <v>10</v>
      </c>
      <c r="G8245" s="7" t="s">
        <v>146</v>
      </c>
    </row>
    <row r="8246" customFormat="false" ht="15.75" hidden="false" customHeight="false" outlineLevel="0" collapsed="false">
      <c r="A8246" s="3" t="n">
        <v>8245</v>
      </c>
      <c r="B8246" s="4" t="s">
        <v>28176</v>
      </c>
      <c r="C8246" s="4" t="s">
        <v>6853</v>
      </c>
      <c r="D8246" s="6" t="s">
        <v>28177</v>
      </c>
      <c r="E8246" s="4" t="s">
        <v>10</v>
      </c>
      <c r="F8246" s="4" t="s">
        <v>10</v>
      </c>
      <c r="G8246" s="7" t="s">
        <v>146</v>
      </c>
    </row>
    <row r="8247" customFormat="false" ht="15.75" hidden="false" customHeight="false" outlineLevel="0" collapsed="false">
      <c r="A8247" s="3" t="n">
        <v>8246</v>
      </c>
      <c r="B8247" s="4" t="s">
        <v>28178</v>
      </c>
      <c r="C8247" s="4" t="s">
        <v>6853</v>
      </c>
      <c r="D8247" s="5" t="s">
        <v>28179</v>
      </c>
      <c r="E8247" s="4" t="s">
        <v>10</v>
      </c>
      <c r="F8247" s="4" t="s">
        <v>10</v>
      </c>
      <c r="G8247" s="7" t="s">
        <v>146</v>
      </c>
    </row>
    <row r="8248" customFormat="false" ht="15.75" hidden="false" customHeight="false" outlineLevel="0" collapsed="false">
      <c r="A8248" s="3" t="n">
        <v>8247</v>
      </c>
      <c r="B8248" s="4" t="s">
        <v>28180</v>
      </c>
      <c r="C8248" s="4" t="s">
        <v>6853</v>
      </c>
      <c r="D8248" s="5" t="s">
        <v>28181</v>
      </c>
      <c r="E8248" s="4" t="s">
        <v>10</v>
      </c>
      <c r="F8248" s="4" t="s">
        <v>10</v>
      </c>
      <c r="G8248" s="7" t="s">
        <v>146</v>
      </c>
    </row>
    <row r="8249" customFormat="false" ht="15.75" hidden="false" customHeight="false" outlineLevel="0" collapsed="false">
      <c r="A8249" s="3" t="n">
        <v>8248</v>
      </c>
      <c r="B8249" s="4" t="s">
        <v>28182</v>
      </c>
      <c r="C8249" s="4" t="s">
        <v>6853</v>
      </c>
      <c r="D8249" s="5" t="s">
        <v>28183</v>
      </c>
      <c r="E8249" s="4" t="s">
        <v>10</v>
      </c>
      <c r="F8249" s="4" t="s">
        <v>10</v>
      </c>
      <c r="G8249" s="7" t="s">
        <v>146</v>
      </c>
    </row>
    <row r="8250" customFormat="false" ht="15.75" hidden="false" customHeight="false" outlineLevel="0" collapsed="false">
      <c r="A8250" s="3" t="n">
        <v>8249</v>
      </c>
      <c r="B8250" s="4" t="s">
        <v>28184</v>
      </c>
      <c r="C8250" s="4" t="s">
        <v>6853</v>
      </c>
      <c r="D8250" s="5" t="s">
        <v>28185</v>
      </c>
      <c r="E8250" s="4" t="s">
        <v>10</v>
      </c>
      <c r="F8250" s="4" t="s">
        <v>10</v>
      </c>
      <c r="G8250" s="7" t="s">
        <v>146</v>
      </c>
    </row>
    <row r="8251" customFormat="false" ht="15.75" hidden="false" customHeight="false" outlineLevel="0" collapsed="false">
      <c r="A8251" s="3" t="n">
        <v>8250</v>
      </c>
      <c r="B8251" s="4" t="s">
        <v>28186</v>
      </c>
      <c r="C8251" s="4" t="s">
        <v>6853</v>
      </c>
      <c r="D8251" s="5" t="s">
        <v>28187</v>
      </c>
      <c r="E8251" s="4" t="s">
        <v>10</v>
      </c>
      <c r="F8251" s="4" t="s">
        <v>10</v>
      </c>
      <c r="G8251" s="4" t="s">
        <v>28188</v>
      </c>
    </row>
    <row r="8252" customFormat="false" ht="15.75" hidden="false" customHeight="false" outlineLevel="0" collapsed="false">
      <c r="A8252" s="3" t="n">
        <v>8251</v>
      </c>
      <c r="B8252" s="4" t="s">
        <v>28189</v>
      </c>
      <c r="C8252" s="4" t="s">
        <v>6853</v>
      </c>
      <c r="D8252" s="5" t="s">
        <v>28190</v>
      </c>
      <c r="E8252" s="4" t="s">
        <v>10</v>
      </c>
      <c r="F8252" s="4" t="s">
        <v>10</v>
      </c>
      <c r="G8252" s="7" t="s">
        <v>146</v>
      </c>
    </row>
    <row r="8253" customFormat="false" ht="15.75" hidden="false" customHeight="false" outlineLevel="0" collapsed="false">
      <c r="A8253" s="3" t="n">
        <v>8252</v>
      </c>
      <c r="B8253" s="4" t="s">
        <v>28191</v>
      </c>
      <c r="C8253" s="4" t="s">
        <v>6853</v>
      </c>
      <c r="D8253" s="5" t="s">
        <v>28192</v>
      </c>
      <c r="E8253" s="4" t="s">
        <v>10</v>
      </c>
      <c r="F8253" s="4" t="s">
        <v>10</v>
      </c>
      <c r="G8253" s="7" t="s">
        <v>146</v>
      </c>
    </row>
    <row r="8254" customFormat="false" ht="15.75" hidden="false" customHeight="false" outlineLevel="0" collapsed="false">
      <c r="A8254" s="3" t="n">
        <v>8253</v>
      </c>
      <c r="B8254" s="4" t="s">
        <v>28193</v>
      </c>
      <c r="C8254" s="4" t="s">
        <v>6853</v>
      </c>
      <c r="D8254" s="5" t="s">
        <v>28194</v>
      </c>
      <c r="E8254" s="4" t="s">
        <v>28195</v>
      </c>
      <c r="F8254" s="4" t="s">
        <v>10</v>
      </c>
      <c r="G8254" s="4" t="s">
        <v>19192</v>
      </c>
    </row>
    <row r="8255" customFormat="false" ht="15.75" hidden="false" customHeight="false" outlineLevel="0" collapsed="false">
      <c r="A8255" s="3" t="n">
        <v>8254</v>
      </c>
      <c r="B8255" s="4" t="s">
        <v>28196</v>
      </c>
      <c r="C8255" s="4" t="s">
        <v>6853</v>
      </c>
      <c r="D8255" s="6" t="s">
        <v>28197</v>
      </c>
      <c r="E8255" s="4" t="s">
        <v>10</v>
      </c>
      <c r="F8255" s="4" t="s">
        <v>10</v>
      </c>
      <c r="G8255" s="7" t="s">
        <v>146</v>
      </c>
    </row>
    <row r="8256" customFormat="false" ht="15.75" hidden="false" customHeight="false" outlineLevel="0" collapsed="false">
      <c r="A8256" s="3" t="n">
        <v>8255</v>
      </c>
      <c r="B8256" s="4" t="s">
        <v>28198</v>
      </c>
      <c r="C8256" s="4" t="s">
        <v>6853</v>
      </c>
      <c r="D8256" s="4" t="s">
        <v>28199</v>
      </c>
      <c r="E8256" s="4" t="s">
        <v>10</v>
      </c>
      <c r="F8256" s="4" t="s">
        <v>10</v>
      </c>
      <c r="G8256" s="7" t="s">
        <v>146</v>
      </c>
    </row>
    <row r="8257" customFormat="false" ht="15.75" hidden="false" customHeight="false" outlineLevel="0" collapsed="false">
      <c r="A8257" s="3" t="n">
        <v>8256</v>
      </c>
      <c r="B8257" s="4" t="s">
        <v>28200</v>
      </c>
      <c r="C8257" s="4" t="s">
        <v>6853</v>
      </c>
      <c r="D8257" s="5" t="s">
        <v>28201</v>
      </c>
      <c r="E8257" s="4" t="s">
        <v>10</v>
      </c>
      <c r="F8257" s="4" t="s">
        <v>10</v>
      </c>
      <c r="G8257" s="7" t="s">
        <v>146</v>
      </c>
    </row>
    <row r="8258" customFormat="false" ht="15.75" hidden="false" customHeight="false" outlineLevel="0" collapsed="false">
      <c r="A8258" s="3" t="n">
        <v>8257</v>
      </c>
      <c r="B8258" s="4" t="s">
        <v>28202</v>
      </c>
      <c r="C8258" s="4" t="s">
        <v>6853</v>
      </c>
      <c r="D8258" s="5" t="s">
        <v>28203</v>
      </c>
      <c r="E8258" s="4" t="s">
        <v>10</v>
      </c>
      <c r="F8258" s="4" t="s">
        <v>10</v>
      </c>
      <c r="G8258" s="4" t="s">
        <v>28204</v>
      </c>
    </row>
    <row r="8259" customFormat="false" ht="15.75" hidden="false" customHeight="false" outlineLevel="0" collapsed="false">
      <c r="A8259" s="3" t="n">
        <v>8258</v>
      </c>
      <c r="B8259" s="4" t="s">
        <v>28205</v>
      </c>
      <c r="C8259" s="4" t="s">
        <v>6853</v>
      </c>
      <c r="D8259" s="5" t="s">
        <v>28206</v>
      </c>
      <c r="E8259" s="4" t="s">
        <v>10</v>
      </c>
      <c r="F8259" s="4" t="s">
        <v>10</v>
      </c>
      <c r="G8259" s="7" t="s">
        <v>146</v>
      </c>
    </row>
    <row r="8260" customFormat="false" ht="15.75" hidden="false" customHeight="false" outlineLevel="0" collapsed="false">
      <c r="A8260" s="3" t="n">
        <v>8259</v>
      </c>
      <c r="B8260" s="4" t="s">
        <v>28207</v>
      </c>
      <c r="C8260" s="4" t="s">
        <v>6853</v>
      </c>
      <c r="D8260" s="5" t="s">
        <v>28208</v>
      </c>
      <c r="E8260" s="4" t="s">
        <v>10</v>
      </c>
      <c r="F8260" s="4" t="s">
        <v>10</v>
      </c>
      <c r="G8260" s="7" t="s">
        <v>146</v>
      </c>
    </row>
    <row r="8261" customFormat="false" ht="15.75" hidden="false" customHeight="false" outlineLevel="0" collapsed="false">
      <c r="A8261" s="3" t="n">
        <v>8260</v>
      </c>
      <c r="B8261" s="4" t="s">
        <v>28209</v>
      </c>
      <c r="C8261" s="4" t="s">
        <v>6853</v>
      </c>
      <c r="D8261" s="5" t="s">
        <v>28210</v>
      </c>
      <c r="E8261" s="4" t="s">
        <v>10</v>
      </c>
      <c r="F8261" s="4" t="s">
        <v>10</v>
      </c>
      <c r="G8261" s="7" t="s">
        <v>146</v>
      </c>
    </row>
    <row r="8262" customFormat="false" ht="15.75" hidden="false" customHeight="false" outlineLevel="0" collapsed="false">
      <c r="A8262" s="3" t="n">
        <v>8261</v>
      </c>
      <c r="B8262" s="4" t="s">
        <v>28211</v>
      </c>
      <c r="C8262" s="4" t="s">
        <v>6853</v>
      </c>
      <c r="D8262" s="5" t="s">
        <v>28212</v>
      </c>
      <c r="E8262" s="4" t="s">
        <v>10</v>
      </c>
      <c r="F8262" s="4" t="s">
        <v>10</v>
      </c>
      <c r="G8262" s="7" t="s">
        <v>146</v>
      </c>
    </row>
    <row r="8263" customFormat="false" ht="15.75" hidden="false" customHeight="false" outlineLevel="0" collapsed="false">
      <c r="A8263" s="3" t="n">
        <v>8262</v>
      </c>
      <c r="B8263" s="4" t="s">
        <v>28213</v>
      </c>
      <c r="C8263" s="4" t="s">
        <v>6853</v>
      </c>
      <c r="D8263" s="5" t="s">
        <v>28214</v>
      </c>
      <c r="E8263" s="4" t="s">
        <v>10</v>
      </c>
      <c r="F8263" s="4" t="s">
        <v>10</v>
      </c>
      <c r="G8263" s="7" t="s">
        <v>146</v>
      </c>
    </row>
    <row r="8264" customFormat="false" ht="15.75" hidden="false" customHeight="false" outlineLevel="0" collapsed="false">
      <c r="A8264" s="3" t="n">
        <v>8263</v>
      </c>
      <c r="B8264" s="4" t="s">
        <v>28215</v>
      </c>
      <c r="C8264" s="4" t="s">
        <v>6853</v>
      </c>
      <c r="D8264" s="5" t="s">
        <v>28216</v>
      </c>
      <c r="E8264" s="4" t="s">
        <v>10</v>
      </c>
      <c r="F8264" s="4" t="s">
        <v>10</v>
      </c>
      <c r="G8264" s="7" t="s">
        <v>146</v>
      </c>
    </row>
    <row r="8265" customFormat="false" ht="15.75" hidden="false" customHeight="false" outlineLevel="0" collapsed="false">
      <c r="A8265" s="3" t="n">
        <v>8264</v>
      </c>
      <c r="B8265" s="4" t="s">
        <v>28217</v>
      </c>
      <c r="C8265" s="4" t="s">
        <v>6853</v>
      </c>
      <c r="D8265" s="4" t="s">
        <v>28218</v>
      </c>
      <c r="E8265" s="4" t="s">
        <v>28219</v>
      </c>
      <c r="F8265" s="4" t="s">
        <v>10</v>
      </c>
      <c r="G8265" s="4" t="s">
        <v>19192</v>
      </c>
    </row>
    <row r="8266" customFormat="false" ht="15.75" hidden="false" customHeight="false" outlineLevel="0" collapsed="false">
      <c r="A8266" s="3" t="n">
        <v>8265</v>
      </c>
      <c r="B8266" s="4" t="s">
        <v>28220</v>
      </c>
      <c r="C8266" s="4" t="s">
        <v>6853</v>
      </c>
      <c r="D8266" s="4" t="s">
        <v>28221</v>
      </c>
      <c r="E8266" s="4" t="s">
        <v>10</v>
      </c>
      <c r="F8266" s="4" t="s">
        <v>10</v>
      </c>
      <c r="G8266" s="7" t="s">
        <v>146</v>
      </c>
    </row>
    <row r="8267" customFormat="false" ht="15.75" hidden="false" customHeight="false" outlineLevel="0" collapsed="false">
      <c r="A8267" s="3" t="n">
        <v>8266</v>
      </c>
      <c r="B8267" s="4" t="s">
        <v>28222</v>
      </c>
      <c r="C8267" s="4" t="s">
        <v>6853</v>
      </c>
      <c r="D8267" s="5" t="s">
        <v>28223</v>
      </c>
      <c r="E8267" s="4" t="s">
        <v>10</v>
      </c>
      <c r="F8267" s="4" t="s">
        <v>10</v>
      </c>
      <c r="G8267" s="7" t="s">
        <v>146</v>
      </c>
    </row>
    <row r="8268" customFormat="false" ht="15.75" hidden="false" customHeight="false" outlineLevel="0" collapsed="false">
      <c r="A8268" s="3" t="n">
        <v>8267</v>
      </c>
      <c r="B8268" s="4" t="s">
        <v>28224</v>
      </c>
      <c r="C8268" s="4" t="s">
        <v>6853</v>
      </c>
      <c r="D8268" s="5" t="s">
        <v>28225</v>
      </c>
      <c r="E8268" s="4" t="s">
        <v>10</v>
      </c>
      <c r="F8268" s="4" t="s">
        <v>10</v>
      </c>
      <c r="G8268" s="7" t="s">
        <v>146</v>
      </c>
    </row>
    <row r="8269" customFormat="false" ht="15.75" hidden="false" customHeight="false" outlineLevel="0" collapsed="false">
      <c r="A8269" s="3" t="n">
        <v>8268</v>
      </c>
      <c r="B8269" s="4" t="s">
        <v>28226</v>
      </c>
      <c r="C8269" s="4" t="s">
        <v>6853</v>
      </c>
      <c r="D8269" s="5" t="s">
        <v>28227</v>
      </c>
      <c r="E8269" s="4" t="n">
        <v>9822841241</v>
      </c>
      <c r="F8269" s="4" t="s">
        <v>10</v>
      </c>
      <c r="G8269" s="4" t="s">
        <v>19192</v>
      </c>
    </row>
    <row r="8270" customFormat="false" ht="15.75" hidden="false" customHeight="false" outlineLevel="0" collapsed="false">
      <c r="A8270" s="3" t="n">
        <v>8269</v>
      </c>
      <c r="B8270" s="4" t="s">
        <v>28228</v>
      </c>
      <c r="C8270" s="4" t="s">
        <v>6853</v>
      </c>
      <c r="D8270" s="5" t="s">
        <v>28229</v>
      </c>
      <c r="E8270" s="4" t="s">
        <v>10</v>
      </c>
      <c r="F8270" s="4" t="s">
        <v>10</v>
      </c>
      <c r="G8270" s="7" t="s">
        <v>146</v>
      </c>
    </row>
    <row r="8271" customFormat="false" ht="15.75" hidden="false" customHeight="false" outlineLevel="0" collapsed="false">
      <c r="A8271" s="3" t="n">
        <v>8270</v>
      </c>
      <c r="B8271" s="4" t="s">
        <v>28230</v>
      </c>
      <c r="C8271" s="4" t="s">
        <v>6853</v>
      </c>
      <c r="D8271" s="5" t="s">
        <v>28231</v>
      </c>
      <c r="E8271" s="4" t="s">
        <v>10</v>
      </c>
      <c r="F8271" s="4" t="s">
        <v>10</v>
      </c>
      <c r="G8271" s="4" t="s">
        <v>28232</v>
      </c>
    </row>
    <row r="8272" customFormat="false" ht="15.75" hidden="false" customHeight="false" outlineLevel="0" collapsed="false">
      <c r="A8272" s="3" t="n">
        <v>8271</v>
      </c>
      <c r="B8272" s="4" t="s">
        <v>28233</v>
      </c>
      <c r="C8272" s="4" t="s">
        <v>6853</v>
      </c>
      <c r="D8272" s="5" t="s">
        <v>28234</v>
      </c>
      <c r="E8272" s="4" t="s">
        <v>10</v>
      </c>
      <c r="F8272" s="4" t="s">
        <v>10</v>
      </c>
      <c r="G8272" s="7" t="s">
        <v>146</v>
      </c>
    </row>
    <row r="8273" customFormat="false" ht="15.75" hidden="false" customHeight="false" outlineLevel="0" collapsed="false">
      <c r="A8273" s="3" t="n">
        <v>8272</v>
      </c>
      <c r="B8273" s="4" t="s">
        <v>28235</v>
      </c>
      <c r="C8273" s="4" t="s">
        <v>6853</v>
      </c>
      <c r="D8273" s="5" t="s">
        <v>28236</v>
      </c>
      <c r="E8273" s="4" t="s">
        <v>10</v>
      </c>
      <c r="F8273" s="4" t="s">
        <v>10</v>
      </c>
      <c r="G8273" s="7" t="s">
        <v>146</v>
      </c>
    </row>
    <row r="8274" customFormat="false" ht="15.75" hidden="false" customHeight="false" outlineLevel="0" collapsed="false">
      <c r="A8274" s="3" t="n">
        <v>8273</v>
      </c>
      <c r="B8274" s="4" t="s">
        <v>28237</v>
      </c>
      <c r="C8274" s="4" t="s">
        <v>6853</v>
      </c>
      <c r="D8274" s="5" t="s">
        <v>28238</v>
      </c>
      <c r="E8274" s="4" t="s">
        <v>10</v>
      </c>
      <c r="F8274" s="4" t="s">
        <v>10</v>
      </c>
      <c r="G8274" s="7" t="s">
        <v>146</v>
      </c>
    </row>
    <row r="8275" customFormat="false" ht="15.75" hidden="false" customHeight="false" outlineLevel="0" collapsed="false">
      <c r="A8275" s="3" t="n">
        <v>8274</v>
      </c>
      <c r="B8275" s="4" t="s">
        <v>28239</v>
      </c>
      <c r="C8275" s="4" t="s">
        <v>6853</v>
      </c>
      <c r="D8275" s="5" t="s">
        <v>28240</v>
      </c>
      <c r="E8275" s="4" t="s">
        <v>10</v>
      </c>
      <c r="F8275" s="4" t="s">
        <v>10</v>
      </c>
      <c r="G8275" s="7" t="s">
        <v>146</v>
      </c>
    </row>
    <row r="8276" customFormat="false" ht="15.75" hidden="false" customHeight="false" outlineLevel="0" collapsed="false">
      <c r="A8276" s="3" t="n">
        <v>8275</v>
      </c>
      <c r="B8276" s="4" t="s">
        <v>28241</v>
      </c>
      <c r="C8276" s="4" t="s">
        <v>6853</v>
      </c>
      <c r="D8276" s="5" t="s">
        <v>28242</v>
      </c>
      <c r="E8276" s="4" t="s">
        <v>10</v>
      </c>
      <c r="F8276" s="4" t="s">
        <v>10</v>
      </c>
      <c r="G8276" s="7" t="s">
        <v>146</v>
      </c>
    </row>
    <row r="8277" customFormat="false" ht="15.75" hidden="false" customHeight="false" outlineLevel="0" collapsed="false">
      <c r="A8277" s="3" t="n">
        <v>8276</v>
      </c>
      <c r="B8277" s="4" t="s">
        <v>28243</v>
      </c>
      <c r="C8277" s="4" t="s">
        <v>6853</v>
      </c>
      <c r="D8277" s="5" t="s">
        <v>28244</v>
      </c>
      <c r="E8277" s="4" t="s">
        <v>10</v>
      </c>
      <c r="F8277" s="4" t="s">
        <v>10</v>
      </c>
      <c r="G8277" s="7" t="s">
        <v>146</v>
      </c>
    </row>
    <row r="8278" customFormat="false" ht="15.75" hidden="false" customHeight="false" outlineLevel="0" collapsed="false">
      <c r="A8278" s="3" t="n">
        <v>8277</v>
      </c>
      <c r="B8278" s="4" t="s">
        <v>28245</v>
      </c>
      <c r="C8278" s="4" t="s">
        <v>6853</v>
      </c>
      <c r="D8278" s="5" t="s">
        <v>28246</v>
      </c>
      <c r="E8278" s="4" t="s">
        <v>10</v>
      </c>
      <c r="F8278" s="4" t="s">
        <v>10</v>
      </c>
      <c r="G8278" s="7" t="s">
        <v>146</v>
      </c>
    </row>
    <row r="8279" customFormat="false" ht="15.75" hidden="false" customHeight="false" outlineLevel="0" collapsed="false">
      <c r="A8279" s="3" t="n">
        <v>8278</v>
      </c>
      <c r="B8279" s="4" t="s">
        <v>28247</v>
      </c>
      <c r="C8279" s="4" t="s">
        <v>6853</v>
      </c>
      <c r="D8279" s="5" t="s">
        <v>28248</v>
      </c>
      <c r="E8279" s="4" t="s">
        <v>10</v>
      </c>
      <c r="F8279" s="4" t="s">
        <v>10</v>
      </c>
      <c r="G8279" s="7" t="s">
        <v>146</v>
      </c>
    </row>
    <row r="8280" customFormat="false" ht="15.75" hidden="false" customHeight="false" outlineLevel="0" collapsed="false">
      <c r="A8280" s="3" t="n">
        <v>8279</v>
      </c>
      <c r="B8280" s="4" t="s">
        <v>28249</v>
      </c>
      <c r="C8280" s="4" t="s">
        <v>6853</v>
      </c>
      <c r="D8280" s="5" t="s">
        <v>28250</v>
      </c>
      <c r="E8280" s="4" t="s">
        <v>10</v>
      </c>
      <c r="F8280" s="4" t="s">
        <v>10</v>
      </c>
      <c r="G8280" s="7" t="s">
        <v>146</v>
      </c>
    </row>
    <row r="8281" customFormat="false" ht="15.75" hidden="false" customHeight="false" outlineLevel="0" collapsed="false">
      <c r="A8281" s="3" t="n">
        <v>8280</v>
      </c>
      <c r="B8281" s="4" t="s">
        <v>28251</v>
      </c>
      <c r="C8281" s="4" t="s">
        <v>6853</v>
      </c>
      <c r="D8281" s="5" t="s">
        <v>28252</v>
      </c>
      <c r="E8281" s="4" t="s">
        <v>10</v>
      </c>
      <c r="F8281" s="4" t="s">
        <v>10</v>
      </c>
      <c r="G8281" s="7" t="s">
        <v>146</v>
      </c>
    </row>
    <row r="8282" customFormat="false" ht="15.75" hidden="false" customHeight="false" outlineLevel="0" collapsed="false">
      <c r="A8282" s="3" t="n">
        <v>8281</v>
      </c>
      <c r="B8282" s="4" t="s">
        <v>28253</v>
      </c>
      <c r="C8282" s="4" t="s">
        <v>6853</v>
      </c>
      <c r="D8282" s="5" t="s">
        <v>28254</v>
      </c>
      <c r="E8282" s="4" t="s">
        <v>10</v>
      </c>
      <c r="F8282" s="4" t="s">
        <v>10</v>
      </c>
      <c r="G8282" s="7" t="s">
        <v>146</v>
      </c>
    </row>
    <row r="8283" customFormat="false" ht="15.75" hidden="false" customHeight="false" outlineLevel="0" collapsed="false">
      <c r="A8283" s="3" t="n">
        <v>8282</v>
      </c>
      <c r="B8283" s="4" t="s">
        <v>28255</v>
      </c>
      <c r="C8283" s="4" t="s">
        <v>6853</v>
      </c>
      <c r="D8283" s="5" t="s">
        <v>28256</v>
      </c>
      <c r="E8283" s="4" t="s">
        <v>10</v>
      </c>
      <c r="F8283" s="4" t="s">
        <v>10</v>
      </c>
      <c r="G8283" s="7" t="s">
        <v>146</v>
      </c>
    </row>
    <row r="8284" customFormat="false" ht="15.75" hidden="false" customHeight="false" outlineLevel="0" collapsed="false">
      <c r="A8284" s="3" t="n">
        <v>8283</v>
      </c>
      <c r="B8284" s="4" t="s">
        <v>28257</v>
      </c>
      <c r="C8284" s="4" t="s">
        <v>6853</v>
      </c>
      <c r="D8284" s="5" t="s">
        <v>28258</v>
      </c>
      <c r="E8284" s="4" t="s">
        <v>10</v>
      </c>
      <c r="F8284" s="4" t="s">
        <v>10</v>
      </c>
      <c r="G8284" s="7" t="s">
        <v>146</v>
      </c>
    </row>
    <row r="8285" customFormat="false" ht="15.75" hidden="false" customHeight="false" outlineLevel="0" collapsed="false">
      <c r="A8285" s="3" t="n">
        <v>8284</v>
      </c>
      <c r="B8285" s="4" t="s">
        <v>28259</v>
      </c>
      <c r="C8285" s="4" t="s">
        <v>6853</v>
      </c>
      <c r="D8285" s="5" t="s">
        <v>28260</v>
      </c>
      <c r="E8285" s="4" t="s">
        <v>10</v>
      </c>
      <c r="F8285" s="4" t="s">
        <v>10</v>
      </c>
      <c r="G8285" s="4" t="s">
        <v>28261</v>
      </c>
    </row>
    <row r="8286" customFormat="false" ht="15.75" hidden="false" customHeight="false" outlineLevel="0" collapsed="false">
      <c r="A8286" s="3" t="n">
        <v>8285</v>
      </c>
      <c r="B8286" s="4" t="s">
        <v>28262</v>
      </c>
      <c r="C8286" s="4" t="s">
        <v>6853</v>
      </c>
      <c r="D8286" s="5" t="s">
        <v>28263</v>
      </c>
      <c r="E8286" s="4" t="s">
        <v>10</v>
      </c>
      <c r="F8286" s="4" t="s">
        <v>10</v>
      </c>
      <c r="G8286" s="4" t="s">
        <v>28264</v>
      </c>
    </row>
    <row r="8287" customFormat="false" ht="15.75" hidden="false" customHeight="false" outlineLevel="0" collapsed="false">
      <c r="A8287" s="3" t="n">
        <v>8286</v>
      </c>
      <c r="B8287" s="4" t="s">
        <v>28265</v>
      </c>
      <c r="C8287" s="4" t="s">
        <v>6853</v>
      </c>
      <c r="D8287" s="6" t="s">
        <v>28266</v>
      </c>
      <c r="E8287" s="4" t="s">
        <v>10</v>
      </c>
      <c r="F8287" s="4" t="s">
        <v>10</v>
      </c>
      <c r="G8287" s="4" t="s">
        <v>28267</v>
      </c>
    </row>
    <row r="8288" customFormat="false" ht="15.75" hidden="false" customHeight="false" outlineLevel="0" collapsed="false">
      <c r="A8288" s="3" t="n">
        <v>8287</v>
      </c>
      <c r="B8288" s="4" t="s">
        <v>28268</v>
      </c>
      <c r="C8288" s="4" t="s">
        <v>6853</v>
      </c>
      <c r="D8288" s="5" t="s">
        <v>28269</v>
      </c>
      <c r="E8288" s="4" t="s">
        <v>10</v>
      </c>
      <c r="F8288" s="4" t="s">
        <v>10</v>
      </c>
      <c r="G8288" s="7" t="s">
        <v>146</v>
      </c>
    </row>
    <row r="8289" customFormat="false" ht="15.75" hidden="false" customHeight="false" outlineLevel="0" collapsed="false">
      <c r="A8289" s="3" t="n">
        <v>8288</v>
      </c>
      <c r="B8289" s="4" t="s">
        <v>28270</v>
      </c>
      <c r="C8289" s="4" t="s">
        <v>6853</v>
      </c>
      <c r="D8289" s="5" t="s">
        <v>28271</v>
      </c>
      <c r="E8289" s="4" t="s">
        <v>10</v>
      </c>
      <c r="F8289" s="4" t="s">
        <v>10</v>
      </c>
      <c r="G8289" s="7" t="s">
        <v>146</v>
      </c>
    </row>
    <row r="8290" customFormat="false" ht="15.75" hidden="false" customHeight="false" outlineLevel="0" collapsed="false">
      <c r="A8290" s="3" t="n">
        <v>8289</v>
      </c>
      <c r="B8290" s="4" t="s">
        <v>28272</v>
      </c>
      <c r="C8290" s="4" t="s">
        <v>6853</v>
      </c>
      <c r="D8290" s="5" t="s">
        <v>28273</v>
      </c>
      <c r="E8290" s="4" t="s">
        <v>10</v>
      </c>
      <c r="F8290" s="4" t="s">
        <v>10</v>
      </c>
      <c r="G8290" s="7" t="s">
        <v>146</v>
      </c>
    </row>
    <row r="8291" customFormat="false" ht="15.75" hidden="false" customHeight="false" outlineLevel="0" collapsed="false">
      <c r="A8291" s="3" t="n">
        <v>8290</v>
      </c>
      <c r="B8291" s="4" t="s">
        <v>28274</v>
      </c>
      <c r="C8291" s="4" t="s">
        <v>6853</v>
      </c>
      <c r="D8291" s="5" t="s">
        <v>28275</v>
      </c>
      <c r="E8291" s="4" t="s">
        <v>10</v>
      </c>
      <c r="F8291" s="4" t="s">
        <v>10</v>
      </c>
      <c r="G8291" s="7" t="s">
        <v>146</v>
      </c>
    </row>
    <row r="8292" customFormat="false" ht="15.75" hidden="false" customHeight="false" outlineLevel="0" collapsed="false">
      <c r="A8292" s="3" t="n">
        <v>8291</v>
      </c>
      <c r="B8292" s="4" t="s">
        <v>28276</v>
      </c>
      <c r="C8292" s="4" t="s">
        <v>6853</v>
      </c>
      <c r="D8292" s="5" t="s">
        <v>28277</v>
      </c>
      <c r="E8292" s="4" t="s">
        <v>10</v>
      </c>
      <c r="F8292" s="4" t="s">
        <v>10</v>
      </c>
      <c r="G8292" s="7" t="s">
        <v>146</v>
      </c>
    </row>
    <row r="8293" customFormat="false" ht="15.75" hidden="false" customHeight="false" outlineLevel="0" collapsed="false">
      <c r="A8293" s="3" t="n">
        <v>8292</v>
      </c>
      <c r="B8293" s="4" t="s">
        <v>28278</v>
      </c>
      <c r="C8293" s="4" t="s">
        <v>6853</v>
      </c>
      <c r="D8293" s="5" t="s">
        <v>28279</v>
      </c>
      <c r="E8293" s="4" t="s">
        <v>28280</v>
      </c>
      <c r="F8293" s="4" t="s">
        <v>10</v>
      </c>
      <c r="G8293" s="7" t="s">
        <v>146</v>
      </c>
    </row>
    <row r="8294" customFormat="false" ht="15.75" hidden="false" customHeight="false" outlineLevel="0" collapsed="false">
      <c r="A8294" s="3" t="n">
        <v>8293</v>
      </c>
      <c r="B8294" s="4" t="s">
        <v>28281</v>
      </c>
      <c r="C8294" s="4" t="s">
        <v>6853</v>
      </c>
      <c r="D8294" s="5" t="s">
        <v>28282</v>
      </c>
      <c r="E8294" s="4" t="s">
        <v>10</v>
      </c>
      <c r="F8294" s="4" t="s">
        <v>10</v>
      </c>
      <c r="G8294" s="4" t="s">
        <v>27603</v>
      </c>
    </row>
    <row r="8295" customFormat="false" ht="15.75" hidden="false" customHeight="false" outlineLevel="0" collapsed="false">
      <c r="A8295" s="3" t="n">
        <v>8294</v>
      </c>
      <c r="B8295" s="4" t="s">
        <v>28283</v>
      </c>
      <c r="C8295" s="4" t="s">
        <v>6853</v>
      </c>
      <c r="D8295" s="4" t="s">
        <v>28284</v>
      </c>
      <c r="E8295" s="4" t="s">
        <v>10</v>
      </c>
      <c r="F8295" s="4" t="s">
        <v>10</v>
      </c>
      <c r="G8295" s="7" t="s">
        <v>146</v>
      </c>
    </row>
    <row r="8296" customFormat="false" ht="15.75" hidden="false" customHeight="false" outlineLevel="0" collapsed="false">
      <c r="A8296" s="3" t="n">
        <v>8295</v>
      </c>
      <c r="B8296" s="4" t="s">
        <v>28285</v>
      </c>
      <c r="C8296" s="4" t="s">
        <v>6853</v>
      </c>
      <c r="D8296" s="5" t="s">
        <v>28286</v>
      </c>
      <c r="E8296" s="4" t="s">
        <v>10</v>
      </c>
      <c r="F8296" s="4" t="s">
        <v>10</v>
      </c>
      <c r="G8296" s="7" t="s">
        <v>146</v>
      </c>
    </row>
    <row r="8297" customFormat="false" ht="15.75" hidden="false" customHeight="false" outlineLevel="0" collapsed="false">
      <c r="A8297" s="3" t="n">
        <v>8296</v>
      </c>
      <c r="B8297" s="4" t="s">
        <v>28287</v>
      </c>
      <c r="C8297" s="4" t="s">
        <v>6853</v>
      </c>
      <c r="D8297" s="6" t="s">
        <v>28288</v>
      </c>
      <c r="E8297" s="4" t="s">
        <v>10</v>
      </c>
      <c r="F8297" s="4" t="s">
        <v>10</v>
      </c>
      <c r="G8297" s="7" t="s">
        <v>146</v>
      </c>
    </row>
    <row r="8298" customFormat="false" ht="15.75" hidden="false" customHeight="false" outlineLevel="0" collapsed="false">
      <c r="A8298" s="3" t="n">
        <v>8297</v>
      </c>
      <c r="B8298" s="4" t="s">
        <v>28289</v>
      </c>
      <c r="C8298" s="4" t="s">
        <v>6853</v>
      </c>
      <c r="D8298" s="5" t="s">
        <v>28290</v>
      </c>
      <c r="E8298" s="4" t="s">
        <v>10</v>
      </c>
      <c r="F8298" s="4" t="s">
        <v>10</v>
      </c>
      <c r="G8298" s="7" t="s">
        <v>146</v>
      </c>
    </row>
    <row r="8299" customFormat="false" ht="15.75" hidden="false" customHeight="false" outlineLevel="0" collapsed="false">
      <c r="A8299" s="3" t="n">
        <v>8298</v>
      </c>
      <c r="B8299" s="4" t="s">
        <v>28291</v>
      </c>
      <c r="C8299" s="4" t="s">
        <v>6853</v>
      </c>
      <c r="D8299" s="5" t="s">
        <v>28292</v>
      </c>
      <c r="E8299" s="4" t="s">
        <v>10</v>
      </c>
      <c r="F8299" s="4" t="s">
        <v>10</v>
      </c>
      <c r="G8299" s="7" t="s">
        <v>146</v>
      </c>
    </row>
    <row r="8300" customFormat="false" ht="15.75" hidden="false" customHeight="false" outlineLevel="0" collapsed="false">
      <c r="A8300" s="3" t="n">
        <v>8299</v>
      </c>
      <c r="B8300" s="4" t="s">
        <v>28293</v>
      </c>
      <c r="C8300" s="4" t="s">
        <v>6853</v>
      </c>
      <c r="D8300" s="5" t="s">
        <v>28294</v>
      </c>
      <c r="E8300" s="4" t="s">
        <v>10</v>
      </c>
      <c r="F8300" s="4" t="s">
        <v>10</v>
      </c>
      <c r="G8300" s="7" t="s">
        <v>146</v>
      </c>
    </row>
    <row r="8301" customFormat="false" ht="15.75" hidden="false" customHeight="false" outlineLevel="0" collapsed="false">
      <c r="A8301" s="3" t="n">
        <v>8300</v>
      </c>
      <c r="B8301" s="4" t="s">
        <v>28295</v>
      </c>
      <c r="C8301" s="4" t="s">
        <v>6853</v>
      </c>
      <c r="D8301" s="5" t="s">
        <v>28296</v>
      </c>
      <c r="E8301" s="4" t="s">
        <v>10</v>
      </c>
      <c r="F8301" s="4" t="s">
        <v>10</v>
      </c>
      <c r="G8301" s="7" t="s">
        <v>146</v>
      </c>
    </row>
    <row r="8302" customFormat="false" ht="15.75" hidden="false" customHeight="false" outlineLevel="0" collapsed="false">
      <c r="A8302" s="3" t="n">
        <v>8301</v>
      </c>
      <c r="B8302" s="4" t="s">
        <v>28297</v>
      </c>
      <c r="C8302" s="4" t="s">
        <v>6853</v>
      </c>
      <c r="D8302" s="5" t="s">
        <v>28298</v>
      </c>
      <c r="E8302" s="4" t="s">
        <v>10</v>
      </c>
      <c r="F8302" s="4" t="s">
        <v>10</v>
      </c>
      <c r="G8302" s="7" t="s">
        <v>146</v>
      </c>
    </row>
    <row r="8303" customFormat="false" ht="15.75" hidden="false" customHeight="false" outlineLevel="0" collapsed="false">
      <c r="A8303" s="3" t="n">
        <v>8302</v>
      </c>
      <c r="B8303" s="4" t="s">
        <v>28299</v>
      </c>
      <c r="C8303" s="4" t="s">
        <v>6853</v>
      </c>
      <c r="D8303" s="5" t="s">
        <v>28300</v>
      </c>
      <c r="E8303" s="4" t="s">
        <v>10</v>
      </c>
      <c r="F8303" s="4" t="s">
        <v>10</v>
      </c>
      <c r="G8303" s="7" t="s">
        <v>146</v>
      </c>
    </row>
    <row r="8304" customFormat="false" ht="15.75" hidden="false" customHeight="false" outlineLevel="0" collapsed="false">
      <c r="A8304" s="3" t="n">
        <v>8303</v>
      </c>
      <c r="B8304" s="4" t="s">
        <v>28301</v>
      </c>
      <c r="C8304" s="4" t="s">
        <v>6853</v>
      </c>
      <c r="D8304" s="5" t="s">
        <v>28302</v>
      </c>
      <c r="E8304" s="4" t="s">
        <v>10</v>
      </c>
      <c r="F8304" s="4" t="s">
        <v>10</v>
      </c>
      <c r="G8304" s="7" t="s">
        <v>146</v>
      </c>
    </row>
    <row r="8305" customFormat="false" ht="15.75" hidden="false" customHeight="false" outlineLevel="0" collapsed="false">
      <c r="A8305" s="3" t="n">
        <v>8304</v>
      </c>
      <c r="B8305" s="4" t="s">
        <v>28303</v>
      </c>
      <c r="C8305" s="4" t="s">
        <v>6853</v>
      </c>
      <c r="D8305" s="5" t="s">
        <v>28304</v>
      </c>
      <c r="E8305" s="4" t="s">
        <v>10</v>
      </c>
      <c r="F8305" s="4" t="s">
        <v>10</v>
      </c>
      <c r="G8305" s="7" t="s">
        <v>146</v>
      </c>
    </row>
    <row r="8306" customFormat="false" ht="15.75" hidden="false" customHeight="false" outlineLevel="0" collapsed="false">
      <c r="A8306" s="3" t="n">
        <v>8305</v>
      </c>
      <c r="B8306" s="4" t="s">
        <v>28305</v>
      </c>
      <c r="C8306" s="4" t="s">
        <v>6853</v>
      </c>
      <c r="D8306" s="5" t="s">
        <v>28306</v>
      </c>
      <c r="E8306" s="4" t="s">
        <v>10</v>
      </c>
      <c r="F8306" s="4" t="s">
        <v>10</v>
      </c>
      <c r="G8306" s="7" t="s">
        <v>146</v>
      </c>
    </row>
    <row r="8307" customFormat="false" ht="15.75" hidden="false" customHeight="false" outlineLevel="0" collapsed="false">
      <c r="A8307" s="3" t="n">
        <v>8306</v>
      </c>
      <c r="B8307" s="4" t="s">
        <v>28307</v>
      </c>
      <c r="C8307" s="4" t="s">
        <v>6853</v>
      </c>
      <c r="D8307" s="5" t="s">
        <v>28308</v>
      </c>
      <c r="E8307" s="4" t="s">
        <v>10</v>
      </c>
      <c r="F8307" s="4" t="s">
        <v>10</v>
      </c>
      <c r="G8307" s="7" t="s">
        <v>146</v>
      </c>
    </row>
    <row r="8308" customFormat="false" ht="15.75" hidden="false" customHeight="false" outlineLevel="0" collapsed="false">
      <c r="A8308" s="3" t="n">
        <v>8307</v>
      </c>
      <c r="B8308" s="4" t="s">
        <v>28309</v>
      </c>
      <c r="C8308" s="4" t="s">
        <v>28310</v>
      </c>
      <c r="D8308" s="4" t="s">
        <v>28311</v>
      </c>
      <c r="E8308" s="4" t="n">
        <v>8076901493</v>
      </c>
      <c r="F8308" s="4" t="s">
        <v>28312</v>
      </c>
      <c r="G8308" s="4" t="s">
        <v>12</v>
      </c>
    </row>
    <row r="8309" customFormat="false" ht="15.75" hidden="false" customHeight="false" outlineLevel="0" collapsed="false">
      <c r="A8309" s="3" t="n">
        <v>8308</v>
      </c>
      <c r="B8309" s="4" t="s">
        <v>28313</v>
      </c>
      <c r="C8309" s="4" t="s">
        <v>14</v>
      </c>
      <c r="D8309" s="4" t="s">
        <v>28314</v>
      </c>
      <c r="E8309" s="4" t="s">
        <v>10</v>
      </c>
      <c r="F8309" s="4" t="s">
        <v>10</v>
      </c>
      <c r="G8309" s="4" t="s">
        <v>12</v>
      </c>
    </row>
    <row r="8310" customFormat="false" ht="15.75" hidden="false" customHeight="false" outlineLevel="0" collapsed="false">
      <c r="A8310" s="3" t="n">
        <v>8309</v>
      </c>
      <c r="B8310" s="4" t="s">
        <v>28315</v>
      </c>
      <c r="C8310" s="4" t="s">
        <v>6853</v>
      </c>
      <c r="D8310" s="6" t="s">
        <v>28316</v>
      </c>
      <c r="E8310" s="4" t="s">
        <v>10</v>
      </c>
      <c r="F8310" s="4" t="s">
        <v>10</v>
      </c>
      <c r="G8310" s="7" t="s">
        <v>146</v>
      </c>
    </row>
    <row r="8311" customFormat="false" ht="15.75" hidden="false" customHeight="false" outlineLevel="0" collapsed="false">
      <c r="A8311" s="3" t="n">
        <v>8310</v>
      </c>
      <c r="B8311" s="4" t="s">
        <v>28317</v>
      </c>
      <c r="C8311" s="4" t="s">
        <v>6853</v>
      </c>
      <c r="D8311" s="6" t="s">
        <v>28318</v>
      </c>
      <c r="E8311" s="4" t="s">
        <v>10</v>
      </c>
      <c r="F8311" s="4" t="s">
        <v>10</v>
      </c>
      <c r="G8311" s="7" t="s">
        <v>146</v>
      </c>
    </row>
    <row r="8312" customFormat="false" ht="15.75" hidden="false" customHeight="false" outlineLevel="0" collapsed="false">
      <c r="A8312" s="3" t="n">
        <v>8311</v>
      </c>
      <c r="B8312" s="4" t="s">
        <v>28319</v>
      </c>
      <c r="C8312" s="4" t="s">
        <v>6853</v>
      </c>
      <c r="D8312" s="6" t="s">
        <v>28320</v>
      </c>
      <c r="E8312" s="4" t="s">
        <v>10</v>
      </c>
      <c r="F8312" s="4" t="s">
        <v>10</v>
      </c>
      <c r="G8312" s="7" t="s">
        <v>146</v>
      </c>
    </row>
    <row r="8313" customFormat="false" ht="15.75" hidden="false" customHeight="false" outlineLevel="0" collapsed="false">
      <c r="A8313" s="3" t="n">
        <v>8312</v>
      </c>
      <c r="B8313" s="4" t="s">
        <v>28321</v>
      </c>
      <c r="C8313" s="4" t="s">
        <v>6853</v>
      </c>
      <c r="D8313" s="5" t="s">
        <v>28322</v>
      </c>
      <c r="E8313" s="4" t="s">
        <v>10</v>
      </c>
      <c r="F8313" s="4" t="s">
        <v>10</v>
      </c>
      <c r="G8313" s="7" t="s">
        <v>146</v>
      </c>
    </row>
    <row r="8314" customFormat="false" ht="15.75" hidden="false" customHeight="false" outlineLevel="0" collapsed="false">
      <c r="A8314" s="3" t="n">
        <v>8313</v>
      </c>
      <c r="B8314" s="4" t="s">
        <v>28323</v>
      </c>
      <c r="C8314" s="4" t="s">
        <v>6853</v>
      </c>
      <c r="D8314" s="6" t="s">
        <v>28324</v>
      </c>
      <c r="E8314" s="4" t="s">
        <v>10</v>
      </c>
      <c r="F8314" s="4" t="s">
        <v>10</v>
      </c>
      <c r="G8314" s="7" t="s">
        <v>146</v>
      </c>
    </row>
    <row r="8315" customFormat="false" ht="15.75" hidden="false" customHeight="false" outlineLevel="0" collapsed="false">
      <c r="A8315" s="3" t="n">
        <v>8314</v>
      </c>
      <c r="B8315" s="5" t="s">
        <v>28325</v>
      </c>
      <c r="C8315" s="4" t="s">
        <v>6853</v>
      </c>
      <c r="D8315" s="5" t="s">
        <v>28326</v>
      </c>
      <c r="E8315" s="4" t="s">
        <v>10</v>
      </c>
      <c r="F8315" s="4" t="s">
        <v>10</v>
      </c>
      <c r="G8315" s="7" t="s">
        <v>146</v>
      </c>
    </row>
    <row r="8316" customFormat="false" ht="15.75" hidden="false" customHeight="false" outlineLevel="0" collapsed="false">
      <c r="A8316" s="3" t="n">
        <v>8315</v>
      </c>
      <c r="B8316" s="4" t="s">
        <v>28327</v>
      </c>
      <c r="C8316" s="4" t="s">
        <v>6853</v>
      </c>
      <c r="D8316" s="5" t="s">
        <v>28328</v>
      </c>
      <c r="E8316" s="4" t="s">
        <v>10</v>
      </c>
      <c r="F8316" s="4" t="s">
        <v>10</v>
      </c>
      <c r="G8316" s="7" t="s">
        <v>146</v>
      </c>
    </row>
    <row r="8317" customFormat="false" ht="15.75" hidden="false" customHeight="false" outlineLevel="0" collapsed="false">
      <c r="A8317" s="3" t="n">
        <v>8316</v>
      </c>
      <c r="B8317" s="5" t="s">
        <v>28329</v>
      </c>
      <c r="C8317" s="4" t="s">
        <v>6853</v>
      </c>
      <c r="D8317" s="5" t="s">
        <v>28330</v>
      </c>
      <c r="E8317" s="4" t="s">
        <v>10</v>
      </c>
      <c r="F8317" s="4" t="s">
        <v>10</v>
      </c>
      <c r="G8317" s="7" t="s">
        <v>146</v>
      </c>
    </row>
    <row r="8318" customFormat="false" ht="15.75" hidden="false" customHeight="false" outlineLevel="0" collapsed="false">
      <c r="A8318" s="3" t="n">
        <v>8317</v>
      </c>
      <c r="B8318" s="4" t="s">
        <v>28331</v>
      </c>
      <c r="C8318" s="4" t="s">
        <v>6853</v>
      </c>
      <c r="D8318" s="5" t="s">
        <v>28332</v>
      </c>
      <c r="E8318" s="4" t="s">
        <v>10</v>
      </c>
      <c r="F8318" s="4" t="s">
        <v>10</v>
      </c>
      <c r="G8318" s="7" t="s">
        <v>146</v>
      </c>
    </row>
    <row r="8319" customFormat="false" ht="15.75" hidden="false" customHeight="false" outlineLevel="0" collapsed="false">
      <c r="A8319" s="3" t="n">
        <v>8318</v>
      </c>
      <c r="B8319" s="4" t="s">
        <v>28333</v>
      </c>
      <c r="C8319" s="4" t="s">
        <v>6853</v>
      </c>
      <c r="D8319" s="5" t="s">
        <v>28334</v>
      </c>
      <c r="E8319" s="4" t="s">
        <v>10</v>
      </c>
      <c r="F8319" s="4" t="s">
        <v>10</v>
      </c>
      <c r="G8319" s="7" t="s">
        <v>146</v>
      </c>
    </row>
    <row r="8320" customFormat="false" ht="15.75" hidden="false" customHeight="false" outlineLevel="0" collapsed="false">
      <c r="A8320" s="3" t="n">
        <v>8319</v>
      </c>
      <c r="B8320" s="4" t="s">
        <v>28335</v>
      </c>
      <c r="C8320" s="4" t="s">
        <v>6853</v>
      </c>
      <c r="D8320" s="5" t="s">
        <v>28336</v>
      </c>
      <c r="E8320" s="4" t="s">
        <v>10</v>
      </c>
      <c r="F8320" s="4" t="s">
        <v>10</v>
      </c>
      <c r="G8320" s="7" t="s">
        <v>146</v>
      </c>
    </row>
    <row r="8321" customFormat="false" ht="15.75" hidden="false" customHeight="false" outlineLevel="0" collapsed="false">
      <c r="A8321" s="3" t="n">
        <v>8320</v>
      </c>
      <c r="B8321" s="4" t="s">
        <v>28337</v>
      </c>
      <c r="C8321" s="4" t="s">
        <v>6853</v>
      </c>
      <c r="D8321" s="5" t="s">
        <v>28338</v>
      </c>
      <c r="E8321" s="4" t="s">
        <v>10</v>
      </c>
      <c r="F8321" s="4" t="s">
        <v>10</v>
      </c>
      <c r="G8321" s="7" t="s">
        <v>146</v>
      </c>
    </row>
    <row r="8322" customFormat="false" ht="15.75" hidden="false" customHeight="false" outlineLevel="0" collapsed="false">
      <c r="A8322" s="3" t="n">
        <v>8321</v>
      </c>
      <c r="B8322" s="4" t="s">
        <v>28339</v>
      </c>
      <c r="C8322" s="4" t="s">
        <v>6853</v>
      </c>
      <c r="D8322" s="6" t="s">
        <v>28340</v>
      </c>
      <c r="E8322" s="4" t="s">
        <v>10</v>
      </c>
      <c r="F8322" s="4" t="s">
        <v>10</v>
      </c>
      <c r="G8322" s="7" t="s">
        <v>146</v>
      </c>
    </row>
    <row r="8323" customFormat="false" ht="15.75" hidden="false" customHeight="false" outlineLevel="0" collapsed="false">
      <c r="A8323" s="3" t="n">
        <v>8322</v>
      </c>
      <c r="B8323" s="4" t="s">
        <v>28341</v>
      </c>
      <c r="C8323" s="4" t="s">
        <v>6853</v>
      </c>
      <c r="D8323" s="5" t="s">
        <v>28342</v>
      </c>
      <c r="E8323" s="4" t="s">
        <v>10</v>
      </c>
      <c r="F8323" s="4" t="s">
        <v>10</v>
      </c>
      <c r="G8323" s="7" t="s">
        <v>146</v>
      </c>
    </row>
    <row r="8324" customFormat="false" ht="15.75" hidden="false" customHeight="false" outlineLevel="0" collapsed="false">
      <c r="A8324" s="3" t="n">
        <v>8323</v>
      </c>
      <c r="B8324" s="4" t="s">
        <v>28343</v>
      </c>
      <c r="C8324" s="4" t="s">
        <v>6853</v>
      </c>
      <c r="D8324" s="5" t="s">
        <v>28344</v>
      </c>
      <c r="E8324" s="4" t="s">
        <v>10</v>
      </c>
      <c r="F8324" s="4" t="s">
        <v>10</v>
      </c>
      <c r="G8324" s="7" t="s">
        <v>146</v>
      </c>
    </row>
    <row r="8325" customFormat="false" ht="15.75" hidden="false" customHeight="false" outlineLevel="0" collapsed="false">
      <c r="A8325" s="3" t="n">
        <v>8324</v>
      </c>
      <c r="B8325" s="4" t="s">
        <v>28345</v>
      </c>
      <c r="C8325" s="4" t="s">
        <v>6853</v>
      </c>
      <c r="D8325" s="5" t="s">
        <v>28346</v>
      </c>
      <c r="E8325" s="4" t="s">
        <v>10</v>
      </c>
      <c r="F8325" s="4" t="s">
        <v>10</v>
      </c>
      <c r="G8325" s="7" t="s">
        <v>146</v>
      </c>
    </row>
    <row r="8326" customFormat="false" ht="15.75" hidden="false" customHeight="false" outlineLevel="0" collapsed="false">
      <c r="A8326" s="3" t="n">
        <v>8325</v>
      </c>
      <c r="B8326" s="4" t="s">
        <v>28347</v>
      </c>
      <c r="C8326" s="4" t="s">
        <v>6853</v>
      </c>
      <c r="D8326" s="4" t="s">
        <v>28348</v>
      </c>
      <c r="E8326" s="4" t="s">
        <v>10</v>
      </c>
      <c r="F8326" s="4" t="s">
        <v>10</v>
      </c>
      <c r="G8326" s="7" t="s">
        <v>146</v>
      </c>
    </row>
    <row r="8327" customFormat="false" ht="15.75" hidden="false" customHeight="false" outlineLevel="0" collapsed="false">
      <c r="A8327" s="3" t="n">
        <v>8326</v>
      </c>
      <c r="B8327" s="4" t="s">
        <v>28349</v>
      </c>
      <c r="C8327" s="4" t="s">
        <v>6853</v>
      </c>
      <c r="D8327" s="6" t="s">
        <v>28350</v>
      </c>
      <c r="E8327" s="4" t="s">
        <v>10</v>
      </c>
      <c r="F8327" s="4" t="s">
        <v>10</v>
      </c>
      <c r="G8327" s="7" t="s">
        <v>146</v>
      </c>
    </row>
    <row r="8328" customFormat="false" ht="15.75" hidden="false" customHeight="false" outlineLevel="0" collapsed="false">
      <c r="A8328" s="3" t="n">
        <v>8327</v>
      </c>
      <c r="B8328" s="4" t="s">
        <v>28351</v>
      </c>
      <c r="C8328" s="4" t="s">
        <v>6853</v>
      </c>
      <c r="D8328" s="5" t="s">
        <v>28352</v>
      </c>
      <c r="E8328" s="4" t="s">
        <v>10</v>
      </c>
      <c r="F8328" s="4" t="s">
        <v>10</v>
      </c>
      <c r="G8328" s="7" t="s">
        <v>146</v>
      </c>
    </row>
    <row r="8329" customFormat="false" ht="15.75" hidden="false" customHeight="false" outlineLevel="0" collapsed="false">
      <c r="A8329" s="3" t="n">
        <v>8328</v>
      </c>
      <c r="B8329" s="4" t="s">
        <v>28353</v>
      </c>
      <c r="C8329" s="4" t="s">
        <v>6853</v>
      </c>
      <c r="D8329" s="5" t="s">
        <v>28354</v>
      </c>
      <c r="E8329" s="4" t="s">
        <v>10</v>
      </c>
      <c r="F8329" s="4" t="s">
        <v>10</v>
      </c>
      <c r="G8329" s="7" t="s">
        <v>146</v>
      </c>
    </row>
    <row r="8330" customFormat="false" ht="15.75" hidden="false" customHeight="false" outlineLevel="0" collapsed="false">
      <c r="A8330" s="3" t="n">
        <v>8329</v>
      </c>
      <c r="B8330" s="4" t="s">
        <v>28355</v>
      </c>
      <c r="C8330" s="4" t="s">
        <v>6853</v>
      </c>
      <c r="D8330" s="4" t="s">
        <v>28356</v>
      </c>
      <c r="E8330" s="4" t="s">
        <v>10</v>
      </c>
      <c r="F8330" s="4" t="s">
        <v>10</v>
      </c>
      <c r="G8330" s="7" t="s">
        <v>146</v>
      </c>
    </row>
    <row r="8331" customFormat="false" ht="15.75" hidden="false" customHeight="false" outlineLevel="0" collapsed="false">
      <c r="A8331" s="3" t="n">
        <v>8330</v>
      </c>
      <c r="B8331" s="4" t="s">
        <v>28357</v>
      </c>
      <c r="C8331" s="4" t="s">
        <v>6853</v>
      </c>
      <c r="D8331" s="5" t="s">
        <v>28358</v>
      </c>
      <c r="E8331" s="4" t="s">
        <v>10</v>
      </c>
      <c r="F8331" s="4" t="s">
        <v>10</v>
      </c>
      <c r="G8331" s="7" t="s">
        <v>146</v>
      </c>
    </row>
    <row r="8332" customFormat="false" ht="15.75" hidden="false" customHeight="false" outlineLevel="0" collapsed="false">
      <c r="A8332" s="3" t="n">
        <v>8331</v>
      </c>
      <c r="B8332" s="4" t="s">
        <v>28359</v>
      </c>
      <c r="C8332" s="4" t="s">
        <v>6853</v>
      </c>
      <c r="D8332" s="5" t="s">
        <v>28360</v>
      </c>
      <c r="E8332" s="4" t="s">
        <v>10</v>
      </c>
      <c r="F8332" s="4" t="s">
        <v>10</v>
      </c>
      <c r="G8332" s="7" t="s">
        <v>146</v>
      </c>
    </row>
    <row r="8333" customFormat="false" ht="15.75" hidden="false" customHeight="false" outlineLevel="0" collapsed="false">
      <c r="A8333" s="3" t="n">
        <v>8332</v>
      </c>
      <c r="B8333" s="4" t="s">
        <v>28361</v>
      </c>
      <c r="C8333" s="4" t="s">
        <v>6853</v>
      </c>
      <c r="D8333" s="6" t="s">
        <v>28362</v>
      </c>
      <c r="E8333" s="4" t="s">
        <v>10</v>
      </c>
      <c r="F8333" s="4" t="s">
        <v>10</v>
      </c>
      <c r="G8333" s="7" t="s">
        <v>146</v>
      </c>
    </row>
    <row r="8334" customFormat="false" ht="15.75" hidden="false" customHeight="false" outlineLevel="0" collapsed="false">
      <c r="A8334" s="3" t="n">
        <v>8333</v>
      </c>
      <c r="B8334" s="4" t="s">
        <v>28363</v>
      </c>
      <c r="C8334" s="4" t="s">
        <v>6853</v>
      </c>
      <c r="D8334" s="6" t="s">
        <v>28364</v>
      </c>
      <c r="E8334" s="4" t="s">
        <v>10</v>
      </c>
      <c r="F8334" s="4" t="s">
        <v>10</v>
      </c>
      <c r="G8334" s="7" t="s">
        <v>146</v>
      </c>
    </row>
    <row r="8335" customFormat="false" ht="15.75" hidden="false" customHeight="false" outlineLevel="0" collapsed="false">
      <c r="A8335" s="3" t="n">
        <v>8334</v>
      </c>
      <c r="B8335" s="4" t="s">
        <v>28365</v>
      </c>
      <c r="C8335" s="4" t="s">
        <v>6853</v>
      </c>
      <c r="D8335" s="5" t="s">
        <v>28366</v>
      </c>
      <c r="E8335" s="4" t="s">
        <v>10</v>
      </c>
      <c r="F8335" s="4" t="s">
        <v>10</v>
      </c>
      <c r="G8335" s="7" t="s">
        <v>146</v>
      </c>
    </row>
    <row r="8336" customFormat="false" ht="15.75" hidden="false" customHeight="false" outlineLevel="0" collapsed="false">
      <c r="A8336" s="3" t="n">
        <v>8335</v>
      </c>
      <c r="B8336" s="4" t="s">
        <v>28367</v>
      </c>
      <c r="C8336" s="4" t="s">
        <v>6853</v>
      </c>
      <c r="D8336" s="5" t="s">
        <v>28368</v>
      </c>
      <c r="E8336" s="4" t="s">
        <v>10</v>
      </c>
      <c r="F8336" s="4" t="s">
        <v>10</v>
      </c>
      <c r="G8336" s="7" t="s">
        <v>146</v>
      </c>
    </row>
    <row r="8337" customFormat="false" ht="15.75" hidden="false" customHeight="false" outlineLevel="0" collapsed="false">
      <c r="A8337" s="3" t="n">
        <v>8336</v>
      </c>
      <c r="B8337" s="4" t="s">
        <v>28369</v>
      </c>
      <c r="C8337" s="4" t="s">
        <v>6853</v>
      </c>
      <c r="D8337" s="5" t="s">
        <v>28370</v>
      </c>
      <c r="E8337" s="4" t="s">
        <v>10</v>
      </c>
      <c r="F8337" s="4" t="s">
        <v>10</v>
      </c>
      <c r="G8337" s="7" t="s">
        <v>146</v>
      </c>
    </row>
    <row r="8338" customFormat="false" ht="15.75" hidden="false" customHeight="false" outlineLevel="0" collapsed="false">
      <c r="A8338" s="3" t="n">
        <v>8337</v>
      </c>
      <c r="B8338" s="4" t="s">
        <v>28371</v>
      </c>
      <c r="C8338" s="4" t="s">
        <v>6853</v>
      </c>
      <c r="D8338" s="5" t="s">
        <v>28372</v>
      </c>
      <c r="E8338" s="4" t="s">
        <v>10</v>
      </c>
      <c r="F8338" s="4" t="s">
        <v>10</v>
      </c>
      <c r="G8338" s="7" t="s">
        <v>146</v>
      </c>
    </row>
    <row r="8339" customFormat="false" ht="15.75" hidden="false" customHeight="false" outlineLevel="0" collapsed="false">
      <c r="A8339" s="3" t="n">
        <v>8338</v>
      </c>
      <c r="B8339" s="4" t="s">
        <v>28373</v>
      </c>
      <c r="C8339" s="4" t="s">
        <v>6853</v>
      </c>
      <c r="D8339" s="5" t="s">
        <v>28374</v>
      </c>
      <c r="E8339" s="4" t="s">
        <v>10</v>
      </c>
      <c r="F8339" s="4" t="s">
        <v>10</v>
      </c>
      <c r="G8339" s="7" t="s">
        <v>146</v>
      </c>
    </row>
    <row r="8340" customFormat="false" ht="15.75" hidden="false" customHeight="false" outlineLevel="0" collapsed="false">
      <c r="A8340" s="3" t="n">
        <v>8339</v>
      </c>
      <c r="B8340" s="4" t="s">
        <v>28375</v>
      </c>
      <c r="C8340" s="4" t="s">
        <v>6853</v>
      </c>
      <c r="D8340" s="5" t="s">
        <v>28376</v>
      </c>
      <c r="E8340" s="4" t="s">
        <v>10</v>
      </c>
      <c r="F8340" s="4" t="s">
        <v>10</v>
      </c>
      <c r="G8340" s="7" t="s">
        <v>146</v>
      </c>
    </row>
    <row r="8341" customFormat="false" ht="15.75" hidden="false" customHeight="false" outlineLevel="0" collapsed="false">
      <c r="A8341" s="3" t="n">
        <v>8340</v>
      </c>
      <c r="B8341" s="4" t="s">
        <v>28377</v>
      </c>
      <c r="C8341" s="4" t="s">
        <v>6853</v>
      </c>
      <c r="D8341" s="5" t="s">
        <v>28378</v>
      </c>
      <c r="E8341" s="4" t="s">
        <v>10</v>
      </c>
      <c r="F8341" s="4" t="s">
        <v>10</v>
      </c>
      <c r="G8341" s="7" t="s">
        <v>146</v>
      </c>
    </row>
    <row r="8342" customFormat="false" ht="15.75" hidden="false" customHeight="false" outlineLevel="0" collapsed="false">
      <c r="A8342" s="3" t="n">
        <v>8341</v>
      </c>
      <c r="B8342" s="4" t="s">
        <v>28379</v>
      </c>
      <c r="C8342" s="4" t="s">
        <v>6853</v>
      </c>
      <c r="D8342" s="5" t="s">
        <v>28380</v>
      </c>
      <c r="E8342" s="4" t="s">
        <v>10</v>
      </c>
      <c r="F8342" s="4" t="s">
        <v>10</v>
      </c>
      <c r="G8342" s="7" t="s">
        <v>146</v>
      </c>
    </row>
    <row r="8343" customFormat="false" ht="15.75" hidden="false" customHeight="false" outlineLevel="0" collapsed="false">
      <c r="A8343" s="3" t="n">
        <v>8342</v>
      </c>
      <c r="B8343" s="4" t="s">
        <v>28381</v>
      </c>
      <c r="C8343" s="4" t="s">
        <v>6853</v>
      </c>
      <c r="D8343" s="4" t="s">
        <v>28382</v>
      </c>
      <c r="E8343" s="4" t="s">
        <v>10</v>
      </c>
      <c r="F8343" s="4" t="s">
        <v>10</v>
      </c>
      <c r="G8343" s="7" t="s">
        <v>146</v>
      </c>
    </row>
    <row r="8344" customFormat="false" ht="15.75" hidden="false" customHeight="false" outlineLevel="0" collapsed="false">
      <c r="A8344" s="3" t="n">
        <v>8343</v>
      </c>
      <c r="B8344" s="4" t="s">
        <v>28383</v>
      </c>
      <c r="C8344" s="4" t="s">
        <v>6853</v>
      </c>
      <c r="D8344" s="5" t="s">
        <v>28384</v>
      </c>
      <c r="E8344" s="4" t="s">
        <v>10</v>
      </c>
      <c r="F8344" s="4" t="s">
        <v>10</v>
      </c>
      <c r="G8344" s="7" t="s">
        <v>146</v>
      </c>
    </row>
    <row r="8345" customFormat="false" ht="15.75" hidden="false" customHeight="false" outlineLevel="0" collapsed="false">
      <c r="A8345" s="3" t="n">
        <v>8344</v>
      </c>
      <c r="B8345" s="4" t="s">
        <v>28385</v>
      </c>
      <c r="C8345" s="4" t="s">
        <v>6853</v>
      </c>
      <c r="D8345" s="6" t="s">
        <v>28386</v>
      </c>
      <c r="E8345" s="4" t="s">
        <v>10</v>
      </c>
      <c r="F8345" s="4" t="s">
        <v>10</v>
      </c>
      <c r="G8345" s="7" t="s">
        <v>146</v>
      </c>
    </row>
    <row r="8346" customFormat="false" ht="15.75" hidden="false" customHeight="false" outlineLevel="0" collapsed="false">
      <c r="A8346" s="3" t="n">
        <v>8345</v>
      </c>
      <c r="B8346" s="4" t="s">
        <v>28387</v>
      </c>
      <c r="C8346" s="4" t="s">
        <v>6853</v>
      </c>
      <c r="D8346" s="5" t="s">
        <v>28388</v>
      </c>
      <c r="E8346" s="4" t="s">
        <v>28389</v>
      </c>
      <c r="F8346" s="4" t="s">
        <v>10</v>
      </c>
      <c r="G8346" s="7" t="s">
        <v>146</v>
      </c>
    </row>
    <row r="8347" customFormat="false" ht="15.75" hidden="false" customHeight="false" outlineLevel="0" collapsed="false">
      <c r="A8347" s="3" t="n">
        <v>8346</v>
      </c>
      <c r="B8347" s="4" t="s">
        <v>28390</v>
      </c>
      <c r="C8347" s="4" t="s">
        <v>6853</v>
      </c>
      <c r="D8347" s="5" t="s">
        <v>28391</v>
      </c>
      <c r="E8347" s="4" t="s">
        <v>10</v>
      </c>
      <c r="F8347" s="4" t="s">
        <v>10</v>
      </c>
      <c r="G8347" s="7" t="s">
        <v>146</v>
      </c>
    </row>
    <row r="8348" customFormat="false" ht="15.75" hidden="false" customHeight="false" outlineLevel="0" collapsed="false">
      <c r="A8348" s="3" t="n">
        <v>8347</v>
      </c>
      <c r="B8348" s="4" t="s">
        <v>28392</v>
      </c>
      <c r="C8348" s="4" t="s">
        <v>6853</v>
      </c>
      <c r="D8348" s="5" t="s">
        <v>28393</v>
      </c>
      <c r="E8348" s="4" t="s">
        <v>10</v>
      </c>
      <c r="F8348" s="4" t="s">
        <v>10</v>
      </c>
      <c r="G8348" s="7" t="s">
        <v>146</v>
      </c>
    </row>
    <row r="8349" customFormat="false" ht="15.75" hidden="false" customHeight="false" outlineLevel="0" collapsed="false">
      <c r="A8349" s="3" t="n">
        <v>8348</v>
      </c>
      <c r="B8349" s="4" t="s">
        <v>28394</v>
      </c>
      <c r="C8349" s="4" t="s">
        <v>6853</v>
      </c>
      <c r="D8349" s="6" t="s">
        <v>28395</v>
      </c>
      <c r="E8349" s="4" t="s">
        <v>10</v>
      </c>
      <c r="F8349" s="4" t="s">
        <v>10</v>
      </c>
      <c r="G8349" s="7" t="s">
        <v>146</v>
      </c>
    </row>
    <row r="8350" customFormat="false" ht="15.75" hidden="false" customHeight="false" outlineLevel="0" collapsed="false">
      <c r="A8350" s="3" t="n">
        <v>8349</v>
      </c>
      <c r="B8350" s="4" t="s">
        <v>28396</v>
      </c>
      <c r="C8350" s="4" t="s">
        <v>6853</v>
      </c>
      <c r="D8350" s="5" t="s">
        <v>28397</v>
      </c>
      <c r="E8350" s="4" t="s">
        <v>10</v>
      </c>
      <c r="F8350" s="4" t="s">
        <v>10</v>
      </c>
      <c r="G8350" s="7" t="s">
        <v>146</v>
      </c>
    </row>
    <row r="8351" customFormat="false" ht="15.75" hidden="false" customHeight="false" outlineLevel="0" collapsed="false">
      <c r="A8351" s="3" t="n">
        <v>8350</v>
      </c>
      <c r="B8351" s="4" t="s">
        <v>28398</v>
      </c>
      <c r="C8351" s="4" t="s">
        <v>6853</v>
      </c>
      <c r="D8351" s="5" t="s">
        <v>28399</v>
      </c>
      <c r="E8351" s="4" t="s">
        <v>10</v>
      </c>
      <c r="F8351" s="4" t="s">
        <v>10</v>
      </c>
      <c r="G8351" s="7" t="s">
        <v>146</v>
      </c>
    </row>
    <row r="8352" customFormat="false" ht="15.75" hidden="false" customHeight="false" outlineLevel="0" collapsed="false">
      <c r="A8352" s="3" t="n">
        <v>8351</v>
      </c>
      <c r="B8352" s="4" t="s">
        <v>28400</v>
      </c>
      <c r="C8352" s="4" t="s">
        <v>6853</v>
      </c>
      <c r="D8352" s="5" t="s">
        <v>28401</v>
      </c>
      <c r="E8352" s="4" t="s">
        <v>10</v>
      </c>
      <c r="F8352" s="4" t="s">
        <v>10</v>
      </c>
      <c r="G8352" s="7" t="s">
        <v>146</v>
      </c>
    </row>
    <row r="8353" customFormat="false" ht="15.75" hidden="false" customHeight="false" outlineLevel="0" collapsed="false">
      <c r="A8353" s="3" t="n">
        <v>8352</v>
      </c>
      <c r="B8353" s="4" t="s">
        <v>28402</v>
      </c>
      <c r="C8353" s="4" t="s">
        <v>6853</v>
      </c>
      <c r="D8353" s="5" t="s">
        <v>28403</v>
      </c>
      <c r="E8353" s="4" t="s">
        <v>10</v>
      </c>
      <c r="F8353" s="4" t="s">
        <v>10</v>
      </c>
      <c r="G8353" s="7" t="s">
        <v>146</v>
      </c>
    </row>
    <row r="8354" customFormat="false" ht="15.75" hidden="false" customHeight="false" outlineLevel="0" collapsed="false">
      <c r="A8354" s="3" t="n">
        <v>8353</v>
      </c>
      <c r="B8354" s="4" t="s">
        <v>28404</v>
      </c>
      <c r="C8354" s="4" t="s">
        <v>6853</v>
      </c>
      <c r="D8354" s="6" t="s">
        <v>28405</v>
      </c>
      <c r="E8354" s="4" t="s">
        <v>10</v>
      </c>
      <c r="F8354" s="4" t="s">
        <v>10</v>
      </c>
      <c r="G8354" s="7" t="s">
        <v>146</v>
      </c>
    </row>
    <row r="8355" customFormat="false" ht="15.75" hidden="false" customHeight="false" outlineLevel="0" collapsed="false">
      <c r="A8355" s="3" t="n">
        <v>8354</v>
      </c>
      <c r="B8355" s="4" t="s">
        <v>28406</v>
      </c>
      <c r="C8355" s="4" t="s">
        <v>6853</v>
      </c>
      <c r="D8355" s="5" t="s">
        <v>28407</v>
      </c>
      <c r="E8355" s="4" t="s">
        <v>10</v>
      </c>
      <c r="F8355" s="4" t="s">
        <v>10</v>
      </c>
      <c r="G8355" s="7" t="s">
        <v>146</v>
      </c>
    </row>
    <row r="8356" customFormat="false" ht="15.75" hidden="false" customHeight="false" outlineLevel="0" collapsed="false">
      <c r="A8356" s="3" t="n">
        <v>8355</v>
      </c>
      <c r="B8356" s="4" t="s">
        <v>28408</v>
      </c>
      <c r="C8356" s="4" t="s">
        <v>6853</v>
      </c>
      <c r="D8356" s="5" t="s">
        <v>28409</v>
      </c>
      <c r="E8356" s="4" t="s">
        <v>10</v>
      </c>
      <c r="F8356" s="4" t="s">
        <v>10</v>
      </c>
      <c r="G8356" s="7" t="s">
        <v>146</v>
      </c>
    </row>
    <row r="8357" customFormat="false" ht="15.75" hidden="false" customHeight="false" outlineLevel="0" collapsed="false">
      <c r="A8357" s="3" t="n">
        <v>8356</v>
      </c>
      <c r="B8357" s="4" t="s">
        <v>28410</v>
      </c>
      <c r="C8357" s="4" t="s">
        <v>6853</v>
      </c>
      <c r="D8357" s="6" t="s">
        <v>28411</v>
      </c>
      <c r="E8357" s="4" t="s">
        <v>10</v>
      </c>
      <c r="F8357" s="4" t="s">
        <v>10</v>
      </c>
      <c r="G8357" s="7" t="s">
        <v>146</v>
      </c>
    </row>
    <row r="8358" customFormat="false" ht="15.75" hidden="false" customHeight="false" outlineLevel="0" collapsed="false">
      <c r="A8358" s="3" t="n">
        <v>8357</v>
      </c>
      <c r="B8358" s="4" t="s">
        <v>28412</v>
      </c>
      <c r="C8358" s="4" t="s">
        <v>6853</v>
      </c>
      <c r="D8358" s="5" t="s">
        <v>28413</v>
      </c>
      <c r="E8358" s="4" t="s">
        <v>10</v>
      </c>
      <c r="F8358" s="4" t="s">
        <v>10</v>
      </c>
      <c r="G8358" s="7" t="s">
        <v>146</v>
      </c>
    </row>
    <row r="8359" customFormat="false" ht="15.75" hidden="false" customHeight="false" outlineLevel="0" collapsed="false">
      <c r="A8359" s="3" t="n">
        <v>8358</v>
      </c>
      <c r="B8359" s="4" t="s">
        <v>28414</v>
      </c>
      <c r="C8359" s="4" t="s">
        <v>6853</v>
      </c>
      <c r="D8359" s="5" t="s">
        <v>28415</v>
      </c>
      <c r="E8359" s="4" t="s">
        <v>10</v>
      </c>
      <c r="F8359" s="4" t="s">
        <v>10</v>
      </c>
      <c r="G8359" s="7" t="s">
        <v>146</v>
      </c>
    </row>
    <row r="8360" customFormat="false" ht="15.75" hidden="false" customHeight="false" outlineLevel="0" collapsed="false">
      <c r="A8360" s="3" t="n">
        <v>8359</v>
      </c>
      <c r="B8360" s="4" t="s">
        <v>28416</v>
      </c>
      <c r="C8360" s="4" t="s">
        <v>6853</v>
      </c>
      <c r="D8360" s="5" t="s">
        <v>28417</v>
      </c>
      <c r="E8360" s="4" t="s">
        <v>10</v>
      </c>
      <c r="F8360" s="4" t="s">
        <v>10</v>
      </c>
      <c r="G8360" s="7" t="s">
        <v>146</v>
      </c>
    </row>
    <row r="8361" customFormat="false" ht="15.75" hidden="false" customHeight="false" outlineLevel="0" collapsed="false">
      <c r="A8361" s="3" t="n">
        <v>8360</v>
      </c>
      <c r="B8361" s="4" t="s">
        <v>28418</v>
      </c>
      <c r="C8361" s="4" t="s">
        <v>10</v>
      </c>
      <c r="D8361" s="5" t="s">
        <v>28419</v>
      </c>
      <c r="E8361" s="4" t="s">
        <v>10</v>
      </c>
      <c r="F8361" s="4" t="s">
        <v>10</v>
      </c>
      <c r="G8361" s="7" t="s">
        <v>146</v>
      </c>
    </row>
    <row r="8362" customFormat="false" ht="15.75" hidden="false" customHeight="false" outlineLevel="0" collapsed="false">
      <c r="A8362" s="3" t="n">
        <v>8361</v>
      </c>
      <c r="B8362" s="4" t="s">
        <v>28420</v>
      </c>
      <c r="C8362" s="4" t="s">
        <v>28421</v>
      </c>
      <c r="D8362" s="4" t="s">
        <v>28422</v>
      </c>
      <c r="E8362" s="4" t="n">
        <v>967749386</v>
      </c>
      <c r="F8362" s="4" t="s">
        <v>28423</v>
      </c>
      <c r="G8362" s="4" t="s">
        <v>12</v>
      </c>
    </row>
    <row r="8363" customFormat="false" ht="15.75" hidden="false" customHeight="false" outlineLevel="0" collapsed="false">
      <c r="A8363" s="3" t="n">
        <v>8362</v>
      </c>
      <c r="B8363" s="4" t="s">
        <v>28424</v>
      </c>
      <c r="C8363" s="4" t="s">
        <v>28425</v>
      </c>
      <c r="D8363" s="4" t="s">
        <v>28426</v>
      </c>
      <c r="E8363" s="4" t="s">
        <v>28427</v>
      </c>
      <c r="F8363" s="4" t="s">
        <v>28428</v>
      </c>
      <c r="G8363" s="4" t="s">
        <v>12</v>
      </c>
    </row>
    <row r="8364" customFormat="false" ht="15.75" hidden="false" customHeight="false" outlineLevel="0" collapsed="false">
      <c r="A8364" s="3" t="n">
        <v>8363</v>
      </c>
      <c r="B8364" s="4" t="s">
        <v>28429</v>
      </c>
      <c r="C8364" s="4" t="s">
        <v>28430</v>
      </c>
      <c r="D8364" s="4" t="s">
        <v>28431</v>
      </c>
      <c r="E8364" s="4" t="s">
        <v>28432</v>
      </c>
      <c r="F8364" s="4" t="s">
        <v>28433</v>
      </c>
      <c r="G8364" s="4" t="s">
        <v>12</v>
      </c>
    </row>
    <row r="8365" customFormat="false" ht="15.75" hidden="false" customHeight="false" outlineLevel="0" collapsed="false">
      <c r="A8365" s="3" t="n">
        <v>8364</v>
      </c>
      <c r="B8365" s="4" t="s">
        <v>28434</v>
      </c>
      <c r="C8365" s="4" t="s">
        <v>28435</v>
      </c>
      <c r="D8365" s="12" t="s">
        <v>28436</v>
      </c>
      <c r="E8365" s="4" t="s">
        <v>10</v>
      </c>
      <c r="F8365" s="4" t="s">
        <v>10</v>
      </c>
      <c r="G8365" s="4" t="s">
        <v>12</v>
      </c>
    </row>
    <row r="8366" customFormat="false" ht="15.75" hidden="false" customHeight="false" outlineLevel="0" collapsed="false">
      <c r="A8366" s="3" t="n">
        <v>8365</v>
      </c>
      <c r="B8366" s="4" t="s">
        <v>28437</v>
      </c>
      <c r="C8366" s="4" t="s">
        <v>28438</v>
      </c>
      <c r="D8366" s="4" t="s">
        <v>28439</v>
      </c>
      <c r="E8366" s="4" t="s">
        <v>10</v>
      </c>
      <c r="F8366" s="4" t="s">
        <v>10</v>
      </c>
      <c r="G8366" s="4" t="s">
        <v>12</v>
      </c>
    </row>
    <row r="8367" customFormat="false" ht="15.75" hidden="false" customHeight="false" outlineLevel="0" collapsed="false">
      <c r="A8367" s="3" t="n">
        <v>8366</v>
      </c>
      <c r="B8367" s="4" t="s">
        <v>28440</v>
      </c>
      <c r="C8367" s="4" t="s">
        <v>28441</v>
      </c>
      <c r="D8367" s="4" t="s">
        <v>28442</v>
      </c>
      <c r="E8367" s="4" t="s">
        <v>28443</v>
      </c>
      <c r="F8367" s="4" t="s">
        <v>28444</v>
      </c>
      <c r="G8367" s="4" t="s">
        <v>12</v>
      </c>
    </row>
    <row r="8368" customFormat="false" ht="15.75" hidden="false" customHeight="false" outlineLevel="0" collapsed="false">
      <c r="A8368" s="3" t="n">
        <v>8367</v>
      </c>
      <c r="B8368" s="4" t="s">
        <v>28445</v>
      </c>
      <c r="C8368" s="4" t="s">
        <v>28446</v>
      </c>
      <c r="D8368" s="4" t="s">
        <v>28447</v>
      </c>
      <c r="E8368" s="4" t="s">
        <v>10</v>
      </c>
      <c r="F8368" s="4" t="s">
        <v>28448</v>
      </c>
      <c r="G8368" s="4" t="s">
        <v>12</v>
      </c>
    </row>
    <row r="8369" customFormat="false" ht="15.75" hidden="false" customHeight="false" outlineLevel="0" collapsed="false">
      <c r="A8369" s="3" t="n">
        <v>8368</v>
      </c>
      <c r="B8369" s="4" t="s">
        <v>28449</v>
      </c>
      <c r="C8369" s="4" t="s">
        <v>28450</v>
      </c>
      <c r="D8369" s="4" t="s">
        <v>28451</v>
      </c>
      <c r="E8369" s="4" t="s">
        <v>28452</v>
      </c>
      <c r="F8369" s="4" t="s">
        <v>28453</v>
      </c>
      <c r="G8369" s="4" t="s">
        <v>12</v>
      </c>
    </row>
    <row r="8370" customFormat="false" ht="15.75" hidden="false" customHeight="false" outlineLevel="0" collapsed="false">
      <c r="A8370" s="3" t="n">
        <v>8369</v>
      </c>
      <c r="B8370" s="4" t="s">
        <v>28454</v>
      </c>
      <c r="C8370" s="4" t="s">
        <v>3549</v>
      </c>
      <c r="D8370" s="4" t="s">
        <v>28455</v>
      </c>
      <c r="E8370" s="4" t="s">
        <v>28456</v>
      </c>
      <c r="F8370" s="4" t="s">
        <v>28457</v>
      </c>
      <c r="G8370" s="4" t="s">
        <v>12</v>
      </c>
    </row>
    <row r="8371" customFormat="false" ht="15.75" hidden="false" customHeight="false" outlineLevel="0" collapsed="false">
      <c r="A8371" s="3" t="n">
        <v>8370</v>
      </c>
      <c r="B8371" s="4" t="s">
        <v>28458</v>
      </c>
      <c r="C8371" s="4" t="s">
        <v>28459</v>
      </c>
      <c r="D8371" s="4" t="s">
        <v>28460</v>
      </c>
      <c r="E8371" s="4" t="n">
        <v>8971346298</v>
      </c>
      <c r="F8371" s="4" t="s">
        <v>10</v>
      </c>
      <c r="G8371" s="4" t="s">
        <v>12</v>
      </c>
    </row>
    <row r="8372" customFormat="false" ht="15.75" hidden="false" customHeight="false" outlineLevel="0" collapsed="false">
      <c r="A8372" s="3" t="n">
        <v>8371</v>
      </c>
      <c r="B8372" s="4" t="s">
        <v>28461</v>
      </c>
      <c r="C8372" s="4" t="s">
        <v>28462</v>
      </c>
      <c r="D8372" s="4" t="s">
        <v>28463</v>
      </c>
      <c r="E8372" s="4" t="s">
        <v>10</v>
      </c>
      <c r="F8372" s="4" t="s">
        <v>10</v>
      </c>
      <c r="G8372" s="4" t="s">
        <v>12</v>
      </c>
    </row>
    <row r="8373" customFormat="false" ht="15.75" hidden="false" customHeight="false" outlineLevel="0" collapsed="false">
      <c r="A8373" s="3" t="n">
        <v>8372</v>
      </c>
      <c r="B8373" s="4" t="s">
        <v>28464</v>
      </c>
      <c r="C8373" s="4" t="s">
        <v>14</v>
      </c>
      <c r="D8373" s="4" t="s">
        <v>28465</v>
      </c>
      <c r="E8373" s="4" t="s">
        <v>10</v>
      </c>
      <c r="F8373" s="4" t="s">
        <v>10</v>
      </c>
      <c r="G8373" s="4" t="s">
        <v>12</v>
      </c>
    </row>
    <row r="8374" customFormat="false" ht="15.75" hidden="false" customHeight="false" outlineLevel="0" collapsed="false">
      <c r="A8374" s="3" t="n">
        <v>8373</v>
      </c>
      <c r="B8374" s="4" t="s">
        <v>28466</v>
      </c>
      <c r="C8374" s="4" t="s">
        <v>28467</v>
      </c>
      <c r="D8374" s="4" t="s">
        <v>28468</v>
      </c>
      <c r="E8374" s="4" t="s">
        <v>10</v>
      </c>
      <c r="F8374" s="4" t="s">
        <v>28469</v>
      </c>
      <c r="G8374" s="4" t="s">
        <v>12</v>
      </c>
    </row>
    <row r="8375" customFormat="false" ht="15.75" hidden="false" customHeight="false" outlineLevel="0" collapsed="false">
      <c r="A8375" s="3" t="n">
        <v>8374</v>
      </c>
      <c r="B8375" s="4" t="s">
        <v>28470</v>
      </c>
      <c r="C8375" s="4" t="s">
        <v>28471</v>
      </c>
      <c r="D8375" s="4" t="s">
        <v>28472</v>
      </c>
      <c r="E8375" s="4" t="n">
        <v>9923213424</v>
      </c>
      <c r="F8375" s="4" t="s">
        <v>28473</v>
      </c>
      <c r="G8375" s="4" t="s">
        <v>12</v>
      </c>
    </row>
    <row r="8376" customFormat="false" ht="15.75" hidden="false" customHeight="false" outlineLevel="0" collapsed="false">
      <c r="A8376" s="3" t="n">
        <v>8375</v>
      </c>
      <c r="B8376" s="4" t="s">
        <v>28474</v>
      </c>
      <c r="C8376" s="7" t="s">
        <v>4087</v>
      </c>
      <c r="D8376" s="7" t="s">
        <v>28475</v>
      </c>
      <c r="E8376" s="7" t="n">
        <v>9910333753</v>
      </c>
      <c r="F8376" s="7" t="s">
        <v>28476</v>
      </c>
      <c r="G8376" s="4" t="s">
        <v>12</v>
      </c>
    </row>
    <row r="8377" customFormat="false" ht="15.75" hidden="false" customHeight="false" outlineLevel="0" collapsed="false">
      <c r="A8377" s="3" t="n">
        <v>8376</v>
      </c>
      <c r="B8377" s="4" t="s">
        <v>28477</v>
      </c>
      <c r="C8377" s="4" t="s">
        <v>3336</v>
      </c>
      <c r="D8377" s="4" t="s">
        <v>28478</v>
      </c>
      <c r="E8377" s="4" t="s">
        <v>10</v>
      </c>
      <c r="F8377" s="4" t="s">
        <v>10</v>
      </c>
      <c r="G8377" s="4" t="s">
        <v>12</v>
      </c>
    </row>
    <row r="8378" customFormat="false" ht="15.75" hidden="false" customHeight="false" outlineLevel="0" collapsed="false">
      <c r="A8378" s="3" t="n">
        <v>8377</v>
      </c>
      <c r="B8378" s="4" t="s">
        <v>28479</v>
      </c>
      <c r="C8378" s="4" t="s">
        <v>28480</v>
      </c>
      <c r="D8378" s="4" t="s">
        <v>28481</v>
      </c>
      <c r="E8378" s="4" t="n">
        <v>9620234570</v>
      </c>
      <c r="F8378" s="4" t="s">
        <v>28482</v>
      </c>
      <c r="G8378" s="4" t="s">
        <v>12</v>
      </c>
    </row>
    <row r="8379" customFormat="false" ht="15.75" hidden="false" customHeight="false" outlineLevel="0" collapsed="false">
      <c r="A8379" s="3" t="n">
        <v>8378</v>
      </c>
      <c r="B8379" s="4" t="s">
        <v>28483</v>
      </c>
      <c r="C8379" s="7" t="s">
        <v>28484</v>
      </c>
      <c r="D8379" s="7" t="s">
        <v>28485</v>
      </c>
      <c r="E8379" s="7" t="n">
        <v>9769090681</v>
      </c>
      <c r="F8379" s="7" t="s">
        <v>28486</v>
      </c>
      <c r="G8379" s="4" t="s">
        <v>12</v>
      </c>
    </row>
    <row r="8380" customFormat="false" ht="15.75" hidden="false" customHeight="false" outlineLevel="0" collapsed="false">
      <c r="A8380" s="3" t="n">
        <v>8379</v>
      </c>
      <c r="B8380" s="4" t="s">
        <v>28487</v>
      </c>
      <c r="C8380" s="7" t="s">
        <v>28488</v>
      </c>
      <c r="D8380" s="7" t="s">
        <v>28489</v>
      </c>
      <c r="E8380" s="7" t="n">
        <v>7977404868</v>
      </c>
      <c r="F8380" s="7" t="s">
        <v>28490</v>
      </c>
      <c r="G8380" s="4" t="s">
        <v>12</v>
      </c>
    </row>
    <row r="8381" customFormat="false" ht="15.75" hidden="false" customHeight="false" outlineLevel="0" collapsed="false">
      <c r="A8381" s="3" t="n">
        <v>8380</v>
      </c>
      <c r="B8381" s="4" t="s">
        <v>28491</v>
      </c>
      <c r="C8381" s="7" t="s">
        <v>28492</v>
      </c>
      <c r="D8381" s="7" t="s">
        <v>28493</v>
      </c>
      <c r="E8381" s="7" t="s">
        <v>28494</v>
      </c>
      <c r="F8381" s="7" t="s">
        <v>28495</v>
      </c>
      <c r="G8381" s="4" t="s">
        <v>12</v>
      </c>
    </row>
    <row r="8382" customFormat="false" ht="15.75" hidden="false" customHeight="false" outlineLevel="0" collapsed="false">
      <c r="A8382" s="3" t="n">
        <v>8381</v>
      </c>
      <c r="B8382" s="4" t="s">
        <v>28496</v>
      </c>
      <c r="C8382" s="7" t="s">
        <v>28497</v>
      </c>
      <c r="D8382" s="7" t="s">
        <v>28498</v>
      </c>
      <c r="E8382" s="7" t="s">
        <v>28499</v>
      </c>
      <c r="F8382" s="7" t="s">
        <v>28500</v>
      </c>
      <c r="G8382" s="4" t="s">
        <v>12</v>
      </c>
    </row>
    <row r="8383" customFormat="false" ht="15.75" hidden="false" customHeight="false" outlineLevel="0" collapsed="false">
      <c r="A8383" s="3" t="n">
        <v>8382</v>
      </c>
      <c r="B8383" s="4" t="s">
        <v>28501</v>
      </c>
      <c r="C8383" s="4" t="s">
        <v>28502</v>
      </c>
      <c r="D8383" s="7" t="s">
        <v>28503</v>
      </c>
      <c r="E8383" s="7" t="s">
        <v>28504</v>
      </c>
      <c r="F8383" s="7" t="s">
        <v>10</v>
      </c>
      <c r="G8383" s="4" t="s">
        <v>12</v>
      </c>
    </row>
    <row r="8384" customFormat="false" ht="15.75" hidden="false" customHeight="false" outlineLevel="0" collapsed="false">
      <c r="A8384" s="3" t="n">
        <v>8383</v>
      </c>
      <c r="B8384" s="4" t="s">
        <v>28505</v>
      </c>
      <c r="C8384" s="4" t="s">
        <v>28506</v>
      </c>
      <c r="D8384" s="7" t="s">
        <v>28507</v>
      </c>
      <c r="E8384" s="7" t="s">
        <v>10</v>
      </c>
      <c r="F8384" s="7" t="s">
        <v>10</v>
      </c>
      <c r="G8384" s="4" t="s">
        <v>12</v>
      </c>
    </row>
    <row r="8385" customFormat="false" ht="15.75" hidden="false" customHeight="false" outlineLevel="0" collapsed="false">
      <c r="A8385" s="3" t="n">
        <v>8384</v>
      </c>
      <c r="B8385" s="4" t="s">
        <v>28508</v>
      </c>
      <c r="C8385" s="7" t="s">
        <v>28509</v>
      </c>
      <c r="D8385" s="4" t="s">
        <v>28510</v>
      </c>
      <c r="E8385" s="4" t="s">
        <v>10</v>
      </c>
      <c r="F8385" s="7" t="s">
        <v>10</v>
      </c>
      <c r="G8385" s="7" t="s">
        <v>12</v>
      </c>
    </row>
    <row r="8386" customFormat="false" ht="15.75" hidden="false" customHeight="false" outlineLevel="0" collapsed="false">
      <c r="A8386" s="3" t="n">
        <v>8385</v>
      </c>
      <c r="B8386" s="4" t="s">
        <v>28511</v>
      </c>
      <c r="C8386" s="7" t="s">
        <v>14</v>
      </c>
      <c r="D8386" s="4" t="s">
        <v>28512</v>
      </c>
      <c r="E8386" s="4" t="s">
        <v>10</v>
      </c>
      <c r="F8386" s="7" t="s">
        <v>10</v>
      </c>
      <c r="G8386" s="7" t="s">
        <v>12</v>
      </c>
    </row>
    <row r="8387" customFormat="false" ht="15.75" hidden="false" customHeight="false" outlineLevel="0" collapsed="false">
      <c r="A8387" s="3" t="n">
        <v>8386</v>
      </c>
      <c r="B8387" s="4" t="s">
        <v>28513</v>
      </c>
      <c r="C8387" s="7" t="s">
        <v>14</v>
      </c>
      <c r="D8387" s="4" t="s">
        <v>28514</v>
      </c>
      <c r="E8387" s="4" t="s">
        <v>10</v>
      </c>
      <c r="F8387" s="7" t="s">
        <v>10</v>
      </c>
      <c r="G8387" s="7" t="s">
        <v>12</v>
      </c>
    </row>
    <row r="8388" customFormat="false" ht="15.75" hidden="false" customHeight="false" outlineLevel="0" collapsed="false">
      <c r="A8388" s="3" t="n">
        <v>8387</v>
      </c>
      <c r="B8388" s="4" t="s">
        <v>28515</v>
      </c>
      <c r="C8388" s="7" t="s">
        <v>28516</v>
      </c>
      <c r="D8388" s="4" t="s">
        <v>28517</v>
      </c>
      <c r="E8388" s="4" t="s">
        <v>10</v>
      </c>
      <c r="F8388" s="7" t="s">
        <v>10</v>
      </c>
      <c r="G8388" s="7" t="s">
        <v>12</v>
      </c>
    </row>
    <row r="8389" customFormat="false" ht="15.75" hidden="false" customHeight="false" outlineLevel="0" collapsed="false">
      <c r="A8389" s="3" t="n">
        <v>8388</v>
      </c>
      <c r="B8389" s="4" t="s">
        <v>28518</v>
      </c>
      <c r="C8389" s="7" t="s">
        <v>14</v>
      </c>
      <c r="D8389" s="4" t="s">
        <v>28519</v>
      </c>
      <c r="E8389" s="4" t="s">
        <v>10</v>
      </c>
      <c r="F8389" s="7" t="s">
        <v>10</v>
      </c>
      <c r="G8389" s="7" t="s">
        <v>12</v>
      </c>
    </row>
    <row r="8390" customFormat="false" ht="15.75" hidden="false" customHeight="false" outlineLevel="0" collapsed="false">
      <c r="A8390" s="3" t="n">
        <v>8389</v>
      </c>
      <c r="B8390" s="4" t="s">
        <v>28520</v>
      </c>
      <c r="C8390" s="7" t="s">
        <v>28521</v>
      </c>
      <c r="D8390" s="7" t="s">
        <v>28522</v>
      </c>
      <c r="E8390" s="7" t="s">
        <v>10</v>
      </c>
      <c r="F8390" s="7" t="s">
        <v>10</v>
      </c>
      <c r="G8390" s="4" t="s">
        <v>12</v>
      </c>
    </row>
    <row r="8391" customFormat="false" ht="15.75" hidden="false" customHeight="false" outlineLevel="0" collapsed="false">
      <c r="A8391" s="3" t="n">
        <v>8390</v>
      </c>
      <c r="B8391" s="4" t="s">
        <v>28523</v>
      </c>
      <c r="C8391" s="7" t="s">
        <v>28524</v>
      </c>
      <c r="D8391" s="7" t="s">
        <v>28525</v>
      </c>
      <c r="E8391" s="7" t="s">
        <v>10</v>
      </c>
      <c r="F8391" s="4" t="s">
        <v>10</v>
      </c>
      <c r="G8391" s="4" t="s">
        <v>15954</v>
      </c>
    </row>
    <row r="8392" customFormat="false" ht="15.75" hidden="false" customHeight="false" outlineLevel="0" collapsed="false">
      <c r="A8392" s="3" t="n">
        <v>8391</v>
      </c>
      <c r="B8392" s="4" t="s">
        <v>28526</v>
      </c>
      <c r="C8392" s="7" t="s">
        <v>28527</v>
      </c>
      <c r="D8392" s="7" t="s">
        <v>28528</v>
      </c>
      <c r="E8392" s="7" t="n">
        <v>9910333753</v>
      </c>
      <c r="F8392" s="7" t="s">
        <v>28529</v>
      </c>
      <c r="G8392" s="7" t="s">
        <v>12</v>
      </c>
    </row>
    <row r="8393" customFormat="false" ht="15.75" hidden="false" customHeight="false" outlineLevel="0" collapsed="false">
      <c r="A8393" s="3" t="n">
        <v>8392</v>
      </c>
      <c r="B8393" s="4" t="s">
        <v>28530</v>
      </c>
      <c r="C8393" s="4" t="s">
        <v>6853</v>
      </c>
      <c r="D8393" s="7" t="s">
        <v>28531</v>
      </c>
      <c r="E8393" s="7" t="s">
        <v>10</v>
      </c>
      <c r="F8393" s="4" t="s">
        <v>10</v>
      </c>
      <c r="G8393" s="4" t="s">
        <v>15954</v>
      </c>
    </row>
    <row r="8394" customFormat="false" ht="15.75" hidden="false" customHeight="false" outlineLevel="0" collapsed="false">
      <c r="A8394" s="3" t="n">
        <v>8393</v>
      </c>
      <c r="B8394" s="4" t="s">
        <v>28532</v>
      </c>
      <c r="C8394" s="7" t="s">
        <v>28533</v>
      </c>
      <c r="D8394" s="7" t="s">
        <v>28534</v>
      </c>
      <c r="E8394" s="7" t="s">
        <v>10</v>
      </c>
      <c r="F8394" s="4" t="s">
        <v>10</v>
      </c>
      <c r="G8394" s="7" t="s">
        <v>12</v>
      </c>
    </row>
    <row r="8395" customFormat="false" ht="15.75" hidden="false" customHeight="false" outlineLevel="0" collapsed="false">
      <c r="A8395" s="3" t="n">
        <v>8394</v>
      </c>
      <c r="B8395" s="4" t="s">
        <v>28535</v>
      </c>
      <c r="C8395" s="7" t="s">
        <v>28536</v>
      </c>
      <c r="D8395" s="7" t="s">
        <v>28537</v>
      </c>
      <c r="E8395" s="7" t="s">
        <v>10</v>
      </c>
      <c r="F8395" s="7" t="s">
        <v>28538</v>
      </c>
      <c r="G8395" s="7" t="s">
        <v>12</v>
      </c>
    </row>
    <row r="8396" customFormat="false" ht="15.75" hidden="false" customHeight="false" outlineLevel="0" collapsed="false">
      <c r="A8396" s="3" t="n">
        <v>8395</v>
      </c>
      <c r="B8396" s="4" t="s">
        <v>28539</v>
      </c>
      <c r="C8396" s="4" t="s">
        <v>28540</v>
      </c>
      <c r="D8396" s="4" t="s">
        <v>28541</v>
      </c>
      <c r="E8396" s="4" t="s">
        <v>28542</v>
      </c>
      <c r="F8396" s="4" t="s">
        <v>28543</v>
      </c>
      <c r="G8396" s="7" t="s">
        <v>12</v>
      </c>
    </row>
    <row r="8397" customFormat="false" ht="15.75" hidden="false" customHeight="false" outlineLevel="0" collapsed="false">
      <c r="A8397" s="3" t="n">
        <v>8396</v>
      </c>
      <c r="B8397" s="4" t="s">
        <v>28544</v>
      </c>
      <c r="C8397" s="4" t="s">
        <v>28545</v>
      </c>
      <c r="D8397" s="4" t="s">
        <v>28546</v>
      </c>
      <c r="E8397" s="4" t="s">
        <v>10</v>
      </c>
      <c r="F8397" s="4" t="s">
        <v>10</v>
      </c>
      <c r="G8397" s="7" t="s">
        <v>12</v>
      </c>
    </row>
    <row r="8398" customFormat="false" ht="15.75" hidden="false" customHeight="false" outlineLevel="0" collapsed="false">
      <c r="A8398" s="3" t="n">
        <v>8397</v>
      </c>
      <c r="B8398" s="4" t="s">
        <v>28547</v>
      </c>
      <c r="C8398" s="7" t="s">
        <v>28548</v>
      </c>
      <c r="D8398" s="7" t="s">
        <v>28549</v>
      </c>
      <c r="E8398" s="7" t="s">
        <v>10</v>
      </c>
      <c r="F8398" s="7" t="s">
        <v>10</v>
      </c>
      <c r="G8398" s="7" t="s">
        <v>12</v>
      </c>
    </row>
    <row r="8399" customFormat="false" ht="15.75" hidden="false" customHeight="false" outlineLevel="0" collapsed="false">
      <c r="A8399" s="3" t="n">
        <v>8398</v>
      </c>
      <c r="B8399" s="4" t="s">
        <v>28550</v>
      </c>
      <c r="C8399" s="7" t="s">
        <v>19501</v>
      </c>
      <c r="D8399" s="4" t="s">
        <v>28551</v>
      </c>
      <c r="E8399" s="7" t="s">
        <v>10</v>
      </c>
      <c r="F8399" s="7" t="s">
        <v>28552</v>
      </c>
      <c r="G8399" s="7" t="s">
        <v>12</v>
      </c>
    </row>
    <row r="8400" customFormat="false" ht="15.75" hidden="false" customHeight="false" outlineLevel="0" collapsed="false">
      <c r="A8400" s="3" t="n">
        <v>8399</v>
      </c>
      <c r="B8400" s="4" t="s">
        <v>28553</v>
      </c>
      <c r="C8400" s="7" t="s">
        <v>28554</v>
      </c>
      <c r="D8400" s="4" t="s">
        <v>28555</v>
      </c>
      <c r="E8400" s="4" t="s">
        <v>28556</v>
      </c>
      <c r="F8400" s="7" t="s">
        <v>10</v>
      </c>
      <c r="G8400" s="7" t="s">
        <v>12</v>
      </c>
    </row>
    <row r="8401" customFormat="false" ht="15.75" hidden="false" customHeight="false" outlineLevel="0" collapsed="false">
      <c r="A8401" s="3" t="n">
        <v>8400</v>
      </c>
      <c r="B8401" s="4" t="s">
        <v>28557</v>
      </c>
      <c r="C8401" s="7" t="s">
        <v>28558</v>
      </c>
      <c r="D8401" s="7" t="s">
        <v>28559</v>
      </c>
      <c r="E8401" s="7" t="s">
        <v>10</v>
      </c>
      <c r="F8401" s="7" t="s">
        <v>10</v>
      </c>
      <c r="G8401" s="7" t="s">
        <v>12</v>
      </c>
    </row>
    <row r="8402" customFormat="false" ht="15.75" hidden="false" customHeight="false" outlineLevel="0" collapsed="false">
      <c r="A8402" s="3" t="n">
        <v>8401</v>
      </c>
      <c r="B8402" s="4" t="s">
        <v>28560</v>
      </c>
      <c r="C8402" s="7" t="s">
        <v>14</v>
      </c>
      <c r="D8402" s="4" t="s">
        <v>28561</v>
      </c>
      <c r="E8402" s="7" t="s">
        <v>10</v>
      </c>
      <c r="F8402" s="7" t="s">
        <v>10</v>
      </c>
      <c r="G8402" s="7" t="s">
        <v>12</v>
      </c>
    </row>
    <row r="8403" customFormat="false" ht="15.75" hidden="false" customHeight="false" outlineLevel="0" collapsed="false">
      <c r="A8403" s="3" t="n">
        <v>8402</v>
      </c>
      <c r="B8403" s="4" t="s">
        <v>28562</v>
      </c>
      <c r="C8403" s="7" t="s">
        <v>14</v>
      </c>
      <c r="D8403" s="4" t="s">
        <v>28563</v>
      </c>
      <c r="E8403" s="7" t="s">
        <v>10</v>
      </c>
      <c r="F8403" s="7" t="s">
        <v>10</v>
      </c>
      <c r="G8403" s="7" t="s">
        <v>12</v>
      </c>
    </row>
    <row r="8404" customFormat="false" ht="15.75" hidden="false" customHeight="false" outlineLevel="0" collapsed="false">
      <c r="A8404" s="3" t="n">
        <v>8403</v>
      </c>
      <c r="B8404" s="4" t="s">
        <v>28564</v>
      </c>
      <c r="C8404" s="7" t="s">
        <v>17988</v>
      </c>
      <c r="D8404" s="4" t="s">
        <v>28565</v>
      </c>
      <c r="E8404" s="7" t="s">
        <v>10</v>
      </c>
      <c r="F8404" s="7" t="s">
        <v>10</v>
      </c>
      <c r="G8404" s="7" t="s">
        <v>12</v>
      </c>
    </row>
    <row r="8405" customFormat="false" ht="15.75" hidden="false" customHeight="false" outlineLevel="0" collapsed="false">
      <c r="A8405" s="3" t="n">
        <v>8404</v>
      </c>
      <c r="B8405" s="4" t="s">
        <v>28566</v>
      </c>
      <c r="C8405" s="7" t="s">
        <v>28567</v>
      </c>
      <c r="D8405" s="4" t="s">
        <v>28568</v>
      </c>
      <c r="E8405" s="7" t="s">
        <v>10</v>
      </c>
      <c r="F8405" s="7" t="s">
        <v>10</v>
      </c>
      <c r="G8405" s="7" t="s">
        <v>28569</v>
      </c>
    </row>
    <row r="8406" customFormat="false" ht="15.75" hidden="false" customHeight="false" outlineLevel="0" collapsed="false">
      <c r="A8406" s="3" t="n">
        <v>8405</v>
      </c>
      <c r="B8406" s="4" t="s">
        <v>28570</v>
      </c>
      <c r="C8406" s="7" t="s">
        <v>28571</v>
      </c>
      <c r="D8406" s="7" t="s">
        <v>28572</v>
      </c>
      <c r="E8406" s="7" t="s">
        <v>10</v>
      </c>
      <c r="F8406" s="7" t="s">
        <v>10</v>
      </c>
      <c r="G8406" s="7" t="s">
        <v>12</v>
      </c>
    </row>
    <row r="8407" customFormat="false" ht="15.75" hidden="false" customHeight="false" outlineLevel="0" collapsed="false">
      <c r="A8407" s="3" t="n">
        <v>8406</v>
      </c>
      <c r="B8407" s="4" t="s">
        <v>28573</v>
      </c>
      <c r="C8407" s="7" t="s">
        <v>28574</v>
      </c>
      <c r="D8407" s="7" t="s">
        <v>28575</v>
      </c>
      <c r="E8407" s="7" t="s">
        <v>10</v>
      </c>
      <c r="F8407" s="7" t="s">
        <v>22913</v>
      </c>
      <c r="G8407" s="7" t="s">
        <v>12</v>
      </c>
    </row>
    <row r="8408" customFormat="false" ht="15.75" hidden="false" customHeight="false" outlineLevel="0" collapsed="false">
      <c r="A8408" s="3" t="n">
        <v>8407</v>
      </c>
      <c r="B8408" s="4" t="s">
        <v>28576</v>
      </c>
      <c r="C8408" s="7" t="s">
        <v>14</v>
      </c>
      <c r="D8408" s="4" t="s">
        <v>28577</v>
      </c>
      <c r="E8408" s="7" t="s">
        <v>10</v>
      </c>
      <c r="F8408" s="7" t="s">
        <v>10</v>
      </c>
      <c r="G8408" s="7" t="s">
        <v>12</v>
      </c>
    </row>
    <row r="8409" customFormat="false" ht="15.75" hidden="false" customHeight="false" outlineLevel="0" collapsed="false">
      <c r="A8409" s="3" t="n">
        <v>8408</v>
      </c>
      <c r="B8409" s="4" t="s">
        <v>28578</v>
      </c>
      <c r="C8409" s="7" t="s">
        <v>28579</v>
      </c>
      <c r="D8409" s="7" t="s">
        <v>28580</v>
      </c>
      <c r="E8409" s="7" t="s">
        <v>10</v>
      </c>
      <c r="F8409" s="4" t="s">
        <v>10</v>
      </c>
      <c r="G8409" s="7" t="s">
        <v>12</v>
      </c>
    </row>
    <row r="8410" customFormat="false" ht="15.75" hidden="false" customHeight="false" outlineLevel="0" collapsed="false">
      <c r="A8410" s="3" t="n">
        <v>8409</v>
      </c>
      <c r="B8410" s="4" t="s">
        <v>28581</v>
      </c>
      <c r="C8410" s="7" t="s">
        <v>13410</v>
      </c>
      <c r="D8410" s="7" t="s">
        <v>28582</v>
      </c>
      <c r="E8410" s="4" t="s">
        <v>10</v>
      </c>
      <c r="F8410" s="4" t="s">
        <v>10</v>
      </c>
      <c r="G8410" s="7" t="s">
        <v>12</v>
      </c>
    </row>
    <row r="8411" customFormat="false" ht="15.75" hidden="false" customHeight="false" outlineLevel="0" collapsed="false">
      <c r="A8411" s="3" t="n">
        <v>8410</v>
      </c>
      <c r="B8411" s="4" t="s">
        <v>28583</v>
      </c>
      <c r="C8411" s="7" t="s">
        <v>28584</v>
      </c>
      <c r="D8411" s="4" t="s">
        <v>28585</v>
      </c>
      <c r="E8411" s="4" t="s">
        <v>10</v>
      </c>
      <c r="F8411" s="4" t="s">
        <v>10</v>
      </c>
      <c r="G8411" s="7" t="s">
        <v>12</v>
      </c>
    </row>
    <row r="8412" customFormat="false" ht="15.75" hidden="false" customHeight="false" outlineLevel="0" collapsed="false">
      <c r="A8412" s="3" t="n">
        <v>8411</v>
      </c>
      <c r="B8412" s="4" t="s">
        <v>28586</v>
      </c>
      <c r="C8412" s="4" t="s">
        <v>28587</v>
      </c>
      <c r="D8412" s="7" t="s">
        <v>28588</v>
      </c>
      <c r="E8412" s="7" t="s">
        <v>10</v>
      </c>
      <c r="F8412" s="4" t="s">
        <v>10</v>
      </c>
      <c r="G8412" s="7" t="s">
        <v>12</v>
      </c>
    </row>
    <row r="8413" customFormat="false" ht="15.75" hidden="false" customHeight="false" outlineLevel="0" collapsed="false">
      <c r="A8413" s="3" t="n">
        <v>8412</v>
      </c>
      <c r="B8413" s="4" t="s">
        <v>28589</v>
      </c>
      <c r="C8413" s="4" t="s">
        <v>28590</v>
      </c>
      <c r="D8413" s="7" t="s">
        <v>28591</v>
      </c>
      <c r="E8413" s="7" t="s">
        <v>10</v>
      </c>
      <c r="F8413" s="4" t="s">
        <v>10</v>
      </c>
      <c r="G8413" s="7" t="s">
        <v>12</v>
      </c>
    </row>
    <row r="8414" customFormat="false" ht="15.75" hidden="false" customHeight="false" outlineLevel="0" collapsed="false">
      <c r="A8414" s="3" t="n">
        <v>8413</v>
      </c>
      <c r="B8414" s="4" t="s">
        <v>28592</v>
      </c>
      <c r="C8414" s="7" t="s">
        <v>28593</v>
      </c>
      <c r="D8414" s="7" t="s">
        <v>28594</v>
      </c>
      <c r="E8414" s="7" t="n">
        <v>9537776593</v>
      </c>
      <c r="F8414" s="22" t="s">
        <v>28595</v>
      </c>
      <c r="G8414" s="7" t="s">
        <v>12</v>
      </c>
    </row>
    <row r="8415" customFormat="false" ht="15.75" hidden="false" customHeight="false" outlineLevel="0" collapsed="false">
      <c r="A8415" s="3" t="n">
        <v>8414</v>
      </c>
      <c r="B8415" s="4" t="s">
        <v>28596</v>
      </c>
      <c r="C8415" s="7" t="s">
        <v>28597</v>
      </c>
      <c r="D8415" s="7" t="s">
        <v>28598</v>
      </c>
      <c r="E8415" s="7" t="n">
        <v>9311225719</v>
      </c>
      <c r="F8415" s="7" t="s">
        <v>28599</v>
      </c>
      <c r="G8415" s="7" t="s">
        <v>12</v>
      </c>
    </row>
    <row r="8416" customFormat="false" ht="15.75" hidden="false" customHeight="false" outlineLevel="0" collapsed="false">
      <c r="A8416" s="3" t="n">
        <v>8415</v>
      </c>
      <c r="B8416" s="4" t="s">
        <v>28600</v>
      </c>
      <c r="C8416" s="7" t="s">
        <v>28601</v>
      </c>
      <c r="D8416" s="7" t="s">
        <v>28602</v>
      </c>
      <c r="E8416" s="4" t="s">
        <v>10</v>
      </c>
      <c r="F8416" s="4" t="s">
        <v>10</v>
      </c>
      <c r="G8416" s="7" t="s">
        <v>12</v>
      </c>
    </row>
    <row r="8417" customFormat="false" ht="15.75" hidden="false" customHeight="false" outlineLevel="0" collapsed="false">
      <c r="A8417" s="3" t="n">
        <v>8416</v>
      </c>
      <c r="B8417" s="4" t="s">
        <v>28603</v>
      </c>
      <c r="C8417" s="7" t="s">
        <v>28604</v>
      </c>
      <c r="D8417" s="7" t="s">
        <v>28605</v>
      </c>
      <c r="E8417" s="7" t="n">
        <v>9958299229</v>
      </c>
      <c r="F8417" s="7" t="s">
        <v>28606</v>
      </c>
      <c r="G8417" s="7" t="s">
        <v>12</v>
      </c>
    </row>
    <row r="8418" customFormat="false" ht="15.75" hidden="false" customHeight="false" outlineLevel="0" collapsed="false">
      <c r="A8418" s="3" t="n">
        <v>8417</v>
      </c>
      <c r="B8418" s="4" t="s">
        <v>28607</v>
      </c>
      <c r="C8418" s="7" t="s">
        <v>28608</v>
      </c>
      <c r="D8418" s="7" t="s">
        <v>28609</v>
      </c>
      <c r="E8418" s="4" t="s">
        <v>10</v>
      </c>
      <c r="F8418" s="4" t="s">
        <v>10</v>
      </c>
      <c r="G8418" s="7" t="s">
        <v>12</v>
      </c>
    </row>
    <row r="8419" customFormat="false" ht="15.75" hidden="false" customHeight="false" outlineLevel="0" collapsed="false">
      <c r="A8419" s="3" t="n">
        <v>8418</v>
      </c>
      <c r="B8419" s="4" t="s">
        <v>28610</v>
      </c>
      <c r="C8419" s="7" t="s">
        <v>28611</v>
      </c>
      <c r="D8419" s="4" t="s">
        <v>28612</v>
      </c>
      <c r="E8419" s="4" t="s">
        <v>10</v>
      </c>
      <c r="F8419" s="4" t="s">
        <v>10</v>
      </c>
      <c r="G8419" s="7" t="s">
        <v>12</v>
      </c>
    </row>
    <row r="8420" customFormat="false" ht="15.75" hidden="false" customHeight="false" outlineLevel="0" collapsed="false">
      <c r="A8420" s="3" t="n">
        <v>8419</v>
      </c>
      <c r="B8420" s="4" t="s">
        <v>28613</v>
      </c>
      <c r="C8420" s="7" t="s">
        <v>28614</v>
      </c>
      <c r="D8420" s="4" t="s">
        <v>28615</v>
      </c>
      <c r="E8420" s="7" t="s">
        <v>10</v>
      </c>
      <c r="F8420" s="7" t="s">
        <v>10</v>
      </c>
      <c r="G8420" s="7" t="s">
        <v>12</v>
      </c>
    </row>
    <row r="8421" customFormat="false" ht="15.75" hidden="false" customHeight="false" outlineLevel="0" collapsed="false">
      <c r="A8421" s="3" t="n">
        <v>8420</v>
      </c>
      <c r="B8421" s="4" t="s">
        <v>28616</v>
      </c>
      <c r="C8421" s="4" t="s">
        <v>1129</v>
      </c>
      <c r="D8421" s="4" t="s">
        <v>28617</v>
      </c>
      <c r="E8421" s="4" t="s">
        <v>28618</v>
      </c>
      <c r="F8421" s="4" t="s">
        <v>28619</v>
      </c>
      <c r="G8421" s="4" t="s">
        <v>12</v>
      </c>
    </row>
    <row r="8422" customFormat="false" ht="15.75" hidden="false" customHeight="false" outlineLevel="0" collapsed="false">
      <c r="A8422" s="3" t="n">
        <v>8421</v>
      </c>
      <c r="B8422" s="4" t="s">
        <v>28620</v>
      </c>
      <c r="C8422" s="4" t="s">
        <v>316</v>
      </c>
      <c r="D8422" s="4" t="s">
        <v>28621</v>
      </c>
      <c r="E8422" s="4" t="s">
        <v>10</v>
      </c>
      <c r="F8422" s="4" t="s">
        <v>28622</v>
      </c>
      <c r="G8422" s="4" t="s">
        <v>12</v>
      </c>
    </row>
    <row r="8423" customFormat="false" ht="15.75" hidden="false" customHeight="false" outlineLevel="0" collapsed="false">
      <c r="A8423" s="3" t="n">
        <v>8422</v>
      </c>
      <c r="B8423" s="4" t="s">
        <v>28623</v>
      </c>
      <c r="C8423" s="4" t="s">
        <v>28624</v>
      </c>
      <c r="D8423" s="4" t="s">
        <v>28625</v>
      </c>
      <c r="E8423" s="4" t="n">
        <f aca="false">+912025431001</f>
        <v>912025431001</v>
      </c>
      <c r="F8423" s="4" t="s">
        <v>28626</v>
      </c>
      <c r="G8423" s="4" t="s">
        <v>12</v>
      </c>
    </row>
    <row r="8424" customFormat="false" ht="15.75" hidden="false" customHeight="false" outlineLevel="0" collapsed="false">
      <c r="A8424" s="3" t="n">
        <v>8423</v>
      </c>
      <c r="B8424" s="4" t="s">
        <v>28627</v>
      </c>
      <c r="C8424" s="4" t="s">
        <v>28628</v>
      </c>
      <c r="D8424" s="4" t="s">
        <v>28629</v>
      </c>
      <c r="E8424" s="4" t="n">
        <f aca="false">+914040214328</f>
        <v>914040214328</v>
      </c>
      <c r="F8424" s="4" t="s">
        <v>28630</v>
      </c>
      <c r="G8424" s="4" t="s">
        <v>12</v>
      </c>
    </row>
    <row r="8425" customFormat="false" ht="15.75" hidden="false" customHeight="false" outlineLevel="0" collapsed="false">
      <c r="A8425" s="3" t="n">
        <v>8424</v>
      </c>
      <c r="B8425" s="4" t="s">
        <v>28631</v>
      </c>
      <c r="C8425" s="4" t="s">
        <v>28632</v>
      </c>
      <c r="D8425" s="4" t="s">
        <v>28633</v>
      </c>
      <c r="E8425" s="4" t="n">
        <f aca="false">+919742632069</f>
        <v>919742632069</v>
      </c>
      <c r="F8425" s="4" t="s">
        <v>28634</v>
      </c>
      <c r="G8425" s="4" t="s">
        <v>12</v>
      </c>
    </row>
    <row r="8426" customFormat="false" ht="15.75" hidden="false" customHeight="false" outlineLevel="0" collapsed="false">
      <c r="A8426" s="3" t="n">
        <v>8425</v>
      </c>
      <c r="B8426" s="4" t="s">
        <v>28635</v>
      </c>
      <c r="C8426" s="4" t="s">
        <v>28636</v>
      </c>
      <c r="D8426" s="4" t="s">
        <v>28637</v>
      </c>
      <c r="E8426" s="4" t="s">
        <v>10</v>
      </c>
      <c r="F8426" s="4" t="s">
        <v>28638</v>
      </c>
      <c r="G8426" s="4" t="s">
        <v>12</v>
      </c>
    </row>
    <row r="8427" customFormat="false" ht="15.75" hidden="false" customHeight="false" outlineLevel="0" collapsed="false">
      <c r="A8427" s="3" t="n">
        <v>8426</v>
      </c>
      <c r="B8427" s="4" t="s">
        <v>28639</v>
      </c>
      <c r="C8427" s="4" t="s">
        <v>28640</v>
      </c>
      <c r="D8427" s="4" t="s">
        <v>28641</v>
      </c>
      <c r="E8427" s="4" t="n">
        <f aca="false">+914066360000</f>
        <v>914066360000</v>
      </c>
      <c r="F8427" s="4" t="s">
        <v>28642</v>
      </c>
      <c r="G8427" s="4" t="s">
        <v>12</v>
      </c>
    </row>
    <row r="8428" customFormat="false" ht="15.75" hidden="false" customHeight="false" outlineLevel="0" collapsed="false">
      <c r="A8428" s="3" t="n">
        <v>8427</v>
      </c>
      <c r="B8428" s="4" t="s">
        <v>28643</v>
      </c>
      <c r="C8428" s="4" t="s">
        <v>28644</v>
      </c>
      <c r="D8428" s="4" t="s">
        <v>28645</v>
      </c>
      <c r="E8428" s="4" t="n">
        <f aca="false">+912233243300</f>
        <v>912233243300</v>
      </c>
      <c r="F8428" s="4" t="s">
        <v>28646</v>
      </c>
      <c r="G8428" s="4" t="s">
        <v>12</v>
      </c>
    </row>
    <row r="8429" customFormat="false" ht="15.75" hidden="false" customHeight="false" outlineLevel="0" collapsed="false">
      <c r="A8429" s="3" t="n">
        <v>8428</v>
      </c>
      <c r="B8429" s="4" t="s">
        <v>28647</v>
      </c>
      <c r="C8429" s="4" t="s">
        <v>28648</v>
      </c>
      <c r="D8429" s="4" t="s">
        <v>28649</v>
      </c>
      <c r="E8429" s="4" t="n">
        <f aca="false">+918030416422</f>
        <v>918030416422</v>
      </c>
      <c r="F8429" s="4" t="s">
        <v>28650</v>
      </c>
      <c r="G8429" s="4" t="s">
        <v>12</v>
      </c>
    </row>
    <row r="8430" customFormat="false" ht="15.75" hidden="false" customHeight="false" outlineLevel="0" collapsed="false">
      <c r="A8430" s="3" t="n">
        <v>8429</v>
      </c>
      <c r="B8430" s="4" t="s">
        <v>28651</v>
      </c>
      <c r="C8430" s="4" t="s">
        <v>28652</v>
      </c>
      <c r="D8430" s="4" t="s">
        <v>28653</v>
      </c>
      <c r="E8430" s="4" t="s">
        <v>10</v>
      </c>
      <c r="F8430" s="4" t="s">
        <v>28654</v>
      </c>
      <c r="G8430" s="4" t="s">
        <v>12</v>
      </c>
    </row>
    <row r="8431" customFormat="false" ht="15.75" hidden="false" customHeight="false" outlineLevel="0" collapsed="false">
      <c r="A8431" s="3" t="n">
        <v>8430</v>
      </c>
      <c r="B8431" s="4" t="s">
        <v>28655</v>
      </c>
      <c r="C8431" s="4" t="s">
        <v>3495</v>
      </c>
      <c r="D8431" s="4" t="s">
        <v>28656</v>
      </c>
      <c r="E8431" s="4" t="s">
        <v>10</v>
      </c>
      <c r="F8431" s="4" t="s">
        <v>28657</v>
      </c>
      <c r="G8431" s="4" t="s">
        <v>12</v>
      </c>
    </row>
    <row r="8432" customFormat="false" ht="15.75" hidden="false" customHeight="false" outlineLevel="0" collapsed="false">
      <c r="A8432" s="3" t="n">
        <v>8431</v>
      </c>
      <c r="B8432" s="4" t="s">
        <v>28658</v>
      </c>
      <c r="C8432" s="4" t="s">
        <v>28659</v>
      </c>
      <c r="D8432" s="4" t="s">
        <v>28660</v>
      </c>
      <c r="E8432" s="4" t="n">
        <f aca="false">+919910648811</f>
        <v>919910648811</v>
      </c>
      <c r="F8432" s="4" t="s">
        <v>28661</v>
      </c>
      <c r="G8432" s="4" t="s">
        <v>12</v>
      </c>
    </row>
    <row r="8433" customFormat="false" ht="15.75" hidden="false" customHeight="false" outlineLevel="0" collapsed="false">
      <c r="A8433" s="3" t="n">
        <v>8432</v>
      </c>
      <c r="B8433" s="4" t="s">
        <v>28662</v>
      </c>
      <c r="C8433" s="4" t="s">
        <v>28663</v>
      </c>
      <c r="D8433" s="4" t="s">
        <v>28664</v>
      </c>
      <c r="E8433" s="4" t="n">
        <f aca="false">+914424863677</f>
        <v>914424863677</v>
      </c>
      <c r="F8433" s="4" t="s">
        <v>28665</v>
      </c>
      <c r="G8433" s="4" t="s">
        <v>12</v>
      </c>
    </row>
    <row r="8434" customFormat="false" ht="15.75" hidden="false" customHeight="false" outlineLevel="0" collapsed="false">
      <c r="A8434" s="3" t="n">
        <v>8433</v>
      </c>
      <c r="B8434" s="4" t="s">
        <v>28666</v>
      </c>
      <c r="C8434" s="4" t="s">
        <v>11084</v>
      </c>
      <c r="D8434" s="4" t="s">
        <v>28667</v>
      </c>
      <c r="E8434" s="4" t="n">
        <f aca="false">+919581949849</f>
        <v>919581949849</v>
      </c>
      <c r="F8434" s="4" t="s">
        <v>28668</v>
      </c>
      <c r="G8434" s="4" t="s">
        <v>12</v>
      </c>
    </row>
    <row r="8435" customFormat="false" ht="15.75" hidden="false" customHeight="false" outlineLevel="0" collapsed="false">
      <c r="A8435" s="3" t="n">
        <v>8434</v>
      </c>
      <c r="B8435" s="4" t="s">
        <v>28669</v>
      </c>
      <c r="C8435" s="7" t="s">
        <v>28670</v>
      </c>
      <c r="D8435" s="7" t="s">
        <v>28671</v>
      </c>
      <c r="E8435" s="7" t="n">
        <v>9643303884</v>
      </c>
      <c r="F8435" s="7" t="s">
        <v>28672</v>
      </c>
      <c r="G8435" s="7" t="s">
        <v>12</v>
      </c>
    </row>
    <row r="8436" customFormat="false" ht="15.75" hidden="false" customHeight="false" outlineLevel="0" collapsed="false">
      <c r="A8436" s="3" t="n">
        <v>8435</v>
      </c>
      <c r="B8436" s="4" t="s">
        <v>28673</v>
      </c>
      <c r="C8436" s="4" t="s">
        <v>28674</v>
      </c>
      <c r="D8436" s="4" t="s">
        <v>28675</v>
      </c>
      <c r="E8436" s="4" t="n">
        <f aca="false">+912240305700</f>
        <v>912240305700</v>
      </c>
      <c r="F8436" s="4" t="s">
        <v>28676</v>
      </c>
      <c r="G8436" s="4" t="s">
        <v>12</v>
      </c>
    </row>
    <row r="8437" customFormat="false" ht="15.75" hidden="false" customHeight="false" outlineLevel="0" collapsed="false">
      <c r="A8437" s="3" t="n">
        <v>8436</v>
      </c>
      <c r="B8437" s="4" t="s">
        <v>28677</v>
      </c>
      <c r="C8437" s="4" t="s">
        <v>13686</v>
      </c>
      <c r="D8437" s="4" t="s">
        <v>28678</v>
      </c>
      <c r="E8437" s="4" t="s">
        <v>10</v>
      </c>
      <c r="F8437" s="4" t="s">
        <v>10</v>
      </c>
      <c r="G8437" s="4" t="s">
        <v>12</v>
      </c>
    </row>
    <row r="8438" customFormat="false" ht="15.75" hidden="false" customHeight="false" outlineLevel="0" collapsed="false">
      <c r="A8438" s="3" t="n">
        <v>8437</v>
      </c>
      <c r="B8438" s="4" t="s">
        <v>28679</v>
      </c>
      <c r="C8438" s="4" t="s">
        <v>28680</v>
      </c>
      <c r="D8438" s="4" t="s">
        <v>28681</v>
      </c>
      <c r="E8438" s="4" t="s">
        <v>10</v>
      </c>
      <c r="F8438" s="4" t="s">
        <v>28682</v>
      </c>
      <c r="G8438" s="4" t="s">
        <v>12</v>
      </c>
    </row>
    <row r="8439" customFormat="false" ht="15.75" hidden="false" customHeight="false" outlineLevel="0" collapsed="false">
      <c r="A8439" s="3" t="n">
        <v>8438</v>
      </c>
      <c r="B8439" s="4" t="s">
        <v>28683</v>
      </c>
      <c r="C8439" s="4" t="s">
        <v>28684</v>
      </c>
      <c r="D8439" s="4" t="s">
        <v>28685</v>
      </c>
      <c r="E8439" s="4" t="n">
        <f aca="false">+912224390400</f>
        <v>912224390400</v>
      </c>
      <c r="F8439" s="4" t="s">
        <v>28686</v>
      </c>
      <c r="G8439" s="4" t="s">
        <v>12</v>
      </c>
    </row>
    <row r="8440" customFormat="false" ht="15.75" hidden="false" customHeight="false" outlineLevel="0" collapsed="false">
      <c r="A8440" s="3" t="n">
        <v>8439</v>
      </c>
      <c r="B8440" s="4" t="s">
        <v>28687</v>
      </c>
      <c r="C8440" s="4" t="s">
        <v>28688</v>
      </c>
      <c r="D8440" s="4" t="s">
        <v>28689</v>
      </c>
      <c r="E8440" s="4" t="n">
        <f aca="false">+914067676767</f>
        <v>914067676767</v>
      </c>
      <c r="F8440" s="4" t="s">
        <v>28690</v>
      </c>
      <c r="G8440" s="4" t="s">
        <v>12</v>
      </c>
    </row>
    <row r="8441" customFormat="false" ht="15.75" hidden="false" customHeight="false" outlineLevel="0" collapsed="false">
      <c r="A8441" s="3" t="n">
        <v>8440</v>
      </c>
      <c r="B8441" s="4" t="s">
        <v>28691</v>
      </c>
      <c r="C8441" s="4" t="s">
        <v>28692</v>
      </c>
      <c r="D8441" s="4" t="s">
        <v>28693</v>
      </c>
      <c r="E8441" s="4" t="n">
        <f aca="false">+912652291701</f>
        <v>912652291701</v>
      </c>
      <c r="F8441" s="4" t="s">
        <v>28694</v>
      </c>
      <c r="G8441" s="4" t="s">
        <v>12</v>
      </c>
    </row>
    <row r="8442" customFormat="false" ht="15.75" hidden="false" customHeight="false" outlineLevel="0" collapsed="false">
      <c r="A8442" s="3" t="n">
        <v>8441</v>
      </c>
      <c r="B8442" s="4" t="s">
        <v>28695</v>
      </c>
      <c r="C8442" s="4" t="s">
        <v>6853</v>
      </c>
      <c r="D8442" s="4" t="s">
        <v>28696</v>
      </c>
      <c r="E8442" s="4" t="n">
        <f aca="false">+918067710840</f>
        <v>918067710840</v>
      </c>
      <c r="F8442" s="4" t="s">
        <v>28697</v>
      </c>
      <c r="G8442" s="4" t="s">
        <v>12</v>
      </c>
    </row>
    <row r="8443" customFormat="false" ht="15.75" hidden="false" customHeight="false" outlineLevel="0" collapsed="false">
      <c r="A8443" s="3" t="n">
        <v>8442</v>
      </c>
      <c r="B8443" s="4" t="s">
        <v>28698</v>
      </c>
      <c r="C8443" s="4" t="s">
        <v>28699</v>
      </c>
      <c r="D8443" s="4" t="s">
        <v>28700</v>
      </c>
      <c r="E8443" s="4" t="n">
        <f aca="false">+914065350585</f>
        <v>914065350585</v>
      </c>
      <c r="F8443" s="4" t="s">
        <v>28701</v>
      </c>
      <c r="G8443" s="4" t="s">
        <v>12</v>
      </c>
    </row>
    <row r="8444" customFormat="false" ht="15.75" hidden="false" customHeight="false" outlineLevel="0" collapsed="false">
      <c r="A8444" s="3" t="n">
        <v>8443</v>
      </c>
      <c r="B8444" s="4" t="s">
        <v>28702</v>
      </c>
      <c r="C8444" s="4" t="s">
        <v>14</v>
      </c>
      <c r="D8444" s="6" t="s">
        <v>28703</v>
      </c>
      <c r="E8444" s="4" t="s">
        <v>10</v>
      </c>
      <c r="F8444" s="4" t="s">
        <v>28704</v>
      </c>
      <c r="G8444" s="4" t="s">
        <v>12</v>
      </c>
    </row>
    <row r="8445" customFormat="false" ht="15.75" hidden="false" customHeight="false" outlineLevel="0" collapsed="false">
      <c r="A8445" s="3" t="n">
        <v>8444</v>
      </c>
      <c r="B8445" s="4" t="s">
        <v>28705</v>
      </c>
      <c r="C8445" s="4" t="s">
        <v>28706</v>
      </c>
      <c r="D8445" s="4" t="s">
        <v>28707</v>
      </c>
      <c r="E8445" s="4" t="n">
        <f aca="false">+914065353355</f>
        <v>914065353355</v>
      </c>
      <c r="F8445" s="4" t="s">
        <v>28708</v>
      </c>
      <c r="G8445" s="4" t="s">
        <v>12</v>
      </c>
    </row>
    <row r="8446" customFormat="false" ht="15.75" hidden="false" customHeight="false" outlineLevel="0" collapsed="false">
      <c r="A8446" s="3" t="n">
        <v>8445</v>
      </c>
      <c r="B8446" s="4" t="s">
        <v>28709</v>
      </c>
      <c r="C8446" s="4" t="s">
        <v>28710</v>
      </c>
      <c r="D8446" s="4" t="s">
        <v>28711</v>
      </c>
      <c r="E8446" s="4" t="n">
        <f aca="false">+918067935581</f>
        <v>918067935581</v>
      </c>
      <c r="F8446" s="4" t="s">
        <v>28712</v>
      </c>
      <c r="G8446" s="4" t="s">
        <v>12</v>
      </c>
    </row>
    <row r="8447" customFormat="false" ht="15.75" hidden="false" customHeight="false" outlineLevel="0" collapsed="false">
      <c r="A8447" s="3" t="n">
        <v>8446</v>
      </c>
      <c r="B8447" s="4" t="s">
        <v>28713</v>
      </c>
      <c r="C8447" s="4" t="s">
        <v>28714</v>
      </c>
      <c r="D8447" s="4" t="s">
        <v>28715</v>
      </c>
      <c r="E8447" s="4" t="n">
        <f aca="false">+9102067210050</f>
        <v>9102067210050</v>
      </c>
      <c r="F8447" s="4" t="s">
        <v>28716</v>
      </c>
      <c r="G8447" s="4" t="s">
        <v>12</v>
      </c>
    </row>
    <row r="8448" customFormat="false" ht="15.75" hidden="false" customHeight="false" outlineLevel="0" collapsed="false">
      <c r="A8448" s="3" t="n">
        <v>8447</v>
      </c>
      <c r="B8448" s="4" t="s">
        <v>28717</v>
      </c>
      <c r="C8448" s="4" t="s">
        <v>1652</v>
      </c>
      <c r="D8448" s="4" t="s">
        <v>28718</v>
      </c>
      <c r="E8448" s="4" t="s">
        <v>10</v>
      </c>
      <c r="F8448" s="4" t="s">
        <v>28694</v>
      </c>
      <c r="G8448" s="4" t="s">
        <v>12</v>
      </c>
    </row>
    <row r="8449" customFormat="false" ht="15.75" hidden="false" customHeight="false" outlineLevel="0" collapsed="false">
      <c r="A8449" s="3" t="n">
        <v>8448</v>
      </c>
      <c r="B8449" s="4" t="s">
        <v>28719</v>
      </c>
      <c r="C8449" s="4" t="s">
        <v>1652</v>
      </c>
      <c r="D8449" s="4" t="s">
        <v>28720</v>
      </c>
      <c r="E8449" s="4" t="n">
        <f aca="false">+912060504999</f>
        <v>912060504999</v>
      </c>
      <c r="F8449" s="4" t="s">
        <v>28721</v>
      </c>
      <c r="G8449" s="4" t="s">
        <v>12</v>
      </c>
    </row>
    <row r="8450" customFormat="false" ht="15.75" hidden="false" customHeight="false" outlineLevel="0" collapsed="false">
      <c r="A8450" s="3" t="n">
        <v>8449</v>
      </c>
      <c r="B8450" s="4" t="s">
        <v>28722</v>
      </c>
      <c r="C8450" s="7" t="s">
        <v>28723</v>
      </c>
      <c r="D8450" s="7" t="s">
        <v>28724</v>
      </c>
      <c r="E8450" s="7" t="s">
        <v>10</v>
      </c>
      <c r="F8450" s="7" t="s">
        <v>10</v>
      </c>
      <c r="G8450" s="7" t="s">
        <v>12</v>
      </c>
    </row>
    <row r="8451" customFormat="false" ht="15.75" hidden="false" customHeight="false" outlineLevel="0" collapsed="false">
      <c r="A8451" s="3" t="n">
        <v>8450</v>
      </c>
      <c r="B8451" s="4" t="s">
        <v>28725</v>
      </c>
      <c r="C8451" s="7" t="s">
        <v>28726</v>
      </c>
      <c r="D8451" s="7" t="s">
        <v>28727</v>
      </c>
      <c r="E8451" s="4" t="s">
        <v>10</v>
      </c>
      <c r="F8451" s="4" t="s">
        <v>10</v>
      </c>
      <c r="G8451" s="7" t="s">
        <v>12</v>
      </c>
    </row>
    <row r="8452" customFormat="false" ht="15.75" hidden="false" customHeight="false" outlineLevel="0" collapsed="false">
      <c r="A8452" s="3" t="n">
        <v>8451</v>
      </c>
      <c r="B8452" s="4" t="s">
        <v>28728</v>
      </c>
      <c r="C8452" s="4" t="s">
        <v>31</v>
      </c>
      <c r="D8452" s="4" t="s">
        <v>28729</v>
      </c>
      <c r="E8452" s="4" t="n">
        <f aca="false">+914032555599</f>
        <v>914032555599</v>
      </c>
      <c r="F8452" s="4" t="s">
        <v>28730</v>
      </c>
      <c r="G8452" s="4" t="s">
        <v>12</v>
      </c>
    </row>
    <row r="8453" customFormat="false" ht="15.75" hidden="false" customHeight="false" outlineLevel="0" collapsed="false">
      <c r="A8453" s="3" t="n">
        <v>8452</v>
      </c>
      <c r="B8453" s="4" t="s">
        <v>28731</v>
      </c>
      <c r="C8453" s="4" t="s">
        <v>28732</v>
      </c>
      <c r="D8453" s="4" t="s">
        <v>28733</v>
      </c>
      <c r="E8453" s="4" t="s">
        <v>10</v>
      </c>
      <c r="F8453" s="4" t="s">
        <v>28734</v>
      </c>
      <c r="G8453" s="4" t="s">
        <v>12</v>
      </c>
    </row>
    <row r="8454" customFormat="false" ht="15.75" hidden="false" customHeight="false" outlineLevel="0" collapsed="false">
      <c r="A8454" s="3" t="n">
        <v>8453</v>
      </c>
      <c r="B8454" s="4" t="s">
        <v>28735</v>
      </c>
      <c r="C8454" s="4" t="s">
        <v>31</v>
      </c>
      <c r="D8454" s="4" t="s">
        <v>28736</v>
      </c>
      <c r="E8454" s="4" t="s">
        <v>10</v>
      </c>
      <c r="F8454" s="4" t="s">
        <v>28737</v>
      </c>
      <c r="G8454" s="4" t="s">
        <v>12</v>
      </c>
    </row>
    <row r="8455" customFormat="false" ht="15.75" hidden="false" customHeight="false" outlineLevel="0" collapsed="false">
      <c r="A8455" s="3" t="n">
        <v>8454</v>
      </c>
      <c r="B8455" s="4" t="s">
        <v>28738</v>
      </c>
      <c r="C8455" s="4" t="s">
        <v>28739</v>
      </c>
      <c r="D8455" s="4" t="s">
        <v>28740</v>
      </c>
      <c r="E8455" s="4" t="n">
        <f aca="false">+911126225457</f>
        <v>911126225457</v>
      </c>
      <c r="F8455" s="4" t="s">
        <v>28741</v>
      </c>
      <c r="G8455" s="4" t="s">
        <v>12</v>
      </c>
    </row>
    <row r="8456" customFormat="false" ht="15.75" hidden="false" customHeight="false" outlineLevel="0" collapsed="false">
      <c r="A8456" s="3" t="n">
        <v>8455</v>
      </c>
      <c r="B8456" s="4" t="s">
        <v>28742</v>
      </c>
      <c r="C8456" s="4" t="s">
        <v>3175</v>
      </c>
      <c r="D8456" s="4" t="s">
        <v>28743</v>
      </c>
      <c r="E8456" s="4" t="s">
        <v>10</v>
      </c>
      <c r="F8456" s="4" t="s">
        <v>28744</v>
      </c>
      <c r="G8456" s="4" t="s">
        <v>12</v>
      </c>
    </row>
    <row r="8457" customFormat="false" ht="15.75" hidden="false" customHeight="false" outlineLevel="0" collapsed="false">
      <c r="A8457" s="3" t="n">
        <v>8456</v>
      </c>
      <c r="B8457" s="4" t="s">
        <v>28745</v>
      </c>
      <c r="C8457" s="4" t="s">
        <v>28746</v>
      </c>
      <c r="D8457" s="4" t="s">
        <v>28747</v>
      </c>
      <c r="E8457" s="4" t="s">
        <v>10</v>
      </c>
      <c r="F8457" s="4" t="s">
        <v>28748</v>
      </c>
      <c r="G8457" s="4" t="s">
        <v>12</v>
      </c>
    </row>
    <row r="8458" customFormat="false" ht="15.75" hidden="false" customHeight="false" outlineLevel="0" collapsed="false">
      <c r="A8458" s="3" t="n">
        <v>8457</v>
      </c>
      <c r="B8458" s="4" t="s">
        <v>28749</v>
      </c>
      <c r="C8458" s="4" t="s">
        <v>31</v>
      </c>
      <c r="D8458" s="4" t="s">
        <v>28750</v>
      </c>
      <c r="E8458" s="4" t="s">
        <v>10</v>
      </c>
      <c r="F8458" s="4" t="s">
        <v>28751</v>
      </c>
      <c r="G8458" s="4" t="s">
        <v>12</v>
      </c>
    </row>
    <row r="8459" customFormat="false" ht="15.75" hidden="false" customHeight="false" outlineLevel="0" collapsed="false">
      <c r="A8459" s="3" t="n">
        <v>8458</v>
      </c>
      <c r="B8459" s="4" t="s">
        <v>28752</v>
      </c>
      <c r="C8459" s="7" t="s">
        <v>28753</v>
      </c>
      <c r="D8459" s="7" t="s">
        <v>28754</v>
      </c>
      <c r="E8459" s="7" t="s">
        <v>10</v>
      </c>
      <c r="F8459" s="7" t="s">
        <v>10</v>
      </c>
      <c r="G8459" s="7" t="s">
        <v>12</v>
      </c>
    </row>
    <row r="8460" customFormat="false" ht="15.75" hidden="false" customHeight="false" outlineLevel="0" collapsed="false">
      <c r="A8460" s="3" t="n">
        <v>8459</v>
      </c>
      <c r="B8460" s="4" t="s">
        <v>28755</v>
      </c>
      <c r="C8460" s="4" t="s">
        <v>28756</v>
      </c>
      <c r="D8460" s="4" t="s">
        <v>28757</v>
      </c>
      <c r="E8460" s="4" t="s">
        <v>10</v>
      </c>
      <c r="F8460" s="4" t="s">
        <v>28758</v>
      </c>
      <c r="G8460" s="4" t="s">
        <v>12</v>
      </c>
    </row>
    <row r="8461" customFormat="false" ht="15.75" hidden="false" customHeight="false" outlineLevel="0" collapsed="false">
      <c r="A8461" s="3" t="n">
        <v>8460</v>
      </c>
      <c r="B8461" s="4" t="s">
        <v>28759</v>
      </c>
      <c r="C8461" s="4" t="s">
        <v>2989</v>
      </c>
      <c r="D8461" s="4" t="s">
        <v>28760</v>
      </c>
      <c r="E8461" s="4" t="s">
        <v>10</v>
      </c>
      <c r="F8461" s="4" t="s">
        <v>28761</v>
      </c>
      <c r="G8461" s="4" t="s">
        <v>12</v>
      </c>
    </row>
    <row r="8462" customFormat="false" ht="15.75" hidden="false" customHeight="false" outlineLevel="0" collapsed="false">
      <c r="A8462" s="3" t="n">
        <v>8461</v>
      </c>
      <c r="B8462" s="4" t="s">
        <v>28762</v>
      </c>
      <c r="C8462" s="4" t="s">
        <v>28763</v>
      </c>
      <c r="D8462" s="4" t="s">
        <v>28764</v>
      </c>
      <c r="E8462" s="4" t="n">
        <f aca="false">+914042100222</f>
        <v>914042100222</v>
      </c>
      <c r="F8462" s="4" t="s">
        <v>28765</v>
      </c>
      <c r="G8462" s="4" t="s">
        <v>12</v>
      </c>
    </row>
    <row r="8463" customFormat="false" ht="15.75" hidden="false" customHeight="false" outlineLevel="0" collapsed="false">
      <c r="A8463" s="3" t="n">
        <v>8462</v>
      </c>
      <c r="B8463" s="4" t="s">
        <v>28766</v>
      </c>
      <c r="C8463" s="4" t="s">
        <v>28767</v>
      </c>
      <c r="D8463" s="4" t="s">
        <v>28768</v>
      </c>
      <c r="E8463" s="4" t="n">
        <f aca="false">+919880737902</f>
        <v>919880737902</v>
      </c>
      <c r="F8463" s="4" t="s">
        <v>28769</v>
      </c>
      <c r="G8463" s="4" t="s">
        <v>12</v>
      </c>
    </row>
    <row r="8464" customFormat="false" ht="15.75" hidden="false" customHeight="false" outlineLevel="0" collapsed="false">
      <c r="A8464" s="3" t="n">
        <v>8463</v>
      </c>
      <c r="B8464" s="4" t="s">
        <v>28770</v>
      </c>
      <c r="C8464" s="4" t="s">
        <v>31</v>
      </c>
      <c r="D8464" s="4" t="s">
        <v>28771</v>
      </c>
      <c r="E8464" s="4" t="s">
        <v>10</v>
      </c>
      <c r="F8464" s="4" t="s">
        <v>28772</v>
      </c>
      <c r="G8464" s="4" t="s">
        <v>12</v>
      </c>
    </row>
    <row r="8465" customFormat="false" ht="15.75" hidden="false" customHeight="false" outlineLevel="0" collapsed="false">
      <c r="A8465" s="3" t="n">
        <v>8464</v>
      </c>
      <c r="B8465" s="4" t="s">
        <v>28773</v>
      </c>
      <c r="C8465" s="4" t="s">
        <v>28774</v>
      </c>
      <c r="D8465" s="4" t="s">
        <v>28775</v>
      </c>
      <c r="E8465" s="4" t="s">
        <v>10</v>
      </c>
      <c r="F8465" s="4" t="s">
        <v>28776</v>
      </c>
      <c r="G8465" s="4" t="s">
        <v>12</v>
      </c>
    </row>
    <row r="8466" customFormat="false" ht="15.75" hidden="false" customHeight="false" outlineLevel="0" collapsed="false">
      <c r="A8466" s="3" t="n">
        <v>8465</v>
      </c>
      <c r="B8466" s="4" t="s">
        <v>28777</v>
      </c>
      <c r="C8466" s="4" t="s">
        <v>28778</v>
      </c>
      <c r="D8466" s="4" t="s">
        <v>28779</v>
      </c>
      <c r="E8466" s="4" t="n">
        <f aca="false">+911726639800</f>
        <v>911726639800</v>
      </c>
      <c r="F8466" s="4" t="s">
        <v>28780</v>
      </c>
      <c r="G8466" s="4" t="s">
        <v>12</v>
      </c>
    </row>
    <row r="8467" customFormat="false" ht="15.75" hidden="false" customHeight="false" outlineLevel="0" collapsed="false">
      <c r="A8467" s="3" t="n">
        <v>8466</v>
      </c>
      <c r="B8467" s="4" t="s">
        <v>28781</v>
      </c>
      <c r="C8467" s="7" t="s">
        <v>28782</v>
      </c>
      <c r="D8467" s="7" t="s">
        <v>28783</v>
      </c>
      <c r="E8467" s="7" t="s">
        <v>10</v>
      </c>
      <c r="F8467" s="7" t="s">
        <v>10</v>
      </c>
      <c r="G8467" s="7" t="s">
        <v>12</v>
      </c>
    </row>
    <row r="8468" customFormat="false" ht="15.75" hidden="false" customHeight="false" outlineLevel="0" collapsed="false">
      <c r="A8468" s="3" t="n">
        <v>8467</v>
      </c>
      <c r="B8468" s="4" t="s">
        <v>28784</v>
      </c>
      <c r="C8468" s="7" t="s">
        <v>28785</v>
      </c>
      <c r="D8468" s="7" t="s">
        <v>28786</v>
      </c>
      <c r="E8468" s="7" t="s">
        <v>10</v>
      </c>
      <c r="F8468" s="7" t="s">
        <v>10</v>
      </c>
      <c r="G8468" s="7" t="s">
        <v>12</v>
      </c>
    </row>
    <row r="8469" customFormat="false" ht="15.75" hidden="false" customHeight="false" outlineLevel="0" collapsed="false">
      <c r="A8469" s="3" t="n">
        <v>8468</v>
      </c>
      <c r="B8469" s="4" t="s">
        <v>28787</v>
      </c>
      <c r="C8469" s="4" t="s">
        <v>1855</v>
      </c>
      <c r="D8469" s="4" t="s">
        <v>28788</v>
      </c>
      <c r="E8469" s="4" t="s">
        <v>10</v>
      </c>
      <c r="F8469" s="4" t="s">
        <v>28789</v>
      </c>
      <c r="G8469" s="4" t="s">
        <v>12</v>
      </c>
    </row>
    <row r="8470" customFormat="false" ht="15.75" hidden="false" customHeight="false" outlineLevel="0" collapsed="false">
      <c r="A8470" s="3" t="n">
        <v>8469</v>
      </c>
      <c r="B8470" s="4" t="s">
        <v>28790</v>
      </c>
      <c r="C8470" s="4" t="s">
        <v>28791</v>
      </c>
      <c r="D8470" s="4" t="s">
        <v>28792</v>
      </c>
      <c r="E8470" s="4" t="s">
        <v>10</v>
      </c>
      <c r="F8470" s="4" t="s">
        <v>28793</v>
      </c>
      <c r="G8470" s="4" t="s">
        <v>12</v>
      </c>
    </row>
    <row r="8471" customFormat="false" ht="15.75" hidden="false" customHeight="false" outlineLevel="0" collapsed="false">
      <c r="A8471" s="3" t="n">
        <v>8470</v>
      </c>
      <c r="B8471" s="4" t="s">
        <v>28794</v>
      </c>
      <c r="C8471" s="4" t="s">
        <v>7228</v>
      </c>
      <c r="D8471" s="4" t="s">
        <v>28795</v>
      </c>
      <c r="E8471" s="4" t="s">
        <v>10</v>
      </c>
      <c r="F8471" s="4" t="s">
        <v>28796</v>
      </c>
      <c r="G8471" s="4" t="s">
        <v>12</v>
      </c>
    </row>
    <row r="8472" customFormat="false" ht="15.75" hidden="false" customHeight="false" outlineLevel="0" collapsed="false">
      <c r="A8472" s="3" t="n">
        <v>8471</v>
      </c>
      <c r="B8472" s="4" t="s">
        <v>28797</v>
      </c>
      <c r="C8472" s="4" t="s">
        <v>12639</v>
      </c>
      <c r="D8472" s="4" t="s">
        <v>28798</v>
      </c>
      <c r="E8472" s="4" t="s">
        <v>10</v>
      </c>
      <c r="F8472" s="4" t="s">
        <v>28799</v>
      </c>
      <c r="G8472" s="4" t="s">
        <v>12</v>
      </c>
    </row>
    <row r="8473" customFormat="false" ht="15.75" hidden="false" customHeight="false" outlineLevel="0" collapsed="false">
      <c r="A8473" s="3" t="n">
        <v>8472</v>
      </c>
      <c r="B8473" s="4" t="s">
        <v>28800</v>
      </c>
      <c r="C8473" s="4" t="s">
        <v>6853</v>
      </c>
      <c r="D8473" s="4" t="s">
        <v>28801</v>
      </c>
      <c r="E8473" s="4" t="s">
        <v>10</v>
      </c>
      <c r="F8473" s="4" t="s">
        <v>28802</v>
      </c>
      <c r="G8473" s="4" t="s">
        <v>12</v>
      </c>
    </row>
    <row r="8474" customFormat="false" ht="15.75" hidden="false" customHeight="false" outlineLevel="0" collapsed="false">
      <c r="A8474" s="3" t="n">
        <v>8473</v>
      </c>
      <c r="B8474" s="4" t="s">
        <v>28803</v>
      </c>
      <c r="C8474" s="4" t="s">
        <v>28804</v>
      </c>
      <c r="D8474" s="4" t="s">
        <v>28805</v>
      </c>
      <c r="E8474" s="4" t="s">
        <v>10</v>
      </c>
      <c r="F8474" s="4" t="s">
        <v>28806</v>
      </c>
      <c r="G8474" s="4" t="s">
        <v>12</v>
      </c>
    </row>
    <row r="8475" customFormat="false" ht="15.75" hidden="false" customHeight="false" outlineLevel="0" collapsed="false">
      <c r="A8475" s="3" t="n">
        <v>8474</v>
      </c>
      <c r="B8475" s="4" t="s">
        <v>28807</v>
      </c>
      <c r="C8475" s="4" t="s">
        <v>28808</v>
      </c>
      <c r="D8475" s="4" t="s">
        <v>28809</v>
      </c>
      <c r="E8475" s="4" t="n">
        <f aca="false">+918045639000</f>
        <v>918045639000</v>
      </c>
      <c r="F8475" s="4" t="s">
        <v>28810</v>
      </c>
      <c r="G8475" s="4" t="s">
        <v>12</v>
      </c>
    </row>
    <row r="8476" customFormat="false" ht="15.75" hidden="false" customHeight="false" outlineLevel="0" collapsed="false">
      <c r="A8476" s="3" t="n">
        <v>8475</v>
      </c>
      <c r="B8476" s="4" t="s">
        <v>28811</v>
      </c>
      <c r="C8476" s="4" t="s">
        <v>28812</v>
      </c>
      <c r="D8476" s="4" t="s">
        <v>28813</v>
      </c>
      <c r="E8476" s="4" t="n">
        <f aca="false">+914044662300</f>
        <v>914044662300</v>
      </c>
      <c r="F8476" s="4" t="s">
        <v>28814</v>
      </c>
      <c r="G8476" s="4" t="s">
        <v>12</v>
      </c>
    </row>
    <row r="8477" customFormat="false" ht="15.75" hidden="false" customHeight="false" outlineLevel="0" collapsed="false">
      <c r="A8477" s="3" t="n">
        <v>8476</v>
      </c>
      <c r="B8477" s="4" t="s">
        <v>28815</v>
      </c>
      <c r="C8477" s="4" t="s">
        <v>31</v>
      </c>
      <c r="D8477" s="4" t="s">
        <v>28816</v>
      </c>
      <c r="E8477" s="4" t="s">
        <v>10</v>
      </c>
      <c r="F8477" s="4" t="s">
        <v>10</v>
      </c>
      <c r="G8477" s="7" t="s">
        <v>146</v>
      </c>
    </row>
    <row r="8478" customFormat="false" ht="15.75" hidden="false" customHeight="false" outlineLevel="0" collapsed="false">
      <c r="A8478" s="3" t="n">
        <v>8477</v>
      </c>
      <c r="B8478" s="4" t="s">
        <v>28817</v>
      </c>
      <c r="C8478" s="4" t="s">
        <v>28818</v>
      </c>
      <c r="D8478" s="4" t="s">
        <v>28819</v>
      </c>
      <c r="E8478" s="4" t="s">
        <v>10</v>
      </c>
      <c r="F8478" s="4" t="s">
        <v>28820</v>
      </c>
      <c r="G8478" s="4" t="s">
        <v>12</v>
      </c>
    </row>
    <row r="8479" customFormat="false" ht="15.75" hidden="false" customHeight="false" outlineLevel="0" collapsed="false">
      <c r="A8479" s="3" t="n">
        <v>8478</v>
      </c>
      <c r="B8479" s="4" t="s">
        <v>28821</v>
      </c>
      <c r="C8479" s="4" t="s">
        <v>17478</v>
      </c>
      <c r="D8479" s="4" t="s">
        <v>28822</v>
      </c>
      <c r="E8479" s="4" t="s">
        <v>10</v>
      </c>
      <c r="F8479" s="4" t="s">
        <v>28823</v>
      </c>
      <c r="G8479" s="4" t="s">
        <v>12</v>
      </c>
    </row>
    <row r="8480" customFormat="false" ht="15.75" hidden="false" customHeight="false" outlineLevel="0" collapsed="false">
      <c r="A8480" s="3" t="n">
        <v>8479</v>
      </c>
      <c r="B8480" s="4" t="s">
        <v>28824</v>
      </c>
      <c r="C8480" s="4" t="s">
        <v>28825</v>
      </c>
      <c r="D8480" s="4" t="s">
        <v>28826</v>
      </c>
      <c r="E8480" s="4" t="s">
        <v>10</v>
      </c>
      <c r="F8480" s="10" t="s">
        <v>28827</v>
      </c>
      <c r="G8480" s="4" t="s">
        <v>12</v>
      </c>
    </row>
    <row r="8481" customFormat="false" ht="15.75" hidden="false" customHeight="false" outlineLevel="0" collapsed="false">
      <c r="A8481" s="3" t="n">
        <v>8480</v>
      </c>
      <c r="B8481" s="4" t="s">
        <v>28828</v>
      </c>
      <c r="C8481" s="4" t="s">
        <v>25141</v>
      </c>
      <c r="D8481" s="4" t="s">
        <v>28829</v>
      </c>
      <c r="E8481" s="4" t="n">
        <f aca="false">+918130544500</f>
        <v>918130544500</v>
      </c>
      <c r="F8481" s="4" t="s">
        <v>28830</v>
      </c>
      <c r="G8481" s="4" t="s">
        <v>12</v>
      </c>
    </row>
    <row r="8482" customFormat="false" ht="15.75" hidden="false" customHeight="false" outlineLevel="0" collapsed="false">
      <c r="A8482" s="3" t="n">
        <v>8481</v>
      </c>
      <c r="B8482" s="4" t="s">
        <v>28831</v>
      </c>
      <c r="C8482" s="4" t="s">
        <v>28832</v>
      </c>
      <c r="D8482" s="4" t="s">
        <v>28833</v>
      </c>
      <c r="E8482" s="4" t="s">
        <v>10</v>
      </c>
      <c r="F8482" s="4" t="s">
        <v>28834</v>
      </c>
      <c r="G8482" s="4" t="s">
        <v>12</v>
      </c>
    </row>
    <row r="8483" customFormat="false" ht="15.75" hidden="false" customHeight="false" outlineLevel="0" collapsed="false">
      <c r="A8483" s="3" t="n">
        <v>8482</v>
      </c>
      <c r="B8483" s="4" t="s">
        <v>28835</v>
      </c>
      <c r="C8483" s="4" t="s">
        <v>28836</v>
      </c>
      <c r="D8483" s="4" t="s">
        <v>28837</v>
      </c>
      <c r="E8483" s="4" t="s">
        <v>28838</v>
      </c>
      <c r="F8483" s="4" t="s">
        <v>28839</v>
      </c>
      <c r="G8483" s="4" t="s">
        <v>12</v>
      </c>
    </row>
    <row r="8484" customFormat="false" ht="15.75" hidden="false" customHeight="false" outlineLevel="0" collapsed="false">
      <c r="A8484" s="3" t="n">
        <v>8483</v>
      </c>
      <c r="B8484" s="4" t="s">
        <v>28840</v>
      </c>
      <c r="C8484" s="4" t="s">
        <v>2163</v>
      </c>
      <c r="D8484" s="4" t="s">
        <v>28841</v>
      </c>
      <c r="E8484" s="4" t="s">
        <v>10</v>
      </c>
      <c r="F8484" s="4" t="s">
        <v>28842</v>
      </c>
      <c r="G8484" s="4" t="s">
        <v>12</v>
      </c>
    </row>
    <row r="8485" customFormat="false" ht="15.75" hidden="false" customHeight="false" outlineLevel="0" collapsed="false">
      <c r="A8485" s="3" t="n">
        <v>8484</v>
      </c>
      <c r="B8485" s="4" t="s">
        <v>28843</v>
      </c>
      <c r="C8485" s="4" t="s">
        <v>28844</v>
      </c>
      <c r="D8485" s="4" t="s">
        <v>28845</v>
      </c>
      <c r="E8485" s="4" t="s">
        <v>10</v>
      </c>
      <c r="F8485" s="4" t="s">
        <v>28846</v>
      </c>
      <c r="G8485" s="4" t="s">
        <v>12</v>
      </c>
    </row>
    <row r="8486" customFormat="false" ht="15.75" hidden="false" customHeight="false" outlineLevel="0" collapsed="false">
      <c r="A8486" s="3" t="n">
        <v>8485</v>
      </c>
      <c r="B8486" s="4" t="s">
        <v>28847</v>
      </c>
      <c r="C8486" s="4" t="s">
        <v>3495</v>
      </c>
      <c r="D8486" s="4" t="s">
        <v>28848</v>
      </c>
      <c r="E8486" s="4" t="s">
        <v>28849</v>
      </c>
      <c r="F8486" s="4" t="s">
        <v>28850</v>
      </c>
      <c r="G8486" s="4" t="s">
        <v>12</v>
      </c>
    </row>
    <row r="8487" customFormat="false" ht="15.75" hidden="false" customHeight="false" outlineLevel="0" collapsed="false">
      <c r="A8487" s="3" t="n">
        <v>8486</v>
      </c>
      <c r="B8487" s="4" t="s">
        <v>28851</v>
      </c>
      <c r="C8487" s="4" t="s">
        <v>4087</v>
      </c>
      <c r="D8487" s="6" t="s">
        <v>28852</v>
      </c>
      <c r="E8487" s="4" t="s">
        <v>10</v>
      </c>
      <c r="F8487" s="4" t="s">
        <v>28853</v>
      </c>
      <c r="G8487" s="4" t="s">
        <v>12</v>
      </c>
    </row>
    <row r="8488" customFormat="false" ht="15.75" hidden="false" customHeight="false" outlineLevel="0" collapsed="false">
      <c r="A8488" s="3" t="n">
        <v>8487</v>
      </c>
      <c r="B8488" s="4" t="s">
        <v>28854</v>
      </c>
      <c r="C8488" s="4" t="s">
        <v>101</v>
      </c>
      <c r="D8488" s="4" t="s">
        <v>28855</v>
      </c>
      <c r="E8488" s="4" t="s">
        <v>10</v>
      </c>
      <c r="F8488" s="4" t="s">
        <v>28856</v>
      </c>
      <c r="G8488" s="4" t="s">
        <v>12</v>
      </c>
    </row>
    <row r="8489" customFormat="false" ht="15.75" hidden="false" customHeight="false" outlineLevel="0" collapsed="false">
      <c r="A8489" s="3" t="n">
        <v>8488</v>
      </c>
      <c r="B8489" s="4" t="s">
        <v>28857</v>
      </c>
      <c r="C8489" s="4" t="s">
        <v>28858</v>
      </c>
      <c r="D8489" s="4" t="s">
        <v>28859</v>
      </c>
      <c r="E8489" s="4" t="n">
        <f aca="false">+919198440186</f>
        <v>919198440186</v>
      </c>
      <c r="F8489" s="4" t="s">
        <v>28860</v>
      </c>
      <c r="G8489" s="4" t="s">
        <v>12</v>
      </c>
    </row>
    <row r="8490" customFormat="false" ht="15.75" hidden="false" customHeight="false" outlineLevel="0" collapsed="false">
      <c r="A8490" s="3" t="n">
        <v>8489</v>
      </c>
      <c r="B8490" s="4" t="s">
        <v>28861</v>
      </c>
      <c r="C8490" s="7" t="s">
        <v>28862</v>
      </c>
      <c r="D8490" s="4" t="s">
        <v>28863</v>
      </c>
      <c r="E8490" s="7" t="s">
        <v>10</v>
      </c>
      <c r="F8490" s="7" t="s">
        <v>10</v>
      </c>
      <c r="G8490" s="7" t="s">
        <v>12</v>
      </c>
    </row>
    <row r="8491" customFormat="false" ht="15.75" hidden="false" customHeight="false" outlineLevel="0" collapsed="false">
      <c r="A8491" s="3" t="n">
        <v>8490</v>
      </c>
      <c r="B8491" s="4" t="s">
        <v>28864</v>
      </c>
      <c r="C8491" s="4" t="s">
        <v>31</v>
      </c>
      <c r="D8491" s="4" t="s">
        <v>28865</v>
      </c>
      <c r="E8491" s="4" t="n">
        <f aca="false">+919965792809</f>
        <v>919965792809</v>
      </c>
      <c r="F8491" s="4" t="s">
        <v>28866</v>
      </c>
      <c r="G8491" s="4" t="s">
        <v>12</v>
      </c>
    </row>
    <row r="8492" customFormat="false" ht="15.75" hidden="false" customHeight="false" outlineLevel="0" collapsed="false">
      <c r="A8492" s="3" t="n">
        <v>8491</v>
      </c>
      <c r="B8492" s="4" t="s">
        <v>28867</v>
      </c>
      <c r="C8492" s="4" t="s">
        <v>7178</v>
      </c>
      <c r="D8492" s="4" t="s">
        <v>28868</v>
      </c>
      <c r="E8492" s="4" t="s">
        <v>10</v>
      </c>
      <c r="F8492" s="4" t="s">
        <v>28869</v>
      </c>
      <c r="G8492" s="4" t="s">
        <v>12</v>
      </c>
    </row>
    <row r="8493" customFormat="false" ht="15.75" hidden="false" customHeight="false" outlineLevel="0" collapsed="false">
      <c r="A8493" s="3" t="n">
        <v>8492</v>
      </c>
      <c r="B8493" s="4" t="s">
        <v>28870</v>
      </c>
      <c r="C8493" s="4" t="s">
        <v>28871</v>
      </c>
      <c r="D8493" s="4" t="s">
        <v>28872</v>
      </c>
      <c r="E8493" s="4" t="s">
        <v>10</v>
      </c>
      <c r="F8493" s="4" t="s">
        <v>28873</v>
      </c>
      <c r="G8493" s="4" t="s">
        <v>12</v>
      </c>
    </row>
    <row r="8494" customFormat="false" ht="15.75" hidden="false" customHeight="false" outlineLevel="0" collapsed="false">
      <c r="A8494" s="3" t="n">
        <v>8493</v>
      </c>
      <c r="B8494" s="4" t="s">
        <v>28874</v>
      </c>
      <c r="C8494" s="4" t="s">
        <v>28875</v>
      </c>
      <c r="D8494" s="10" t="s">
        <v>28876</v>
      </c>
      <c r="E8494" s="4" t="s">
        <v>10</v>
      </c>
      <c r="F8494" s="4" t="s">
        <v>28877</v>
      </c>
      <c r="G8494" s="4" t="s">
        <v>12</v>
      </c>
    </row>
    <row r="8495" customFormat="false" ht="15.75" hidden="false" customHeight="false" outlineLevel="0" collapsed="false">
      <c r="A8495" s="3" t="n">
        <v>8494</v>
      </c>
      <c r="B8495" s="4" t="s">
        <v>28878</v>
      </c>
      <c r="C8495" s="4" t="s">
        <v>320</v>
      </c>
      <c r="D8495" s="4" t="s">
        <v>28879</v>
      </c>
      <c r="E8495" s="4" t="s">
        <v>10</v>
      </c>
      <c r="F8495" s="4" t="s">
        <v>28880</v>
      </c>
      <c r="G8495" s="4" t="s">
        <v>12</v>
      </c>
    </row>
    <row r="8496" customFormat="false" ht="15.75" hidden="false" customHeight="false" outlineLevel="0" collapsed="false">
      <c r="A8496" s="3" t="n">
        <v>8495</v>
      </c>
      <c r="B8496" s="4" t="s">
        <v>28881</v>
      </c>
      <c r="C8496" s="4" t="s">
        <v>28882</v>
      </c>
      <c r="D8496" s="4" t="s">
        <v>28883</v>
      </c>
      <c r="E8496" s="4" t="n">
        <f aca="false">+914066417620</f>
        <v>914066417620</v>
      </c>
      <c r="F8496" s="4" t="s">
        <v>28884</v>
      </c>
      <c r="G8496" s="4" t="s">
        <v>12</v>
      </c>
    </row>
    <row r="8497" customFormat="false" ht="15.75" hidden="false" customHeight="false" outlineLevel="0" collapsed="false">
      <c r="A8497" s="3" t="n">
        <v>8496</v>
      </c>
      <c r="B8497" s="4" t="s">
        <v>28885</v>
      </c>
      <c r="C8497" s="4" t="s">
        <v>28886</v>
      </c>
      <c r="D8497" s="4" t="s">
        <v>28887</v>
      </c>
      <c r="E8497" s="4" t="n">
        <f aca="false">+911723049000</f>
        <v>911723049000</v>
      </c>
      <c r="F8497" s="4" t="s">
        <v>28888</v>
      </c>
      <c r="G8497" s="4" t="s">
        <v>12</v>
      </c>
    </row>
    <row r="8498" customFormat="false" ht="15.75" hidden="false" customHeight="false" outlineLevel="0" collapsed="false">
      <c r="A8498" s="3" t="n">
        <v>8497</v>
      </c>
      <c r="B8498" s="4" t="s">
        <v>28889</v>
      </c>
      <c r="C8498" s="4" t="s">
        <v>2693</v>
      </c>
      <c r="D8498" s="4" t="s">
        <v>28890</v>
      </c>
      <c r="E8498" s="4" t="s">
        <v>10</v>
      </c>
      <c r="F8498" s="4" t="s">
        <v>28891</v>
      </c>
      <c r="G8498" s="4" t="s">
        <v>12</v>
      </c>
    </row>
    <row r="8499" customFormat="false" ht="15.75" hidden="false" customHeight="false" outlineLevel="0" collapsed="false">
      <c r="A8499" s="3" t="n">
        <v>8498</v>
      </c>
      <c r="B8499" s="4" t="s">
        <v>28892</v>
      </c>
      <c r="C8499" s="4" t="s">
        <v>28893</v>
      </c>
      <c r="D8499" s="4" t="s">
        <v>28894</v>
      </c>
      <c r="E8499" s="4" t="s">
        <v>10</v>
      </c>
      <c r="F8499" s="4" t="s">
        <v>28895</v>
      </c>
      <c r="G8499" s="4" t="s">
        <v>12</v>
      </c>
    </row>
    <row r="8500" customFormat="false" ht="15.75" hidden="false" customHeight="false" outlineLevel="0" collapsed="false">
      <c r="A8500" s="3" t="n">
        <v>8499</v>
      </c>
      <c r="B8500" s="4" t="s">
        <v>28896</v>
      </c>
      <c r="C8500" s="4" t="s">
        <v>28897</v>
      </c>
      <c r="D8500" s="4" t="s">
        <v>28898</v>
      </c>
      <c r="E8500" s="4" t="n">
        <f aca="false">+919316237117</f>
        <v>919316237117</v>
      </c>
      <c r="F8500" s="4" t="s">
        <v>28899</v>
      </c>
      <c r="G8500" s="4" t="s">
        <v>12</v>
      </c>
    </row>
    <row r="8501" customFormat="false" ht="15.75" hidden="false" customHeight="false" outlineLevel="0" collapsed="false">
      <c r="A8501" s="3" t="n">
        <v>8500</v>
      </c>
      <c r="B8501" s="4" t="s">
        <v>28900</v>
      </c>
      <c r="C8501" s="4" t="s">
        <v>31</v>
      </c>
      <c r="D8501" s="4" t="s">
        <v>28901</v>
      </c>
      <c r="E8501" s="4" t="s">
        <v>10</v>
      </c>
      <c r="F8501" s="4" t="s">
        <v>28902</v>
      </c>
      <c r="G8501" s="4" t="s">
        <v>12</v>
      </c>
    </row>
    <row r="8502" customFormat="false" ht="15.75" hidden="false" customHeight="false" outlineLevel="0" collapsed="false">
      <c r="A8502" s="3" t="n">
        <v>8501</v>
      </c>
      <c r="B8502" s="4" t="s">
        <v>28903</v>
      </c>
      <c r="C8502" s="4" t="s">
        <v>28904</v>
      </c>
      <c r="D8502" s="6" t="s">
        <v>28905</v>
      </c>
      <c r="E8502" s="4" t="s">
        <v>10</v>
      </c>
      <c r="F8502" s="4" t="s">
        <v>28906</v>
      </c>
      <c r="G8502" s="4" t="s">
        <v>12</v>
      </c>
    </row>
    <row r="8503" customFormat="false" ht="15.75" hidden="false" customHeight="false" outlineLevel="0" collapsed="false">
      <c r="A8503" s="3" t="n">
        <v>8502</v>
      </c>
      <c r="B8503" s="4" t="s">
        <v>28907</v>
      </c>
      <c r="C8503" s="4" t="s">
        <v>28908</v>
      </c>
      <c r="D8503" s="4" t="s">
        <v>28909</v>
      </c>
      <c r="E8503" s="4" t="n">
        <f aca="false">+919843846333</f>
        <v>919843846333</v>
      </c>
      <c r="F8503" s="4" t="s">
        <v>28910</v>
      </c>
      <c r="G8503" s="4" t="s">
        <v>12</v>
      </c>
    </row>
    <row r="8504" customFormat="false" ht="15.75" hidden="false" customHeight="false" outlineLevel="0" collapsed="false">
      <c r="A8504" s="3" t="n">
        <v>8503</v>
      </c>
      <c r="B8504" s="4" t="s">
        <v>28911</v>
      </c>
      <c r="C8504" s="4" t="s">
        <v>1851</v>
      </c>
      <c r="D8504" s="4" t="s">
        <v>28912</v>
      </c>
      <c r="E8504" s="4" t="n">
        <f aca="false">+918041508551</f>
        <v>918041508551</v>
      </c>
      <c r="F8504" s="4" t="s">
        <v>28913</v>
      </c>
      <c r="G8504" s="4" t="s">
        <v>12</v>
      </c>
    </row>
    <row r="8505" customFormat="false" ht="15.75" hidden="false" customHeight="false" outlineLevel="0" collapsed="false">
      <c r="A8505" s="3" t="n">
        <v>8504</v>
      </c>
      <c r="B8505" s="4" t="s">
        <v>28914</v>
      </c>
      <c r="C8505" s="4" t="s">
        <v>28915</v>
      </c>
      <c r="D8505" s="4" t="s">
        <v>28916</v>
      </c>
      <c r="E8505" s="4" t="n">
        <f aca="false">+912261920071</f>
        <v>912261920071</v>
      </c>
      <c r="F8505" s="4" t="s">
        <v>28917</v>
      </c>
      <c r="G8505" s="4" t="s">
        <v>12</v>
      </c>
    </row>
    <row r="8506" customFormat="false" ht="15.75" hidden="false" customHeight="false" outlineLevel="0" collapsed="false">
      <c r="A8506" s="3" t="n">
        <v>8505</v>
      </c>
      <c r="B8506" s="4" t="s">
        <v>28918</v>
      </c>
      <c r="C8506" s="4" t="s">
        <v>28919</v>
      </c>
      <c r="D8506" s="4" t="s">
        <v>28920</v>
      </c>
      <c r="E8506" s="4" t="n">
        <f aca="false">+911146464444</f>
        <v>911146464444</v>
      </c>
      <c r="F8506" s="4" t="s">
        <v>28921</v>
      </c>
      <c r="G8506" s="4" t="s">
        <v>12</v>
      </c>
    </row>
    <row r="8507" customFormat="false" ht="15.75" hidden="false" customHeight="false" outlineLevel="0" collapsed="false">
      <c r="A8507" s="3" t="n">
        <v>8506</v>
      </c>
      <c r="B8507" s="4" t="s">
        <v>28922</v>
      </c>
      <c r="C8507" s="4" t="s">
        <v>28923</v>
      </c>
      <c r="D8507" s="4" t="s">
        <v>28924</v>
      </c>
      <c r="E8507" s="4" t="s">
        <v>10</v>
      </c>
      <c r="F8507" s="4" t="s">
        <v>28925</v>
      </c>
      <c r="G8507" s="4" t="s">
        <v>12</v>
      </c>
    </row>
    <row r="8508" customFormat="false" ht="15.75" hidden="false" customHeight="false" outlineLevel="0" collapsed="false">
      <c r="A8508" s="3" t="n">
        <v>8507</v>
      </c>
      <c r="B8508" s="4" t="s">
        <v>28926</v>
      </c>
      <c r="C8508" s="4" t="s">
        <v>28927</v>
      </c>
      <c r="D8508" s="10" t="s">
        <v>28928</v>
      </c>
      <c r="E8508" s="4" t="s">
        <v>10</v>
      </c>
      <c r="F8508" s="4" t="s">
        <v>28929</v>
      </c>
      <c r="G8508" s="4" t="s">
        <v>12</v>
      </c>
    </row>
    <row r="8509" customFormat="false" ht="15.75" hidden="false" customHeight="false" outlineLevel="0" collapsed="false">
      <c r="A8509" s="3" t="n">
        <v>8508</v>
      </c>
      <c r="B8509" s="4" t="s">
        <v>28930</v>
      </c>
      <c r="C8509" s="4" t="s">
        <v>28931</v>
      </c>
      <c r="D8509" s="4" t="s">
        <v>28932</v>
      </c>
      <c r="E8509" s="4" t="n">
        <f aca="false">+918067370000</f>
        <v>918067370000</v>
      </c>
      <c r="F8509" s="4" t="s">
        <v>28933</v>
      </c>
      <c r="G8509" s="4" t="s">
        <v>12</v>
      </c>
    </row>
    <row r="8510" customFormat="false" ht="15.75" hidden="false" customHeight="false" outlineLevel="0" collapsed="false">
      <c r="A8510" s="3" t="n">
        <v>8509</v>
      </c>
      <c r="B8510" s="4" t="s">
        <v>28934</v>
      </c>
      <c r="C8510" s="4" t="s">
        <v>2693</v>
      </c>
      <c r="D8510" s="4" t="s">
        <v>28935</v>
      </c>
      <c r="E8510" s="4" t="s">
        <v>10</v>
      </c>
      <c r="F8510" s="4" t="s">
        <v>28936</v>
      </c>
      <c r="G8510" s="4" t="s">
        <v>12</v>
      </c>
    </row>
    <row r="8511" customFormat="false" ht="15.75" hidden="false" customHeight="false" outlineLevel="0" collapsed="false">
      <c r="A8511" s="3" t="n">
        <v>8510</v>
      </c>
      <c r="B8511" s="4" t="s">
        <v>28937</v>
      </c>
      <c r="C8511" s="4" t="s">
        <v>28938</v>
      </c>
      <c r="D8511" s="4" t="s">
        <v>28939</v>
      </c>
      <c r="E8511" s="4" t="n">
        <f aca="false">+911244561000</f>
        <v>911244561000</v>
      </c>
      <c r="F8511" s="4" t="s">
        <v>28940</v>
      </c>
      <c r="G8511" s="4" t="s">
        <v>12</v>
      </c>
    </row>
    <row r="8512" customFormat="false" ht="15.75" hidden="false" customHeight="false" outlineLevel="0" collapsed="false">
      <c r="A8512" s="3" t="n">
        <v>8511</v>
      </c>
      <c r="B8512" s="4" t="s">
        <v>28941</v>
      </c>
      <c r="C8512" s="4" t="s">
        <v>28942</v>
      </c>
      <c r="D8512" s="4" t="s">
        <v>28943</v>
      </c>
      <c r="E8512" s="4" t="n">
        <f aca="false">+919940012051</f>
        <v>919940012051</v>
      </c>
      <c r="F8512" s="4" t="s">
        <v>28944</v>
      </c>
      <c r="G8512" s="4" t="s">
        <v>12</v>
      </c>
    </row>
    <row r="8513" customFormat="false" ht="15.75" hidden="false" customHeight="false" outlineLevel="0" collapsed="false">
      <c r="A8513" s="3" t="n">
        <v>8512</v>
      </c>
      <c r="B8513" s="4" t="s">
        <v>28945</v>
      </c>
      <c r="C8513" s="4" t="s">
        <v>28946</v>
      </c>
      <c r="D8513" s="4" t="s">
        <v>28947</v>
      </c>
      <c r="E8513" s="4" t="s">
        <v>10</v>
      </c>
      <c r="F8513" s="4" t="s">
        <v>28948</v>
      </c>
      <c r="G8513" s="4" t="s">
        <v>12</v>
      </c>
    </row>
    <row r="8514" customFormat="false" ht="15.75" hidden="false" customHeight="false" outlineLevel="0" collapsed="false">
      <c r="A8514" s="3" t="n">
        <v>8513</v>
      </c>
      <c r="B8514" s="4" t="s">
        <v>28949</v>
      </c>
      <c r="C8514" s="4" t="s">
        <v>28950</v>
      </c>
      <c r="D8514" s="4" t="s">
        <v>28951</v>
      </c>
      <c r="E8514" s="4" t="s">
        <v>10</v>
      </c>
      <c r="F8514" s="4" t="s">
        <v>28952</v>
      </c>
      <c r="G8514" s="4" t="s">
        <v>12</v>
      </c>
    </row>
    <row r="8515" customFormat="false" ht="15.75" hidden="false" customHeight="false" outlineLevel="0" collapsed="false">
      <c r="A8515" s="3" t="n">
        <v>8514</v>
      </c>
      <c r="B8515" s="4" t="s">
        <v>28953</v>
      </c>
      <c r="C8515" s="7" t="s">
        <v>5900</v>
      </c>
      <c r="D8515" s="12" t="s">
        <v>28954</v>
      </c>
      <c r="E8515" s="7" t="s">
        <v>10</v>
      </c>
      <c r="F8515" s="7" t="s">
        <v>10</v>
      </c>
      <c r="G8515" s="7" t="s">
        <v>28955</v>
      </c>
    </row>
    <row r="8516" customFormat="false" ht="15.75" hidden="false" customHeight="false" outlineLevel="0" collapsed="false">
      <c r="A8516" s="3" t="n">
        <v>8515</v>
      </c>
      <c r="B8516" s="10" t="s">
        <v>28956</v>
      </c>
      <c r="C8516" s="4" t="s">
        <v>28957</v>
      </c>
      <c r="D8516" s="10" t="s">
        <v>28958</v>
      </c>
      <c r="E8516" s="4" t="s">
        <v>10</v>
      </c>
      <c r="F8516" s="10" t="s">
        <v>28959</v>
      </c>
      <c r="G8516" s="4" t="s">
        <v>12</v>
      </c>
    </row>
    <row r="8517" customFormat="false" ht="15.75" hidden="false" customHeight="false" outlineLevel="0" collapsed="false">
      <c r="A8517" s="3" t="n">
        <v>8516</v>
      </c>
      <c r="B8517" s="4" t="s">
        <v>28960</v>
      </c>
      <c r="C8517" s="4" t="s">
        <v>28961</v>
      </c>
      <c r="D8517" s="4" t="s">
        <v>28962</v>
      </c>
      <c r="E8517" s="4" t="n">
        <f aca="false">+914044674467</f>
        <v>914044674467</v>
      </c>
      <c r="F8517" s="4" t="s">
        <v>28963</v>
      </c>
      <c r="G8517" s="4" t="s">
        <v>12</v>
      </c>
    </row>
    <row r="8518" customFormat="false" ht="15.75" hidden="false" customHeight="false" outlineLevel="0" collapsed="false">
      <c r="A8518" s="3" t="n">
        <v>8517</v>
      </c>
      <c r="B8518" s="4" t="s">
        <v>28964</v>
      </c>
      <c r="C8518" s="4" t="s">
        <v>28965</v>
      </c>
      <c r="D8518" s="4" t="s">
        <v>28966</v>
      </c>
      <c r="E8518" s="4" t="n">
        <f aca="false">+914430274000</f>
        <v>914430274000</v>
      </c>
      <c r="F8518" s="4" t="s">
        <v>28967</v>
      </c>
      <c r="G8518" s="4" t="s">
        <v>12</v>
      </c>
    </row>
    <row r="8519" customFormat="false" ht="15.75" hidden="false" customHeight="false" outlineLevel="0" collapsed="false">
      <c r="A8519" s="3" t="n">
        <v>8518</v>
      </c>
      <c r="B8519" s="4" t="s">
        <v>28968</v>
      </c>
      <c r="C8519" s="4" t="s">
        <v>31</v>
      </c>
      <c r="D8519" s="4" t="s">
        <v>28969</v>
      </c>
      <c r="E8519" s="4" t="s">
        <v>10</v>
      </c>
      <c r="F8519" s="4" t="s">
        <v>28970</v>
      </c>
      <c r="G8519" s="4" t="s">
        <v>12</v>
      </c>
    </row>
    <row r="8520" customFormat="false" ht="15.75" hidden="false" customHeight="false" outlineLevel="0" collapsed="false">
      <c r="A8520" s="3" t="n">
        <v>8519</v>
      </c>
      <c r="B8520" s="4" t="s">
        <v>28971</v>
      </c>
      <c r="C8520" s="4" t="s">
        <v>28972</v>
      </c>
      <c r="D8520" s="4" t="s">
        <v>28973</v>
      </c>
      <c r="E8520" s="4" t="n">
        <f aca="false">+918007431617</f>
        <v>918007431617</v>
      </c>
      <c r="F8520" s="4" t="s">
        <v>28974</v>
      </c>
      <c r="G8520" s="4" t="s">
        <v>12</v>
      </c>
    </row>
    <row r="8521" customFormat="false" ht="15.75" hidden="false" customHeight="false" outlineLevel="0" collapsed="false">
      <c r="A8521" s="3" t="n">
        <v>8520</v>
      </c>
      <c r="B8521" s="4" t="s">
        <v>28975</v>
      </c>
      <c r="C8521" s="4" t="s">
        <v>1121</v>
      </c>
      <c r="D8521" s="4" t="s">
        <v>28976</v>
      </c>
      <c r="E8521" s="4" t="n">
        <f aca="false">+914066512061</f>
        <v>914066512061</v>
      </c>
      <c r="F8521" s="4" t="s">
        <v>28977</v>
      </c>
      <c r="G8521" s="4" t="s">
        <v>12</v>
      </c>
    </row>
    <row r="8522" customFormat="false" ht="15.75" hidden="false" customHeight="false" outlineLevel="0" collapsed="false">
      <c r="A8522" s="3" t="n">
        <v>8521</v>
      </c>
      <c r="B8522" s="4" t="s">
        <v>28978</v>
      </c>
      <c r="C8522" s="4" t="s">
        <v>28979</v>
      </c>
      <c r="D8522" s="4" t="s">
        <v>28980</v>
      </c>
      <c r="E8522" s="4" t="s">
        <v>10</v>
      </c>
      <c r="F8522" s="4" t="s">
        <v>28981</v>
      </c>
      <c r="G8522" s="4" t="s">
        <v>12</v>
      </c>
    </row>
    <row r="8523" customFormat="false" ht="15.75" hidden="false" customHeight="false" outlineLevel="0" collapsed="false">
      <c r="A8523" s="3" t="n">
        <v>8522</v>
      </c>
      <c r="B8523" s="4" t="s">
        <v>28982</v>
      </c>
      <c r="C8523" s="4" t="s">
        <v>31</v>
      </c>
      <c r="D8523" s="4" t="s">
        <v>28983</v>
      </c>
      <c r="E8523" s="4" t="s">
        <v>10</v>
      </c>
      <c r="F8523" s="4" t="s">
        <v>28984</v>
      </c>
      <c r="G8523" s="4" t="s">
        <v>12</v>
      </c>
    </row>
    <row r="8524" customFormat="false" ht="15.75" hidden="false" customHeight="false" outlineLevel="0" collapsed="false">
      <c r="A8524" s="3" t="n">
        <v>8523</v>
      </c>
      <c r="B8524" s="4" t="s">
        <v>28985</v>
      </c>
      <c r="C8524" s="4" t="s">
        <v>31</v>
      </c>
      <c r="D8524" s="4" t="s">
        <v>28986</v>
      </c>
      <c r="E8524" s="4" t="n">
        <f aca="false">+917122567383</f>
        <v>917122567383</v>
      </c>
      <c r="F8524" s="4" t="s">
        <v>28987</v>
      </c>
      <c r="G8524" s="4" t="s">
        <v>12</v>
      </c>
    </row>
    <row r="8525" customFormat="false" ht="15.75" hidden="false" customHeight="false" outlineLevel="0" collapsed="false">
      <c r="A8525" s="3" t="n">
        <v>8524</v>
      </c>
      <c r="B8525" s="4" t="s">
        <v>28988</v>
      </c>
      <c r="C8525" s="4" t="s">
        <v>20701</v>
      </c>
      <c r="D8525" s="4" t="s">
        <v>28989</v>
      </c>
      <c r="E8525" s="4" t="n">
        <f aca="false">+918065656700</f>
        <v>918065656700</v>
      </c>
      <c r="F8525" s="4" t="s">
        <v>28990</v>
      </c>
      <c r="G8525" s="4" t="s">
        <v>12</v>
      </c>
    </row>
    <row r="8526" customFormat="false" ht="15.75" hidden="false" customHeight="false" outlineLevel="0" collapsed="false">
      <c r="A8526" s="3" t="n">
        <v>8525</v>
      </c>
      <c r="B8526" s="4" t="s">
        <v>28991</v>
      </c>
      <c r="C8526" s="7" t="s">
        <v>28992</v>
      </c>
      <c r="D8526" s="7" t="s">
        <v>28993</v>
      </c>
      <c r="E8526" s="7" t="s">
        <v>10</v>
      </c>
      <c r="F8526" s="7" t="s">
        <v>10</v>
      </c>
      <c r="G8526" s="7" t="s">
        <v>12</v>
      </c>
    </row>
    <row r="8527" customFormat="false" ht="15.75" hidden="false" customHeight="false" outlineLevel="0" collapsed="false">
      <c r="A8527" s="3" t="n">
        <v>8526</v>
      </c>
      <c r="B8527" s="4" t="s">
        <v>28994</v>
      </c>
      <c r="C8527" s="4" t="s">
        <v>28995</v>
      </c>
      <c r="D8527" s="6" t="s">
        <v>28996</v>
      </c>
      <c r="E8527" s="4" t="s">
        <v>28997</v>
      </c>
      <c r="F8527" s="4" t="s">
        <v>28998</v>
      </c>
      <c r="G8527" s="4" t="s">
        <v>12</v>
      </c>
    </row>
    <row r="8528" customFormat="false" ht="15.75" hidden="false" customHeight="false" outlineLevel="0" collapsed="false">
      <c r="A8528" s="3" t="n">
        <v>8527</v>
      </c>
      <c r="B8528" s="4" t="s">
        <v>28999</v>
      </c>
      <c r="C8528" s="4" t="s">
        <v>29000</v>
      </c>
      <c r="D8528" s="4" t="s">
        <v>29001</v>
      </c>
      <c r="E8528" s="4" t="n">
        <f aca="false">+912226210861</f>
        <v>912226210861</v>
      </c>
      <c r="F8528" s="4" t="s">
        <v>29002</v>
      </c>
      <c r="G8528" s="4" t="s">
        <v>12</v>
      </c>
    </row>
    <row r="8529" customFormat="false" ht="15.75" hidden="false" customHeight="false" outlineLevel="0" collapsed="false">
      <c r="A8529" s="3" t="n">
        <v>8528</v>
      </c>
      <c r="B8529" s="4" t="s">
        <v>29003</v>
      </c>
      <c r="C8529" s="4" t="s">
        <v>31</v>
      </c>
      <c r="D8529" s="4" t="s">
        <v>29004</v>
      </c>
      <c r="E8529" s="4" t="s">
        <v>10</v>
      </c>
      <c r="F8529" s="4" t="s">
        <v>10</v>
      </c>
      <c r="G8529" s="4" t="s">
        <v>12</v>
      </c>
    </row>
    <row r="8530" customFormat="false" ht="15.75" hidden="false" customHeight="false" outlineLevel="0" collapsed="false">
      <c r="A8530" s="3" t="n">
        <v>8529</v>
      </c>
      <c r="B8530" s="4" t="s">
        <v>29005</v>
      </c>
      <c r="C8530" s="4" t="s">
        <v>29006</v>
      </c>
      <c r="D8530" s="4" t="s">
        <v>29007</v>
      </c>
      <c r="E8530" s="4" t="n">
        <f aca="false">+919840667288</f>
        <v>919840667288</v>
      </c>
      <c r="F8530" s="4" t="s">
        <v>29008</v>
      </c>
      <c r="G8530" s="4" t="s">
        <v>12</v>
      </c>
    </row>
    <row r="8531" customFormat="false" ht="15.75" hidden="false" customHeight="false" outlineLevel="0" collapsed="false">
      <c r="A8531" s="3" t="n">
        <v>8530</v>
      </c>
      <c r="B8531" s="4" t="s">
        <v>29009</v>
      </c>
      <c r="C8531" s="4" t="s">
        <v>29010</v>
      </c>
      <c r="D8531" s="4" t="s">
        <v>29011</v>
      </c>
      <c r="E8531" s="4" t="s">
        <v>10</v>
      </c>
      <c r="F8531" s="4" t="s">
        <v>29012</v>
      </c>
      <c r="G8531" s="4" t="s">
        <v>12</v>
      </c>
    </row>
    <row r="8532" customFormat="false" ht="15.75" hidden="false" customHeight="false" outlineLevel="0" collapsed="false">
      <c r="A8532" s="3" t="n">
        <v>8531</v>
      </c>
      <c r="B8532" s="4" t="s">
        <v>29013</v>
      </c>
      <c r="C8532" s="4" t="s">
        <v>29014</v>
      </c>
      <c r="D8532" s="4" t="s">
        <v>29015</v>
      </c>
      <c r="E8532" s="4" t="n">
        <f aca="false">+919899597744</f>
        <v>919899597744</v>
      </c>
      <c r="F8532" s="4" t="s">
        <v>29016</v>
      </c>
      <c r="G8532" s="4" t="s">
        <v>12</v>
      </c>
    </row>
    <row r="8533" customFormat="false" ht="15.75" hidden="false" customHeight="false" outlineLevel="0" collapsed="false">
      <c r="A8533" s="3" t="n">
        <v>8532</v>
      </c>
      <c r="B8533" s="4" t="s">
        <v>29017</v>
      </c>
      <c r="C8533" s="4" t="s">
        <v>29018</v>
      </c>
      <c r="D8533" s="4" t="s">
        <v>29019</v>
      </c>
      <c r="E8533" s="4" t="s">
        <v>10</v>
      </c>
      <c r="F8533" s="4" t="s">
        <v>29020</v>
      </c>
      <c r="G8533" s="4" t="s">
        <v>12</v>
      </c>
    </row>
    <row r="8534" customFormat="false" ht="15.75" hidden="false" customHeight="false" outlineLevel="0" collapsed="false">
      <c r="A8534" s="3" t="n">
        <v>8533</v>
      </c>
      <c r="B8534" s="4" t="s">
        <v>29021</v>
      </c>
      <c r="C8534" s="4" t="s">
        <v>29022</v>
      </c>
      <c r="D8534" s="4" t="s">
        <v>29023</v>
      </c>
      <c r="E8534" s="4" t="s">
        <v>10</v>
      </c>
      <c r="F8534" s="4" t="s">
        <v>29024</v>
      </c>
      <c r="G8534" s="4" t="s">
        <v>12</v>
      </c>
    </row>
    <row r="8535" customFormat="false" ht="15.75" hidden="false" customHeight="false" outlineLevel="0" collapsed="false">
      <c r="A8535" s="3" t="n">
        <v>8534</v>
      </c>
      <c r="B8535" s="4" t="s">
        <v>29025</v>
      </c>
      <c r="C8535" s="4" t="s">
        <v>29026</v>
      </c>
      <c r="D8535" s="4" t="s">
        <v>29027</v>
      </c>
      <c r="E8535" s="4" t="s">
        <v>10</v>
      </c>
      <c r="F8535" s="4" t="s">
        <v>29028</v>
      </c>
      <c r="G8535" s="4" t="s">
        <v>12</v>
      </c>
    </row>
    <row r="8536" customFormat="false" ht="15.75" hidden="false" customHeight="false" outlineLevel="0" collapsed="false">
      <c r="A8536" s="3" t="n">
        <v>8535</v>
      </c>
      <c r="B8536" s="4" t="s">
        <v>29029</v>
      </c>
      <c r="C8536" s="4" t="s">
        <v>29030</v>
      </c>
      <c r="D8536" s="4" t="s">
        <v>29031</v>
      </c>
      <c r="E8536" s="4" t="n">
        <f aca="false">+912266217007</f>
        <v>912266217007</v>
      </c>
      <c r="F8536" s="4" t="s">
        <v>29032</v>
      </c>
      <c r="G8536" s="4" t="s">
        <v>12</v>
      </c>
    </row>
    <row r="8537" customFormat="false" ht="15.75" hidden="false" customHeight="false" outlineLevel="0" collapsed="false">
      <c r="A8537" s="3" t="n">
        <v>8536</v>
      </c>
      <c r="B8537" s="4" t="s">
        <v>29033</v>
      </c>
      <c r="C8537" s="4" t="s">
        <v>31</v>
      </c>
      <c r="D8537" s="4" t="s">
        <v>29034</v>
      </c>
      <c r="E8537" s="4" t="s">
        <v>10</v>
      </c>
      <c r="F8537" s="4" t="s">
        <v>29035</v>
      </c>
      <c r="G8537" s="4" t="s">
        <v>12</v>
      </c>
    </row>
    <row r="8538" customFormat="false" ht="15.75" hidden="false" customHeight="false" outlineLevel="0" collapsed="false">
      <c r="A8538" s="3" t="n">
        <v>8537</v>
      </c>
      <c r="B8538" s="4" t="s">
        <v>29036</v>
      </c>
      <c r="C8538" s="4" t="s">
        <v>29037</v>
      </c>
      <c r="D8538" s="4" t="s">
        <v>29038</v>
      </c>
      <c r="E8538" s="4" t="s">
        <v>29039</v>
      </c>
      <c r="F8538" s="10" t="s">
        <v>29040</v>
      </c>
      <c r="G8538" s="4" t="s">
        <v>12</v>
      </c>
    </row>
    <row r="8539" customFormat="false" ht="15.75" hidden="false" customHeight="false" outlineLevel="0" collapsed="false">
      <c r="A8539" s="3" t="n">
        <v>8538</v>
      </c>
      <c r="B8539" s="4" t="s">
        <v>29041</v>
      </c>
      <c r="C8539" s="4" t="s">
        <v>31</v>
      </c>
      <c r="D8539" s="4" t="s">
        <v>29042</v>
      </c>
      <c r="E8539" s="4" t="s">
        <v>10</v>
      </c>
      <c r="F8539" s="4" t="s">
        <v>29043</v>
      </c>
      <c r="G8539" s="4" t="s">
        <v>12</v>
      </c>
    </row>
    <row r="8540" customFormat="false" ht="15.75" hidden="false" customHeight="false" outlineLevel="0" collapsed="false">
      <c r="A8540" s="3" t="n">
        <v>8539</v>
      </c>
      <c r="B8540" s="4" t="s">
        <v>29044</v>
      </c>
      <c r="C8540" s="4" t="s">
        <v>29045</v>
      </c>
      <c r="D8540" s="4" t="s">
        <v>29046</v>
      </c>
      <c r="E8540" s="4" t="n">
        <f aca="false">+914066353344</f>
        <v>914066353344</v>
      </c>
      <c r="F8540" s="4" t="s">
        <v>29047</v>
      </c>
      <c r="G8540" s="4" t="s">
        <v>12</v>
      </c>
    </row>
    <row r="8541" customFormat="false" ht="15.75" hidden="false" customHeight="false" outlineLevel="0" collapsed="false">
      <c r="A8541" s="3" t="n">
        <v>8540</v>
      </c>
      <c r="B8541" s="4" t="s">
        <v>29048</v>
      </c>
      <c r="C8541" s="4" t="s">
        <v>6853</v>
      </c>
      <c r="D8541" s="7" t="s">
        <v>29049</v>
      </c>
      <c r="E8541" s="7" t="s">
        <v>10</v>
      </c>
      <c r="F8541" s="7" t="s">
        <v>10</v>
      </c>
      <c r="G8541" s="7" t="s">
        <v>12</v>
      </c>
    </row>
    <row r="8542" customFormat="false" ht="15.75" hidden="false" customHeight="false" outlineLevel="0" collapsed="false">
      <c r="A8542" s="3" t="n">
        <v>8541</v>
      </c>
      <c r="B8542" s="4" t="s">
        <v>29050</v>
      </c>
      <c r="C8542" s="7" t="s">
        <v>29051</v>
      </c>
      <c r="D8542" s="7" t="s">
        <v>29052</v>
      </c>
      <c r="E8542" s="7" t="s">
        <v>10</v>
      </c>
      <c r="F8542" s="7" t="s">
        <v>10</v>
      </c>
      <c r="G8542" s="7" t="s">
        <v>12</v>
      </c>
    </row>
    <row r="8543" customFormat="false" ht="15.75" hidden="false" customHeight="false" outlineLevel="0" collapsed="false">
      <c r="A8543" s="3" t="n">
        <v>8542</v>
      </c>
      <c r="B8543" s="4" t="s">
        <v>29053</v>
      </c>
      <c r="C8543" s="4" t="s">
        <v>31</v>
      </c>
      <c r="D8543" s="4" t="s">
        <v>29054</v>
      </c>
      <c r="E8543" s="4" t="s">
        <v>10</v>
      </c>
      <c r="F8543" s="4" t="s">
        <v>29055</v>
      </c>
      <c r="G8543" s="4" t="s">
        <v>12</v>
      </c>
    </row>
    <row r="8544" customFormat="false" ht="15.75" hidden="false" customHeight="false" outlineLevel="0" collapsed="false">
      <c r="A8544" s="3" t="n">
        <v>8543</v>
      </c>
      <c r="B8544" s="4" t="s">
        <v>29056</v>
      </c>
      <c r="C8544" s="4" t="s">
        <v>29057</v>
      </c>
      <c r="D8544" s="4" t="s">
        <v>29058</v>
      </c>
      <c r="E8544" s="4" t="s">
        <v>10</v>
      </c>
      <c r="F8544" s="4" t="s">
        <v>10</v>
      </c>
      <c r="G8544" s="4" t="s">
        <v>12</v>
      </c>
    </row>
    <row r="8545" customFormat="false" ht="15.75" hidden="false" customHeight="false" outlineLevel="0" collapsed="false">
      <c r="A8545" s="3" t="n">
        <v>8544</v>
      </c>
      <c r="B8545" s="4" t="s">
        <v>29059</v>
      </c>
      <c r="C8545" s="4" t="s">
        <v>29060</v>
      </c>
      <c r="D8545" s="4" t="s">
        <v>29061</v>
      </c>
      <c r="E8545" s="4" t="n">
        <f aca="false">+912271174796</f>
        <v>912271174796</v>
      </c>
      <c r="F8545" s="4" t="s">
        <v>29062</v>
      </c>
      <c r="G8545" s="4" t="s">
        <v>12</v>
      </c>
    </row>
    <row r="8546" customFormat="false" ht="15.75" hidden="false" customHeight="false" outlineLevel="0" collapsed="false">
      <c r="A8546" s="3" t="n">
        <v>8545</v>
      </c>
      <c r="B8546" s="4" t="s">
        <v>29063</v>
      </c>
      <c r="C8546" s="4" t="s">
        <v>3495</v>
      </c>
      <c r="D8546" s="6" t="s">
        <v>29064</v>
      </c>
      <c r="E8546" s="4" t="s">
        <v>10</v>
      </c>
      <c r="F8546" s="4" t="s">
        <v>29065</v>
      </c>
      <c r="G8546" s="4" t="s">
        <v>12</v>
      </c>
    </row>
    <row r="8547" customFormat="false" ht="15.75" hidden="false" customHeight="false" outlineLevel="0" collapsed="false">
      <c r="A8547" s="3" t="n">
        <v>8546</v>
      </c>
      <c r="B8547" s="4" t="s">
        <v>29066</v>
      </c>
      <c r="C8547" s="4" t="s">
        <v>29067</v>
      </c>
      <c r="D8547" s="4" t="s">
        <v>29068</v>
      </c>
      <c r="E8547" s="4" t="s">
        <v>10</v>
      </c>
      <c r="F8547" s="4" t="s">
        <v>29069</v>
      </c>
      <c r="G8547" s="4" t="s">
        <v>12</v>
      </c>
    </row>
    <row r="8548" customFormat="false" ht="15.75" hidden="false" customHeight="false" outlineLevel="0" collapsed="false">
      <c r="A8548" s="3" t="n">
        <v>8547</v>
      </c>
      <c r="B8548" s="4" t="s">
        <v>29070</v>
      </c>
      <c r="C8548" s="4" t="s">
        <v>29071</v>
      </c>
      <c r="D8548" s="4" t="s">
        <v>29072</v>
      </c>
      <c r="E8548" s="4" t="s">
        <v>10</v>
      </c>
      <c r="F8548" s="4" t="s">
        <v>29073</v>
      </c>
      <c r="G8548" s="4" t="s">
        <v>12</v>
      </c>
    </row>
    <row r="8549" customFormat="false" ht="15.75" hidden="false" customHeight="false" outlineLevel="0" collapsed="false">
      <c r="A8549" s="3" t="n">
        <v>8548</v>
      </c>
      <c r="B8549" s="4" t="s">
        <v>29074</v>
      </c>
      <c r="C8549" s="4" t="s">
        <v>29075</v>
      </c>
      <c r="D8549" s="4" t="s">
        <v>29076</v>
      </c>
      <c r="E8549" s="4" t="n">
        <f aca="false">+914066537000</f>
        <v>914066537000</v>
      </c>
      <c r="F8549" s="4" t="s">
        <v>29077</v>
      </c>
      <c r="G8549" s="4" t="s">
        <v>12</v>
      </c>
    </row>
    <row r="8550" customFormat="false" ht="15.75" hidden="false" customHeight="false" outlineLevel="0" collapsed="false">
      <c r="A8550" s="3" t="n">
        <v>8549</v>
      </c>
      <c r="B8550" s="4" t="s">
        <v>29078</v>
      </c>
      <c r="C8550" s="4" t="s">
        <v>31</v>
      </c>
      <c r="D8550" s="4" t="s">
        <v>29079</v>
      </c>
      <c r="E8550" s="4" t="s">
        <v>29080</v>
      </c>
      <c r="F8550" s="4" t="s">
        <v>10</v>
      </c>
      <c r="G8550" s="4" t="s">
        <v>12</v>
      </c>
    </row>
    <row r="8551" customFormat="false" ht="15.75" hidden="false" customHeight="false" outlineLevel="0" collapsed="false">
      <c r="A8551" s="3" t="n">
        <v>8550</v>
      </c>
      <c r="B8551" s="5" t="s">
        <v>29081</v>
      </c>
      <c r="C8551" s="4" t="s">
        <v>29082</v>
      </c>
      <c r="D8551" s="4" t="s">
        <v>29083</v>
      </c>
      <c r="E8551" s="4" t="s">
        <v>10</v>
      </c>
      <c r="F8551" s="4" t="s">
        <v>29084</v>
      </c>
      <c r="G8551" s="4" t="s">
        <v>12</v>
      </c>
    </row>
    <row r="8552" customFormat="false" ht="15.75" hidden="false" customHeight="false" outlineLevel="0" collapsed="false">
      <c r="A8552" s="3" t="n">
        <v>8551</v>
      </c>
      <c r="B8552" s="4" t="s">
        <v>29085</v>
      </c>
      <c r="C8552" s="4" t="s">
        <v>21839</v>
      </c>
      <c r="D8552" s="4" t="s">
        <v>29086</v>
      </c>
      <c r="E8552" s="4" t="s">
        <v>10</v>
      </c>
      <c r="F8552" s="4" t="s">
        <v>29087</v>
      </c>
      <c r="G8552" s="4" t="s">
        <v>12</v>
      </c>
    </row>
    <row r="8553" customFormat="false" ht="15.75" hidden="false" customHeight="false" outlineLevel="0" collapsed="false">
      <c r="A8553" s="3" t="n">
        <v>8552</v>
      </c>
      <c r="B8553" s="4" t="s">
        <v>29088</v>
      </c>
      <c r="C8553" s="4" t="s">
        <v>29089</v>
      </c>
      <c r="D8553" s="4" t="s">
        <v>29090</v>
      </c>
      <c r="E8553" s="4" t="n">
        <f aca="false">+911242807000</f>
        <v>911242807000</v>
      </c>
      <c r="F8553" s="4" t="s">
        <v>29069</v>
      </c>
      <c r="G8553" s="4" t="s">
        <v>12</v>
      </c>
    </row>
    <row r="8554" customFormat="false" ht="15.75" hidden="false" customHeight="false" outlineLevel="0" collapsed="false">
      <c r="A8554" s="3" t="n">
        <v>8553</v>
      </c>
      <c r="B8554" s="4" t="s">
        <v>29091</v>
      </c>
      <c r="C8554" s="4" t="s">
        <v>29092</v>
      </c>
      <c r="D8554" s="4" t="s">
        <v>29093</v>
      </c>
      <c r="E8554" s="4" t="n">
        <f aca="false">+917753811331</f>
        <v>917753811331</v>
      </c>
      <c r="F8554" s="4" t="s">
        <v>29094</v>
      </c>
      <c r="G8554" s="4" t="s">
        <v>12</v>
      </c>
    </row>
    <row r="8555" customFormat="false" ht="15.75" hidden="false" customHeight="false" outlineLevel="0" collapsed="false">
      <c r="A8555" s="3" t="n">
        <v>8554</v>
      </c>
      <c r="B8555" s="4" t="s">
        <v>29095</v>
      </c>
      <c r="C8555" s="4" t="s">
        <v>1652</v>
      </c>
      <c r="D8555" s="4" t="s">
        <v>29096</v>
      </c>
      <c r="E8555" s="4" t="s">
        <v>10</v>
      </c>
      <c r="F8555" s="4" t="s">
        <v>29097</v>
      </c>
      <c r="G8555" s="4" t="s">
        <v>12</v>
      </c>
    </row>
    <row r="8556" customFormat="false" ht="15.75" hidden="false" customHeight="false" outlineLevel="0" collapsed="false">
      <c r="A8556" s="3" t="n">
        <v>8555</v>
      </c>
      <c r="B8556" s="4" t="s">
        <v>29098</v>
      </c>
      <c r="C8556" s="4" t="s">
        <v>29099</v>
      </c>
      <c r="D8556" s="4" t="s">
        <v>29100</v>
      </c>
      <c r="E8556" s="4" t="s">
        <v>10</v>
      </c>
      <c r="F8556" s="4" t="s">
        <v>29101</v>
      </c>
      <c r="G8556" s="4" t="s">
        <v>12</v>
      </c>
    </row>
    <row r="8557" customFormat="false" ht="15.75" hidden="false" customHeight="false" outlineLevel="0" collapsed="false">
      <c r="A8557" s="3" t="n">
        <v>8556</v>
      </c>
      <c r="B8557" s="4" t="s">
        <v>29102</v>
      </c>
      <c r="C8557" s="4" t="s">
        <v>29103</v>
      </c>
      <c r="D8557" s="4" t="s">
        <v>29104</v>
      </c>
      <c r="E8557" s="4" t="s">
        <v>10</v>
      </c>
      <c r="F8557" s="4" t="s">
        <v>29105</v>
      </c>
      <c r="G8557" s="4" t="s">
        <v>12</v>
      </c>
    </row>
    <row r="8558" customFormat="false" ht="15.75" hidden="false" customHeight="false" outlineLevel="0" collapsed="false">
      <c r="A8558" s="3" t="n">
        <v>8557</v>
      </c>
      <c r="B8558" s="4" t="s">
        <v>29106</v>
      </c>
      <c r="C8558" s="4" t="s">
        <v>29107</v>
      </c>
      <c r="D8558" s="4" t="s">
        <v>29108</v>
      </c>
      <c r="E8558" s="4" t="s">
        <v>10</v>
      </c>
      <c r="F8558" s="4" t="s">
        <v>29109</v>
      </c>
      <c r="G8558" s="4" t="s">
        <v>12</v>
      </c>
    </row>
    <row r="8559" customFormat="false" ht="15.75" hidden="false" customHeight="false" outlineLevel="0" collapsed="false">
      <c r="A8559" s="3" t="n">
        <v>8558</v>
      </c>
      <c r="B8559" s="4" t="s">
        <v>29110</v>
      </c>
      <c r="C8559" s="4" t="s">
        <v>29111</v>
      </c>
      <c r="D8559" s="10" t="s">
        <v>29112</v>
      </c>
      <c r="E8559" s="4" t="n">
        <f aca="false">+917045661745</f>
        <v>917045661745</v>
      </c>
      <c r="F8559" s="4" t="s">
        <v>29113</v>
      </c>
      <c r="G8559" s="4" t="s">
        <v>12</v>
      </c>
    </row>
    <row r="8560" customFormat="false" ht="15.75" hidden="false" customHeight="false" outlineLevel="0" collapsed="false">
      <c r="A8560" s="3" t="n">
        <v>8559</v>
      </c>
      <c r="B8560" s="4" t="s">
        <v>29114</v>
      </c>
      <c r="C8560" s="4" t="s">
        <v>6853</v>
      </c>
      <c r="D8560" s="4" t="s">
        <v>29115</v>
      </c>
      <c r="E8560" s="4" t="s">
        <v>10</v>
      </c>
      <c r="F8560" s="4" t="s">
        <v>29116</v>
      </c>
      <c r="G8560" s="4" t="s">
        <v>12</v>
      </c>
    </row>
    <row r="8561" customFormat="false" ht="15.75" hidden="false" customHeight="false" outlineLevel="0" collapsed="false">
      <c r="A8561" s="3" t="n">
        <v>8560</v>
      </c>
      <c r="B8561" s="4" t="s">
        <v>29117</v>
      </c>
      <c r="C8561" s="4" t="s">
        <v>29118</v>
      </c>
      <c r="D8561" s="4" t="s">
        <v>29119</v>
      </c>
      <c r="E8561" s="4" t="n">
        <v>9769384155</v>
      </c>
      <c r="F8561" s="4" t="s">
        <v>29120</v>
      </c>
      <c r="G8561" s="4" t="s">
        <v>12</v>
      </c>
    </row>
    <row r="8562" customFormat="false" ht="15.75" hidden="false" customHeight="false" outlineLevel="0" collapsed="false">
      <c r="A8562" s="3" t="n">
        <v>8561</v>
      </c>
      <c r="B8562" s="4" t="s">
        <v>29121</v>
      </c>
      <c r="C8562" s="7" t="s">
        <v>29122</v>
      </c>
      <c r="D8562" s="7" t="s">
        <v>29123</v>
      </c>
      <c r="E8562" s="7" t="s">
        <v>10</v>
      </c>
      <c r="F8562" s="7" t="s">
        <v>10</v>
      </c>
      <c r="G8562" s="7" t="s">
        <v>12</v>
      </c>
    </row>
    <row r="8563" customFormat="false" ht="15.75" hidden="false" customHeight="false" outlineLevel="0" collapsed="false">
      <c r="A8563" s="3" t="n">
        <v>8562</v>
      </c>
      <c r="B8563" s="4" t="s">
        <v>29124</v>
      </c>
      <c r="C8563" s="4" t="s">
        <v>31</v>
      </c>
      <c r="D8563" s="4" t="s">
        <v>29125</v>
      </c>
      <c r="E8563" s="4" t="s">
        <v>10</v>
      </c>
      <c r="F8563" s="4" t="s">
        <v>29126</v>
      </c>
      <c r="G8563" s="4" t="s">
        <v>12</v>
      </c>
    </row>
    <row r="8564" customFormat="false" ht="15.75" hidden="false" customHeight="false" outlineLevel="0" collapsed="false">
      <c r="A8564" s="3" t="n">
        <v>8563</v>
      </c>
      <c r="B8564" s="4" t="s">
        <v>29127</v>
      </c>
      <c r="C8564" s="4" t="s">
        <v>31</v>
      </c>
      <c r="D8564" s="4" t="s">
        <v>29128</v>
      </c>
      <c r="E8564" s="4" t="n">
        <f aca="false">+918030601300</f>
        <v>918030601300</v>
      </c>
      <c r="F8564" s="4" t="s">
        <v>29129</v>
      </c>
      <c r="G8564" s="4" t="s">
        <v>12</v>
      </c>
    </row>
    <row r="8565" customFormat="false" ht="15.75" hidden="false" customHeight="false" outlineLevel="0" collapsed="false">
      <c r="A8565" s="3" t="n">
        <v>8564</v>
      </c>
      <c r="B8565" s="4" t="s">
        <v>29130</v>
      </c>
      <c r="C8565" s="4" t="s">
        <v>29131</v>
      </c>
      <c r="D8565" s="4" t="s">
        <v>29132</v>
      </c>
      <c r="E8565" s="4" t="s">
        <v>29133</v>
      </c>
      <c r="F8565" s="4" t="s">
        <v>29134</v>
      </c>
      <c r="G8565" s="4" t="s">
        <v>12</v>
      </c>
    </row>
    <row r="8566" customFormat="false" ht="15.75" hidden="false" customHeight="false" outlineLevel="0" collapsed="false">
      <c r="A8566" s="3" t="n">
        <v>8565</v>
      </c>
      <c r="B8566" s="4" t="s">
        <v>29135</v>
      </c>
      <c r="C8566" s="4" t="s">
        <v>29136</v>
      </c>
      <c r="D8566" s="4" t="s">
        <v>29137</v>
      </c>
      <c r="E8566" s="4" t="n">
        <f aca="false">+918754509464</f>
        <v>918754509464</v>
      </c>
      <c r="F8566" s="4" t="s">
        <v>29138</v>
      </c>
      <c r="G8566" s="4" t="s">
        <v>12</v>
      </c>
    </row>
    <row r="8567" customFormat="false" ht="15.75" hidden="false" customHeight="false" outlineLevel="0" collapsed="false">
      <c r="A8567" s="3" t="n">
        <v>8566</v>
      </c>
      <c r="B8567" s="4" t="s">
        <v>29139</v>
      </c>
      <c r="C8567" s="7" t="s">
        <v>29140</v>
      </c>
      <c r="D8567" s="7" t="s">
        <v>29141</v>
      </c>
      <c r="E8567" s="7" t="s">
        <v>10</v>
      </c>
      <c r="F8567" s="7" t="s">
        <v>10</v>
      </c>
      <c r="G8567" s="7" t="s">
        <v>12</v>
      </c>
    </row>
    <row r="8568" customFormat="false" ht="15.75" hidden="false" customHeight="false" outlineLevel="0" collapsed="false">
      <c r="A8568" s="3" t="n">
        <v>8567</v>
      </c>
      <c r="B8568" s="4" t="s">
        <v>29142</v>
      </c>
      <c r="C8568" s="4" t="s">
        <v>31</v>
      </c>
      <c r="D8568" s="4" t="s">
        <v>29143</v>
      </c>
      <c r="E8568" s="4" t="n">
        <f aca="false">+914714011606</f>
        <v>914714011606</v>
      </c>
      <c r="F8568" s="4" t="s">
        <v>29144</v>
      </c>
      <c r="G8568" s="4" t="s">
        <v>12</v>
      </c>
    </row>
    <row r="8569" customFormat="false" ht="15.75" hidden="false" customHeight="false" outlineLevel="0" collapsed="false">
      <c r="A8569" s="3" t="n">
        <v>8568</v>
      </c>
      <c r="B8569" s="4" t="s">
        <v>29145</v>
      </c>
      <c r="C8569" s="4" t="s">
        <v>29146</v>
      </c>
      <c r="D8569" s="4" t="s">
        <v>29147</v>
      </c>
      <c r="E8569" s="4" t="n">
        <f aca="false">+918040830100</f>
        <v>918040830100</v>
      </c>
      <c r="F8569" s="4" t="s">
        <v>29148</v>
      </c>
      <c r="G8569" s="4" t="s">
        <v>29149</v>
      </c>
    </row>
    <row r="8570" customFormat="false" ht="15.75" hidden="false" customHeight="false" outlineLevel="0" collapsed="false">
      <c r="A8570" s="3" t="n">
        <v>8569</v>
      </c>
      <c r="B8570" s="4" t="s">
        <v>29150</v>
      </c>
      <c r="C8570" s="4" t="s">
        <v>29151</v>
      </c>
      <c r="D8570" s="4" t="s">
        <v>29152</v>
      </c>
      <c r="E8570" s="4" t="s">
        <v>10</v>
      </c>
      <c r="F8570" s="4" t="s">
        <v>29153</v>
      </c>
      <c r="G8570" s="4" t="s">
        <v>12</v>
      </c>
    </row>
    <row r="8571" customFormat="false" ht="15.75" hidden="false" customHeight="false" outlineLevel="0" collapsed="false">
      <c r="A8571" s="3" t="n">
        <v>8570</v>
      </c>
      <c r="B8571" s="4" t="s">
        <v>29154</v>
      </c>
      <c r="C8571" s="7" t="s">
        <v>29155</v>
      </c>
      <c r="D8571" s="7" t="s">
        <v>29156</v>
      </c>
      <c r="E8571" s="7" t="s">
        <v>10</v>
      </c>
      <c r="F8571" s="7" t="s">
        <v>10</v>
      </c>
      <c r="G8571" s="7" t="s">
        <v>12</v>
      </c>
    </row>
    <row r="8572" customFormat="false" ht="15.75" hidden="false" customHeight="false" outlineLevel="0" collapsed="false">
      <c r="A8572" s="3" t="n">
        <v>8571</v>
      </c>
      <c r="B8572" s="4" t="s">
        <v>29157</v>
      </c>
      <c r="C8572" s="4" t="s">
        <v>29158</v>
      </c>
      <c r="D8572" s="7" t="s">
        <v>29159</v>
      </c>
      <c r="E8572" s="7" t="s">
        <v>10</v>
      </c>
      <c r="F8572" s="7" t="s">
        <v>29160</v>
      </c>
      <c r="G8572" s="7" t="s">
        <v>12</v>
      </c>
    </row>
    <row r="8573" customFormat="false" ht="15.75" hidden="false" customHeight="false" outlineLevel="0" collapsed="false">
      <c r="A8573" s="3" t="n">
        <v>8572</v>
      </c>
      <c r="B8573" s="4" t="s">
        <v>29161</v>
      </c>
      <c r="C8573" s="4" t="s">
        <v>29162</v>
      </c>
      <c r="D8573" s="4" t="s">
        <v>29163</v>
      </c>
      <c r="E8573" s="7" t="s">
        <v>10</v>
      </c>
      <c r="F8573" s="4" t="s">
        <v>29164</v>
      </c>
      <c r="G8573" s="7" t="s">
        <v>12</v>
      </c>
    </row>
    <row r="8574" customFormat="false" ht="15.75" hidden="false" customHeight="false" outlineLevel="0" collapsed="false">
      <c r="A8574" s="3" t="n">
        <v>8573</v>
      </c>
      <c r="B8574" s="4" t="s">
        <v>29165</v>
      </c>
      <c r="C8574" s="4" t="s">
        <v>17413</v>
      </c>
      <c r="D8574" s="4" t="s">
        <v>29166</v>
      </c>
      <c r="E8574" s="4" t="n">
        <f aca="false">+914712527441</f>
        <v>914712527441</v>
      </c>
      <c r="F8574" s="4" t="s">
        <v>29167</v>
      </c>
      <c r="G8574" s="4" t="s">
        <v>12</v>
      </c>
    </row>
    <row r="8575" customFormat="false" ht="15.75" hidden="false" customHeight="false" outlineLevel="0" collapsed="false">
      <c r="A8575" s="3" t="n">
        <v>8574</v>
      </c>
      <c r="B8575" s="4" t="s">
        <v>29168</v>
      </c>
      <c r="C8575" s="4" t="s">
        <v>29169</v>
      </c>
      <c r="D8575" s="4" t="s">
        <v>29170</v>
      </c>
      <c r="E8575" s="7" t="n">
        <v>9870298618</v>
      </c>
      <c r="F8575" s="4" t="s">
        <v>29171</v>
      </c>
      <c r="G8575" s="7" t="s">
        <v>12</v>
      </c>
    </row>
    <row r="8576" customFormat="false" ht="15.75" hidden="false" customHeight="false" outlineLevel="0" collapsed="false">
      <c r="A8576" s="3" t="n">
        <v>8575</v>
      </c>
      <c r="B8576" s="4" t="s">
        <v>29172</v>
      </c>
      <c r="C8576" s="4" t="s">
        <v>29173</v>
      </c>
      <c r="D8576" s="4" t="s">
        <v>29174</v>
      </c>
      <c r="E8576" s="4" t="n">
        <f aca="false">+919886174552</f>
        <v>919886174552</v>
      </c>
      <c r="F8576" s="4" t="s">
        <v>29175</v>
      </c>
      <c r="G8576" s="4" t="s">
        <v>12</v>
      </c>
    </row>
    <row r="8577" customFormat="false" ht="15.75" hidden="false" customHeight="false" outlineLevel="0" collapsed="false">
      <c r="A8577" s="3" t="n">
        <v>8576</v>
      </c>
      <c r="B8577" s="4" t="s">
        <v>29176</v>
      </c>
      <c r="C8577" s="7" t="s">
        <v>5900</v>
      </c>
      <c r="D8577" s="4" t="s">
        <v>29177</v>
      </c>
      <c r="E8577" s="7" t="s">
        <v>10</v>
      </c>
      <c r="F8577" s="7" t="s">
        <v>10</v>
      </c>
      <c r="G8577" s="7" t="s">
        <v>12</v>
      </c>
    </row>
    <row r="8578" customFormat="false" ht="15.75" hidden="false" customHeight="false" outlineLevel="0" collapsed="false">
      <c r="A8578" s="3" t="n">
        <v>8577</v>
      </c>
      <c r="B8578" s="4" t="s">
        <v>29178</v>
      </c>
      <c r="C8578" s="4" t="s">
        <v>29179</v>
      </c>
      <c r="D8578" s="4" t="s">
        <v>29180</v>
      </c>
      <c r="E8578" s="4" t="s">
        <v>10</v>
      </c>
      <c r="F8578" s="4" t="s">
        <v>29181</v>
      </c>
      <c r="G8578" s="4" t="s">
        <v>12</v>
      </c>
    </row>
    <row r="8579" customFormat="false" ht="15.75" hidden="false" customHeight="false" outlineLevel="0" collapsed="false">
      <c r="A8579" s="3" t="n">
        <v>8578</v>
      </c>
      <c r="B8579" s="4" t="s">
        <v>29182</v>
      </c>
      <c r="C8579" s="4" t="s">
        <v>29183</v>
      </c>
      <c r="D8579" s="7" t="s">
        <v>29184</v>
      </c>
      <c r="E8579" s="7" t="n">
        <v>7411780150</v>
      </c>
      <c r="F8579" s="7" t="s">
        <v>10</v>
      </c>
      <c r="G8579" s="7" t="s">
        <v>12</v>
      </c>
    </row>
    <row r="8580" customFormat="false" ht="15.75" hidden="false" customHeight="false" outlineLevel="0" collapsed="false">
      <c r="A8580" s="3" t="n">
        <v>8579</v>
      </c>
      <c r="B8580" s="4" t="s">
        <v>29185</v>
      </c>
      <c r="C8580" s="4" t="s">
        <v>29186</v>
      </c>
      <c r="D8580" s="4" t="s">
        <v>29187</v>
      </c>
      <c r="E8580" s="4" t="s">
        <v>10</v>
      </c>
      <c r="F8580" s="4" t="s">
        <v>29188</v>
      </c>
      <c r="G8580" s="4" t="s">
        <v>12</v>
      </c>
    </row>
    <row r="8581" customFormat="false" ht="15.75" hidden="false" customHeight="false" outlineLevel="0" collapsed="false">
      <c r="A8581" s="3" t="n">
        <v>8580</v>
      </c>
      <c r="B8581" s="4" t="s">
        <v>29189</v>
      </c>
      <c r="C8581" s="4" t="s">
        <v>29190</v>
      </c>
      <c r="D8581" s="4" t="s">
        <v>29191</v>
      </c>
      <c r="E8581" s="4" t="s">
        <v>10</v>
      </c>
      <c r="F8581" s="4" t="s">
        <v>10</v>
      </c>
      <c r="G8581" s="7" t="s">
        <v>146</v>
      </c>
    </row>
    <row r="8582" customFormat="false" ht="15.75" hidden="false" customHeight="false" outlineLevel="0" collapsed="false">
      <c r="A8582" s="3" t="n">
        <v>8581</v>
      </c>
      <c r="B8582" s="4" t="s">
        <v>29192</v>
      </c>
      <c r="C8582" s="4" t="s">
        <v>29193</v>
      </c>
      <c r="D8582" s="4" t="s">
        <v>29194</v>
      </c>
      <c r="E8582" s="4" t="n">
        <f aca="false">+919501107990</f>
        <v>919501107990</v>
      </c>
      <c r="F8582" s="4" t="s">
        <v>29195</v>
      </c>
      <c r="G8582" s="4" t="s">
        <v>12</v>
      </c>
    </row>
    <row r="8583" customFormat="false" ht="15.75" hidden="false" customHeight="false" outlineLevel="0" collapsed="false">
      <c r="A8583" s="3" t="n">
        <v>8582</v>
      </c>
      <c r="B8583" s="4" t="s">
        <v>29196</v>
      </c>
      <c r="C8583" s="4" t="s">
        <v>29197</v>
      </c>
      <c r="D8583" s="4" t="s">
        <v>29198</v>
      </c>
      <c r="E8583" s="4" t="s">
        <v>10</v>
      </c>
      <c r="F8583" s="4" t="s">
        <v>29199</v>
      </c>
      <c r="G8583" s="4" t="s">
        <v>12</v>
      </c>
    </row>
    <row r="8584" customFormat="false" ht="15.75" hidden="false" customHeight="false" outlineLevel="0" collapsed="false">
      <c r="A8584" s="3" t="n">
        <v>8583</v>
      </c>
      <c r="B8584" s="4" t="s">
        <v>29200</v>
      </c>
      <c r="C8584" s="4" t="s">
        <v>31</v>
      </c>
      <c r="D8584" s="4" t="s">
        <v>29201</v>
      </c>
      <c r="E8584" s="4" t="s">
        <v>10</v>
      </c>
      <c r="F8584" s="4" t="s">
        <v>29202</v>
      </c>
      <c r="G8584" s="4" t="s">
        <v>12</v>
      </c>
    </row>
    <row r="8585" customFormat="false" ht="15.75" hidden="false" customHeight="false" outlineLevel="0" collapsed="false">
      <c r="A8585" s="3" t="n">
        <v>8584</v>
      </c>
      <c r="B8585" s="4" t="s">
        <v>29203</v>
      </c>
      <c r="C8585" s="4" t="s">
        <v>31</v>
      </c>
      <c r="D8585" s="4" t="s">
        <v>29204</v>
      </c>
      <c r="E8585" s="4" t="s">
        <v>10</v>
      </c>
      <c r="F8585" s="4" t="s">
        <v>29205</v>
      </c>
      <c r="G8585" s="4" t="s">
        <v>12</v>
      </c>
    </row>
    <row r="8586" customFormat="false" ht="15.75" hidden="false" customHeight="false" outlineLevel="0" collapsed="false">
      <c r="A8586" s="3" t="n">
        <v>8585</v>
      </c>
      <c r="B8586" s="4" t="s">
        <v>29206</v>
      </c>
      <c r="C8586" s="4" t="s">
        <v>29207</v>
      </c>
      <c r="D8586" s="4" t="s">
        <v>29208</v>
      </c>
      <c r="E8586" s="4" t="n">
        <f aca="false">+911244496850</f>
        <v>911244496850</v>
      </c>
      <c r="F8586" s="4" t="s">
        <v>29209</v>
      </c>
      <c r="G8586" s="4" t="s">
        <v>12</v>
      </c>
    </row>
    <row r="8587" customFormat="false" ht="15.75" hidden="false" customHeight="false" outlineLevel="0" collapsed="false">
      <c r="A8587" s="3" t="n">
        <v>8586</v>
      </c>
      <c r="B8587" s="4" t="s">
        <v>29210</v>
      </c>
      <c r="C8587" s="4" t="s">
        <v>20660</v>
      </c>
      <c r="D8587" s="4" t="s">
        <v>29211</v>
      </c>
      <c r="E8587" s="4" t="n">
        <f aca="false">+911244315131</f>
        <v>911244315131</v>
      </c>
      <c r="F8587" s="4" t="s">
        <v>29212</v>
      </c>
      <c r="G8587" s="4" t="s">
        <v>12</v>
      </c>
    </row>
    <row r="8588" customFormat="false" ht="15.75" hidden="false" customHeight="false" outlineLevel="0" collapsed="false">
      <c r="A8588" s="3" t="n">
        <v>8587</v>
      </c>
      <c r="B8588" s="4" t="s">
        <v>29213</v>
      </c>
      <c r="C8588" s="4" t="s">
        <v>3549</v>
      </c>
      <c r="D8588" s="4" t="s">
        <v>29214</v>
      </c>
      <c r="E8588" s="4" t="s">
        <v>29215</v>
      </c>
      <c r="F8588" s="4" t="s">
        <v>29216</v>
      </c>
      <c r="G8588" s="4" t="s">
        <v>12</v>
      </c>
    </row>
    <row r="8589" customFormat="false" ht="15.75" hidden="false" customHeight="false" outlineLevel="0" collapsed="false">
      <c r="A8589" s="3" t="n">
        <v>8588</v>
      </c>
      <c r="B8589" s="4" t="s">
        <v>29217</v>
      </c>
      <c r="C8589" s="4" t="s">
        <v>29218</v>
      </c>
      <c r="D8589" s="4" t="s">
        <v>29219</v>
      </c>
      <c r="E8589" s="4" t="s">
        <v>10</v>
      </c>
      <c r="F8589" s="4" t="s">
        <v>29220</v>
      </c>
      <c r="G8589" s="4" t="s">
        <v>12</v>
      </c>
    </row>
    <row r="8590" customFormat="false" ht="15.75" hidden="false" customHeight="false" outlineLevel="0" collapsed="false">
      <c r="A8590" s="3" t="n">
        <v>8589</v>
      </c>
      <c r="B8590" s="4" t="s">
        <v>29221</v>
      </c>
      <c r="C8590" s="4" t="s">
        <v>4115</v>
      </c>
      <c r="D8590" s="4" t="s">
        <v>29222</v>
      </c>
      <c r="E8590" s="4" t="s">
        <v>10</v>
      </c>
      <c r="F8590" s="4" t="s">
        <v>29223</v>
      </c>
      <c r="G8590" s="4" t="s">
        <v>12</v>
      </c>
    </row>
    <row r="8591" customFormat="false" ht="15.75" hidden="false" customHeight="false" outlineLevel="0" collapsed="false">
      <c r="A8591" s="3" t="n">
        <v>8590</v>
      </c>
      <c r="B8591" s="4" t="s">
        <v>29224</v>
      </c>
      <c r="C8591" s="4" t="s">
        <v>29225</v>
      </c>
      <c r="D8591" s="4" t="s">
        <v>29226</v>
      </c>
      <c r="E8591" s="4" t="n">
        <f aca="false">+912227574128</f>
        <v>912227574128</v>
      </c>
      <c r="F8591" s="4" t="s">
        <v>29227</v>
      </c>
      <c r="G8591" s="4" t="s">
        <v>12</v>
      </c>
    </row>
    <row r="8592" customFormat="false" ht="15.75" hidden="false" customHeight="false" outlineLevel="0" collapsed="false">
      <c r="A8592" s="3" t="n">
        <v>8591</v>
      </c>
      <c r="B8592" s="4" t="s">
        <v>29228</v>
      </c>
      <c r="C8592" s="4" t="s">
        <v>20518</v>
      </c>
      <c r="D8592" s="4" t="s">
        <v>29229</v>
      </c>
      <c r="E8592" s="4" t="n">
        <f aca="false">+911141749781</f>
        <v>911141749781</v>
      </c>
      <c r="F8592" s="4" t="s">
        <v>29230</v>
      </c>
      <c r="G8592" s="4" t="s">
        <v>12</v>
      </c>
    </row>
    <row r="8593" customFormat="false" ht="15.75" hidden="false" customHeight="false" outlineLevel="0" collapsed="false">
      <c r="A8593" s="3" t="n">
        <v>8592</v>
      </c>
      <c r="B8593" s="4" t="s">
        <v>29231</v>
      </c>
      <c r="C8593" s="4" t="s">
        <v>29232</v>
      </c>
      <c r="D8593" s="4" t="s">
        <v>29233</v>
      </c>
      <c r="E8593" s="4" t="n">
        <f aca="false">+919884302278</f>
        <v>919884302278</v>
      </c>
      <c r="F8593" s="4" t="s">
        <v>29234</v>
      </c>
      <c r="G8593" s="4" t="s">
        <v>12</v>
      </c>
    </row>
    <row r="8594" customFormat="false" ht="15.75" hidden="false" customHeight="false" outlineLevel="0" collapsed="false">
      <c r="A8594" s="3" t="n">
        <v>8593</v>
      </c>
      <c r="B8594" s="4" t="s">
        <v>29235</v>
      </c>
      <c r="C8594" s="4" t="s">
        <v>5104</v>
      </c>
      <c r="D8594" s="4" t="s">
        <v>29236</v>
      </c>
      <c r="E8594" s="4" t="n">
        <f aca="false">+918066227516</f>
        <v>918066227516</v>
      </c>
      <c r="F8594" s="4" t="s">
        <v>29237</v>
      </c>
      <c r="G8594" s="4" t="s">
        <v>12</v>
      </c>
    </row>
    <row r="8595" customFormat="false" ht="15.75" hidden="false" customHeight="false" outlineLevel="0" collapsed="false">
      <c r="A8595" s="3" t="n">
        <v>8594</v>
      </c>
      <c r="B8595" s="4" t="s">
        <v>29238</v>
      </c>
      <c r="C8595" s="4" t="s">
        <v>31</v>
      </c>
      <c r="D8595" s="4" t="s">
        <v>29239</v>
      </c>
      <c r="E8595" s="4" t="s">
        <v>10</v>
      </c>
      <c r="F8595" s="4" t="s">
        <v>29240</v>
      </c>
      <c r="G8595" s="4" t="s">
        <v>12</v>
      </c>
    </row>
    <row r="8596" customFormat="false" ht="15.75" hidden="false" customHeight="false" outlineLevel="0" collapsed="false">
      <c r="A8596" s="3" t="n">
        <v>8595</v>
      </c>
      <c r="B8596" s="4" t="s">
        <v>29241</v>
      </c>
      <c r="C8596" s="4" t="s">
        <v>29242</v>
      </c>
      <c r="D8596" s="4" t="s">
        <v>29243</v>
      </c>
      <c r="E8596" s="4" t="n">
        <f aca="false">+912069000166</f>
        <v>912069000166</v>
      </c>
      <c r="F8596" s="4" t="s">
        <v>29244</v>
      </c>
      <c r="G8596" s="4" t="s">
        <v>12</v>
      </c>
    </row>
    <row r="8597" customFormat="false" ht="15.75" hidden="false" customHeight="false" outlineLevel="0" collapsed="false">
      <c r="A8597" s="3" t="n">
        <v>8596</v>
      </c>
      <c r="B8597" s="4" t="s">
        <v>29245</v>
      </c>
      <c r="C8597" s="4" t="s">
        <v>9676</v>
      </c>
      <c r="D8597" s="4" t="s">
        <v>29246</v>
      </c>
      <c r="E8597" s="4" t="s">
        <v>10</v>
      </c>
      <c r="F8597" s="4" t="s">
        <v>29247</v>
      </c>
      <c r="G8597" s="4" t="s">
        <v>12</v>
      </c>
    </row>
    <row r="8598" customFormat="false" ht="15.75" hidden="false" customHeight="false" outlineLevel="0" collapsed="false">
      <c r="A8598" s="3" t="n">
        <v>8597</v>
      </c>
      <c r="B8598" s="4" t="s">
        <v>29248</v>
      </c>
      <c r="C8598" s="4" t="s">
        <v>29249</v>
      </c>
      <c r="D8598" s="4" t="s">
        <v>29250</v>
      </c>
      <c r="E8598" s="4" t="s">
        <v>10</v>
      </c>
      <c r="F8598" s="4" t="s">
        <v>29251</v>
      </c>
      <c r="G8598" s="4" t="s">
        <v>12</v>
      </c>
    </row>
    <row r="8599" customFormat="false" ht="15.75" hidden="false" customHeight="false" outlineLevel="0" collapsed="false">
      <c r="A8599" s="3" t="n">
        <v>8598</v>
      </c>
      <c r="B8599" s="4" t="s">
        <v>29252</v>
      </c>
      <c r="C8599" s="4" t="s">
        <v>1825</v>
      </c>
      <c r="D8599" s="4" t="s">
        <v>29253</v>
      </c>
      <c r="E8599" s="4" t="n">
        <f aca="false">+914428599900</f>
        <v>914428599900</v>
      </c>
      <c r="F8599" s="4" t="s">
        <v>29254</v>
      </c>
      <c r="G8599" s="4" t="s">
        <v>12</v>
      </c>
    </row>
    <row r="8600" customFormat="false" ht="15.75" hidden="false" customHeight="false" outlineLevel="0" collapsed="false">
      <c r="A8600" s="3" t="n">
        <v>8599</v>
      </c>
      <c r="B8600" s="4" t="s">
        <v>29255</v>
      </c>
      <c r="C8600" s="4" t="s">
        <v>5349</v>
      </c>
      <c r="D8600" s="4" t="s">
        <v>29256</v>
      </c>
      <c r="E8600" s="4" t="s">
        <v>10</v>
      </c>
      <c r="F8600" s="4" t="s">
        <v>29257</v>
      </c>
      <c r="G8600" s="4" t="s">
        <v>12</v>
      </c>
    </row>
    <row r="8601" customFormat="false" ht="15.75" hidden="false" customHeight="false" outlineLevel="0" collapsed="false">
      <c r="A8601" s="3" t="n">
        <v>8600</v>
      </c>
      <c r="B8601" s="4" t="s">
        <v>29258</v>
      </c>
      <c r="C8601" s="4" t="s">
        <v>29092</v>
      </c>
      <c r="D8601" s="4" t="s">
        <v>29259</v>
      </c>
      <c r="E8601" s="4" t="n">
        <f aca="false">+918009873338</f>
        <v>918009873338</v>
      </c>
      <c r="F8601" s="4" t="s">
        <v>29260</v>
      </c>
      <c r="G8601" s="4" t="s">
        <v>12</v>
      </c>
    </row>
    <row r="8602" customFormat="false" ht="15.75" hidden="false" customHeight="false" outlineLevel="0" collapsed="false">
      <c r="A8602" s="3" t="n">
        <v>8601</v>
      </c>
      <c r="B8602" s="4" t="s">
        <v>29261</v>
      </c>
      <c r="C8602" s="4" t="s">
        <v>29262</v>
      </c>
      <c r="D8602" s="4" t="s">
        <v>29263</v>
      </c>
      <c r="E8602" s="4" t="s">
        <v>10</v>
      </c>
      <c r="F8602" s="4" t="s">
        <v>29264</v>
      </c>
      <c r="G8602" s="4" t="s">
        <v>12</v>
      </c>
    </row>
    <row r="8603" customFormat="false" ht="15.75" hidden="false" customHeight="false" outlineLevel="0" collapsed="false">
      <c r="A8603" s="3" t="n">
        <v>8602</v>
      </c>
      <c r="B8603" s="4" t="s">
        <v>29265</v>
      </c>
      <c r="C8603" s="4" t="s">
        <v>29266</v>
      </c>
      <c r="D8603" s="4" t="s">
        <v>29267</v>
      </c>
      <c r="E8603" s="4" t="s">
        <v>10</v>
      </c>
      <c r="F8603" s="4" t="s">
        <v>29268</v>
      </c>
      <c r="G8603" s="4" t="s">
        <v>12</v>
      </c>
    </row>
    <row r="8604" customFormat="false" ht="15.75" hidden="false" customHeight="false" outlineLevel="0" collapsed="false">
      <c r="A8604" s="3" t="n">
        <v>8603</v>
      </c>
      <c r="B8604" s="4" t="s">
        <v>29269</v>
      </c>
      <c r="C8604" s="4" t="s">
        <v>29270</v>
      </c>
      <c r="D8604" s="4" t="s">
        <v>29271</v>
      </c>
      <c r="E8604" s="4" t="n">
        <f aca="false">+919710448832</f>
        <v>919710448832</v>
      </c>
      <c r="F8604" s="4" t="s">
        <v>29272</v>
      </c>
      <c r="G8604" s="4" t="s">
        <v>12</v>
      </c>
    </row>
    <row r="8605" customFormat="false" ht="15.75" hidden="false" customHeight="false" outlineLevel="0" collapsed="false">
      <c r="A8605" s="3" t="n">
        <v>8604</v>
      </c>
      <c r="B8605" s="4" t="s">
        <v>29273</v>
      </c>
      <c r="C8605" s="4" t="s">
        <v>29274</v>
      </c>
      <c r="D8605" s="4" t="s">
        <v>29275</v>
      </c>
      <c r="E8605" s="4" t="s">
        <v>10</v>
      </c>
      <c r="F8605" s="4" t="s">
        <v>29276</v>
      </c>
      <c r="G8605" s="4" t="s">
        <v>12</v>
      </c>
    </row>
    <row r="8606" customFormat="false" ht="15.75" hidden="false" customHeight="false" outlineLevel="0" collapsed="false">
      <c r="A8606" s="3" t="n">
        <v>8605</v>
      </c>
      <c r="B8606" s="4" t="s">
        <v>29277</v>
      </c>
      <c r="C8606" s="4" t="s">
        <v>29278</v>
      </c>
      <c r="D8606" s="4" t="s">
        <v>29279</v>
      </c>
      <c r="E8606" s="4" t="s">
        <v>29280</v>
      </c>
      <c r="F8606" s="4" t="s">
        <v>29281</v>
      </c>
      <c r="G8606" s="4" t="s">
        <v>12</v>
      </c>
    </row>
    <row r="8607" customFormat="false" ht="15.75" hidden="false" customHeight="false" outlineLevel="0" collapsed="false">
      <c r="A8607" s="3" t="n">
        <v>8606</v>
      </c>
      <c r="B8607" s="4" t="s">
        <v>29282</v>
      </c>
      <c r="C8607" s="4" t="s">
        <v>29283</v>
      </c>
      <c r="D8607" s="4" t="s">
        <v>29284</v>
      </c>
      <c r="E8607" s="4" t="n">
        <f aca="false">+913323576392</f>
        <v>913323576392</v>
      </c>
      <c r="F8607" s="4" t="s">
        <v>29285</v>
      </c>
      <c r="G8607" s="4" t="s">
        <v>12</v>
      </c>
    </row>
    <row r="8608" customFormat="false" ht="15.75" hidden="false" customHeight="false" outlineLevel="0" collapsed="false">
      <c r="A8608" s="3" t="n">
        <v>8607</v>
      </c>
      <c r="B8608" s="4" t="s">
        <v>29286</v>
      </c>
      <c r="C8608" s="4" t="s">
        <v>29287</v>
      </c>
      <c r="D8608" s="4" t="s">
        <v>29288</v>
      </c>
      <c r="E8608" s="4" t="s">
        <v>10</v>
      </c>
      <c r="F8608" s="4" t="s">
        <v>29289</v>
      </c>
      <c r="G8608" s="4" t="s">
        <v>12</v>
      </c>
    </row>
    <row r="8609" customFormat="false" ht="15.75" hidden="false" customHeight="false" outlineLevel="0" collapsed="false">
      <c r="A8609" s="3" t="n">
        <v>8608</v>
      </c>
      <c r="B8609" s="4" t="s">
        <v>29290</v>
      </c>
      <c r="C8609" s="7" t="s">
        <v>29291</v>
      </c>
      <c r="D8609" s="7" t="s">
        <v>29292</v>
      </c>
      <c r="E8609" s="7" t="n">
        <v>8527112008</v>
      </c>
      <c r="F8609" s="7" t="s">
        <v>29293</v>
      </c>
      <c r="G8609" s="7" t="s">
        <v>12</v>
      </c>
    </row>
    <row r="8610" customFormat="false" ht="15.75" hidden="false" customHeight="false" outlineLevel="0" collapsed="false">
      <c r="A8610" s="3" t="n">
        <v>8609</v>
      </c>
      <c r="B8610" s="4" t="s">
        <v>29294</v>
      </c>
      <c r="C8610" s="4" t="s">
        <v>29295</v>
      </c>
      <c r="D8610" s="4" t="s">
        <v>29296</v>
      </c>
      <c r="E8610" s="4" t="s">
        <v>10</v>
      </c>
      <c r="F8610" s="4" t="s">
        <v>29297</v>
      </c>
      <c r="G8610" s="4" t="s">
        <v>12</v>
      </c>
    </row>
    <row r="8611" customFormat="false" ht="15.75" hidden="false" customHeight="false" outlineLevel="0" collapsed="false">
      <c r="A8611" s="3" t="n">
        <v>8610</v>
      </c>
      <c r="B8611" s="4" t="s">
        <v>29298</v>
      </c>
      <c r="C8611" s="7" t="s">
        <v>29299</v>
      </c>
      <c r="D8611" s="7" t="s">
        <v>29300</v>
      </c>
      <c r="E8611" s="7" t="s">
        <v>10</v>
      </c>
      <c r="F8611" s="7" t="s">
        <v>10</v>
      </c>
      <c r="G8611" s="7" t="s">
        <v>12</v>
      </c>
    </row>
    <row r="8612" customFormat="false" ht="15.75" hidden="false" customHeight="false" outlineLevel="0" collapsed="false">
      <c r="A8612" s="3" t="n">
        <v>8611</v>
      </c>
      <c r="B8612" s="4" t="s">
        <v>29301</v>
      </c>
      <c r="C8612" s="7" t="s">
        <v>29302</v>
      </c>
      <c r="D8612" s="7" t="s">
        <v>29303</v>
      </c>
      <c r="E8612" s="7" t="n">
        <v>9413555637</v>
      </c>
      <c r="F8612" s="7" t="s">
        <v>10</v>
      </c>
      <c r="G8612" s="7" t="s">
        <v>12</v>
      </c>
    </row>
    <row r="8613" customFormat="false" ht="15.75" hidden="false" customHeight="false" outlineLevel="0" collapsed="false">
      <c r="A8613" s="3" t="n">
        <v>8612</v>
      </c>
      <c r="B8613" s="4" t="s">
        <v>29304</v>
      </c>
      <c r="C8613" s="7" t="s">
        <v>29305</v>
      </c>
      <c r="D8613" s="7" t="s">
        <v>29306</v>
      </c>
      <c r="E8613" s="7" t="s">
        <v>10</v>
      </c>
      <c r="F8613" s="7" t="s">
        <v>10</v>
      </c>
      <c r="G8613" s="7" t="s">
        <v>12</v>
      </c>
    </row>
    <row r="8614" customFormat="false" ht="15.75" hidden="false" customHeight="false" outlineLevel="0" collapsed="false">
      <c r="A8614" s="3" t="n">
        <v>8613</v>
      </c>
      <c r="B8614" s="4" t="s">
        <v>29307</v>
      </c>
      <c r="C8614" s="4" t="s">
        <v>29308</v>
      </c>
      <c r="D8614" s="4" t="s">
        <v>29309</v>
      </c>
      <c r="E8614" s="4" t="s">
        <v>10</v>
      </c>
      <c r="F8614" s="4" t="s">
        <v>29310</v>
      </c>
      <c r="G8614" s="4" t="s">
        <v>12</v>
      </c>
    </row>
    <row r="8615" customFormat="false" ht="15.75" hidden="false" customHeight="false" outlineLevel="0" collapsed="false">
      <c r="A8615" s="3" t="n">
        <v>8614</v>
      </c>
      <c r="B8615" s="4" t="s">
        <v>29311</v>
      </c>
      <c r="C8615" s="4" t="s">
        <v>29312</v>
      </c>
      <c r="D8615" s="4" t="s">
        <v>29313</v>
      </c>
      <c r="E8615" s="4" t="s">
        <v>10</v>
      </c>
      <c r="F8615" s="4" t="s">
        <v>29314</v>
      </c>
      <c r="G8615" s="4" t="s">
        <v>12</v>
      </c>
    </row>
    <row r="8616" customFormat="false" ht="15.75" hidden="false" customHeight="false" outlineLevel="0" collapsed="false">
      <c r="A8616" s="3" t="n">
        <v>8615</v>
      </c>
      <c r="B8616" s="4" t="s">
        <v>29315</v>
      </c>
      <c r="C8616" s="4" t="s">
        <v>1416</v>
      </c>
      <c r="D8616" s="4" t="s">
        <v>29316</v>
      </c>
      <c r="E8616" s="4" t="s">
        <v>10</v>
      </c>
      <c r="F8616" s="4" t="s">
        <v>29317</v>
      </c>
      <c r="G8616" s="4" t="s">
        <v>12</v>
      </c>
    </row>
    <row r="8617" customFormat="false" ht="15.75" hidden="false" customHeight="false" outlineLevel="0" collapsed="false">
      <c r="A8617" s="3" t="n">
        <v>8616</v>
      </c>
      <c r="B8617" s="4" t="s">
        <v>29318</v>
      </c>
      <c r="C8617" s="4" t="s">
        <v>17239</v>
      </c>
      <c r="D8617" s="4" t="s">
        <v>29319</v>
      </c>
      <c r="E8617" s="4" t="s">
        <v>10</v>
      </c>
      <c r="F8617" s="4" t="s">
        <v>29320</v>
      </c>
      <c r="G8617" s="4" t="s">
        <v>12</v>
      </c>
    </row>
    <row r="8618" customFormat="false" ht="15.75" hidden="false" customHeight="false" outlineLevel="0" collapsed="false">
      <c r="A8618" s="3" t="n">
        <v>8617</v>
      </c>
      <c r="B8618" s="4" t="s">
        <v>29321</v>
      </c>
      <c r="C8618" s="4" t="s">
        <v>18472</v>
      </c>
      <c r="D8618" s="4" t="s">
        <v>29322</v>
      </c>
      <c r="E8618" s="4" t="n">
        <f aca="false">+911204562033</f>
        <v>911204562033</v>
      </c>
      <c r="F8618" s="4" t="s">
        <v>29323</v>
      </c>
      <c r="G8618" s="4" t="s">
        <v>12</v>
      </c>
    </row>
    <row r="8619" customFormat="false" ht="15.75" hidden="false" customHeight="false" outlineLevel="0" collapsed="false">
      <c r="A8619" s="3" t="n">
        <v>8618</v>
      </c>
      <c r="B8619" s="4" t="s">
        <v>29324</v>
      </c>
      <c r="C8619" s="4" t="s">
        <v>1652</v>
      </c>
      <c r="D8619" s="4" t="s">
        <v>29325</v>
      </c>
      <c r="E8619" s="4" t="n">
        <f aca="false">+914049007777</f>
        <v>914049007777</v>
      </c>
      <c r="F8619" s="4" t="s">
        <v>29326</v>
      </c>
      <c r="G8619" s="4" t="s">
        <v>12</v>
      </c>
    </row>
    <row r="8620" customFormat="false" ht="15.75" hidden="false" customHeight="false" outlineLevel="0" collapsed="false">
      <c r="A8620" s="3" t="n">
        <v>8619</v>
      </c>
      <c r="B8620" s="4" t="s">
        <v>29327</v>
      </c>
      <c r="C8620" s="4" t="s">
        <v>29328</v>
      </c>
      <c r="D8620" s="4" t="s">
        <v>29329</v>
      </c>
      <c r="E8620" s="4" t="s">
        <v>10</v>
      </c>
      <c r="F8620" s="4" t="s">
        <v>29330</v>
      </c>
      <c r="G8620" s="4" t="s">
        <v>12</v>
      </c>
    </row>
    <row r="8621" customFormat="false" ht="15.75" hidden="false" customHeight="false" outlineLevel="0" collapsed="false">
      <c r="A8621" s="3" t="n">
        <v>8620</v>
      </c>
      <c r="B8621" s="4" t="s">
        <v>29331</v>
      </c>
      <c r="C8621" s="4" t="s">
        <v>31</v>
      </c>
      <c r="D8621" s="4" t="s">
        <v>29332</v>
      </c>
      <c r="E8621" s="4" t="s">
        <v>10</v>
      </c>
      <c r="F8621" s="4" t="s">
        <v>29333</v>
      </c>
      <c r="G8621" s="4" t="s">
        <v>12</v>
      </c>
    </row>
    <row r="8622" customFormat="false" ht="15.75" hidden="false" customHeight="false" outlineLevel="0" collapsed="false">
      <c r="A8622" s="3" t="n">
        <v>8621</v>
      </c>
      <c r="B8622" s="4" t="s">
        <v>29334</v>
      </c>
      <c r="C8622" s="4" t="s">
        <v>29335</v>
      </c>
      <c r="D8622" s="4" t="s">
        <v>29336</v>
      </c>
      <c r="E8622" s="4" t="s">
        <v>29337</v>
      </c>
      <c r="F8622" s="4" t="s">
        <v>29338</v>
      </c>
      <c r="G8622" s="4" t="s">
        <v>12</v>
      </c>
    </row>
    <row r="8623" customFormat="false" ht="15.75" hidden="false" customHeight="false" outlineLevel="0" collapsed="false">
      <c r="A8623" s="3" t="n">
        <v>8622</v>
      </c>
      <c r="B8623" s="4" t="s">
        <v>29339</v>
      </c>
      <c r="C8623" s="4" t="s">
        <v>31</v>
      </c>
      <c r="D8623" s="4" t="s">
        <v>29340</v>
      </c>
      <c r="E8623" s="4" t="s">
        <v>10</v>
      </c>
      <c r="F8623" s="4" t="s">
        <v>29341</v>
      </c>
      <c r="G8623" s="4" t="s">
        <v>12</v>
      </c>
    </row>
    <row r="8624" customFormat="false" ht="15.75" hidden="false" customHeight="false" outlineLevel="0" collapsed="false">
      <c r="A8624" s="3" t="n">
        <v>8623</v>
      </c>
      <c r="B8624" s="4" t="s">
        <v>29342</v>
      </c>
      <c r="C8624" s="4" t="s">
        <v>29343</v>
      </c>
      <c r="D8624" s="4" t="s">
        <v>29344</v>
      </c>
      <c r="E8624" s="4" t="n">
        <f aca="false">+914428478500</f>
        <v>914428478500</v>
      </c>
      <c r="F8624" s="4" t="s">
        <v>29345</v>
      </c>
      <c r="G8624" s="4" t="s">
        <v>12</v>
      </c>
    </row>
    <row r="8625" customFormat="false" ht="15.75" hidden="false" customHeight="false" outlineLevel="0" collapsed="false">
      <c r="A8625" s="3" t="n">
        <v>8624</v>
      </c>
      <c r="B8625" s="4" t="s">
        <v>29346</v>
      </c>
      <c r="C8625" s="4" t="s">
        <v>29347</v>
      </c>
      <c r="D8625" s="4" t="s">
        <v>29348</v>
      </c>
      <c r="E8625" s="4" t="n">
        <f aca="false">+919831028441</f>
        <v>919831028441</v>
      </c>
      <c r="F8625" s="4" t="s">
        <v>29349</v>
      </c>
      <c r="G8625" s="4" t="s">
        <v>12</v>
      </c>
    </row>
    <row r="8626" customFormat="false" ht="15.75" hidden="false" customHeight="false" outlineLevel="0" collapsed="false">
      <c r="A8626" s="3" t="n">
        <v>8625</v>
      </c>
      <c r="B8626" s="4" t="s">
        <v>29350</v>
      </c>
      <c r="C8626" s="4" t="s">
        <v>29351</v>
      </c>
      <c r="D8626" s="4" t="s">
        <v>29352</v>
      </c>
      <c r="E8626" s="4" t="s">
        <v>10</v>
      </c>
      <c r="F8626" s="4" t="s">
        <v>29353</v>
      </c>
      <c r="G8626" s="4" t="s">
        <v>12</v>
      </c>
    </row>
    <row r="8627" customFormat="false" ht="15.75" hidden="false" customHeight="false" outlineLevel="0" collapsed="false">
      <c r="A8627" s="3" t="n">
        <v>8626</v>
      </c>
      <c r="B8627" s="4" t="s">
        <v>29354</v>
      </c>
      <c r="C8627" s="4" t="s">
        <v>29355</v>
      </c>
      <c r="D8627" s="4" t="s">
        <v>29356</v>
      </c>
      <c r="E8627" s="4" t="s">
        <v>10</v>
      </c>
      <c r="F8627" s="4" t="s">
        <v>29357</v>
      </c>
      <c r="G8627" s="4" t="s">
        <v>12</v>
      </c>
    </row>
    <row r="8628" customFormat="false" ht="15.75" hidden="false" customHeight="false" outlineLevel="0" collapsed="false">
      <c r="A8628" s="3" t="n">
        <v>8627</v>
      </c>
      <c r="B8628" s="4" t="s">
        <v>29358</v>
      </c>
      <c r="C8628" s="4" t="s">
        <v>29359</v>
      </c>
      <c r="D8628" s="4" t="s">
        <v>29360</v>
      </c>
      <c r="E8628" s="4" t="n">
        <f aca="false">+912652322670</f>
        <v>912652322670</v>
      </c>
      <c r="F8628" s="4" t="s">
        <v>29361</v>
      </c>
      <c r="G8628" s="4" t="s">
        <v>12</v>
      </c>
    </row>
    <row r="8629" customFormat="false" ht="15.75" hidden="false" customHeight="false" outlineLevel="0" collapsed="false">
      <c r="A8629" s="3" t="n">
        <v>8628</v>
      </c>
      <c r="B8629" s="4" t="s">
        <v>29362</v>
      </c>
      <c r="C8629" s="4" t="s">
        <v>29363</v>
      </c>
      <c r="D8629" s="4" t="s">
        <v>29364</v>
      </c>
      <c r="E8629" s="4" t="n">
        <f aca="false">+912261520000</f>
        <v>912261520000</v>
      </c>
      <c r="F8629" s="4" t="s">
        <v>10</v>
      </c>
      <c r="G8629" s="7" t="s">
        <v>146</v>
      </c>
    </row>
    <row r="8630" customFormat="false" ht="15.75" hidden="false" customHeight="false" outlineLevel="0" collapsed="false">
      <c r="A8630" s="3" t="n">
        <v>8629</v>
      </c>
      <c r="B8630" s="4" t="s">
        <v>29365</v>
      </c>
      <c r="C8630" s="4" t="s">
        <v>2693</v>
      </c>
      <c r="D8630" s="4" t="s">
        <v>29366</v>
      </c>
      <c r="E8630" s="4" t="s">
        <v>10</v>
      </c>
      <c r="F8630" s="4" t="s">
        <v>29367</v>
      </c>
      <c r="G8630" s="4" t="s">
        <v>12</v>
      </c>
    </row>
    <row r="8631" customFormat="false" ht="15.75" hidden="false" customHeight="false" outlineLevel="0" collapsed="false">
      <c r="A8631" s="3" t="n">
        <v>8630</v>
      </c>
      <c r="B8631" s="4" t="s">
        <v>29368</v>
      </c>
      <c r="C8631" s="4" t="s">
        <v>10793</v>
      </c>
      <c r="D8631" s="4" t="s">
        <v>29369</v>
      </c>
      <c r="E8631" s="4" t="s">
        <v>29370</v>
      </c>
      <c r="F8631" s="4" t="s">
        <v>29371</v>
      </c>
      <c r="G8631" s="4" t="s">
        <v>12</v>
      </c>
    </row>
    <row r="8632" customFormat="false" ht="15.75" hidden="false" customHeight="false" outlineLevel="0" collapsed="false">
      <c r="A8632" s="3" t="n">
        <v>8631</v>
      </c>
      <c r="B8632" s="4" t="s">
        <v>29372</v>
      </c>
      <c r="C8632" s="4" t="s">
        <v>29373</v>
      </c>
      <c r="D8632" s="4" t="s">
        <v>29374</v>
      </c>
      <c r="E8632" s="4" t="n">
        <f aca="false">+919845056466</f>
        <v>919845056466</v>
      </c>
      <c r="F8632" s="4" t="s">
        <v>29375</v>
      </c>
      <c r="G8632" s="4" t="s">
        <v>12</v>
      </c>
    </row>
    <row r="8633" customFormat="false" ht="15.75" hidden="false" customHeight="false" outlineLevel="0" collapsed="false">
      <c r="A8633" s="3" t="n">
        <v>8632</v>
      </c>
      <c r="B8633" s="4" t="s">
        <v>29376</v>
      </c>
      <c r="C8633" s="4" t="s">
        <v>29377</v>
      </c>
      <c r="D8633" s="4" t="s">
        <v>29378</v>
      </c>
      <c r="E8633" s="4" t="s">
        <v>10</v>
      </c>
      <c r="F8633" s="4" t="s">
        <v>29379</v>
      </c>
      <c r="G8633" s="4" t="s">
        <v>12</v>
      </c>
    </row>
    <row r="8634" customFormat="false" ht="15.75" hidden="false" customHeight="false" outlineLevel="0" collapsed="false">
      <c r="A8634" s="3" t="n">
        <v>8633</v>
      </c>
      <c r="B8634" s="4" t="s">
        <v>29380</v>
      </c>
      <c r="C8634" s="4" t="s">
        <v>1652</v>
      </c>
      <c r="D8634" s="4" t="s">
        <v>29381</v>
      </c>
      <c r="E8634" s="4" t="s">
        <v>10</v>
      </c>
      <c r="F8634" s="4" t="s">
        <v>29382</v>
      </c>
      <c r="G8634" s="4" t="s">
        <v>12</v>
      </c>
    </row>
    <row r="8635" customFormat="false" ht="15.75" hidden="false" customHeight="false" outlineLevel="0" collapsed="false">
      <c r="A8635" s="3" t="n">
        <v>8634</v>
      </c>
      <c r="B8635" s="4" t="s">
        <v>29383</v>
      </c>
      <c r="C8635" s="4" t="s">
        <v>5772</v>
      </c>
      <c r="D8635" s="6" t="s">
        <v>29384</v>
      </c>
      <c r="E8635" s="4" t="s">
        <v>10</v>
      </c>
      <c r="F8635" s="4" t="s">
        <v>29385</v>
      </c>
      <c r="G8635" s="4" t="s">
        <v>12</v>
      </c>
    </row>
    <row r="8636" customFormat="false" ht="15.75" hidden="false" customHeight="false" outlineLevel="0" collapsed="false">
      <c r="A8636" s="3" t="n">
        <v>8635</v>
      </c>
      <c r="B8636" s="4" t="s">
        <v>29386</v>
      </c>
      <c r="C8636" s="4" t="s">
        <v>29387</v>
      </c>
      <c r="D8636" s="4" t="s">
        <v>29388</v>
      </c>
      <c r="E8636" s="4" t="n">
        <f aca="false">+914023112368</f>
        <v>914023112368</v>
      </c>
      <c r="F8636" s="4" t="s">
        <v>29389</v>
      </c>
      <c r="G8636" s="4" t="s">
        <v>12</v>
      </c>
    </row>
    <row r="8637" customFormat="false" ht="15.75" hidden="false" customHeight="false" outlineLevel="0" collapsed="false">
      <c r="A8637" s="3" t="n">
        <v>8636</v>
      </c>
      <c r="B8637" s="4" t="s">
        <v>29390</v>
      </c>
      <c r="C8637" s="4" t="s">
        <v>29391</v>
      </c>
      <c r="D8637" s="4" t="s">
        <v>29392</v>
      </c>
      <c r="E8637" s="4" t="s">
        <v>10</v>
      </c>
      <c r="F8637" s="4" t="s">
        <v>29393</v>
      </c>
      <c r="G8637" s="4" t="s">
        <v>12</v>
      </c>
    </row>
    <row r="8638" customFormat="false" ht="15.75" hidden="false" customHeight="false" outlineLevel="0" collapsed="false">
      <c r="A8638" s="3" t="n">
        <v>8637</v>
      </c>
      <c r="B8638" s="4" t="s">
        <v>29394</v>
      </c>
      <c r="C8638" s="4" t="s">
        <v>29395</v>
      </c>
      <c r="D8638" s="4" t="s">
        <v>29396</v>
      </c>
      <c r="E8638" s="4" t="s">
        <v>10</v>
      </c>
      <c r="F8638" s="4" t="s">
        <v>29397</v>
      </c>
      <c r="G8638" s="4" t="s">
        <v>12</v>
      </c>
    </row>
    <row r="8639" customFormat="false" ht="15.75" hidden="false" customHeight="false" outlineLevel="0" collapsed="false">
      <c r="A8639" s="3" t="n">
        <v>8638</v>
      </c>
      <c r="B8639" s="4" t="s">
        <v>29398</v>
      </c>
      <c r="C8639" s="4" t="s">
        <v>29399</v>
      </c>
      <c r="D8639" s="10" t="s">
        <v>29400</v>
      </c>
      <c r="E8639" s="4" t="n">
        <f aca="false">+912242393939</f>
        <v>912242393939</v>
      </c>
      <c r="F8639" s="4" t="s">
        <v>29401</v>
      </c>
      <c r="G8639" s="4" t="s">
        <v>12</v>
      </c>
    </row>
    <row r="8640" customFormat="false" ht="15.75" hidden="false" customHeight="false" outlineLevel="0" collapsed="false">
      <c r="A8640" s="3" t="n">
        <v>8639</v>
      </c>
      <c r="B8640" s="4" t="s">
        <v>29402</v>
      </c>
      <c r="C8640" s="4" t="s">
        <v>31</v>
      </c>
      <c r="D8640" s="4" t="s">
        <v>29403</v>
      </c>
      <c r="E8640" s="4" t="n">
        <f aca="false">+912222831716</f>
        <v>912222831716</v>
      </c>
      <c r="F8640" s="4" t="s">
        <v>29404</v>
      </c>
      <c r="G8640" s="4" t="s">
        <v>12</v>
      </c>
    </row>
    <row r="8641" customFormat="false" ht="15.75" hidden="false" customHeight="false" outlineLevel="0" collapsed="false">
      <c r="A8641" s="3" t="n">
        <v>8640</v>
      </c>
      <c r="B8641" s="4" t="s">
        <v>29405</v>
      </c>
      <c r="C8641" s="4" t="s">
        <v>31</v>
      </c>
      <c r="D8641" s="4" t="s">
        <v>29406</v>
      </c>
      <c r="E8641" s="4" t="s">
        <v>10</v>
      </c>
      <c r="F8641" s="4" t="s">
        <v>29407</v>
      </c>
      <c r="G8641" s="4" t="s">
        <v>12</v>
      </c>
    </row>
    <row r="8642" customFormat="false" ht="15.75" hidden="false" customHeight="false" outlineLevel="0" collapsed="false">
      <c r="A8642" s="3" t="n">
        <v>8641</v>
      </c>
      <c r="B8642" s="4" t="s">
        <v>29408</v>
      </c>
      <c r="C8642" s="4" t="s">
        <v>6853</v>
      </c>
      <c r="D8642" s="4" t="s">
        <v>29409</v>
      </c>
      <c r="E8642" s="4" t="s">
        <v>10</v>
      </c>
      <c r="F8642" s="4" t="s">
        <v>29410</v>
      </c>
      <c r="G8642" s="4" t="s">
        <v>12</v>
      </c>
    </row>
    <row r="8643" customFormat="false" ht="15.75" hidden="false" customHeight="false" outlineLevel="0" collapsed="false">
      <c r="A8643" s="3" t="n">
        <v>8642</v>
      </c>
      <c r="B8643" s="4" t="s">
        <v>29411</v>
      </c>
      <c r="C8643" s="4" t="s">
        <v>14</v>
      </c>
      <c r="D8643" s="4" t="s">
        <v>29412</v>
      </c>
      <c r="E8643" s="4" t="n">
        <f aca="false">+914424545411</f>
        <v>914424545411</v>
      </c>
      <c r="F8643" s="4" t="s">
        <v>29413</v>
      </c>
      <c r="G8643" s="4" t="s">
        <v>12</v>
      </c>
    </row>
    <row r="8644" customFormat="false" ht="15.75" hidden="false" customHeight="false" outlineLevel="0" collapsed="false">
      <c r="A8644" s="3" t="n">
        <v>8643</v>
      </c>
      <c r="B8644" s="4" t="s">
        <v>29414</v>
      </c>
      <c r="C8644" s="4" t="s">
        <v>29415</v>
      </c>
      <c r="D8644" s="4" t="s">
        <v>29416</v>
      </c>
      <c r="E8644" s="4" t="e">
        <f aca="false">+91206611 2160</f>
        <v>#VALUE!</v>
      </c>
      <c r="F8644" s="4" t="s">
        <v>29417</v>
      </c>
      <c r="G8644" s="4" t="s">
        <v>12</v>
      </c>
    </row>
    <row r="8645" customFormat="false" ht="15.75" hidden="false" customHeight="false" outlineLevel="0" collapsed="false">
      <c r="A8645" s="3" t="n">
        <v>8644</v>
      </c>
      <c r="B8645" s="4" t="s">
        <v>29418</v>
      </c>
      <c r="C8645" s="4" t="s">
        <v>3495</v>
      </c>
      <c r="D8645" s="4" t="s">
        <v>29419</v>
      </c>
      <c r="E8645" s="4" t="s">
        <v>10</v>
      </c>
      <c r="F8645" s="4" t="s">
        <v>29420</v>
      </c>
      <c r="G8645" s="4" t="s">
        <v>12</v>
      </c>
    </row>
    <row r="8646" customFormat="false" ht="15.75" hidden="false" customHeight="false" outlineLevel="0" collapsed="false">
      <c r="A8646" s="3" t="n">
        <v>8645</v>
      </c>
      <c r="B8646" s="4" t="s">
        <v>29421</v>
      </c>
      <c r="C8646" s="4" t="s">
        <v>14581</v>
      </c>
      <c r="D8646" s="4" t="s">
        <v>29422</v>
      </c>
      <c r="E8646" s="4" t="s">
        <v>10</v>
      </c>
      <c r="F8646" s="10" t="s">
        <v>29423</v>
      </c>
      <c r="G8646" s="4" t="s">
        <v>12</v>
      </c>
    </row>
    <row r="8647" customFormat="false" ht="15.75" hidden="false" customHeight="false" outlineLevel="0" collapsed="false">
      <c r="A8647" s="3" t="n">
        <v>8646</v>
      </c>
      <c r="B8647" s="4" t="s">
        <v>29424</v>
      </c>
      <c r="C8647" s="4" t="s">
        <v>29425</v>
      </c>
      <c r="D8647" s="4" t="s">
        <v>29426</v>
      </c>
      <c r="E8647" s="4" t="n">
        <f aca="false">+918026852071</f>
        <v>918026852071</v>
      </c>
      <c r="F8647" s="4" t="s">
        <v>29427</v>
      </c>
      <c r="G8647" s="4" t="s">
        <v>12</v>
      </c>
    </row>
    <row r="8648" customFormat="false" ht="15.75" hidden="false" customHeight="false" outlineLevel="0" collapsed="false">
      <c r="A8648" s="3" t="n">
        <v>8647</v>
      </c>
      <c r="B8648" s="4" t="s">
        <v>29428</v>
      </c>
      <c r="C8648" s="4" t="s">
        <v>29429</v>
      </c>
      <c r="D8648" s="4" t="s">
        <v>29430</v>
      </c>
      <c r="E8648" s="4" t="n">
        <f aca="false">+914413729428</f>
        <v>914413729428</v>
      </c>
      <c r="F8648" s="4" t="s">
        <v>29431</v>
      </c>
      <c r="G8648" s="4" t="s">
        <v>12</v>
      </c>
    </row>
    <row r="8649" customFormat="false" ht="15.75" hidden="false" customHeight="false" outlineLevel="0" collapsed="false">
      <c r="A8649" s="3" t="n">
        <v>8648</v>
      </c>
      <c r="B8649" s="4" t="s">
        <v>29432</v>
      </c>
      <c r="C8649" s="4" t="s">
        <v>29433</v>
      </c>
      <c r="D8649" s="4" t="s">
        <v>29434</v>
      </c>
      <c r="E8649" s="4" t="n">
        <f aca="false">+919920514584</f>
        <v>919920514584</v>
      </c>
      <c r="F8649" s="4" t="s">
        <v>29435</v>
      </c>
      <c r="G8649" s="4" t="s">
        <v>12</v>
      </c>
    </row>
    <row r="8650" customFormat="false" ht="15.75" hidden="false" customHeight="false" outlineLevel="0" collapsed="false">
      <c r="A8650" s="3" t="n">
        <v>8649</v>
      </c>
      <c r="B8650" s="4" t="s">
        <v>29436</v>
      </c>
      <c r="C8650" s="4" t="s">
        <v>14</v>
      </c>
      <c r="D8650" s="4" t="s">
        <v>29437</v>
      </c>
      <c r="E8650" s="4" t="s">
        <v>10</v>
      </c>
      <c r="F8650" s="4" t="s">
        <v>29438</v>
      </c>
      <c r="G8650" s="4" t="s">
        <v>12</v>
      </c>
    </row>
    <row r="8651" customFormat="false" ht="15.75" hidden="false" customHeight="false" outlineLevel="0" collapsed="false">
      <c r="A8651" s="3" t="n">
        <v>8650</v>
      </c>
      <c r="B8651" s="4" t="s">
        <v>29439</v>
      </c>
      <c r="C8651" s="4" t="s">
        <v>6831</v>
      </c>
      <c r="D8651" s="6" t="s">
        <v>29440</v>
      </c>
      <c r="E8651" s="4" t="s">
        <v>29441</v>
      </c>
      <c r="F8651" s="4" t="s">
        <v>29442</v>
      </c>
      <c r="G8651" s="4" t="s">
        <v>12</v>
      </c>
    </row>
    <row r="8652" customFormat="false" ht="15.75" hidden="false" customHeight="false" outlineLevel="0" collapsed="false">
      <c r="A8652" s="3" t="n">
        <v>8651</v>
      </c>
      <c r="B8652" s="4" t="s">
        <v>29443</v>
      </c>
      <c r="C8652" s="4" t="s">
        <v>6853</v>
      </c>
      <c r="D8652" s="4" t="s">
        <v>29444</v>
      </c>
      <c r="E8652" s="4" t="n">
        <f aca="false">+913330129208</f>
        <v>913330129208</v>
      </c>
      <c r="F8652" s="4" t="s">
        <v>29445</v>
      </c>
      <c r="G8652" s="4" t="s">
        <v>12</v>
      </c>
    </row>
    <row r="8653" customFormat="false" ht="15.75" hidden="false" customHeight="false" outlineLevel="0" collapsed="false">
      <c r="A8653" s="3" t="n">
        <v>8652</v>
      </c>
      <c r="B8653" s="4" t="s">
        <v>29446</v>
      </c>
      <c r="C8653" s="4" t="s">
        <v>29447</v>
      </c>
      <c r="D8653" s="4" t="s">
        <v>29448</v>
      </c>
      <c r="E8653" s="4" t="s">
        <v>10</v>
      </c>
      <c r="F8653" s="4" t="s">
        <v>29449</v>
      </c>
      <c r="G8653" s="4" t="s">
        <v>12</v>
      </c>
    </row>
    <row r="8654" customFormat="false" ht="15.75" hidden="false" customHeight="false" outlineLevel="0" collapsed="false">
      <c r="A8654" s="3" t="n">
        <v>8653</v>
      </c>
      <c r="B8654" s="4" t="s">
        <v>29450</v>
      </c>
      <c r="C8654" s="4" t="s">
        <v>31</v>
      </c>
      <c r="D8654" s="4" t="s">
        <v>29451</v>
      </c>
      <c r="E8654" s="4" t="s">
        <v>29452</v>
      </c>
      <c r="F8654" s="4" t="s">
        <v>29453</v>
      </c>
      <c r="G8654" s="4" t="s">
        <v>12</v>
      </c>
    </row>
    <row r="8655" customFormat="false" ht="15.75" hidden="false" customHeight="false" outlineLevel="0" collapsed="false">
      <c r="A8655" s="3" t="n">
        <v>8654</v>
      </c>
      <c r="B8655" s="4" t="s">
        <v>29454</v>
      </c>
      <c r="C8655" s="4" t="s">
        <v>7228</v>
      </c>
      <c r="D8655" s="4" t="s">
        <v>29455</v>
      </c>
      <c r="E8655" s="4" t="n">
        <f aca="false">+914424615822</f>
        <v>914424615822</v>
      </c>
      <c r="F8655" s="4" t="s">
        <v>29456</v>
      </c>
      <c r="G8655" s="4" t="s">
        <v>12</v>
      </c>
    </row>
    <row r="8656" customFormat="false" ht="15.75" hidden="false" customHeight="false" outlineLevel="0" collapsed="false">
      <c r="A8656" s="3" t="n">
        <v>8655</v>
      </c>
      <c r="B8656" s="4" t="s">
        <v>29457</v>
      </c>
      <c r="C8656" s="4" t="s">
        <v>29458</v>
      </c>
      <c r="D8656" s="4" t="s">
        <v>29459</v>
      </c>
      <c r="E8656" s="4" t="s">
        <v>10</v>
      </c>
      <c r="F8656" s="4" t="s">
        <v>29460</v>
      </c>
      <c r="G8656" s="4" t="s">
        <v>12</v>
      </c>
    </row>
    <row r="8657" customFormat="false" ht="15.75" hidden="false" customHeight="false" outlineLevel="0" collapsed="false">
      <c r="A8657" s="3" t="n">
        <v>8656</v>
      </c>
      <c r="B8657" s="4" t="s">
        <v>29461</v>
      </c>
      <c r="C8657" s="4" t="s">
        <v>29462</v>
      </c>
      <c r="D8657" s="4" t="s">
        <v>29463</v>
      </c>
      <c r="E8657" s="4" t="n">
        <f aca="false">+912067292314</f>
        <v>912067292314</v>
      </c>
      <c r="F8657" s="4" t="s">
        <v>29464</v>
      </c>
      <c r="G8657" s="4" t="s">
        <v>12</v>
      </c>
    </row>
    <row r="8658" customFormat="false" ht="15.75" hidden="false" customHeight="false" outlineLevel="0" collapsed="false">
      <c r="A8658" s="3" t="n">
        <v>8657</v>
      </c>
      <c r="B8658" s="4" t="s">
        <v>29465</v>
      </c>
      <c r="C8658" s="4" t="s">
        <v>29466</v>
      </c>
      <c r="D8658" s="4" t="s">
        <v>29467</v>
      </c>
      <c r="E8658" s="4" t="n">
        <f aca="false">+919986342120</f>
        <v>919986342120</v>
      </c>
      <c r="F8658" s="4" t="s">
        <v>29468</v>
      </c>
      <c r="G8658" s="4" t="s">
        <v>12</v>
      </c>
    </row>
    <row r="8659" customFormat="false" ht="15.75" hidden="false" customHeight="false" outlineLevel="0" collapsed="false">
      <c r="A8659" s="3" t="n">
        <v>8658</v>
      </c>
      <c r="B8659" s="4" t="s">
        <v>29469</v>
      </c>
      <c r="C8659" s="4" t="s">
        <v>31</v>
      </c>
      <c r="D8659" s="4" t="s">
        <v>29470</v>
      </c>
      <c r="E8659" s="4" t="s">
        <v>10</v>
      </c>
      <c r="F8659" s="4" t="s">
        <v>29471</v>
      </c>
      <c r="G8659" s="4" t="s">
        <v>12</v>
      </c>
    </row>
    <row r="8660" customFormat="false" ht="15.75" hidden="false" customHeight="false" outlineLevel="0" collapsed="false">
      <c r="A8660" s="3" t="n">
        <v>8659</v>
      </c>
      <c r="B8660" s="4" t="s">
        <v>29472</v>
      </c>
      <c r="C8660" s="4" t="s">
        <v>29473</v>
      </c>
      <c r="D8660" s="4" t="s">
        <v>29474</v>
      </c>
      <c r="E8660" s="4" t="n">
        <f aca="false">+914067037707</f>
        <v>914067037707</v>
      </c>
      <c r="F8660" s="4" t="s">
        <v>29475</v>
      </c>
      <c r="G8660" s="4" t="s">
        <v>12</v>
      </c>
    </row>
    <row r="8661" customFormat="false" ht="15.75" hidden="false" customHeight="false" outlineLevel="0" collapsed="false">
      <c r="A8661" s="3" t="n">
        <v>8660</v>
      </c>
      <c r="B8661" s="4" t="s">
        <v>29476</v>
      </c>
      <c r="C8661" s="7" t="s">
        <v>29477</v>
      </c>
      <c r="D8661" s="7" t="s">
        <v>29478</v>
      </c>
      <c r="E8661" s="7" t="s">
        <v>10</v>
      </c>
      <c r="F8661" s="7" t="s">
        <v>10</v>
      </c>
      <c r="G8661" s="7" t="s">
        <v>12</v>
      </c>
    </row>
    <row r="8662" customFormat="false" ht="15.75" hidden="false" customHeight="false" outlineLevel="0" collapsed="false">
      <c r="A8662" s="3" t="n">
        <v>8661</v>
      </c>
      <c r="B8662" s="4" t="s">
        <v>29479</v>
      </c>
      <c r="C8662" s="4" t="s">
        <v>31</v>
      </c>
      <c r="D8662" s="4" t="s">
        <v>29480</v>
      </c>
      <c r="E8662" s="4" t="s">
        <v>10</v>
      </c>
      <c r="F8662" s="4" t="s">
        <v>29481</v>
      </c>
      <c r="G8662" s="4" t="s">
        <v>12</v>
      </c>
    </row>
    <row r="8663" customFormat="false" ht="15.75" hidden="false" customHeight="false" outlineLevel="0" collapsed="false">
      <c r="A8663" s="3" t="n">
        <v>8662</v>
      </c>
      <c r="B8663" s="4" t="s">
        <v>29482</v>
      </c>
      <c r="C8663" s="4" t="s">
        <v>31</v>
      </c>
      <c r="D8663" s="4" t="s">
        <v>29483</v>
      </c>
      <c r="E8663" s="4" t="s">
        <v>29484</v>
      </c>
      <c r="F8663" s="4" t="s">
        <v>29485</v>
      </c>
      <c r="G8663" s="4" t="s">
        <v>12</v>
      </c>
    </row>
    <row r="8664" customFormat="false" ht="15.75" hidden="false" customHeight="false" outlineLevel="0" collapsed="false">
      <c r="A8664" s="3" t="n">
        <v>8663</v>
      </c>
      <c r="B8664" s="4" t="s">
        <v>29486</v>
      </c>
      <c r="C8664" s="4" t="s">
        <v>29487</v>
      </c>
      <c r="D8664" s="4" t="s">
        <v>29488</v>
      </c>
      <c r="E8664" s="4" t="s">
        <v>10</v>
      </c>
      <c r="F8664" s="4" t="s">
        <v>29489</v>
      </c>
      <c r="G8664" s="4" t="s">
        <v>12</v>
      </c>
    </row>
    <row r="8665" customFormat="false" ht="15.75" hidden="false" customHeight="false" outlineLevel="0" collapsed="false">
      <c r="A8665" s="3" t="n">
        <v>8664</v>
      </c>
      <c r="B8665" s="4" t="s">
        <v>29490</v>
      </c>
      <c r="C8665" s="4" t="s">
        <v>29491</v>
      </c>
      <c r="D8665" s="4" t="s">
        <v>29492</v>
      </c>
      <c r="E8665" s="4" t="s">
        <v>10</v>
      </c>
      <c r="F8665" s="4" t="s">
        <v>29493</v>
      </c>
      <c r="G8665" s="4" t="s">
        <v>12</v>
      </c>
    </row>
    <row r="8666" customFormat="false" ht="15.75" hidden="false" customHeight="false" outlineLevel="0" collapsed="false">
      <c r="A8666" s="3" t="n">
        <v>8665</v>
      </c>
      <c r="B8666" s="4" t="s">
        <v>16647</v>
      </c>
      <c r="C8666" s="4" t="s">
        <v>29494</v>
      </c>
      <c r="D8666" s="4" t="s">
        <v>29495</v>
      </c>
      <c r="E8666" s="4" t="n">
        <f aca="false">+918041120217</f>
        <v>918041120217</v>
      </c>
      <c r="F8666" s="4" t="s">
        <v>29496</v>
      </c>
      <c r="G8666" s="4" t="s">
        <v>12</v>
      </c>
    </row>
    <row r="8667" customFormat="false" ht="15.75" hidden="false" customHeight="false" outlineLevel="0" collapsed="false">
      <c r="A8667" s="3" t="n">
        <v>8666</v>
      </c>
      <c r="B8667" s="4" t="s">
        <v>29497</v>
      </c>
      <c r="C8667" s="4" t="s">
        <v>29498</v>
      </c>
      <c r="D8667" s="4" t="s">
        <v>29499</v>
      </c>
      <c r="E8667" s="4" t="n">
        <f aca="false">+912240282000</f>
        <v>912240282000</v>
      </c>
      <c r="F8667" s="4" t="s">
        <v>29500</v>
      </c>
      <c r="G8667" s="4" t="s">
        <v>12</v>
      </c>
    </row>
    <row r="8668" customFormat="false" ht="15.75" hidden="false" customHeight="false" outlineLevel="0" collapsed="false">
      <c r="A8668" s="3" t="n">
        <v>8667</v>
      </c>
      <c r="B8668" s="4" t="s">
        <v>29501</v>
      </c>
      <c r="C8668" s="4" t="s">
        <v>29502</v>
      </c>
      <c r="D8668" s="4" t="s">
        <v>29503</v>
      </c>
      <c r="E8668" s="4" t="n">
        <f aca="false">+912065003099</f>
        <v>912065003099</v>
      </c>
      <c r="F8668" s="4" t="s">
        <v>29504</v>
      </c>
      <c r="G8668" s="4" t="s">
        <v>12</v>
      </c>
    </row>
    <row r="8669" customFormat="false" ht="15.75" hidden="false" customHeight="false" outlineLevel="0" collapsed="false">
      <c r="A8669" s="3" t="n">
        <v>8668</v>
      </c>
      <c r="B8669" s="4" t="s">
        <v>29505</v>
      </c>
      <c r="C8669" s="4" t="s">
        <v>29506</v>
      </c>
      <c r="D8669" s="4" t="s">
        <v>29507</v>
      </c>
      <c r="E8669" s="4" t="n">
        <f aca="false">+912066071500</f>
        <v>912066071500</v>
      </c>
      <c r="F8669" s="4" t="s">
        <v>29508</v>
      </c>
      <c r="G8669" s="4" t="s">
        <v>12</v>
      </c>
    </row>
    <row r="8670" customFormat="false" ht="15.75" hidden="false" customHeight="false" outlineLevel="0" collapsed="false">
      <c r="A8670" s="3" t="n">
        <v>8669</v>
      </c>
      <c r="B8670" s="4" t="s">
        <v>29509</v>
      </c>
      <c r="C8670" s="4" t="s">
        <v>29510</v>
      </c>
      <c r="D8670" s="4" t="s">
        <v>29511</v>
      </c>
      <c r="E8670" s="4" t="s">
        <v>10</v>
      </c>
      <c r="F8670" s="4" t="s">
        <v>29512</v>
      </c>
      <c r="G8670" s="4" t="s">
        <v>12</v>
      </c>
    </row>
    <row r="8671" customFormat="false" ht="15.75" hidden="false" customHeight="false" outlineLevel="0" collapsed="false">
      <c r="A8671" s="3" t="n">
        <v>8670</v>
      </c>
      <c r="B8671" s="4" t="s">
        <v>29513</v>
      </c>
      <c r="C8671" s="4" t="s">
        <v>3495</v>
      </c>
      <c r="D8671" s="4" t="s">
        <v>29514</v>
      </c>
      <c r="E8671" s="4" t="s">
        <v>10</v>
      </c>
      <c r="F8671" s="4" t="s">
        <v>29515</v>
      </c>
      <c r="G8671" s="4" t="s">
        <v>12</v>
      </c>
    </row>
    <row r="8672" customFormat="false" ht="15.75" hidden="false" customHeight="false" outlineLevel="0" collapsed="false">
      <c r="A8672" s="3" t="n">
        <v>8671</v>
      </c>
      <c r="B8672" s="4" t="s">
        <v>29516</v>
      </c>
      <c r="C8672" s="4" t="s">
        <v>29517</v>
      </c>
      <c r="D8672" s="10" t="s">
        <v>29518</v>
      </c>
      <c r="E8672" s="4" t="n">
        <f aca="false">+912266091342</f>
        <v>912266091342</v>
      </c>
      <c r="F8672" s="4" t="e">
        <f aca="false">#error!</f>
        <v>#NAME?</v>
      </c>
      <c r="G8672" s="4" t="s">
        <v>12</v>
      </c>
    </row>
    <row r="8673" customFormat="false" ht="15.75" hidden="false" customHeight="false" outlineLevel="0" collapsed="false">
      <c r="A8673" s="3" t="n">
        <v>8672</v>
      </c>
      <c r="B8673" s="4" t="s">
        <v>29519</v>
      </c>
      <c r="C8673" s="4" t="s">
        <v>29520</v>
      </c>
      <c r="D8673" s="4" t="s">
        <v>29521</v>
      </c>
      <c r="E8673" s="4" t="n">
        <f aca="false">+911140855500</f>
        <v>911140855500</v>
      </c>
      <c r="F8673" s="4" t="s">
        <v>29522</v>
      </c>
      <c r="G8673" s="4" t="s">
        <v>12</v>
      </c>
    </row>
    <row r="8674" customFormat="false" ht="15.75" hidden="false" customHeight="false" outlineLevel="0" collapsed="false">
      <c r="A8674" s="3" t="n">
        <v>8673</v>
      </c>
      <c r="B8674" s="4" t="s">
        <v>29523</v>
      </c>
      <c r="C8674" s="4" t="s">
        <v>29524</v>
      </c>
      <c r="D8674" s="4" t="s">
        <v>29525</v>
      </c>
      <c r="E8674" s="4" t="s">
        <v>10</v>
      </c>
      <c r="F8674" s="4" t="s">
        <v>29526</v>
      </c>
      <c r="G8674" s="4" t="s">
        <v>12</v>
      </c>
    </row>
    <row r="8675" customFormat="false" ht="15.75" hidden="false" customHeight="false" outlineLevel="0" collapsed="false">
      <c r="A8675" s="3" t="n">
        <v>8674</v>
      </c>
      <c r="B8675" s="4" t="s">
        <v>29527</v>
      </c>
      <c r="C8675" s="4" t="s">
        <v>1424</v>
      </c>
      <c r="D8675" s="4" t="s">
        <v>29528</v>
      </c>
      <c r="E8675" s="4" t="s">
        <v>10</v>
      </c>
      <c r="F8675" s="4" t="s">
        <v>29529</v>
      </c>
      <c r="G8675" s="4" t="s">
        <v>12</v>
      </c>
    </row>
    <row r="8676" customFormat="false" ht="15.75" hidden="false" customHeight="false" outlineLevel="0" collapsed="false">
      <c r="A8676" s="3" t="n">
        <v>8675</v>
      </c>
      <c r="B8676" s="4" t="s">
        <v>29530</v>
      </c>
      <c r="C8676" s="4" t="s">
        <v>14</v>
      </c>
      <c r="D8676" s="6" t="s">
        <v>29531</v>
      </c>
      <c r="E8676" s="4" t="s">
        <v>10</v>
      </c>
      <c r="F8676" s="4" t="s">
        <v>29532</v>
      </c>
      <c r="G8676" s="4" t="s">
        <v>12</v>
      </c>
    </row>
    <row r="8677" customFormat="false" ht="15.75" hidden="false" customHeight="false" outlineLevel="0" collapsed="false">
      <c r="A8677" s="3" t="n">
        <v>8676</v>
      </c>
      <c r="B8677" s="4" t="s">
        <v>29533</v>
      </c>
      <c r="C8677" s="4" t="s">
        <v>10944</v>
      </c>
      <c r="D8677" s="4" t="s">
        <v>29534</v>
      </c>
      <c r="E8677" s="4" t="n">
        <f aca="false">+918046641126</f>
        <v>918046641126</v>
      </c>
      <c r="F8677" s="4" t="s">
        <v>29535</v>
      </c>
      <c r="G8677" s="4" t="s">
        <v>12</v>
      </c>
    </row>
    <row r="8678" customFormat="false" ht="15.75" hidden="false" customHeight="false" outlineLevel="0" collapsed="false">
      <c r="A8678" s="3" t="n">
        <v>8677</v>
      </c>
      <c r="B8678" s="4" t="s">
        <v>29536</v>
      </c>
      <c r="C8678" s="4" t="s">
        <v>3495</v>
      </c>
      <c r="D8678" s="4" t="s">
        <v>29537</v>
      </c>
      <c r="E8678" s="4" t="n">
        <f aca="false">+911925242077</f>
        <v>911925242077</v>
      </c>
      <c r="F8678" s="4" t="s">
        <v>29538</v>
      </c>
      <c r="G8678" s="4" t="s">
        <v>12</v>
      </c>
    </row>
    <row r="8679" customFormat="false" ht="15.75" hidden="false" customHeight="false" outlineLevel="0" collapsed="false">
      <c r="A8679" s="3" t="n">
        <v>8678</v>
      </c>
      <c r="B8679" s="4" t="s">
        <v>29539</v>
      </c>
      <c r="C8679" s="4" t="s">
        <v>29540</v>
      </c>
      <c r="D8679" s="4" t="s">
        <v>29541</v>
      </c>
      <c r="E8679" s="4" t="s">
        <v>10</v>
      </c>
      <c r="F8679" s="4" t="s">
        <v>29542</v>
      </c>
      <c r="G8679" s="4" t="s">
        <v>12</v>
      </c>
    </row>
    <row r="8680" customFormat="false" ht="15.75" hidden="false" customHeight="false" outlineLevel="0" collapsed="false">
      <c r="A8680" s="3" t="n">
        <v>8679</v>
      </c>
      <c r="B8680" s="4" t="s">
        <v>29543</v>
      </c>
      <c r="C8680" s="4" t="s">
        <v>29544</v>
      </c>
      <c r="D8680" s="4" t="s">
        <v>29545</v>
      </c>
      <c r="E8680" s="4" t="n">
        <f aca="false">+919811887106</f>
        <v>919811887106</v>
      </c>
      <c r="F8680" s="4" t="s">
        <v>29546</v>
      </c>
      <c r="G8680" s="4" t="s">
        <v>12</v>
      </c>
    </row>
    <row r="8681" customFormat="false" ht="15.75" hidden="false" customHeight="false" outlineLevel="0" collapsed="false">
      <c r="A8681" s="3" t="n">
        <v>8680</v>
      </c>
      <c r="B8681" s="4" t="s">
        <v>29547</v>
      </c>
      <c r="C8681" s="4" t="s">
        <v>1652</v>
      </c>
      <c r="D8681" s="4" t="s">
        <v>29548</v>
      </c>
      <c r="E8681" s="4" t="s">
        <v>10</v>
      </c>
      <c r="F8681" s="4" t="s">
        <v>29549</v>
      </c>
      <c r="G8681" s="4" t="s">
        <v>12</v>
      </c>
    </row>
    <row r="8682" customFormat="false" ht="15.75" hidden="false" customHeight="false" outlineLevel="0" collapsed="false">
      <c r="A8682" s="3" t="n">
        <v>8681</v>
      </c>
      <c r="B8682" s="4" t="s">
        <v>29550</v>
      </c>
      <c r="C8682" s="4" t="s">
        <v>16435</v>
      </c>
      <c r="D8682" s="4" t="s">
        <v>29551</v>
      </c>
      <c r="E8682" s="4" t="s">
        <v>10</v>
      </c>
      <c r="F8682" s="4" t="s">
        <v>29435</v>
      </c>
      <c r="G8682" s="4" t="s">
        <v>12</v>
      </c>
    </row>
    <row r="8683" customFormat="false" ht="15.75" hidden="false" customHeight="false" outlineLevel="0" collapsed="false">
      <c r="A8683" s="3" t="n">
        <v>8682</v>
      </c>
      <c r="B8683" s="4" t="s">
        <v>29552</v>
      </c>
      <c r="C8683" s="4" t="s">
        <v>18472</v>
      </c>
      <c r="D8683" s="4" t="s">
        <v>29553</v>
      </c>
      <c r="E8683" s="4" t="s">
        <v>10</v>
      </c>
      <c r="F8683" s="4" t="s">
        <v>29554</v>
      </c>
      <c r="G8683" s="4" t="s">
        <v>12</v>
      </c>
    </row>
    <row r="8684" customFormat="false" ht="15.75" hidden="false" customHeight="false" outlineLevel="0" collapsed="false">
      <c r="A8684" s="3" t="n">
        <v>8683</v>
      </c>
      <c r="B8684" s="4" t="s">
        <v>29555</v>
      </c>
      <c r="C8684" s="4" t="s">
        <v>29556</v>
      </c>
      <c r="D8684" s="4" t="s">
        <v>29557</v>
      </c>
      <c r="E8684" s="4" t="s">
        <v>10</v>
      </c>
      <c r="F8684" s="4" t="s">
        <v>29558</v>
      </c>
      <c r="G8684" s="4" t="s">
        <v>12</v>
      </c>
    </row>
    <row r="8685" customFormat="false" ht="15.75" hidden="false" customHeight="false" outlineLevel="0" collapsed="false">
      <c r="A8685" s="3" t="n">
        <v>8684</v>
      </c>
      <c r="B8685" s="4" t="s">
        <v>29559</v>
      </c>
      <c r="C8685" s="4" t="s">
        <v>29560</v>
      </c>
      <c r="D8685" s="4" t="s">
        <v>29561</v>
      </c>
      <c r="E8685" s="4" t="s">
        <v>29562</v>
      </c>
      <c r="F8685" s="4" t="s">
        <v>29563</v>
      </c>
      <c r="G8685" s="4" t="s">
        <v>12</v>
      </c>
    </row>
    <row r="8686" customFormat="false" ht="15.75" hidden="false" customHeight="false" outlineLevel="0" collapsed="false">
      <c r="A8686" s="3" t="n">
        <v>8685</v>
      </c>
      <c r="B8686" s="4" t="s">
        <v>29564</v>
      </c>
      <c r="C8686" s="4" t="s">
        <v>29565</v>
      </c>
      <c r="D8686" s="4" t="s">
        <v>29566</v>
      </c>
      <c r="E8686" s="4" t="n">
        <f aca="false">+911203085000</f>
        <v>911203085000</v>
      </c>
      <c r="F8686" s="4" t="s">
        <v>29567</v>
      </c>
      <c r="G8686" s="4" t="s">
        <v>12</v>
      </c>
    </row>
    <row r="8687" customFormat="false" ht="15.75" hidden="false" customHeight="false" outlineLevel="0" collapsed="false">
      <c r="A8687" s="3" t="n">
        <v>8686</v>
      </c>
      <c r="B8687" s="4" t="s">
        <v>29568</v>
      </c>
      <c r="C8687" s="4" t="s">
        <v>29569</v>
      </c>
      <c r="D8687" s="10" t="s">
        <v>29570</v>
      </c>
      <c r="E8687" s="4" t="s">
        <v>10</v>
      </c>
      <c r="F8687" s="4" t="s">
        <v>29571</v>
      </c>
      <c r="G8687" s="4" t="s">
        <v>12</v>
      </c>
    </row>
    <row r="8688" customFormat="false" ht="15.75" hidden="false" customHeight="false" outlineLevel="0" collapsed="false">
      <c r="A8688" s="3" t="n">
        <v>8687</v>
      </c>
      <c r="B8688" s="4" t="s">
        <v>29572</v>
      </c>
      <c r="C8688" s="4" t="s">
        <v>31</v>
      </c>
      <c r="D8688" s="4" t="s">
        <v>29573</v>
      </c>
      <c r="E8688" s="4" t="s">
        <v>10</v>
      </c>
      <c r="F8688" s="4" t="s">
        <v>29574</v>
      </c>
      <c r="G8688" s="4" t="s">
        <v>12</v>
      </c>
    </row>
    <row r="8689" customFormat="false" ht="15.75" hidden="false" customHeight="false" outlineLevel="0" collapsed="false">
      <c r="A8689" s="3" t="n">
        <v>8688</v>
      </c>
      <c r="B8689" s="4" t="s">
        <v>29575</v>
      </c>
      <c r="C8689" s="4" t="s">
        <v>29576</v>
      </c>
      <c r="D8689" s="4" t="s">
        <v>29577</v>
      </c>
      <c r="E8689" s="4" t="n">
        <f aca="false">+919003032310</f>
        <v>919003032310</v>
      </c>
      <c r="F8689" s="4" t="s">
        <v>29578</v>
      </c>
      <c r="G8689" s="4" t="s">
        <v>12</v>
      </c>
    </row>
    <row r="8690" customFormat="false" ht="15.75" hidden="false" customHeight="false" outlineLevel="0" collapsed="false">
      <c r="A8690" s="3" t="n">
        <v>8689</v>
      </c>
      <c r="B8690" s="4" t="s">
        <v>29579</v>
      </c>
      <c r="C8690" s="4" t="s">
        <v>29580</v>
      </c>
      <c r="D8690" s="4" t="s">
        <v>29581</v>
      </c>
      <c r="E8690" s="4" t="n">
        <f aca="false">+918067086708</f>
        <v>918067086708</v>
      </c>
      <c r="F8690" s="4" t="s">
        <v>29582</v>
      </c>
      <c r="G8690" s="4" t="s">
        <v>12</v>
      </c>
    </row>
    <row r="8691" customFormat="false" ht="15.75" hidden="false" customHeight="false" outlineLevel="0" collapsed="false">
      <c r="A8691" s="3" t="n">
        <v>8690</v>
      </c>
      <c r="B8691" s="4" t="s">
        <v>29583</v>
      </c>
      <c r="C8691" s="4" t="s">
        <v>10016</v>
      </c>
      <c r="D8691" s="4" t="s">
        <v>29584</v>
      </c>
      <c r="E8691" s="4" t="s">
        <v>10</v>
      </c>
      <c r="F8691" s="4" t="s">
        <v>29585</v>
      </c>
      <c r="G8691" s="4" t="s">
        <v>12</v>
      </c>
    </row>
    <row r="8692" customFormat="false" ht="15.75" hidden="false" customHeight="false" outlineLevel="0" collapsed="false">
      <c r="A8692" s="3" t="n">
        <v>8691</v>
      </c>
      <c r="B8692" s="4" t="s">
        <v>29586</v>
      </c>
      <c r="C8692" s="4" t="s">
        <v>29587</v>
      </c>
      <c r="D8692" s="4" t="s">
        <v>29588</v>
      </c>
      <c r="E8692" s="4" t="s">
        <v>10</v>
      </c>
      <c r="F8692" s="4" t="s">
        <v>29589</v>
      </c>
      <c r="G8692" s="4" t="s">
        <v>12</v>
      </c>
    </row>
    <row r="8693" customFormat="false" ht="15.75" hidden="false" customHeight="false" outlineLevel="0" collapsed="false">
      <c r="A8693" s="3" t="n">
        <v>8692</v>
      </c>
      <c r="B8693" s="4" t="s">
        <v>29590</v>
      </c>
      <c r="C8693" s="4" t="s">
        <v>29540</v>
      </c>
      <c r="D8693" s="4" t="s">
        <v>29591</v>
      </c>
      <c r="E8693" s="4" t="s">
        <v>10</v>
      </c>
      <c r="F8693" s="4" t="s">
        <v>29592</v>
      </c>
      <c r="G8693" s="4" t="s">
        <v>12</v>
      </c>
    </row>
    <row r="8694" customFormat="false" ht="15.75" hidden="false" customHeight="false" outlineLevel="0" collapsed="false">
      <c r="A8694" s="3" t="n">
        <v>8693</v>
      </c>
      <c r="B8694" s="4" t="s">
        <v>29593</v>
      </c>
      <c r="C8694" s="4" t="s">
        <v>3495</v>
      </c>
      <c r="D8694" s="4" t="s">
        <v>29594</v>
      </c>
      <c r="E8694" s="4" t="s">
        <v>10</v>
      </c>
      <c r="F8694" s="4" t="s">
        <v>29595</v>
      </c>
      <c r="G8694" s="4" t="s">
        <v>12</v>
      </c>
    </row>
    <row r="8695" customFormat="false" ht="15.75" hidden="false" customHeight="false" outlineLevel="0" collapsed="false">
      <c r="A8695" s="3" t="n">
        <v>8694</v>
      </c>
      <c r="B8695" s="4" t="s">
        <v>29596</v>
      </c>
      <c r="C8695" s="4" t="s">
        <v>31</v>
      </c>
      <c r="D8695" s="4" t="s">
        <v>29597</v>
      </c>
      <c r="E8695" s="4" t="s">
        <v>10</v>
      </c>
      <c r="F8695" s="4" t="s">
        <v>29598</v>
      </c>
      <c r="G8695" s="4" t="s">
        <v>12</v>
      </c>
    </row>
    <row r="8696" customFormat="false" ht="15.75" hidden="false" customHeight="false" outlineLevel="0" collapsed="false">
      <c r="A8696" s="3" t="n">
        <v>8695</v>
      </c>
      <c r="B8696" s="4" t="s">
        <v>29599</v>
      </c>
      <c r="C8696" s="4" t="s">
        <v>31</v>
      </c>
      <c r="D8696" s="4" t="s">
        <v>29600</v>
      </c>
      <c r="E8696" s="4" t="n">
        <f aca="false">+9196614505252</f>
        <v>9196614505252</v>
      </c>
      <c r="F8696" s="4" t="s">
        <v>29601</v>
      </c>
      <c r="G8696" s="4" t="s">
        <v>12</v>
      </c>
    </row>
    <row r="8697" customFormat="false" ht="15.75" hidden="false" customHeight="false" outlineLevel="0" collapsed="false">
      <c r="A8697" s="3" t="n">
        <v>8696</v>
      </c>
      <c r="B8697" s="4" t="s">
        <v>29602</v>
      </c>
      <c r="C8697" s="4" t="s">
        <v>31</v>
      </c>
      <c r="D8697" s="4" t="s">
        <v>29603</v>
      </c>
      <c r="E8697" s="4" t="s">
        <v>10</v>
      </c>
      <c r="F8697" s="4" t="s">
        <v>29604</v>
      </c>
      <c r="G8697" s="4" t="s">
        <v>12</v>
      </c>
    </row>
    <row r="8698" customFormat="false" ht="15.75" hidden="false" customHeight="false" outlineLevel="0" collapsed="false">
      <c r="A8698" s="3" t="n">
        <v>8697</v>
      </c>
      <c r="B8698" s="4" t="s">
        <v>29605</v>
      </c>
      <c r="C8698" s="4" t="s">
        <v>31</v>
      </c>
      <c r="D8698" s="4" t="s">
        <v>29606</v>
      </c>
      <c r="E8698" s="4" t="s">
        <v>10</v>
      </c>
      <c r="F8698" s="4" t="s">
        <v>29607</v>
      </c>
      <c r="G8698" s="4" t="s">
        <v>12</v>
      </c>
    </row>
    <row r="8699" customFormat="false" ht="15.75" hidden="false" customHeight="false" outlineLevel="0" collapsed="false">
      <c r="A8699" s="3" t="n">
        <v>8698</v>
      </c>
      <c r="B8699" s="4" t="s">
        <v>29608</v>
      </c>
      <c r="C8699" s="4" t="s">
        <v>29609</v>
      </c>
      <c r="D8699" s="4" t="s">
        <v>29610</v>
      </c>
      <c r="E8699" s="4" t="n">
        <f aca="false">+914027111799</f>
        <v>914027111799</v>
      </c>
      <c r="F8699" s="4" t="s">
        <v>29611</v>
      </c>
      <c r="G8699" s="4" t="s">
        <v>12</v>
      </c>
    </row>
    <row r="8700" customFormat="false" ht="15.75" hidden="false" customHeight="false" outlineLevel="0" collapsed="false">
      <c r="A8700" s="3" t="n">
        <v>8699</v>
      </c>
      <c r="B8700" s="4" t="s">
        <v>29612</v>
      </c>
      <c r="C8700" s="4" t="s">
        <v>10427</v>
      </c>
      <c r="D8700" s="4" t="s">
        <v>29613</v>
      </c>
      <c r="E8700" s="4" t="n">
        <f aca="false">+911244518550  +911140655600</f>
        <v>1822385174150</v>
      </c>
      <c r="F8700" s="4" t="s">
        <v>29614</v>
      </c>
      <c r="G8700" s="4" t="s">
        <v>12</v>
      </c>
    </row>
    <row r="8701" customFormat="false" ht="15.75" hidden="false" customHeight="false" outlineLevel="0" collapsed="false">
      <c r="A8701" s="3" t="n">
        <v>8700</v>
      </c>
      <c r="B8701" s="4" t="s">
        <v>29615</v>
      </c>
      <c r="C8701" s="4" t="s">
        <v>2529</v>
      </c>
      <c r="D8701" s="4" t="s">
        <v>29616</v>
      </c>
      <c r="E8701" s="4" t="s">
        <v>10</v>
      </c>
      <c r="F8701" s="4" t="s">
        <v>29617</v>
      </c>
      <c r="G8701" s="4" t="s">
        <v>12</v>
      </c>
    </row>
    <row r="8702" customFormat="false" ht="15.75" hidden="false" customHeight="false" outlineLevel="0" collapsed="false">
      <c r="A8702" s="3" t="n">
        <v>8701</v>
      </c>
      <c r="B8702" s="4" t="s">
        <v>29618</v>
      </c>
      <c r="C8702" s="4" t="s">
        <v>29619</v>
      </c>
      <c r="D8702" s="4" t="s">
        <v>29620</v>
      </c>
      <c r="E8702" s="4" t="s">
        <v>10</v>
      </c>
      <c r="F8702" s="4" t="s">
        <v>29621</v>
      </c>
      <c r="G8702" s="4" t="s">
        <v>12</v>
      </c>
    </row>
    <row r="8703" customFormat="false" ht="15.75" hidden="false" customHeight="false" outlineLevel="0" collapsed="false">
      <c r="A8703" s="3" t="n">
        <v>8702</v>
      </c>
      <c r="B8703" s="4" t="s">
        <v>29622</v>
      </c>
      <c r="C8703" s="4" t="s">
        <v>29623</v>
      </c>
      <c r="D8703" s="4" t="s">
        <v>29624</v>
      </c>
      <c r="E8703" s="4" t="s">
        <v>10</v>
      </c>
      <c r="F8703" s="10" t="s">
        <v>29625</v>
      </c>
      <c r="G8703" s="4" t="s">
        <v>12</v>
      </c>
    </row>
    <row r="8704" customFormat="false" ht="15.75" hidden="false" customHeight="false" outlineLevel="0" collapsed="false">
      <c r="A8704" s="3" t="n">
        <v>8703</v>
      </c>
      <c r="B8704" s="4" t="s">
        <v>29626</v>
      </c>
      <c r="C8704" s="4" t="s">
        <v>29627</v>
      </c>
      <c r="D8704" s="4" t="s">
        <v>29628</v>
      </c>
      <c r="E8704" s="4" t="s">
        <v>10</v>
      </c>
      <c r="F8704" s="4" t="s">
        <v>29629</v>
      </c>
      <c r="G8704" s="4" t="s">
        <v>12</v>
      </c>
    </row>
    <row r="8705" customFormat="false" ht="15.75" hidden="false" customHeight="false" outlineLevel="0" collapsed="false">
      <c r="A8705" s="3" t="n">
        <v>8704</v>
      </c>
      <c r="B8705" s="4" t="s">
        <v>29630</v>
      </c>
      <c r="C8705" s="4" t="s">
        <v>31</v>
      </c>
      <c r="D8705" s="4" t="s">
        <v>29631</v>
      </c>
      <c r="E8705" s="4" t="s">
        <v>10</v>
      </c>
      <c r="F8705" s="4" t="s">
        <v>29632</v>
      </c>
      <c r="G8705" s="4" t="s">
        <v>12</v>
      </c>
    </row>
    <row r="8706" customFormat="false" ht="15.75" hidden="false" customHeight="false" outlineLevel="0" collapsed="false">
      <c r="A8706" s="3" t="n">
        <v>8705</v>
      </c>
      <c r="B8706" s="4" t="s">
        <v>29633</v>
      </c>
      <c r="C8706" s="4" t="s">
        <v>3495</v>
      </c>
      <c r="D8706" s="4" t="s">
        <v>29634</v>
      </c>
      <c r="E8706" s="4" t="s">
        <v>29635</v>
      </c>
      <c r="F8706" s="4" t="s">
        <v>29636</v>
      </c>
      <c r="G8706" s="4" t="s">
        <v>12</v>
      </c>
    </row>
    <row r="8707" customFormat="false" ht="15.75" hidden="false" customHeight="false" outlineLevel="0" collapsed="false">
      <c r="A8707" s="3" t="n">
        <v>8706</v>
      </c>
      <c r="B8707" s="4" t="s">
        <v>29637</v>
      </c>
      <c r="C8707" s="4" t="s">
        <v>29638</v>
      </c>
      <c r="D8707" s="4" t="s">
        <v>29639</v>
      </c>
      <c r="E8707" s="4" t="s">
        <v>10</v>
      </c>
      <c r="F8707" s="4" t="s">
        <v>29640</v>
      </c>
      <c r="G8707" s="4" t="s">
        <v>12</v>
      </c>
    </row>
    <row r="8708" customFormat="false" ht="15.75" hidden="false" customHeight="false" outlineLevel="0" collapsed="false">
      <c r="A8708" s="3" t="n">
        <v>8707</v>
      </c>
      <c r="B8708" s="4" t="s">
        <v>29641</v>
      </c>
      <c r="C8708" s="4" t="s">
        <v>29642</v>
      </c>
      <c r="D8708" s="4" t="s">
        <v>29643</v>
      </c>
      <c r="E8708" s="4" t="n">
        <f aca="false">+911123370804</f>
        <v>911123370804</v>
      </c>
      <c r="F8708" s="4" t="s">
        <v>29644</v>
      </c>
      <c r="G8708" s="4" t="s">
        <v>12</v>
      </c>
    </row>
    <row r="8709" customFormat="false" ht="15.75" hidden="false" customHeight="false" outlineLevel="0" collapsed="false">
      <c r="A8709" s="3" t="n">
        <v>8708</v>
      </c>
      <c r="B8709" s="4" t="s">
        <v>29645</v>
      </c>
      <c r="C8709" s="4" t="s">
        <v>31</v>
      </c>
      <c r="D8709" s="6" t="s">
        <v>29646</v>
      </c>
      <c r="E8709" s="4" t="s">
        <v>29647</v>
      </c>
      <c r="F8709" s="4" t="s">
        <v>29648</v>
      </c>
      <c r="G8709" s="4" t="s">
        <v>12</v>
      </c>
    </row>
    <row r="8710" customFormat="false" ht="15.75" hidden="false" customHeight="false" outlineLevel="0" collapsed="false">
      <c r="A8710" s="3" t="n">
        <v>8709</v>
      </c>
      <c r="B8710" s="4" t="s">
        <v>29649</v>
      </c>
      <c r="C8710" s="4" t="s">
        <v>29650</v>
      </c>
      <c r="D8710" s="4" t="s">
        <v>29651</v>
      </c>
      <c r="E8710" s="4" t="n">
        <f aca="false">+918041888721</f>
        <v>918041888721</v>
      </c>
      <c r="F8710" s="4" t="s">
        <v>29652</v>
      </c>
      <c r="G8710" s="4" t="s">
        <v>12</v>
      </c>
    </row>
    <row r="8711" customFormat="false" ht="15.75" hidden="false" customHeight="false" outlineLevel="0" collapsed="false">
      <c r="A8711" s="3" t="n">
        <v>8710</v>
      </c>
      <c r="B8711" s="4" t="s">
        <v>29653</v>
      </c>
      <c r="C8711" s="4" t="s">
        <v>29654</v>
      </c>
      <c r="D8711" s="4" t="s">
        <v>29655</v>
      </c>
      <c r="E8711" s="4" t="s">
        <v>10</v>
      </c>
      <c r="F8711" s="4" t="s">
        <v>29656</v>
      </c>
      <c r="G8711" s="4" t="s">
        <v>12</v>
      </c>
    </row>
    <row r="8712" customFormat="false" ht="15.75" hidden="false" customHeight="false" outlineLevel="0" collapsed="false">
      <c r="A8712" s="3" t="n">
        <v>8711</v>
      </c>
      <c r="B8712" s="4" t="s">
        <v>29657</v>
      </c>
      <c r="C8712" s="4" t="s">
        <v>3495</v>
      </c>
      <c r="D8712" s="4" t="s">
        <v>29658</v>
      </c>
      <c r="E8712" s="4" t="s">
        <v>10</v>
      </c>
      <c r="F8712" s="4" t="s">
        <v>29659</v>
      </c>
      <c r="G8712" s="4" t="s">
        <v>12</v>
      </c>
    </row>
    <row r="8713" customFormat="false" ht="15.75" hidden="false" customHeight="false" outlineLevel="0" collapsed="false">
      <c r="A8713" s="3" t="n">
        <v>8712</v>
      </c>
      <c r="B8713" s="4" t="s">
        <v>29660</v>
      </c>
      <c r="C8713" s="4" t="s">
        <v>3495</v>
      </c>
      <c r="D8713" s="4" t="s">
        <v>29661</v>
      </c>
      <c r="E8713" s="4" t="s">
        <v>10</v>
      </c>
      <c r="F8713" s="4" t="s">
        <v>29662</v>
      </c>
      <c r="G8713" s="4" t="s">
        <v>12</v>
      </c>
    </row>
    <row r="8714" customFormat="false" ht="15.75" hidden="false" customHeight="false" outlineLevel="0" collapsed="false">
      <c r="A8714" s="3" t="n">
        <v>8713</v>
      </c>
      <c r="B8714" s="4" t="s">
        <v>29663</v>
      </c>
      <c r="C8714" s="4" t="s">
        <v>29664</v>
      </c>
      <c r="D8714" s="4" t="s">
        <v>29665</v>
      </c>
      <c r="E8714" s="4" t="s">
        <v>10</v>
      </c>
      <c r="F8714" s="4" t="s">
        <v>29666</v>
      </c>
      <c r="G8714" s="4" t="s">
        <v>12</v>
      </c>
    </row>
    <row r="8715" customFormat="false" ht="15.75" hidden="false" customHeight="false" outlineLevel="0" collapsed="false">
      <c r="A8715" s="3" t="n">
        <v>8714</v>
      </c>
      <c r="B8715" s="4" t="s">
        <v>29667</v>
      </c>
      <c r="C8715" s="4" t="s">
        <v>29668</v>
      </c>
      <c r="D8715" s="4" t="s">
        <v>29669</v>
      </c>
      <c r="E8715" s="4" t="s">
        <v>10</v>
      </c>
      <c r="F8715" s="4" t="s">
        <v>29670</v>
      </c>
      <c r="G8715" s="4" t="s">
        <v>12</v>
      </c>
    </row>
    <row r="8716" customFormat="false" ht="15.75" hidden="false" customHeight="false" outlineLevel="0" collapsed="false">
      <c r="A8716" s="3" t="n">
        <v>8715</v>
      </c>
      <c r="B8716" s="4" t="s">
        <v>29671</v>
      </c>
      <c r="C8716" s="4" t="s">
        <v>29672</v>
      </c>
      <c r="D8716" s="4" t="s">
        <v>29673</v>
      </c>
      <c r="E8716" s="4" t="n">
        <f aca="false">+911612725407</f>
        <v>911612725407</v>
      </c>
      <c r="F8716" s="4" t="s">
        <v>29674</v>
      </c>
      <c r="G8716" s="4" t="s">
        <v>12</v>
      </c>
    </row>
    <row r="8717" customFormat="false" ht="15.75" hidden="false" customHeight="false" outlineLevel="0" collapsed="false">
      <c r="A8717" s="3" t="n">
        <v>8716</v>
      </c>
      <c r="B8717" s="4" t="s">
        <v>29675</v>
      </c>
      <c r="C8717" s="4" t="s">
        <v>29676</v>
      </c>
      <c r="D8717" s="6" t="s">
        <v>29677</v>
      </c>
      <c r="E8717" s="4" t="s">
        <v>10</v>
      </c>
      <c r="F8717" s="4" t="s">
        <v>29678</v>
      </c>
      <c r="G8717" s="4" t="s">
        <v>12</v>
      </c>
    </row>
    <row r="8718" customFormat="false" ht="15.75" hidden="false" customHeight="false" outlineLevel="0" collapsed="false">
      <c r="A8718" s="3" t="n">
        <v>8717</v>
      </c>
      <c r="B8718" s="4" t="s">
        <v>29679</v>
      </c>
      <c r="C8718" s="4" t="s">
        <v>31</v>
      </c>
      <c r="D8718" s="4" t="s">
        <v>29680</v>
      </c>
      <c r="E8718" s="4" t="s">
        <v>10</v>
      </c>
      <c r="F8718" s="4" t="s">
        <v>29681</v>
      </c>
      <c r="G8718" s="4" t="s">
        <v>12</v>
      </c>
    </row>
    <row r="8719" customFormat="false" ht="15.75" hidden="false" customHeight="false" outlineLevel="0" collapsed="false">
      <c r="A8719" s="3" t="n">
        <v>8718</v>
      </c>
      <c r="B8719" s="4" t="s">
        <v>29682</v>
      </c>
      <c r="C8719" s="4" t="s">
        <v>24955</v>
      </c>
      <c r="D8719" s="4" t="s">
        <v>29683</v>
      </c>
      <c r="E8719" s="4" t="s">
        <v>10</v>
      </c>
      <c r="F8719" s="4" t="s">
        <v>29684</v>
      </c>
      <c r="G8719" s="4" t="s">
        <v>12</v>
      </c>
    </row>
    <row r="8720" customFormat="false" ht="15.75" hidden="false" customHeight="false" outlineLevel="0" collapsed="false">
      <c r="A8720" s="3" t="n">
        <v>8719</v>
      </c>
      <c r="B8720" s="4" t="s">
        <v>29685</v>
      </c>
      <c r="C8720" s="4" t="s">
        <v>29686</v>
      </c>
      <c r="D8720" s="4" t="s">
        <v>29687</v>
      </c>
      <c r="E8720" s="4" t="n">
        <f aca="false">+918028410645</f>
        <v>918028410645</v>
      </c>
      <c r="F8720" s="4" t="s">
        <v>29688</v>
      </c>
      <c r="G8720" s="4" t="s">
        <v>12</v>
      </c>
    </row>
    <row r="8721" customFormat="false" ht="15.75" hidden="false" customHeight="false" outlineLevel="0" collapsed="false">
      <c r="A8721" s="3" t="n">
        <v>8720</v>
      </c>
      <c r="B8721" s="4" t="s">
        <v>29689</v>
      </c>
      <c r="C8721" s="4" t="s">
        <v>10944</v>
      </c>
      <c r="D8721" s="4" t="s">
        <v>29690</v>
      </c>
      <c r="E8721" s="4" t="n">
        <f aca="false">+912261786700</f>
        <v>912261786700</v>
      </c>
      <c r="F8721" s="4" t="s">
        <v>29691</v>
      </c>
      <c r="G8721" s="4" t="s">
        <v>12</v>
      </c>
    </row>
    <row r="8722" customFormat="false" ht="15.75" hidden="false" customHeight="false" outlineLevel="0" collapsed="false">
      <c r="A8722" s="3" t="n">
        <v>8721</v>
      </c>
      <c r="B8722" s="4" t="s">
        <v>29692</v>
      </c>
      <c r="C8722" s="4" t="s">
        <v>29693</v>
      </c>
      <c r="D8722" s="4" t="s">
        <v>29694</v>
      </c>
      <c r="E8722" s="4" t="s">
        <v>10</v>
      </c>
      <c r="F8722" s="4" t="s">
        <v>29695</v>
      </c>
      <c r="G8722" s="4" t="s">
        <v>12</v>
      </c>
    </row>
    <row r="8723" customFormat="false" ht="15.75" hidden="false" customHeight="false" outlineLevel="0" collapsed="false">
      <c r="A8723" s="3" t="n">
        <v>8722</v>
      </c>
      <c r="B8723" s="4" t="s">
        <v>29696</v>
      </c>
      <c r="C8723" s="4" t="s">
        <v>29697</v>
      </c>
      <c r="D8723" s="4" t="s">
        <v>29698</v>
      </c>
      <c r="E8723" s="4" t="n">
        <f aca="false">+919820339701</f>
        <v>919820339701</v>
      </c>
      <c r="F8723" s="4" t="s">
        <v>29699</v>
      </c>
      <c r="G8723" s="4" t="s">
        <v>12</v>
      </c>
    </row>
    <row r="8724" customFormat="false" ht="15.75" hidden="false" customHeight="false" outlineLevel="0" collapsed="false">
      <c r="A8724" s="3" t="n">
        <v>8723</v>
      </c>
      <c r="B8724" s="4" t="s">
        <v>29700</v>
      </c>
      <c r="C8724" s="4" t="s">
        <v>29701</v>
      </c>
      <c r="D8724" s="4" t="s">
        <v>29702</v>
      </c>
      <c r="E8724" s="4" t="s">
        <v>10</v>
      </c>
      <c r="F8724" s="4" t="s">
        <v>29703</v>
      </c>
      <c r="G8724" s="4" t="s">
        <v>12</v>
      </c>
    </row>
    <row r="8725" customFormat="false" ht="15.75" hidden="false" customHeight="false" outlineLevel="0" collapsed="false">
      <c r="A8725" s="3" t="n">
        <v>8724</v>
      </c>
      <c r="B8725" s="4" t="s">
        <v>29704</v>
      </c>
      <c r="C8725" s="4" t="s">
        <v>29705</v>
      </c>
      <c r="D8725" s="4" t="s">
        <v>29706</v>
      </c>
      <c r="E8725" s="4" t="n">
        <f aca="false">+919822570773</f>
        <v>919822570773</v>
      </c>
      <c r="F8725" s="4" t="s">
        <v>29707</v>
      </c>
      <c r="G8725" s="4" t="s">
        <v>12</v>
      </c>
    </row>
    <row r="8726" customFormat="false" ht="15.75" hidden="false" customHeight="false" outlineLevel="0" collapsed="false">
      <c r="A8726" s="3" t="n">
        <v>8725</v>
      </c>
      <c r="B8726" s="4" t="s">
        <v>29708</v>
      </c>
      <c r="C8726" s="4" t="s">
        <v>29709</v>
      </c>
      <c r="D8726" s="4" t="s">
        <v>29710</v>
      </c>
      <c r="E8726" s="4" t="s">
        <v>10</v>
      </c>
      <c r="F8726" s="4" t="s">
        <v>29711</v>
      </c>
      <c r="G8726" s="4" t="s">
        <v>12</v>
      </c>
    </row>
    <row r="8727" customFormat="false" ht="15.75" hidden="false" customHeight="false" outlineLevel="0" collapsed="false">
      <c r="A8727" s="3" t="n">
        <v>8726</v>
      </c>
      <c r="B8727" s="4" t="s">
        <v>29712</v>
      </c>
      <c r="C8727" s="4" t="s">
        <v>29713</v>
      </c>
      <c r="D8727" s="4" t="s">
        <v>29714</v>
      </c>
      <c r="E8727" s="4" t="n">
        <f aca="false">+919902788244</f>
        <v>919902788244</v>
      </c>
      <c r="F8727" s="4" t="s">
        <v>29715</v>
      </c>
      <c r="G8727" s="4" t="s">
        <v>12</v>
      </c>
    </row>
    <row r="8728" customFormat="false" ht="15.75" hidden="false" customHeight="false" outlineLevel="0" collapsed="false">
      <c r="A8728" s="3" t="n">
        <v>8727</v>
      </c>
      <c r="B8728" s="4" t="s">
        <v>29716</v>
      </c>
      <c r="C8728" s="4" t="s">
        <v>29717</v>
      </c>
      <c r="D8728" s="4" t="s">
        <v>29718</v>
      </c>
      <c r="E8728" s="4" t="s">
        <v>10</v>
      </c>
      <c r="F8728" s="4" t="s">
        <v>29719</v>
      </c>
      <c r="G8728" s="4" t="s">
        <v>12</v>
      </c>
    </row>
    <row r="8729" customFormat="false" ht="15.75" hidden="false" customHeight="false" outlineLevel="0" collapsed="false">
      <c r="A8729" s="3" t="n">
        <v>8728</v>
      </c>
      <c r="B8729" s="4" t="s">
        <v>29720</v>
      </c>
      <c r="C8729" s="4" t="s">
        <v>29721</v>
      </c>
      <c r="D8729" s="4" t="s">
        <v>29722</v>
      </c>
      <c r="E8729" s="4" t="s">
        <v>10</v>
      </c>
      <c r="F8729" s="4" t="s">
        <v>28744</v>
      </c>
      <c r="G8729" s="4" t="s">
        <v>12</v>
      </c>
    </row>
    <row r="8730" customFormat="false" ht="15.75" hidden="false" customHeight="false" outlineLevel="0" collapsed="false">
      <c r="A8730" s="3" t="n">
        <v>8729</v>
      </c>
      <c r="B8730" s="4" t="s">
        <v>29723</v>
      </c>
      <c r="C8730" s="4" t="s">
        <v>10944</v>
      </c>
      <c r="D8730" s="4" t="s">
        <v>29724</v>
      </c>
      <c r="E8730" s="4" t="n">
        <f aca="false">+912025919152</f>
        <v>912025919152</v>
      </c>
      <c r="F8730" s="4" t="s">
        <v>29725</v>
      </c>
      <c r="G8730" s="4" t="s">
        <v>12</v>
      </c>
    </row>
    <row r="8731" customFormat="false" ht="15.75" hidden="false" customHeight="false" outlineLevel="0" collapsed="false">
      <c r="A8731" s="3" t="n">
        <v>8730</v>
      </c>
      <c r="B8731" s="4" t="s">
        <v>29726</v>
      </c>
      <c r="C8731" s="4" t="s">
        <v>29727</v>
      </c>
      <c r="D8731" s="4" t="s">
        <v>29728</v>
      </c>
      <c r="E8731" s="4" t="s">
        <v>29729</v>
      </c>
      <c r="F8731" s="4" t="s">
        <v>29730</v>
      </c>
      <c r="G8731" s="4" t="s">
        <v>12</v>
      </c>
    </row>
    <row r="8732" customFormat="false" ht="15.75" hidden="false" customHeight="false" outlineLevel="0" collapsed="false">
      <c r="A8732" s="3" t="n">
        <v>8731</v>
      </c>
      <c r="B8732" s="4" t="s">
        <v>29731</v>
      </c>
      <c r="C8732" s="4" t="s">
        <v>29732</v>
      </c>
      <c r="D8732" s="4" t="s">
        <v>29733</v>
      </c>
      <c r="E8732" s="4" t="s">
        <v>29734</v>
      </c>
      <c r="F8732" s="4" t="s">
        <v>29735</v>
      </c>
      <c r="G8732" s="4" t="s">
        <v>12</v>
      </c>
    </row>
    <row r="8733" customFormat="false" ht="15.75" hidden="false" customHeight="false" outlineLevel="0" collapsed="false">
      <c r="A8733" s="3" t="n">
        <v>8732</v>
      </c>
      <c r="B8733" s="4" t="s">
        <v>29736</v>
      </c>
      <c r="C8733" s="4" t="s">
        <v>29737</v>
      </c>
      <c r="D8733" s="4" t="s">
        <v>29738</v>
      </c>
      <c r="E8733" s="4" t="s">
        <v>10</v>
      </c>
      <c r="F8733" s="4" t="s">
        <v>29739</v>
      </c>
      <c r="G8733" s="4" t="s">
        <v>12</v>
      </c>
    </row>
    <row r="8734" customFormat="false" ht="15.75" hidden="false" customHeight="false" outlineLevel="0" collapsed="false">
      <c r="A8734" s="3" t="n">
        <v>8733</v>
      </c>
      <c r="B8734" s="4" t="s">
        <v>29740</v>
      </c>
      <c r="C8734" s="4" t="s">
        <v>29000</v>
      </c>
      <c r="D8734" s="4" t="s">
        <v>29741</v>
      </c>
      <c r="E8734" s="4" t="n">
        <f aca="false">+918067710996</f>
        <v>918067710996</v>
      </c>
      <c r="F8734" s="4" t="s">
        <v>29742</v>
      </c>
      <c r="G8734" s="4" t="s">
        <v>12</v>
      </c>
    </row>
    <row r="8735" customFormat="false" ht="15.75" hidden="false" customHeight="false" outlineLevel="0" collapsed="false">
      <c r="A8735" s="3" t="n">
        <v>8734</v>
      </c>
      <c r="B8735" s="4" t="s">
        <v>29743</v>
      </c>
      <c r="C8735" s="4" t="s">
        <v>29744</v>
      </c>
      <c r="D8735" s="4" t="s">
        <v>29745</v>
      </c>
      <c r="E8735" s="4" t="s">
        <v>10</v>
      </c>
      <c r="F8735" s="4" t="s">
        <v>29746</v>
      </c>
      <c r="G8735" s="4" t="s">
        <v>12</v>
      </c>
    </row>
    <row r="8736" customFormat="false" ht="15.75" hidden="false" customHeight="false" outlineLevel="0" collapsed="false">
      <c r="A8736" s="3" t="n">
        <v>8735</v>
      </c>
      <c r="B8736" s="4" t="s">
        <v>29747</v>
      </c>
      <c r="C8736" s="4" t="s">
        <v>29748</v>
      </c>
      <c r="D8736" s="4" t="s">
        <v>29749</v>
      </c>
      <c r="E8736" s="4" t="n">
        <f aca="false">+919717522772</f>
        <v>919717522772</v>
      </c>
      <c r="F8736" s="4" t="s">
        <v>29750</v>
      </c>
      <c r="G8736" s="4" t="s">
        <v>12</v>
      </c>
    </row>
    <row r="8737" customFormat="false" ht="15.75" hidden="false" customHeight="false" outlineLevel="0" collapsed="false">
      <c r="A8737" s="3" t="n">
        <v>8736</v>
      </c>
      <c r="B8737" s="4" t="s">
        <v>29751</v>
      </c>
      <c r="C8737" s="4" t="s">
        <v>29752</v>
      </c>
      <c r="D8737" s="4" t="s">
        <v>29753</v>
      </c>
      <c r="E8737" s="4" t="s">
        <v>29754</v>
      </c>
      <c r="F8737" s="4" t="s">
        <v>29755</v>
      </c>
      <c r="G8737" s="4" t="s">
        <v>12</v>
      </c>
    </row>
    <row r="8738" customFormat="false" ht="15.75" hidden="false" customHeight="false" outlineLevel="0" collapsed="false">
      <c r="A8738" s="3" t="n">
        <v>8737</v>
      </c>
      <c r="B8738" s="4" t="s">
        <v>29756</v>
      </c>
      <c r="C8738" s="4" t="s">
        <v>29757</v>
      </c>
      <c r="D8738" s="4" t="s">
        <v>29758</v>
      </c>
      <c r="E8738" s="4" t="s">
        <v>10</v>
      </c>
      <c r="F8738" s="4" t="s">
        <v>29759</v>
      </c>
      <c r="G8738" s="4" t="s">
        <v>12</v>
      </c>
    </row>
    <row r="8739" customFormat="false" ht="15.75" hidden="false" customHeight="false" outlineLevel="0" collapsed="false">
      <c r="A8739" s="3" t="n">
        <v>8738</v>
      </c>
      <c r="B8739" s="4" t="s">
        <v>29760</v>
      </c>
      <c r="C8739" s="4" t="s">
        <v>29761</v>
      </c>
      <c r="D8739" s="4" t="s">
        <v>29762</v>
      </c>
      <c r="E8739" s="4" t="s">
        <v>29763</v>
      </c>
      <c r="F8739" s="4" t="s">
        <v>10</v>
      </c>
      <c r="G8739" s="7" t="s">
        <v>146</v>
      </c>
    </row>
    <row r="8740" customFormat="false" ht="15.75" hidden="false" customHeight="false" outlineLevel="0" collapsed="false">
      <c r="A8740" s="3" t="n">
        <v>8739</v>
      </c>
      <c r="B8740" s="4" t="s">
        <v>29764</v>
      </c>
      <c r="C8740" s="4" t="s">
        <v>31</v>
      </c>
      <c r="D8740" s="4" t="s">
        <v>29765</v>
      </c>
      <c r="E8740" s="4" t="s">
        <v>10</v>
      </c>
      <c r="F8740" s="10" t="s">
        <v>29766</v>
      </c>
      <c r="G8740" s="4" t="s">
        <v>12</v>
      </c>
    </row>
    <row r="8741" customFormat="false" ht="15.75" hidden="false" customHeight="false" outlineLevel="0" collapsed="false">
      <c r="A8741" s="3" t="n">
        <v>8740</v>
      </c>
      <c r="B8741" s="4" t="s">
        <v>29767</v>
      </c>
      <c r="C8741" s="4" t="s">
        <v>29768</v>
      </c>
      <c r="D8741" s="4" t="s">
        <v>29769</v>
      </c>
      <c r="E8741" s="4" t="n">
        <f aca="false">+914064516490</f>
        <v>914064516490</v>
      </c>
      <c r="F8741" s="4" t="s">
        <v>29770</v>
      </c>
      <c r="G8741" s="4" t="s">
        <v>12</v>
      </c>
    </row>
    <row r="8742" customFormat="false" ht="15.75" hidden="false" customHeight="false" outlineLevel="0" collapsed="false">
      <c r="A8742" s="3" t="n">
        <v>8741</v>
      </c>
      <c r="B8742" s="4" t="s">
        <v>29771</v>
      </c>
      <c r="C8742" s="4" t="s">
        <v>1652</v>
      </c>
      <c r="D8742" s="4" t="s">
        <v>29772</v>
      </c>
      <c r="E8742" s="4" t="s">
        <v>10</v>
      </c>
      <c r="F8742" s="4" t="s">
        <v>29773</v>
      </c>
      <c r="G8742" s="4" t="s">
        <v>12</v>
      </c>
    </row>
    <row r="8743" customFormat="false" ht="15.75" hidden="false" customHeight="false" outlineLevel="0" collapsed="false">
      <c r="A8743" s="3" t="n">
        <v>8742</v>
      </c>
      <c r="B8743" s="4" t="s">
        <v>29774</v>
      </c>
      <c r="C8743" s="4" t="s">
        <v>29775</v>
      </c>
      <c r="D8743" s="4" t="s">
        <v>29776</v>
      </c>
      <c r="E8743" s="4" t="s">
        <v>10</v>
      </c>
      <c r="F8743" s="4" t="s">
        <v>29777</v>
      </c>
      <c r="G8743" s="4" t="s">
        <v>12</v>
      </c>
    </row>
    <row r="8744" customFormat="false" ht="15.75" hidden="false" customHeight="false" outlineLevel="0" collapsed="false">
      <c r="A8744" s="3" t="n">
        <v>8743</v>
      </c>
      <c r="B8744" s="4" t="s">
        <v>29778</v>
      </c>
      <c r="C8744" s="7" t="s">
        <v>29779</v>
      </c>
      <c r="D8744" s="7" t="s">
        <v>29780</v>
      </c>
      <c r="E8744" s="7" t="s">
        <v>10</v>
      </c>
      <c r="F8744" s="7" t="s">
        <v>10</v>
      </c>
      <c r="G8744" s="4" t="s">
        <v>12</v>
      </c>
    </row>
    <row r="8745" customFormat="false" ht="15.75" hidden="false" customHeight="false" outlineLevel="0" collapsed="false">
      <c r="A8745" s="3" t="n">
        <v>8744</v>
      </c>
      <c r="B8745" s="4" t="s">
        <v>29781</v>
      </c>
      <c r="C8745" s="7" t="s">
        <v>29782</v>
      </c>
      <c r="D8745" s="7" t="s">
        <v>29783</v>
      </c>
      <c r="E8745" s="7" t="s">
        <v>10</v>
      </c>
      <c r="F8745" s="7" t="s">
        <v>10</v>
      </c>
      <c r="G8745" s="4" t="s">
        <v>12</v>
      </c>
    </row>
    <row r="8746" customFormat="false" ht="15.75" hidden="false" customHeight="false" outlineLevel="0" collapsed="false">
      <c r="A8746" s="3" t="n">
        <v>8745</v>
      </c>
      <c r="B8746" s="4" t="s">
        <v>29784</v>
      </c>
      <c r="C8746" s="4" t="s">
        <v>29785</v>
      </c>
      <c r="D8746" s="4" t="s">
        <v>29786</v>
      </c>
      <c r="E8746" s="4" t="s">
        <v>29787</v>
      </c>
      <c r="F8746" s="4" t="s">
        <v>29788</v>
      </c>
      <c r="G8746" s="4" t="s">
        <v>12</v>
      </c>
    </row>
    <row r="8747" customFormat="false" ht="15.75" hidden="false" customHeight="false" outlineLevel="0" collapsed="false">
      <c r="A8747" s="3" t="n">
        <v>8746</v>
      </c>
      <c r="B8747" s="4" t="s">
        <v>29789</v>
      </c>
      <c r="C8747" s="4" t="s">
        <v>29790</v>
      </c>
      <c r="D8747" s="4" t="s">
        <v>29791</v>
      </c>
      <c r="E8747" s="4" t="s">
        <v>10</v>
      </c>
      <c r="F8747" s="4" t="s">
        <v>29792</v>
      </c>
      <c r="G8747" s="4" t="s">
        <v>12</v>
      </c>
    </row>
    <row r="8748" customFormat="false" ht="15.75" hidden="false" customHeight="false" outlineLevel="0" collapsed="false">
      <c r="A8748" s="3" t="n">
        <v>8747</v>
      </c>
      <c r="B8748" s="4" t="s">
        <v>29793</v>
      </c>
      <c r="C8748" s="4" t="s">
        <v>8215</v>
      </c>
      <c r="D8748" s="4" t="s">
        <v>29794</v>
      </c>
      <c r="E8748" s="4" t="s">
        <v>10</v>
      </c>
      <c r="F8748" s="4" t="s">
        <v>29795</v>
      </c>
      <c r="G8748" s="4" t="s">
        <v>12</v>
      </c>
    </row>
    <row r="8749" customFormat="false" ht="15.75" hidden="false" customHeight="false" outlineLevel="0" collapsed="false">
      <c r="A8749" s="3" t="n">
        <v>8748</v>
      </c>
      <c r="B8749" s="4" t="s">
        <v>29796</v>
      </c>
      <c r="C8749" s="4" t="s">
        <v>29797</v>
      </c>
      <c r="D8749" s="4" t="s">
        <v>29798</v>
      </c>
      <c r="E8749" s="4" t="s">
        <v>10</v>
      </c>
      <c r="F8749" s="4" t="s">
        <v>29799</v>
      </c>
      <c r="G8749" s="4" t="s">
        <v>12</v>
      </c>
    </row>
    <row r="8750" customFormat="false" ht="15.75" hidden="false" customHeight="false" outlineLevel="0" collapsed="false">
      <c r="A8750" s="3" t="n">
        <v>8749</v>
      </c>
      <c r="B8750" s="4" t="s">
        <v>29800</v>
      </c>
      <c r="C8750" s="4" t="s">
        <v>29801</v>
      </c>
      <c r="D8750" s="4" t="s">
        <v>29802</v>
      </c>
      <c r="E8750" s="4" t="s">
        <v>29803</v>
      </c>
      <c r="F8750" s="4" t="s">
        <v>29804</v>
      </c>
      <c r="G8750" s="4" t="s">
        <v>12</v>
      </c>
    </row>
    <row r="8751" customFormat="false" ht="15.75" hidden="false" customHeight="false" outlineLevel="0" collapsed="false">
      <c r="A8751" s="3" t="n">
        <v>8750</v>
      </c>
      <c r="B8751" s="4" t="s">
        <v>29805</v>
      </c>
      <c r="C8751" s="4" t="s">
        <v>31</v>
      </c>
      <c r="D8751" s="4" t="s">
        <v>29806</v>
      </c>
      <c r="E8751" s="4" t="s">
        <v>10</v>
      </c>
      <c r="F8751" s="4" t="s">
        <v>29807</v>
      </c>
      <c r="G8751" s="4" t="s">
        <v>12</v>
      </c>
    </row>
    <row r="8752" customFormat="false" ht="15.75" hidden="false" customHeight="false" outlineLevel="0" collapsed="false">
      <c r="A8752" s="3" t="n">
        <v>8751</v>
      </c>
      <c r="B8752" s="4" t="s">
        <v>29808</v>
      </c>
      <c r="C8752" s="4" t="s">
        <v>29809</v>
      </c>
      <c r="D8752" s="4" t="s">
        <v>29810</v>
      </c>
      <c r="E8752" s="4" t="n">
        <f aca="false">+911243041963</f>
        <v>911243041963</v>
      </c>
      <c r="F8752" s="4" t="s">
        <v>29811</v>
      </c>
      <c r="G8752" s="4" t="s">
        <v>12</v>
      </c>
    </row>
    <row r="8753" customFormat="false" ht="15.75" hidden="false" customHeight="false" outlineLevel="0" collapsed="false">
      <c r="A8753" s="3" t="n">
        <v>8752</v>
      </c>
      <c r="B8753" s="4" t="s">
        <v>29812</v>
      </c>
      <c r="C8753" s="4" t="s">
        <v>29813</v>
      </c>
      <c r="D8753" s="4" t="s">
        <v>29814</v>
      </c>
      <c r="E8753" s="4" t="n">
        <f aca="false">+919841429355</f>
        <v>919841429355</v>
      </c>
      <c r="F8753" s="4" t="s">
        <v>29815</v>
      </c>
      <c r="G8753" s="4" t="s">
        <v>12</v>
      </c>
    </row>
    <row r="8754" customFormat="false" ht="15.75" hidden="false" customHeight="false" outlineLevel="0" collapsed="false">
      <c r="A8754" s="3" t="n">
        <v>8753</v>
      </c>
      <c r="B8754" s="4" t="s">
        <v>29816</v>
      </c>
      <c r="C8754" s="4" t="s">
        <v>29817</v>
      </c>
      <c r="D8754" s="4" t="s">
        <v>29818</v>
      </c>
      <c r="E8754" s="4" t="n">
        <f aca="false">+919986193561</f>
        <v>919986193561</v>
      </c>
      <c r="F8754" s="4" t="s">
        <v>29819</v>
      </c>
      <c r="G8754" s="4" t="s">
        <v>12</v>
      </c>
    </row>
    <row r="8755" customFormat="false" ht="15.75" hidden="false" customHeight="false" outlineLevel="0" collapsed="false">
      <c r="A8755" s="3" t="n">
        <v>8754</v>
      </c>
      <c r="B8755" s="4" t="s">
        <v>29820</v>
      </c>
      <c r="C8755" s="4" t="s">
        <v>1416</v>
      </c>
      <c r="D8755" s="4" t="s">
        <v>29821</v>
      </c>
      <c r="E8755" s="4" t="s">
        <v>29822</v>
      </c>
      <c r="F8755" s="4" t="s">
        <v>29823</v>
      </c>
      <c r="G8755" s="4" t="s">
        <v>12</v>
      </c>
    </row>
    <row r="8756" customFormat="false" ht="15.75" hidden="false" customHeight="false" outlineLevel="0" collapsed="false">
      <c r="A8756" s="3" t="n">
        <v>8755</v>
      </c>
      <c r="B8756" s="4" t="s">
        <v>29824</v>
      </c>
      <c r="C8756" s="4" t="s">
        <v>31</v>
      </c>
      <c r="D8756" s="4" t="s">
        <v>29825</v>
      </c>
      <c r="E8756" s="4" t="s">
        <v>10</v>
      </c>
      <c r="F8756" s="4" t="s">
        <v>27109</v>
      </c>
      <c r="G8756" s="4" t="s">
        <v>12</v>
      </c>
    </row>
    <row r="8757" customFormat="false" ht="15.75" hidden="false" customHeight="false" outlineLevel="0" collapsed="false">
      <c r="A8757" s="3" t="n">
        <v>8756</v>
      </c>
      <c r="B8757" s="4" t="s">
        <v>29826</v>
      </c>
      <c r="C8757" s="4" t="s">
        <v>29827</v>
      </c>
      <c r="D8757" s="4" t="s">
        <v>29828</v>
      </c>
      <c r="E8757" s="4" t="s">
        <v>10</v>
      </c>
      <c r="F8757" s="4" t="s">
        <v>29829</v>
      </c>
      <c r="G8757" s="4" t="s">
        <v>12</v>
      </c>
    </row>
    <row r="8758" customFormat="false" ht="15.75" hidden="false" customHeight="false" outlineLevel="0" collapsed="false">
      <c r="A8758" s="3" t="n">
        <v>8757</v>
      </c>
      <c r="B8758" s="4" t="s">
        <v>29830</v>
      </c>
      <c r="C8758" s="4" t="s">
        <v>29831</v>
      </c>
      <c r="D8758" s="4" t="s">
        <v>29832</v>
      </c>
      <c r="E8758" s="4" t="s">
        <v>10</v>
      </c>
      <c r="F8758" s="4" t="s">
        <v>29833</v>
      </c>
      <c r="G8758" s="4" t="s">
        <v>12</v>
      </c>
    </row>
    <row r="8759" customFormat="false" ht="15.75" hidden="false" customHeight="false" outlineLevel="0" collapsed="false">
      <c r="A8759" s="3" t="n">
        <v>8758</v>
      </c>
      <c r="B8759" s="4" t="s">
        <v>29834</v>
      </c>
      <c r="C8759" s="4" t="s">
        <v>29835</v>
      </c>
      <c r="D8759" s="4" t="s">
        <v>29836</v>
      </c>
      <c r="E8759" s="4" t="n">
        <f aca="false">+919619487382</f>
        <v>919619487382</v>
      </c>
      <c r="F8759" s="4" t="s">
        <v>29837</v>
      </c>
      <c r="G8759" s="4" t="s">
        <v>12</v>
      </c>
    </row>
    <row r="8760" customFormat="false" ht="15.75" hidden="false" customHeight="false" outlineLevel="0" collapsed="false">
      <c r="A8760" s="3" t="n">
        <v>8759</v>
      </c>
      <c r="B8760" s="4" t="s">
        <v>29838</v>
      </c>
      <c r="C8760" s="7" t="s">
        <v>29839</v>
      </c>
      <c r="D8760" s="7" t="s">
        <v>29840</v>
      </c>
      <c r="E8760" s="7" t="s">
        <v>29841</v>
      </c>
      <c r="F8760" s="7" t="s">
        <v>29842</v>
      </c>
      <c r="G8760" s="4" t="s">
        <v>12</v>
      </c>
    </row>
    <row r="8761" customFormat="false" ht="15.75" hidden="false" customHeight="false" outlineLevel="0" collapsed="false">
      <c r="A8761" s="3" t="n">
        <v>8760</v>
      </c>
      <c r="B8761" s="4" t="s">
        <v>29843</v>
      </c>
      <c r="C8761" s="7" t="s">
        <v>29844</v>
      </c>
      <c r="D8761" s="7" t="s">
        <v>29845</v>
      </c>
      <c r="E8761" s="7" t="s">
        <v>10</v>
      </c>
      <c r="F8761" s="7" t="s">
        <v>10</v>
      </c>
      <c r="G8761" s="4" t="s">
        <v>12</v>
      </c>
    </row>
    <row r="8762" customFormat="false" ht="15.75" hidden="false" customHeight="false" outlineLevel="0" collapsed="false">
      <c r="A8762" s="3" t="n">
        <v>8761</v>
      </c>
      <c r="B8762" s="4" t="s">
        <v>29846</v>
      </c>
      <c r="C8762" s="4" t="s">
        <v>31</v>
      </c>
      <c r="D8762" s="4" t="s">
        <v>29847</v>
      </c>
      <c r="E8762" s="4" t="n">
        <v>4027113697</v>
      </c>
      <c r="F8762" s="4" t="s">
        <v>29848</v>
      </c>
      <c r="G8762" s="4" t="s">
        <v>12</v>
      </c>
    </row>
    <row r="8763" customFormat="false" ht="15.75" hidden="false" customHeight="false" outlineLevel="0" collapsed="false">
      <c r="A8763" s="3" t="n">
        <v>8762</v>
      </c>
      <c r="B8763" s="4" t="s">
        <v>29849</v>
      </c>
      <c r="C8763" s="4" t="s">
        <v>29850</v>
      </c>
      <c r="D8763" s="4" t="s">
        <v>29851</v>
      </c>
      <c r="E8763" s="4" t="s">
        <v>10</v>
      </c>
      <c r="F8763" s="4" t="s">
        <v>29852</v>
      </c>
      <c r="G8763" s="4" t="s">
        <v>12</v>
      </c>
    </row>
    <row r="8764" customFormat="false" ht="15.75" hidden="false" customHeight="false" outlineLevel="0" collapsed="false">
      <c r="A8764" s="3" t="n">
        <v>8763</v>
      </c>
      <c r="B8764" s="4" t="s">
        <v>29853</v>
      </c>
      <c r="C8764" s="4" t="s">
        <v>1416</v>
      </c>
      <c r="D8764" s="4" t="s">
        <v>29854</v>
      </c>
      <c r="E8764" s="4" t="s">
        <v>10</v>
      </c>
      <c r="F8764" s="4" t="s">
        <v>29855</v>
      </c>
      <c r="G8764" s="4" t="s">
        <v>12</v>
      </c>
    </row>
    <row r="8765" customFormat="false" ht="15.75" hidden="false" customHeight="false" outlineLevel="0" collapsed="false">
      <c r="A8765" s="3" t="n">
        <v>8764</v>
      </c>
      <c r="B8765" s="4" t="s">
        <v>29856</v>
      </c>
      <c r="C8765" s="4" t="s">
        <v>31</v>
      </c>
      <c r="D8765" s="4" t="s">
        <v>29857</v>
      </c>
      <c r="E8765" s="4" t="s">
        <v>29858</v>
      </c>
      <c r="F8765" s="4" t="s">
        <v>29859</v>
      </c>
      <c r="G8765" s="4" t="s">
        <v>12</v>
      </c>
    </row>
    <row r="8766" customFormat="false" ht="15.75" hidden="false" customHeight="false" outlineLevel="0" collapsed="false">
      <c r="A8766" s="3" t="n">
        <v>8765</v>
      </c>
      <c r="B8766" s="4" t="s">
        <v>29860</v>
      </c>
      <c r="C8766" s="4" t="s">
        <v>29861</v>
      </c>
      <c r="D8766" s="4" t="s">
        <v>29862</v>
      </c>
      <c r="E8766" s="4" t="n">
        <f aca="false">+919844689888</f>
        <v>919844689888</v>
      </c>
      <c r="F8766" s="4" t="s">
        <v>29863</v>
      </c>
      <c r="G8766" s="4" t="s">
        <v>12</v>
      </c>
    </row>
    <row r="8767" customFormat="false" ht="15.75" hidden="false" customHeight="false" outlineLevel="0" collapsed="false">
      <c r="A8767" s="3" t="n">
        <v>8766</v>
      </c>
      <c r="B8767" s="4" t="s">
        <v>29864</v>
      </c>
      <c r="C8767" s="4" t="s">
        <v>25141</v>
      </c>
      <c r="D8767" s="4" t="s">
        <v>29865</v>
      </c>
      <c r="E8767" s="4" t="n">
        <f aca="false">+919657435850</f>
        <v>919657435850</v>
      </c>
      <c r="F8767" s="4" t="s">
        <v>29866</v>
      </c>
      <c r="G8767" s="4" t="s">
        <v>12</v>
      </c>
    </row>
    <row r="8768" customFormat="false" ht="15.75" hidden="false" customHeight="false" outlineLevel="0" collapsed="false">
      <c r="A8768" s="3" t="n">
        <v>8767</v>
      </c>
      <c r="B8768" s="4" t="s">
        <v>29867</v>
      </c>
      <c r="C8768" s="4" t="s">
        <v>29868</v>
      </c>
      <c r="D8768" s="4" t="s">
        <v>29869</v>
      </c>
      <c r="E8768" s="4" t="n">
        <f aca="false">+918336900210</f>
        <v>918336900210</v>
      </c>
      <c r="F8768" s="4" t="s">
        <v>29870</v>
      </c>
      <c r="G8768" s="4" t="s">
        <v>12</v>
      </c>
    </row>
    <row r="8769" customFormat="false" ht="15.75" hidden="false" customHeight="false" outlineLevel="0" collapsed="false">
      <c r="A8769" s="3" t="n">
        <v>8768</v>
      </c>
      <c r="B8769" s="4" t="s">
        <v>29871</v>
      </c>
      <c r="C8769" s="7" t="s">
        <v>29872</v>
      </c>
      <c r="D8769" s="7" t="s">
        <v>29873</v>
      </c>
      <c r="E8769" s="7" t="s">
        <v>10</v>
      </c>
      <c r="F8769" s="7" t="s">
        <v>10</v>
      </c>
      <c r="G8769" s="4" t="s">
        <v>12</v>
      </c>
    </row>
    <row r="8770" customFormat="false" ht="15.75" hidden="false" customHeight="false" outlineLevel="0" collapsed="false">
      <c r="A8770" s="3" t="n">
        <v>8769</v>
      </c>
      <c r="B8770" s="4" t="s">
        <v>29874</v>
      </c>
      <c r="C8770" s="7" t="s">
        <v>29875</v>
      </c>
      <c r="D8770" s="7" t="s">
        <v>29876</v>
      </c>
      <c r="E8770" s="7" t="n">
        <v>7823987919</v>
      </c>
      <c r="F8770" s="7" t="s">
        <v>29877</v>
      </c>
      <c r="G8770" s="4" t="s">
        <v>12</v>
      </c>
    </row>
    <row r="8771" customFormat="false" ht="15.75" hidden="false" customHeight="false" outlineLevel="0" collapsed="false">
      <c r="A8771" s="3" t="n">
        <v>8770</v>
      </c>
      <c r="B8771" s="4" t="s">
        <v>29878</v>
      </c>
      <c r="C8771" s="4" t="s">
        <v>31</v>
      </c>
      <c r="D8771" s="4" t="s">
        <v>29879</v>
      </c>
      <c r="E8771" s="4" t="n">
        <f aca="false">+914023551095</f>
        <v>914023551095</v>
      </c>
      <c r="F8771" s="4" t="s">
        <v>29880</v>
      </c>
      <c r="G8771" s="4" t="s">
        <v>12</v>
      </c>
    </row>
    <row r="8772" customFormat="false" ht="15.75" hidden="false" customHeight="false" outlineLevel="0" collapsed="false">
      <c r="A8772" s="3" t="n">
        <v>8771</v>
      </c>
      <c r="B8772" s="4" t="s">
        <v>29881</v>
      </c>
      <c r="C8772" s="4" t="s">
        <v>29882</v>
      </c>
      <c r="D8772" s="4" t="s">
        <v>29883</v>
      </c>
      <c r="E8772" s="4" t="s">
        <v>10</v>
      </c>
      <c r="F8772" s="4" t="s">
        <v>29884</v>
      </c>
      <c r="G8772" s="4" t="s">
        <v>12</v>
      </c>
    </row>
    <row r="8773" customFormat="false" ht="15.75" hidden="false" customHeight="false" outlineLevel="0" collapsed="false">
      <c r="A8773" s="3" t="n">
        <v>8772</v>
      </c>
      <c r="B8773" s="4" t="s">
        <v>29885</v>
      </c>
      <c r="C8773" s="4" t="s">
        <v>29886</v>
      </c>
      <c r="D8773" s="4" t="s">
        <v>29887</v>
      </c>
      <c r="E8773" s="4" t="n">
        <f aca="false">+919015380487</f>
        <v>919015380487</v>
      </c>
      <c r="F8773" s="4" t="s">
        <v>29888</v>
      </c>
      <c r="G8773" s="4" t="s">
        <v>12</v>
      </c>
    </row>
    <row r="8774" customFormat="false" ht="15.75" hidden="false" customHeight="false" outlineLevel="0" collapsed="false">
      <c r="A8774" s="3" t="n">
        <v>8773</v>
      </c>
      <c r="B8774" s="4" t="s">
        <v>29889</v>
      </c>
      <c r="C8774" s="4" t="s">
        <v>31</v>
      </c>
      <c r="D8774" s="4" t="s">
        <v>29890</v>
      </c>
      <c r="E8774" s="4" t="s">
        <v>10</v>
      </c>
      <c r="F8774" s="4" t="s">
        <v>29891</v>
      </c>
      <c r="G8774" s="4" t="s">
        <v>12</v>
      </c>
    </row>
    <row r="8775" customFormat="false" ht="15.75" hidden="false" customHeight="false" outlineLevel="0" collapsed="false">
      <c r="A8775" s="3" t="n">
        <v>8774</v>
      </c>
      <c r="B8775" s="4" t="s">
        <v>29892</v>
      </c>
      <c r="C8775" s="4" t="s">
        <v>29893</v>
      </c>
      <c r="D8775" s="4" t="s">
        <v>29894</v>
      </c>
      <c r="E8775" s="4" t="s">
        <v>10</v>
      </c>
      <c r="F8775" s="4" t="s">
        <v>29895</v>
      </c>
      <c r="G8775" s="4" t="s">
        <v>12</v>
      </c>
    </row>
    <row r="8776" customFormat="false" ht="15.75" hidden="false" customHeight="false" outlineLevel="0" collapsed="false">
      <c r="A8776" s="3" t="n">
        <v>8775</v>
      </c>
      <c r="B8776" s="4" t="s">
        <v>29896</v>
      </c>
      <c r="C8776" s="4" t="s">
        <v>400</v>
      </c>
      <c r="D8776" s="4" t="s">
        <v>29897</v>
      </c>
      <c r="E8776" s="4" t="n">
        <f aca="false">+914466235000</f>
        <v>914466235000</v>
      </c>
      <c r="F8776" s="4" t="s">
        <v>29898</v>
      </c>
      <c r="G8776" s="4" t="s">
        <v>12</v>
      </c>
    </row>
    <row r="8777" customFormat="false" ht="15.75" hidden="false" customHeight="false" outlineLevel="0" collapsed="false">
      <c r="A8777" s="3" t="n">
        <v>8776</v>
      </c>
      <c r="B8777" s="4" t="s">
        <v>29899</v>
      </c>
      <c r="C8777" s="4" t="s">
        <v>2803</v>
      </c>
      <c r="D8777" s="4" t="s">
        <v>29900</v>
      </c>
      <c r="E8777" s="4" t="n">
        <f aca="false">+914442112111</f>
        <v>914442112111</v>
      </c>
      <c r="F8777" s="4" t="s">
        <v>29901</v>
      </c>
      <c r="G8777" s="4" t="s">
        <v>12</v>
      </c>
    </row>
    <row r="8778" customFormat="false" ht="15.75" hidden="false" customHeight="false" outlineLevel="0" collapsed="false">
      <c r="A8778" s="3" t="n">
        <v>8777</v>
      </c>
      <c r="B8778" s="4" t="s">
        <v>29902</v>
      </c>
      <c r="C8778" s="7" t="s">
        <v>29903</v>
      </c>
      <c r="D8778" s="7" t="s">
        <v>29904</v>
      </c>
      <c r="E8778" s="7" t="n">
        <v>9345918320</v>
      </c>
      <c r="F8778" s="7" t="s">
        <v>10</v>
      </c>
      <c r="G8778" s="7" t="s">
        <v>12</v>
      </c>
    </row>
    <row r="8779" customFormat="false" ht="15.75" hidden="false" customHeight="false" outlineLevel="0" collapsed="false">
      <c r="A8779" s="3" t="n">
        <v>8778</v>
      </c>
      <c r="B8779" s="4" t="s">
        <v>29905</v>
      </c>
      <c r="C8779" s="4" t="s">
        <v>31</v>
      </c>
      <c r="D8779" s="4" t="s">
        <v>29906</v>
      </c>
      <c r="E8779" s="4" t="s">
        <v>10</v>
      </c>
      <c r="F8779" s="4" t="s">
        <v>29907</v>
      </c>
      <c r="G8779" s="4" t="s">
        <v>12</v>
      </c>
    </row>
    <row r="8780" customFormat="false" ht="15.75" hidden="false" customHeight="false" outlineLevel="0" collapsed="false">
      <c r="A8780" s="3" t="n">
        <v>8779</v>
      </c>
      <c r="B8780" s="4" t="s">
        <v>29908</v>
      </c>
      <c r="C8780" s="4" t="s">
        <v>29909</v>
      </c>
      <c r="D8780" s="4" t="s">
        <v>29910</v>
      </c>
      <c r="E8780" s="4" t="s">
        <v>10</v>
      </c>
      <c r="F8780" s="4" t="s">
        <v>10</v>
      </c>
      <c r="G8780" s="4" t="s">
        <v>12</v>
      </c>
    </row>
    <row r="8781" customFormat="false" ht="15.75" hidden="false" customHeight="false" outlineLevel="0" collapsed="false">
      <c r="A8781" s="3" t="n">
        <v>8780</v>
      </c>
      <c r="B8781" s="4" t="s">
        <v>29911</v>
      </c>
      <c r="C8781" s="4" t="s">
        <v>31</v>
      </c>
      <c r="D8781" s="4" t="s">
        <v>29912</v>
      </c>
      <c r="E8781" s="4" t="s">
        <v>10</v>
      </c>
      <c r="F8781" s="4" t="s">
        <v>29913</v>
      </c>
      <c r="G8781" s="4" t="s">
        <v>12</v>
      </c>
    </row>
    <row r="8782" customFormat="false" ht="15.75" hidden="false" customHeight="false" outlineLevel="0" collapsed="false">
      <c r="A8782" s="3" t="n">
        <v>8781</v>
      </c>
      <c r="B8782" s="4" t="s">
        <v>29914</v>
      </c>
      <c r="C8782" s="7" t="s">
        <v>29915</v>
      </c>
      <c r="D8782" s="7" t="s">
        <v>29916</v>
      </c>
      <c r="E8782" s="7" t="n">
        <v>9099576424</v>
      </c>
      <c r="F8782" s="7" t="s">
        <v>10</v>
      </c>
      <c r="G8782" s="7" t="s">
        <v>12</v>
      </c>
    </row>
    <row r="8783" customFormat="false" ht="15.75" hidden="false" customHeight="false" outlineLevel="0" collapsed="false">
      <c r="A8783" s="3" t="n">
        <v>8782</v>
      </c>
      <c r="B8783" s="4" t="s">
        <v>29917</v>
      </c>
      <c r="C8783" s="4" t="s">
        <v>3495</v>
      </c>
      <c r="D8783" s="4" t="s">
        <v>29918</v>
      </c>
      <c r="E8783" s="4" t="s">
        <v>10</v>
      </c>
      <c r="F8783" s="4" t="s">
        <v>29919</v>
      </c>
      <c r="G8783" s="4" t="s">
        <v>12</v>
      </c>
    </row>
    <row r="8784" customFormat="false" ht="15.75" hidden="false" customHeight="false" outlineLevel="0" collapsed="false">
      <c r="A8784" s="3" t="n">
        <v>8783</v>
      </c>
      <c r="B8784" s="4" t="s">
        <v>29920</v>
      </c>
      <c r="C8784" s="4" t="s">
        <v>31</v>
      </c>
      <c r="D8784" s="4" t="s">
        <v>29921</v>
      </c>
      <c r="E8784" s="4" t="s">
        <v>10</v>
      </c>
      <c r="F8784" s="4" t="s">
        <v>29922</v>
      </c>
      <c r="G8784" s="4" t="s">
        <v>12</v>
      </c>
    </row>
    <row r="8785" customFormat="false" ht="15.75" hidden="false" customHeight="false" outlineLevel="0" collapsed="false">
      <c r="A8785" s="3" t="n">
        <v>8784</v>
      </c>
      <c r="B8785" s="4" t="s">
        <v>29923</v>
      </c>
      <c r="C8785" s="4" t="s">
        <v>31</v>
      </c>
      <c r="D8785" s="4" t="s">
        <v>29924</v>
      </c>
      <c r="E8785" s="4" t="s">
        <v>10</v>
      </c>
      <c r="F8785" s="4" t="s">
        <v>29925</v>
      </c>
      <c r="G8785" s="4" t="s">
        <v>12</v>
      </c>
    </row>
    <row r="8786" customFormat="false" ht="15.75" hidden="false" customHeight="false" outlineLevel="0" collapsed="false">
      <c r="A8786" s="3" t="n">
        <v>8785</v>
      </c>
      <c r="B8786" s="4" t="s">
        <v>29926</v>
      </c>
      <c r="C8786" s="4" t="s">
        <v>29927</v>
      </c>
      <c r="D8786" s="4" t="s">
        <v>29928</v>
      </c>
      <c r="E8786" s="4" t="n">
        <f aca="false">+912067312400</f>
        <v>912067312400</v>
      </c>
      <c r="F8786" s="4" t="s">
        <v>29929</v>
      </c>
      <c r="G8786" s="4" t="s">
        <v>12</v>
      </c>
    </row>
    <row r="8787" customFormat="false" ht="15.75" hidden="false" customHeight="false" outlineLevel="0" collapsed="false">
      <c r="A8787" s="3" t="n">
        <v>8786</v>
      </c>
      <c r="B8787" s="4" t="s">
        <v>29930</v>
      </c>
      <c r="C8787" s="7" t="s">
        <v>29931</v>
      </c>
      <c r="D8787" s="7" t="s">
        <v>29932</v>
      </c>
      <c r="E8787" s="7" t="s">
        <v>10</v>
      </c>
      <c r="F8787" s="7" t="s">
        <v>10</v>
      </c>
      <c r="G8787" s="7" t="s">
        <v>12</v>
      </c>
    </row>
    <row r="8788" customFormat="false" ht="15.75" hidden="false" customHeight="false" outlineLevel="0" collapsed="false">
      <c r="A8788" s="3" t="n">
        <v>8787</v>
      </c>
      <c r="B8788" s="4" t="s">
        <v>29933</v>
      </c>
      <c r="C8788" s="7" t="s">
        <v>29933</v>
      </c>
      <c r="D8788" s="7" t="s">
        <v>29934</v>
      </c>
      <c r="E8788" s="7" t="s">
        <v>29935</v>
      </c>
      <c r="F8788" s="7" t="s">
        <v>29936</v>
      </c>
      <c r="G8788" s="7" t="s">
        <v>12</v>
      </c>
    </row>
    <row r="8789" customFormat="false" ht="15.75" hidden="false" customHeight="false" outlineLevel="0" collapsed="false">
      <c r="A8789" s="3" t="n">
        <v>8788</v>
      </c>
      <c r="B8789" s="4" t="s">
        <v>29937</v>
      </c>
      <c r="C8789" s="4" t="s">
        <v>31</v>
      </c>
      <c r="D8789" s="4" t="s">
        <v>29938</v>
      </c>
      <c r="E8789" s="4" t="n">
        <f aca="false">+919372408624</f>
        <v>919372408624</v>
      </c>
      <c r="F8789" s="4" t="s">
        <v>29939</v>
      </c>
      <c r="G8789" s="4" t="s">
        <v>12</v>
      </c>
    </row>
    <row r="8790" customFormat="false" ht="15.75" hidden="false" customHeight="false" outlineLevel="0" collapsed="false">
      <c r="A8790" s="3" t="n">
        <v>8789</v>
      </c>
      <c r="B8790" s="4" t="s">
        <v>29940</v>
      </c>
      <c r="C8790" s="4" t="s">
        <v>2088</v>
      </c>
      <c r="D8790" s="4" t="s">
        <v>29941</v>
      </c>
      <c r="E8790" s="4" t="n">
        <f aca="false">+911414072000</f>
        <v>911414072000</v>
      </c>
      <c r="F8790" s="4" t="s">
        <v>29942</v>
      </c>
      <c r="G8790" s="4" t="s">
        <v>12</v>
      </c>
    </row>
    <row r="8791" customFormat="false" ht="15.75" hidden="false" customHeight="false" outlineLevel="0" collapsed="false">
      <c r="A8791" s="3" t="n">
        <v>8790</v>
      </c>
      <c r="B8791" s="4" t="s">
        <v>29943</v>
      </c>
      <c r="C8791" s="7" t="s">
        <v>29944</v>
      </c>
      <c r="D8791" s="7" t="s">
        <v>29945</v>
      </c>
      <c r="E8791" s="7" t="s">
        <v>10</v>
      </c>
      <c r="F8791" s="7" t="s">
        <v>10</v>
      </c>
      <c r="G8791" s="7" t="s">
        <v>12</v>
      </c>
    </row>
    <row r="8792" customFormat="false" ht="15.75" hidden="false" customHeight="false" outlineLevel="0" collapsed="false">
      <c r="A8792" s="3" t="n">
        <v>8791</v>
      </c>
      <c r="B8792" s="4" t="s">
        <v>29946</v>
      </c>
      <c r="C8792" s="4" t="s">
        <v>1996</v>
      </c>
      <c r="D8792" s="4" t="s">
        <v>29947</v>
      </c>
      <c r="E8792" s="4" t="n">
        <f aca="false">+919327471921</f>
        <v>919327471921</v>
      </c>
      <c r="F8792" s="4" t="s">
        <v>29948</v>
      </c>
      <c r="G8792" s="4" t="s">
        <v>12</v>
      </c>
    </row>
    <row r="8793" customFormat="false" ht="15.75" hidden="false" customHeight="false" outlineLevel="0" collapsed="false">
      <c r="A8793" s="3" t="n">
        <v>8792</v>
      </c>
      <c r="B8793" s="4" t="s">
        <v>29949</v>
      </c>
      <c r="C8793" s="4" t="s">
        <v>29950</v>
      </c>
      <c r="D8793" s="4" t="s">
        <v>29951</v>
      </c>
      <c r="E8793" s="4" t="s">
        <v>10</v>
      </c>
      <c r="F8793" s="4" t="s">
        <v>29952</v>
      </c>
      <c r="G8793" s="4" t="s">
        <v>12</v>
      </c>
    </row>
    <row r="8794" customFormat="false" ht="15.75" hidden="false" customHeight="false" outlineLevel="0" collapsed="false">
      <c r="A8794" s="3" t="n">
        <v>8793</v>
      </c>
      <c r="B8794" s="4" t="s">
        <v>29953</v>
      </c>
      <c r="C8794" s="4" t="s">
        <v>31</v>
      </c>
      <c r="D8794" s="4" t="s">
        <v>29954</v>
      </c>
      <c r="E8794" s="4" t="n">
        <f aca="false">+914442303125</f>
        <v>914442303125</v>
      </c>
      <c r="F8794" s="4" t="s">
        <v>29955</v>
      </c>
      <c r="G8794" s="4" t="s">
        <v>12</v>
      </c>
    </row>
    <row r="8795" customFormat="false" ht="15.75" hidden="false" customHeight="false" outlineLevel="0" collapsed="false">
      <c r="A8795" s="3" t="n">
        <v>8794</v>
      </c>
      <c r="B8795" s="4" t="s">
        <v>29956</v>
      </c>
      <c r="C8795" s="4" t="s">
        <v>29957</v>
      </c>
      <c r="D8795" s="4" t="s">
        <v>29958</v>
      </c>
      <c r="E8795" s="4" t="n">
        <f aca="false">+914422541013</f>
        <v>914422541013</v>
      </c>
      <c r="F8795" s="4" t="s">
        <v>29959</v>
      </c>
      <c r="G8795" s="4" t="s">
        <v>12</v>
      </c>
    </row>
    <row r="8796" customFormat="false" ht="15.75" hidden="false" customHeight="false" outlineLevel="0" collapsed="false">
      <c r="A8796" s="3" t="n">
        <v>8795</v>
      </c>
      <c r="B8796" s="4" t="s">
        <v>29960</v>
      </c>
      <c r="C8796" s="4" t="s">
        <v>29961</v>
      </c>
      <c r="D8796" s="4" t="s">
        <v>29962</v>
      </c>
      <c r="E8796" s="4" t="s">
        <v>10</v>
      </c>
      <c r="F8796" s="4" t="s">
        <v>29963</v>
      </c>
      <c r="G8796" s="4" t="s">
        <v>12</v>
      </c>
    </row>
    <row r="8797" customFormat="false" ht="15.75" hidden="false" customHeight="false" outlineLevel="0" collapsed="false">
      <c r="A8797" s="3" t="n">
        <v>8796</v>
      </c>
      <c r="B8797" s="4" t="s">
        <v>29964</v>
      </c>
      <c r="C8797" s="4" t="s">
        <v>31</v>
      </c>
      <c r="D8797" s="4" t="s">
        <v>29965</v>
      </c>
      <c r="E8797" s="4" t="n">
        <f aca="false">+919866012369</f>
        <v>919866012369</v>
      </c>
      <c r="F8797" s="4" t="s">
        <v>29966</v>
      </c>
      <c r="G8797" s="4" t="s">
        <v>12</v>
      </c>
    </row>
    <row r="8798" customFormat="false" ht="15.75" hidden="false" customHeight="false" outlineLevel="0" collapsed="false">
      <c r="A8798" s="3" t="n">
        <v>8797</v>
      </c>
      <c r="B8798" s="4" t="s">
        <v>29967</v>
      </c>
      <c r="C8798" s="4" t="s">
        <v>13148</v>
      </c>
      <c r="D8798" s="4" t="s">
        <v>29968</v>
      </c>
      <c r="E8798" s="4" t="n">
        <f aca="false">+912225188174</f>
        <v>912225188174</v>
      </c>
      <c r="F8798" s="4" t="s">
        <v>29969</v>
      </c>
      <c r="G8798" s="4" t="s">
        <v>12</v>
      </c>
    </row>
    <row r="8799" customFormat="false" ht="15.75" hidden="false" customHeight="false" outlineLevel="0" collapsed="false">
      <c r="A8799" s="3" t="n">
        <v>8798</v>
      </c>
      <c r="B8799" s="4" t="s">
        <v>29970</v>
      </c>
      <c r="C8799" s="4" t="s">
        <v>20081</v>
      </c>
      <c r="D8799" s="4" t="s">
        <v>29971</v>
      </c>
      <c r="E8799" s="4" t="s">
        <v>10</v>
      </c>
      <c r="F8799" s="4" t="s">
        <v>29972</v>
      </c>
      <c r="G8799" s="4" t="s">
        <v>12</v>
      </c>
    </row>
    <row r="8800" customFormat="false" ht="15.75" hidden="false" customHeight="false" outlineLevel="0" collapsed="false">
      <c r="A8800" s="3" t="n">
        <v>8799</v>
      </c>
      <c r="B8800" s="4" t="s">
        <v>29973</v>
      </c>
      <c r="C8800" s="4" t="s">
        <v>29974</v>
      </c>
      <c r="D8800" s="4" t="s">
        <v>29975</v>
      </c>
      <c r="E8800" s="4" t="s">
        <v>10</v>
      </c>
      <c r="F8800" s="4" t="s">
        <v>29976</v>
      </c>
      <c r="G8800" s="4" t="s">
        <v>12</v>
      </c>
    </row>
    <row r="8801" customFormat="false" ht="15.75" hidden="false" customHeight="false" outlineLevel="0" collapsed="false">
      <c r="A8801" s="3" t="n">
        <v>8800</v>
      </c>
      <c r="B8801" s="4" t="s">
        <v>29977</v>
      </c>
      <c r="C8801" s="4" t="s">
        <v>6853</v>
      </c>
      <c r="D8801" s="6" t="s">
        <v>29978</v>
      </c>
      <c r="E8801" s="4" t="s">
        <v>10</v>
      </c>
      <c r="F8801" s="4" t="s">
        <v>29979</v>
      </c>
      <c r="G8801" s="4" t="s">
        <v>12</v>
      </c>
    </row>
    <row r="8802" customFormat="false" ht="15.75" hidden="false" customHeight="false" outlineLevel="0" collapsed="false">
      <c r="A8802" s="3" t="n">
        <v>8801</v>
      </c>
      <c r="B8802" s="4" t="s">
        <v>29980</v>
      </c>
      <c r="C8802" s="4" t="s">
        <v>29981</v>
      </c>
      <c r="D8802" s="4" t="s">
        <v>29982</v>
      </c>
      <c r="E8802" s="4" t="s">
        <v>10</v>
      </c>
      <c r="F8802" s="4" t="s">
        <v>29983</v>
      </c>
      <c r="G8802" s="4" t="s">
        <v>12</v>
      </c>
    </row>
    <row r="8803" customFormat="false" ht="15.75" hidden="false" customHeight="false" outlineLevel="0" collapsed="false">
      <c r="A8803" s="3" t="n">
        <v>8802</v>
      </c>
      <c r="B8803" s="4" t="s">
        <v>29984</v>
      </c>
      <c r="C8803" s="4" t="s">
        <v>29985</v>
      </c>
      <c r="D8803" s="4" t="s">
        <v>29986</v>
      </c>
      <c r="E8803" s="4" t="s">
        <v>10</v>
      </c>
      <c r="F8803" s="4" t="s">
        <v>29987</v>
      </c>
      <c r="G8803" s="4" t="s">
        <v>12</v>
      </c>
    </row>
    <row r="8804" customFormat="false" ht="15.75" hidden="false" customHeight="false" outlineLevel="0" collapsed="false">
      <c r="A8804" s="3" t="n">
        <v>8803</v>
      </c>
      <c r="B8804" s="4" t="s">
        <v>29988</v>
      </c>
      <c r="C8804" s="7" t="s">
        <v>29989</v>
      </c>
      <c r="D8804" s="7" t="s">
        <v>29990</v>
      </c>
      <c r="E8804" s="7" t="s">
        <v>10</v>
      </c>
      <c r="F8804" s="7" t="s">
        <v>10</v>
      </c>
      <c r="G8804" s="7" t="s">
        <v>12</v>
      </c>
    </row>
    <row r="8805" customFormat="false" ht="15.75" hidden="false" customHeight="false" outlineLevel="0" collapsed="false">
      <c r="A8805" s="3" t="n">
        <v>8804</v>
      </c>
      <c r="B8805" s="4" t="s">
        <v>29991</v>
      </c>
      <c r="C8805" s="7" t="s">
        <v>29992</v>
      </c>
      <c r="D8805" s="7" t="s">
        <v>29993</v>
      </c>
      <c r="E8805" s="7" t="s">
        <v>10</v>
      </c>
      <c r="F8805" s="7" t="s">
        <v>10</v>
      </c>
      <c r="G8805" s="7" t="s">
        <v>12</v>
      </c>
    </row>
    <row r="8806" customFormat="false" ht="15.75" hidden="false" customHeight="false" outlineLevel="0" collapsed="false">
      <c r="A8806" s="3" t="n">
        <v>8805</v>
      </c>
      <c r="B8806" s="4" t="s">
        <v>29994</v>
      </c>
      <c r="C8806" s="4" t="s">
        <v>31</v>
      </c>
      <c r="D8806" s="4" t="s">
        <v>29995</v>
      </c>
      <c r="E8806" s="4" t="s">
        <v>10</v>
      </c>
      <c r="F8806" s="4" t="s">
        <v>29996</v>
      </c>
      <c r="G8806" s="4" t="s">
        <v>12</v>
      </c>
    </row>
    <row r="8807" customFormat="false" ht="15.75" hidden="false" customHeight="false" outlineLevel="0" collapsed="false">
      <c r="A8807" s="3" t="n">
        <v>8806</v>
      </c>
      <c r="B8807" s="4" t="s">
        <v>29997</v>
      </c>
      <c r="C8807" s="4" t="s">
        <v>31</v>
      </c>
      <c r="D8807" s="4" t="s">
        <v>29998</v>
      </c>
      <c r="E8807" s="4" t="s">
        <v>10</v>
      </c>
      <c r="F8807" s="4" t="s">
        <v>29999</v>
      </c>
      <c r="G8807" s="4" t="s">
        <v>12</v>
      </c>
    </row>
    <row r="8808" customFormat="false" ht="15.75" hidden="false" customHeight="false" outlineLevel="0" collapsed="false">
      <c r="A8808" s="3" t="n">
        <v>8807</v>
      </c>
      <c r="B8808" s="4" t="s">
        <v>30000</v>
      </c>
      <c r="C8808" s="4" t="s">
        <v>1416</v>
      </c>
      <c r="D8808" s="4" t="s">
        <v>30001</v>
      </c>
      <c r="E8808" s="4" t="n">
        <f aca="false">+97165398989</f>
        <v>97165398989</v>
      </c>
      <c r="F8808" s="4" t="s">
        <v>30002</v>
      </c>
      <c r="G8808" s="4" t="s">
        <v>12</v>
      </c>
    </row>
    <row r="8809" customFormat="false" ht="15.75" hidden="false" customHeight="false" outlineLevel="0" collapsed="false">
      <c r="A8809" s="3" t="n">
        <v>8808</v>
      </c>
      <c r="B8809" s="4" t="s">
        <v>30003</v>
      </c>
      <c r="C8809" s="4" t="s">
        <v>30004</v>
      </c>
      <c r="D8809" s="4" t="s">
        <v>30005</v>
      </c>
      <c r="E8809" s="4" t="s">
        <v>10</v>
      </c>
      <c r="F8809" s="4" t="s">
        <v>30006</v>
      </c>
      <c r="G8809" s="4" t="s">
        <v>12</v>
      </c>
    </row>
    <row r="8810" customFormat="false" ht="15.75" hidden="false" customHeight="false" outlineLevel="0" collapsed="false">
      <c r="A8810" s="3" t="n">
        <v>8809</v>
      </c>
      <c r="B8810" s="4" t="s">
        <v>30007</v>
      </c>
      <c r="C8810" s="4" t="s">
        <v>31</v>
      </c>
      <c r="D8810" s="4" t="s">
        <v>30008</v>
      </c>
      <c r="E8810" s="4" t="n">
        <f aca="false">+912266866010</f>
        <v>912266866010</v>
      </c>
      <c r="F8810" s="4" t="s">
        <v>30009</v>
      </c>
      <c r="G8810" s="4" t="s">
        <v>12</v>
      </c>
    </row>
    <row r="8811" customFormat="false" ht="15.75" hidden="false" customHeight="false" outlineLevel="0" collapsed="false">
      <c r="A8811" s="3" t="n">
        <v>8810</v>
      </c>
      <c r="B8811" s="4" t="s">
        <v>30010</v>
      </c>
      <c r="C8811" s="4" t="s">
        <v>30011</v>
      </c>
      <c r="D8811" s="4" t="s">
        <v>30012</v>
      </c>
      <c r="E8811" s="4" t="n">
        <f aca="false">+918026079135</f>
        <v>918026079135</v>
      </c>
      <c r="F8811" s="4" t="s">
        <v>30013</v>
      </c>
      <c r="G8811" s="4" t="s">
        <v>12</v>
      </c>
    </row>
    <row r="8812" customFormat="false" ht="15.75" hidden="false" customHeight="false" outlineLevel="0" collapsed="false">
      <c r="A8812" s="3" t="n">
        <v>8811</v>
      </c>
      <c r="B8812" s="4" t="s">
        <v>30014</v>
      </c>
      <c r="C8812" s="4" t="s">
        <v>31</v>
      </c>
      <c r="D8812" s="10" t="s">
        <v>30015</v>
      </c>
      <c r="E8812" s="4" t="s">
        <v>10</v>
      </c>
      <c r="F8812" s="4" t="s">
        <v>10</v>
      </c>
      <c r="G8812" s="7" t="s">
        <v>146</v>
      </c>
    </row>
    <row r="8813" customFormat="false" ht="15.75" hidden="false" customHeight="false" outlineLevel="0" collapsed="false">
      <c r="A8813" s="3" t="n">
        <v>8812</v>
      </c>
      <c r="B8813" s="4" t="s">
        <v>30016</v>
      </c>
      <c r="C8813" s="7" t="s">
        <v>30017</v>
      </c>
      <c r="D8813" s="7" t="s">
        <v>30018</v>
      </c>
      <c r="E8813" s="7" t="s">
        <v>10</v>
      </c>
      <c r="F8813" s="7" t="s">
        <v>10</v>
      </c>
      <c r="G8813" s="7" t="s">
        <v>12</v>
      </c>
    </row>
    <row r="8814" customFormat="false" ht="15.75" hidden="false" customHeight="false" outlineLevel="0" collapsed="false">
      <c r="A8814" s="3" t="n">
        <v>8813</v>
      </c>
      <c r="B8814" s="4" t="s">
        <v>30019</v>
      </c>
      <c r="C8814" s="4" t="s">
        <v>13410</v>
      </c>
      <c r="D8814" s="4" t="s">
        <v>30020</v>
      </c>
      <c r="E8814" s="4" t="n">
        <f aca="false">+918028520720</f>
        <v>918028520720</v>
      </c>
      <c r="F8814" s="4" t="s">
        <v>30021</v>
      </c>
      <c r="G8814" s="4" t="s">
        <v>12</v>
      </c>
    </row>
    <row r="8815" customFormat="false" ht="15.75" hidden="false" customHeight="false" outlineLevel="0" collapsed="false">
      <c r="A8815" s="3" t="n">
        <v>8814</v>
      </c>
      <c r="B8815" s="4" t="s">
        <v>30022</v>
      </c>
      <c r="C8815" s="4" t="s">
        <v>14</v>
      </c>
      <c r="D8815" s="4" t="s">
        <v>30023</v>
      </c>
      <c r="E8815" s="4" t="n">
        <f aca="false">+914023543811</f>
        <v>914023543811</v>
      </c>
      <c r="F8815" s="4" t="s">
        <v>30024</v>
      </c>
      <c r="G8815" s="4" t="s">
        <v>12</v>
      </c>
    </row>
    <row r="8816" customFormat="false" ht="15.75" hidden="false" customHeight="false" outlineLevel="0" collapsed="false">
      <c r="A8816" s="3" t="n">
        <v>8815</v>
      </c>
      <c r="B8816" s="4" t="s">
        <v>30025</v>
      </c>
      <c r="C8816" s="4" t="s">
        <v>1416</v>
      </c>
      <c r="D8816" s="4" t="s">
        <v>30026</v>
      </c>
      <c r="E8816" s="4" t="n">
        <v>25825682</v>
      </c>
      <c r="F8816" s="4" t="s">
        <v>30027</v>
      </c>
      <c r="G8816" s="4" t="s">
        <v>12</v>
      </c>
    </row>
    <row r="8817" customFormat="false" ht="15.75" hidden="false" customHeight="false" outlineLevel="0" collapsed="false">
      <c r="A8817" s="3" t="n">
        <v>8816</v>
      </c>
      <c r="B8817" s="4" t="s">
        <v>30028</v>
      </c>
      <c r="C8817" s="4" t="s">
        <v>30029</v>
      </c>
      <c r="D8817" s="4" t="s">
        <v>30030</v>
      </c>
      <c r="E8817" s="4" t="s">
        <v>30031</v>
      </c>
      <c r="F8817" s="4" t="s">
        <v>30032</v>
      </c>
      <c r="G8817" s="4" t="s">
        <v>12</v>
      </c>
    </row>
    <row r="8818" customFormat="false" ht="15.75" hidden="false" customHeight="false" outlineLevel="0" collapsed="false">
      <c r="A8818" s="3" t="n">
        <v>8817</v>
      </c>
      <c r="B8818" s="4" t="s">
        <v>30033</v>
      </c>
      <c r="C8818" s="7" t="s">
        <v>30034</v>
      </c>
      <c r="D8818" s="7" t="s">
        <v>30035</v>
      </c>
      <c r="E8818" s="7" t="s">
        <v>10</v>
      </c>
      <c r="F8818" s="7" t="s">
        <v>10</v>
      </c>
      <c r="G8818" s="7" t="s">
        <v>12</v>
      </c>
    </row>
    <row r="8819" customFormat="false" ht="15.75" hidden="false" customHeight="false" outlineLevel="0" collapsed="false">
      <c r="A8819" s="3" t="n">
        <v>8818</v>
      </c>
      <c r="B8819" s="4" t="s">
        <v>30036</v>
      </c>
      <c r="C8819" s="4" t="s">
        <v>400</v>
      </c>
      <c r="D8819" s="4" t="s">
        <v>30037</v>
      </c>
      <c r="E8819" s="4" t="s">
        <v>30038</v>
      </c>
      <c r="F8819" s="10" t="s">
        <v>30039</v>
      </c>
      <c r="G8819" s="4" t="s">
        <v>12</v>
      </c>
    </row>
    <row r="8820" customFormat="false" ht="15.75" hidden="false" customHeight="false" outlineLevel="0" collapsed="false">
      <c r="A8820" s="3" t="n">
        <v>8819</v>
      </c>
      <c r="B8820" s="4" t="s">
        <v>30040</v>
      </c>
      <c r="C8820" s="4" t="s">
        <v>30041</v>
      </c>
      <c r="D8820" s="4" t="s">
        <v>30042</v>
      </c>
      <c r="E8820" s="4" t="s">
        <v>10</v>
      </c>
      <c r="F8820" s="4" t="s">
        <v>30043</v>
      </c>
      <c r="G8820" s="4" t="s">
        <v>12</v>
      </c>
    </row>
    <row r="8821" customFormat="false" ht="15.75" hidden="false" customHeight="false" outlineLevel="0" collapsed="false">
      <c r="A8821" s="3" t="n">
        <v>8820</v>
      </c>
      <c r="B8821" s="4" t="s">
        <v>30044</v>
      </c>
      <c r="C8821" s="7" t="s">
        <v>30045</v>
      </c>
      <c r="D8821" s="7" t="s">
        <v>30046</v>
      </c>
      <c r="E8821" s="7" t="s">
        <v>10</v>
      </c>
      <c r="F8821" s="7" t="s">
        <v>10</v>
      </c>
      <c r="G8821" s="7" t="s">
        <v>12</v>
      </c>
    </row>
    <row r="8822" customFormat="false" ht="15.75" hidden="false" customHeight="false" outlineLevel="0" collapsed="false">
      <c r="A8822" s="3" t="n">
        <v>8821</v>
      </c>
      <c r="B8822" s="4" t="s">
        <v>30047</v>
      </c>
      <c r="C8822" s="4" t="s">
        <v>30048</v>
      </c>
      <c r="D8822" s="4" t="s">
        <v>30049</v>
      </c>
      <c r="E8822" s="4" t="n">
        <f aca="false">+912240271010</f>
        <v>912240271010</v>
      </c>
      <c r="F8822" s="4" t="s">
        <v>30050</v>
      </c>
      <c r="G8822" s="4" t="s">
        <v>12</v>
      </c>
    </row>
    <row r="8823" customFormat="false" ht="15.75" hidden="false" customHeight="false" outlineLevel="0" collapsed="false">
      <c r="A8823" s="3" t="n">
        <v>8822</v>
      </c>
      <c r="B8823" s="4" t="s">
        <v>30051</v>
      </c>
      <c r="C8823" s="7" t="s">
        <v>30052</v>
      </c>
      <c r="D8823" s="7" t="s">
        <v>30053</v>
      </c>
      <c r="E8823" s="7" t="s">
        <v>10</v>
      </c>
      <c r="F8823" s="7" t="s">
        <v>10</v>
      </c>
      <c r="G8823" s="7" t="s">
        <v>12</v>
      </c>
    </row>
    <row r="8824" customFormat="false" ht="15.75" hidden="false" customHeight="false" outlineLevel="0" collapsed="false">
      <c r="A8824" s="3" t="n">
        <v>8823</v>
      </c>
      <c r="B8824" s="4" t="s">
        <v>30054</v>
      </c>
      <c r="C8824" s="7" t="s">
        <v>30055</v>
      </c>
      <c r="D8824" s="7" t="s">
        <v>30056</v>
      </c>
      <c r="E8824" s="7" t="n">
        <v>8335000358</v>
      </c>
      <c r="F8824" s="7" t="s">
        <v>10</v>
      </c>
      <c r="G8824" s="7" t="s">
        <v>12</v>
      </c>
    </row>
    <row r="8825" customFormat="false" ht="15.75" hidden="false" customHeight="false" outlineLevel="0" collapsed="false">
      <c r="A8825" s="3" t="n">
        <v>8824</v>
      </c>
      <c r="B8825" s="4" t="s">
        <v>30057</v>
      </c>
      <c r="C8825" s="4" t="s">
        <v>31</v>
      </c>
      <c r="D8825" s="4" t="s">
        <v>30058</v>
      </c>
      <c r="E8825" s="4" t="n">
        <v>65552010</v>
      </c>
      <c r="F8825" s="4" t="s">
        <v>30059</v>
      </c>
      <c r="G8825" s="4" t="s">
        <v>12</v>
      </c>
    </row>
    <row r="8826" customFormat="false" ht="15.75" hidden="false" customHeight="false" outlineLevel="0" collapsed="false">
      <c r="A8826" s="3" t="n">
        <v>8825</v>
      </c>
      <c r="B8826" s="4" t="s">
        <v>30060</v>
      </c>
      <c r="C8826" s="7" t="s">
        <v>30061</v>
      </c>
      <c r="D8826" s="7" t="s">
        <v>30062</v>
      </c>
      <c r="E8826" s="7" t="s">
        <v>10</v>
      </c>
      <c r="F8826" s="7" t="s">
        <v>10</v>
      </c>
      <c r="G8826" s="7" t="s">
        <v>12</v>
      </c>
    </row>
    <row r="8827" customFormat="false" ht="15.75" hidden="false" customHeight="false" outlineLevel="0" collapsed="false">
      <c r="A8827" s="3" t="n">
        <v>8826</v>
      </c>
      <c r="B8827" s="4" t="s">
        <v>30063</v>
      </c>
      <c r="C8827" s="4" t="s">
        <v>30064</v>
      </c>
      <c r="D8827" s="4" t="s">
        <v>30065</v>
      </c>
      <c r="E8827" s="4" t="n">
        <f aca="false">+918214287313</f>
        <v>918214287313</v>
      </c>
      <c r="F8827" s="4" t="s">
        <v>30066</v>
      </c>
      <c r="G8827" s="4" t="s">
        <v>12</v>
      </c>
    </row>
    <row r="8828" customFormat="false" ht="15.75" hidden="false" customHeight="false" outlineLevel="0" collapsed="false">
      <c r="A8828" s="3" t="n">
        <v>8827</v>
      </c>
      <c r="B8828" s="4" t="s">
        <v>30067</v>
      </c>
      <c r="C8828" s="4" t="s">
        <v>31</v>
      </c>
      <c r="D8828" s="4" t="s">
        <v>30068</v>
      </c>
      <c r="E8828" s="4" t="s">
        <v>10</v>
      </c>
      <c r="F8828" s="4" t="s">
        <v>30069</v>
      </c>
      <c r="G8828" s="4" t="s">
        <v>12</v>
      </c>
    </row>
    <row r="8829" customFormat="false" ht="15.75" hidden="false" customHeight="false" outlineLevel="0" collapsed="false">
      <c r="A8829" s="3" t="n">
        <v>8828</v>
      </c>
      <c r="B8829" s="4" t="s">
        <v>30070</v>
      </c>
      <c r="C8829" s="4" t="s">
        <v>30071</v>
      </c>
      <c r="D8829" s="4" t="s">
        <v>30072</v>
      </c>
      <c r="E8829" s="4" t="n">
        <f aca="false">+914134500441</f>
        <v>914134500441</v>
      </c>
      <c r="F8829" s="4" t="s">
        <v>30073</v>
      </c>
      <c r="G8829" s="4" t="s">
        <v>12</v>
      </c>
    </row>
    <row r="8830" customFormat="false" ht="15.75" hidden="false" customHeight="false" outlineLevel="0" collapsed="false">
      <c r="A8830" s="3" t="n">
        <v>8829</v>
      </c>
      <c r="B8830" s="4" t="s">
        <v>30074</v>
      </c>
      <c r="C8830" s="4" t="s">
        <v>30075</v>
      </c>
      <c r="D8830" s="4" t="s">
        <v>30076</v>
      </c>
      <c r="E8830" s="4" t="s">
        <v>10</v>
      </c>
      <c r="F8830" s="4" t="s">
        <v>30077</v>
      </c>
      <c r="G8830" s="4" t="s">
        <v>12</v>
      </c>
    </row>
    <row r="8831" customFormat="false" ht="15.75" hidden="false" customHeight="false" outlineLevel="0" collapsed="false">
      <c r="A8831" s="3" t="n">
        <v>8830</v>
      </c>
      <c r="B8831" s="4" t="s">
        <v>30078</v>
      </c>
      <c r="C8831" s="4" t="s">
        <v>31</v>
      </c>
      <c r="D8831" s="4" t="s">
        <v>30079</v>
      </c>
      <c r="E8831" s="4" t="n">
        <f aca="false">+919594444754</f>
        <v>919594444754</v>
      </c>
      <c r="F8831" s="4" t="s">
        <v>30080</v>
      </c>
      <c r="G8831" s="4" t="s">
        <v>12</v>
      </c>
    </row>
    <row r="8832" customFormat="false" ht="15.75" hidden="false" customHeight="false" outlineLevel="0" collapsed="false">
      <c r="A8832" s="3" t="n">
        <v>8831</v>
      </c>
      <c r="B8832" s="4" t="s">
        <v>30081</v>
      </c>
      <c r="C8832" s="4" t="s">
        <v>26140</v>
      </c>
      <c r="D8832" s="4" t="s">
        <v>30082</v>
      </c>
      <c r="E8832" s="4" t="n">
        <f aca="false">+911146106991</f>
        <v>911146106991</v>
      </c>
      <c r="F8832" s="4" t="s">
        <v>30083</v>
      </c>
      <c r="G8832" s="4" t="s">
        <v>12</v>
      </c>
    </row>
    <row r="8833" customFormat="false" ht="15.75" hidden="false" customHeight="false" outlineLevel="0" collapsed="false">
      <c r="A8833" s="3" t="n">
        <v>8832</v>
      </c>
      <c r="B8833" s="4" t="s">
        <v>30084</v>
      </c>
      <c r="C8833" s="7" t="s">
        <v>30085</v>
      </c>
      <c r="D8833" s="7" t="s">
        <v>30086</v>
      </c>
      <c r="E8833" s="7" t="s">
        <v>10</v>
      </c>
      <c r="F8833" s="7" t="s">
        <v>10</v>
      </c>
      <c r="G8833" s="7" t="s">
        <v>12</v>
      </c>
    </row>
    <row r="8834" customFormat="false" ht="15.75" hidden="false" customHeight="false" outlineLevel="0" collapsed="false">
      <c r="A8834" s="3" t="n">
        <v>8833</v>
      </c>
      <c r="B8834" s="4" t="s">
        <v>30087</v>
      </c>
      <c r="C8834" s="7" t="s">
        <v>30088</v>
      </c>
      <c r="D8834" s="7" t="s">
        <v>30089</v>
      </c>
      <c r="E8834" s="7" t="s">
        <v>30090</v>
      </c>
      <c r="F8834" s="7" t="s">
        <v>30091</v>
      </c>
      <c r="G8834" s="7" t="s">
        <v>12</v>
      </c>
    </row>
    <row r="8835" customFormat="false" ht="15.75" hidden="false" customHeight="false" outlineLevel="0" collapsed="false">
      <c r="A8835" s="3" t="n">
        <v>8834</v>
      </c>
      <c r="B8835" s="4" t="s">
        <v>30092</v>
      </c>
      <c r="C8835" s="4" t="s">
        <v>30093</v>
      </c>
      <c r="D8835" s="4" t="s">
        <v>30094</v>
      </c>
      <c r="E8835" s="4" t="n">
        <f aca="false">+912225372881</f>
        <v>912225372881</v>
      </c>
      <c r="F8835" s="4" t="s">
        <v>30095</v>
      </c>
      <c r="G8835" s="4" t="s">
        <v>12</v>
      </c>
    </row>
    <row r="8836" customFormat="false" ht="15.75" hidden="false" customHeight="false" outlineLevel="0" collapsed="false">
      <c r="A8836" s="3" t="n">
        <v>8835</v>
      </c>
      <c r="B8836" s="4" t="s">
        <v>30096</v>
      </c>
      <c r="C8836" s="4" t="s">
        <v>30097</v>
      </c>
      <c r="D8836" s="4" t="s">
        <v>30098</v>
      </c>
      <c r="E8836" s="4" t="n">
        <f aca="false">+912267687803</f>
        <v>912267687803</v>
      </c>
      <c r="F8836" s="4" t="s">
        <v>30099</v>
      </c>
      <c r="G8836" s="4" t="s">
        <v>12</v>
      </c>
    </row>
    <row r="8837" customFormat="false" ht="15.75" hidden="false" customHeight="false" outlineLevel="0" collapsed="false">
      <c r="A8837" s="3" t="n">
        <v>8836</v>
      </c>
      <c r="B8837" s="4" t="s">
        <v>30100</v>
      </c>
      <c r="C8837" s="4" t="s">
        <v>1416</v>
      </c>
      <c r="D8837" s="4" t="s">
        <v>30101</v>
      </c>
      <c r="E8837" s="4" t="s">
        <v>30102</v>
      </c>
      <c r="F8837" s="4" t="s">
        <v>30103</v>
      </c>
      <c r="G8837" s="4" t="s">
        <v>12</v>
      </c>
    </row>
    <row r="8838" customFormat="false" ht="15.75" hidden="false" customHeight="false" outlineLevel="0" collapsed="false">
      <c r="A8838" s="3" t="n">
        <v>8837</v>
      </c>
      <c r="B8838" s="4" t="s">
        <v>30104</v>
      </c>
      <c r="C8838" s="7" t="s">
        <v>30105</v>
      </c>
      <c r="D8838" s="7" t="s">
        <v>30106</v>
      </c>
      <c r="E8838" s="7" t="n">
        <v>9874511880</v>
      </c>
      <c r="F8838" s="7" t="s">
        <v>30107</v>
      </c>
      <c r="G8838" s="7" t="s">
        <v>12</v>
      </c>
    </row>
    <row r="8839" customFormat="false" ht="15.75" hidden="false" customHeight="false" outlineLevel="0" collapsed="false">
      <c r="A8839" s="3" t="n">
        <v>8838</v>
      </c>
      <c r="B8839" s="4" t="s">
        <v>30108</v>
      </c>
      <c r="C8839" s="4" t="s">
        <v>30109</v>
      </c>
      <c r="D8839" s="4" t="s">
        <v>30110</v>
      </c>
      <c r="E8839" s="4" t="s">
        <v>10</v>
      </c>
      <c r="F8839" s="4" t="s">
        <v>30111</v>
      </c>
      <c r="G8839" s="4" t="s">
        <v>12</v>
      </c>
    </row>
    <row r="8840" customFormat="false" ht="15.75" hidden="false" customHeight="false" outlineLevel="0" collapsed="false">
      <c r="A8840" s="3" t="n">
        <v>8839</v>
      </c>
      <c r="B8840" s="4" t="s">
        <v>30112</v>
      </c>
      <c r="C8840" s="4" t="s">
        <v>31</v>
      </c>
      <c r="D8840" s="4" t="s">
        <v>30113</v>
      </c>
      <c r="E8840" s="4" t="s">
        <v>10</v>
      </c>
      <c r="F8840" s="4" t="s">
        <v>30114</v>
      </c>
      <c r="G8840" s="4" t="s">
        <v>12</v>
      </c>
    </row>
    <row r="8841" customFormat="false" ht="15.75" hidden="false" customHeight="false" outlineLevel="0" collapsed="false">
      <c r="A8841" s="3" t="n">
        <v>8840</v>
      </c>
      <c r="B8841" s="4" t="s">
        <v>30115</v>
      </c>
      <c r="C8841" s="4" t="s">
        <v>1652</v>
      </c>
      <c r="D8841" s="4" t="s">
        <v>30116</v>
      </c>
      <c r="E8841" s="4" t="n">
        <f aca="false">+918214002600</f>
        <v>918214002600</v>
      </c>
      <c r="F8841" s="4" t="s">
        <v>30117</v>
      </c>
      <c r="G8841" s="4" t="s">
        <v>12</v>
      </c>
    </row>
    <row r="8842" customFormat="false" ht="15.75" hidden="false" customHeight="false" outlineLevel="0" collapsed="false">
      <c r="A8842" s="3" t="n">
        <v>8841</v>
      </c>
      <c r="B8842" s="4" t="s">
        <v>30118</v>
      </c>
      <c r="C8842" s="4" t="s">
        <v>30119</v>
      </c>
      <c r="D8842" s="4" t="s">
        <v>30120</v>
      </c>
      <c r="E8842" s="4" t="s">
        <v>10</v>
      </c>
      <c r="F8842" s="4" t="s">
        <v>30121</v>
      </c>
      <c r="G8842" s="4" t="s">
        <v>12</v>
      </c>
    </row>
    <row r="8843" customFormat="false" ht="15.75" hidden="false" customHeight="false" outlineLevel="0" collapsed="false">
      <c r="A8843" s="3" t="n">
        <v>8842</v>
      </c>
      <c r="B8843" s="4" t="s">
        <v>30122</v>
      </c>
      <c r="C8843" s="7" t="s">
        <v>30123</v>
      </c>
      <c r="D8843" s="7" t="s">
        <v>30124</v>
      </c>
      <c r="E8843" s="7" t="s">
        <v>30125</v>
      </c>
      <c r="F8843" s="7" t="s">
        <v>30126</v>
      </c>
      <c r="G8843" s="7" t="s">
        <v>12</v>
      </c>
    </row>
    <row r="8844" customFormat="false" ht="15.75" hidden="false" customHeight="false" outlineLevel="0" collapsed="false">
      <c r="A8844" s="3" t="n">
        <v>8843</v>
      </c>
      <c r="B8844" s="4" t="s">
        <v>30127</v>
      </c>
      <c r="C8844" s="7" t="s">
        <v>30128</v>
      </c>
      <c r="D8844" s="7" t="s">
        <v>30129</v>
      </c>
      <c r="E8844" s="7" t="s">
        <v>10</v>
      </c>
      <c r="F8844" s="7" t="s">
        <v>10</v>
      </c>
      <c r="G8844" s="7" t="s">
        <v>12</v>
      </c>
    </row>
    <row r="8845" customFormat="false" ht="15.75" hidden="false" customHeight="false" outlineLevel="0" collapsed="false">
      <c r="A8845" s="3" t="n">
        <v>8844</v>
      </c>
      <c r="B8845" s="4" t="s">
        <v>30130</v>
      </c>
      <c r="C8845" s="4" t="s">
        <v>30131</v>
      </c>
      <c r="D8845" s="4" t="s">
        <v>30132</v>
      </c>
      <c r="E8845" s="4" t="s">
        <v>10</v>
      </c>
      <c r="F8845" s="4" t="s">
        <v>30133</v>
      </c>
      <c r="G8845" s="4" t="s">
        <v>12</v>
      </c>
    </row>
    <row r="8846" customFormat="false" ht="15.75" hidden="false" customHeight="false" outlineLevel="0" collapsed="false">
      <c r="A8846" s="3" t="n">
        <v>8845</v>
      </c>
      <c r="B8846" s="4" t="s">
        <v>30134</v>
      </c>
      <c r="C8846" s="4" t="s">
        <v>30135</v>
      </c>
      <c r="D8846" s="4" t="s">
        <v>30136</v>
      </c>
      <c r="E8846" s="4" t="n">
        <f aca="false">+918067800914</f>
        <v>918067800914</v>
      </c>
      <c r="F8846" s="4" t="s">
        <v>30137</v>
      </c>
      <c r="G8846" s="4" t="s">
        <v>12</v>
      </c>
    </row>
    <row r="8847" customFormat="false" ht="15.75" hidden="false" customHeight="false" outlineLevel="0" collapsed="false">
      <c r="A8847" s="3" t="n">
        <v>8846</v>
      </c>
      <c r="B8847" s="4" t="s">
        <v>30138</v>
      </c>
      <c r="C8847" s="7" t="s">
        <v>30139</v>
      </c>
      <c r="D8847" s="7" t="s">
        <v>30140</v>
      </c>
      <c r="E8847" s="7" t="s">
        <v>10</v>
      </c>
      <c r="F8847" s="7" t="s">
        <v>10</v>
      </c>
      <c r="G8847" s="7" t="s">
        <v>12</v>
      </c>
    </row>
    <row r="8848" customFormat="false" ht="15.75" hidden="false" customHeight="false" outlineLevel="0" collapsed="false">
      <c r="A8848" s="3" t="n">
        <v>8847</v>
      </c>
      <c r="B8848" s="4" t="s">
        <v>30141</v>
      </c>
      <c r="C8848" s="4" t="s">
        <v>3495</v>
      </c>
      <c r="D8848" s="4" t="s">
        <v>30142</v>
      </c>
      <c r="E8848" s="4" t="s">
        <v>10</v>
      </c>
      <c r="F8848" s="4" t="s">
        <v>30143</v>
      </c>
      <c r="G8848" s="4" t="s">
        <v>12</v>
      </c>
    </row>
    <row r="8849" customFormat="false" ht="15.75" hidden="false" customHeight="false" outlineLevel="0" collapsed="false">
      <c r="A8849" s="3" t="n">
        <v>8848</v>
      </c>
      <c r="B8849" s="4" t="s">
        <v>30144</v>
      </c>
      <c r="C8849" s="4" t="s">
        <v>31</v>
      </c>
      <c r="D8849" s="4" t="s">
        <v>30145</v>
      </c>
      <c r="E8849" s="4" t="s">
        <v>10</v>
      </c>
      <c r="F8849" s="4" t="s">
        <v>30146</v>
      </c>
      <c r="G8849" s="4" t="s">
        <v>12</v>
      </c>
    </row>
    <row r="8850" customFormat="false" ht="15.75" hidden="false" customHeight="false" outlineLevel="0" collapsed="false">
      <c r="A8850" s="3" t="n">
        <v>8849</v>
      </c>
      <c r="B8850" s="4" t="s">
        <v>30147</v>
      </c>
      <c r="C8850" s="4" t="s">
        <v>6290</v>
      </c>
      <c r="D8850" s="4" t="s">
        <v>30148</v>
      </c>
      <c r="E8850" s="4" t="n">
        <f aca="false">+919085312589</f>
        <v>919085312589</v>
      </c>
      <c r="F8850" s="4" t="s">
        <v>30149</v>
      </c>
      <c r="G8850" s="4" t="s">
        <v>12</v>
      </c>
    </row>
    <row r="8851" customFormat="false" ht="15.75" hidden="false" customHeight="false" outlineLevel="0" collapsed="false">
      <c r="A8851" s="3" t="n">
        <v>8850</v>
      </c>
      <c r="B8851" s="4" t="s">
        <v>30150</v>
      </c>
      <c r="C8851" s="4" t="s">
        <v>30151</v>
      </c>
      <c r="D8851" s="4" t="s">
        <v>30152</v>
      </c>
      <c r="E8851" s="4" t="n">
        <f aca="false">+911244217495</f>
        <v>911244217495</v>
      </c>
      <c r="F8851" s="4" t="s">
        <v>30153</v>
      </c>
      <c r="G8851" s="4" t="s">
        <v>12</v>
      </c>
    </row>
    <row r="8852" customFormat="false" ht="15.75" hidden="false" customHeight="false" outlineLevel="0" collapsed="false">
      <c r="A8852" s="3" t="n">
        <v>8851</v>
      </c>
      <c r="B8852" s="4" t="s">
        <v>30154</v>
      </c>
      <c r="C8852" s="7" t="s">
        <v>9536</v>
      </c>
      <c r="D8852" s="7" t="s">
        <v>30155</v>
      </c>
      <c r="E8852" s="7" t="s">
        <v>10</v>
      </c>
      <c r="F8852" s="7" t="s">
        <v>10</v>
      </c>
      <c r="G8852" s="7" t="s">
        <v>12</v>
      </c>
    </row>
    <row r="8853" customFormat="false" ht="15.75" hidden="false" customHeight="false" outlineLevel="0" collapsed="false">
      <c r="A8853" s="3" t="n">
        <v>8852</v>
      </c>
      <c r="B8853" s="4" t="s">
        <v>30156</v>
      </c>
      <c r="C8853" s="7" t="s">
        <v>30157</v>
      </c>
      <c r="D8853" s="7" t="s">
        <v>30158</v>
      </c>
      <c r="E8853" s="7" t="s">
        <v>10</v>
      </c>
      <c r="F8853" s="7" t="s">
        <v>10</v>
      </c>
      <c r="G8853" s="7" t="s">
        <v>12</v>
      </c>
    </row>
    <row r="8854" customFormat="false" ht="15.75" hidden="false" customHeight="false" outlineLevel="0" collapsed="false">
      <c r="A8854" s="3" t="n">
        <v>8853</v>
      </c>
      <c r="B8854" s="4" t="s">
        <v>30159</v>
      </c>
      <c r="C8854" s="4" t="s">
        <v>31</v>
      </c>
      <c r="D8854" s="4" t="s">
        <v>30160</v>
      </c>
      <c r="E8854" s="4" t="s">
        <v>10</v>
      </c>
      <c r="F8854" s="4" t="s">
        <v>30161</v>
      </c>
      <c r="G8854" s="4" t="s">
        <v>12</v>
      </c>
    </row>
    <row r="8855" customFormat="false" ht="15.75" hidden="false" customHeight="false" outlineLevel="0" collapsed="false">
      <c r="A8855" s="3" t="n">
        <v>8854</v>
      </c>
      <c r="B8855" s="4" t="s">
        <v>30162</v>
      </c>
      <c r="C8855" s="4" t="s">
        <v>14</v>
      </c>
      <c r="D8855" s="4" t="s">
        <v>30163</v>
      </c>
      <c r="E8855" s="4" t="s">
        <v>10</v>
      </c>
      <c r="F8855" s="4" t="s">
        <v>30164</v>
      </c>
      <c r="G8855" s="4" t="s">
        <v>12</v>
      </c>
    </row>
    <row r="8856" customFormat="false" ht="15.75" hidden="false" customHeight="false" outlineLevel="0" collapsed="false">
      <c r="A8856" s="3" t="n">
        <v>8855</v>
      </c>
      <c r="B8856" s="4" t="s">
        <v>30165</v>
      </c>
      <c r="C8856" s="4" t="s">
        <v>30166</v>
      </c>
      <c r="D8856" s="4" t="s">
        <v>30167</v>
      </c>
      <c r="E8856" s="4" t="n">
        <f aca="false">+914443502201</f>
        <v>914443502201</v>
      </c>
      <c r="F8856" s="4" t="s">
        <v>30168</v>
      </c>
      <c r="G8856" s="4" t="s">
        <v>12</v>
      </c>
    </row>
    <row r="8857" customFormat="false" ht="15.75" hidden="false" customHeight="false" outlineLevel="0" collapsed="false">
      <c r="A8857" s="3" t="n">
        <v>8856</v>
      </c>
      <c r="B8857" s="4" t="s">
        <v>30169</v>
      </c>
      <c r="C8857" s="4" t="s">
        <v>30170</v>
      </c>
      <c r="D8857" s="4" t="s">
        <v>30171</v>
      </c>
      <c r="E8857" s="4" t="s">
        <v>30172</v>
      </c>
      <c r="F8857" s="4" t="s">
        <v>30143</v>
      </c>
      <c r="G8857" s="4" t="s">
        <v>12</v>
      </c>
    </row>
    <row r="8858" customFormat="false" ht="15.75" hidden="false" customHeight="false" outlineLevel="0" collapsed="false">
      <c r="A8858" s="3" t="n">
        <v>8857</v>
      </c>
      <c r="B8858" s="4" t="s">
        <v>30173</v>
      </c>
      <c r="C8858" s="4" t="s">
        <v>3495</v>
      </c>
      <c r="D8858" s="4" t="s">
        <v>30174</v>
      </c>
      <c r="E8858" s="4" t="n">
        <f aca="false">+912241830241</f>
        <v>912241830241</v>
      </c>
      <c r="F8858" s="4" t="s">
        <v>30175</v>
      </c>
      <c r="G8858" s="4" t="s">
        <v>12</v>
      </c>
    </row>
    <row r="8859" customFormat="false" ht="15.75" hidden="false" customHeight="false" outlineLevel="0" collapsed="false">
      <c r="A8859" s="3" t="n">
        <v>8858</v>
      </c>
      <c r="B8859" s="4" t="s">
        <v>30176</v>
      </c>
      <c r="C8859" s="4" t="s">
        <v>1652</v>
      </c>
      <c r="D8859" s="4" t="s">
        <v>30177</v>
      </c>
      <c r="E8859" s="4" t="n">
        <f aca="false">+914066571928</f>
        <v>914066571928</v>
      </c>
      <c r="F8859" s="4" t="s">
        <v>30178</v>
      </c>
      <c r="G8859" s="4" t="s">
        <v>12</v>
      </c>
    </row>
    <row r="8860" customFormat="false" ht="15.75" hidden="false" customHeight="false" outlineLevel="0" collapsed="false">
      <c r="A8860" s="3" t="n">
        <v>8859</v>
      </c>
      <c r="B8860" s="4" t="s">
        <v>30179</v>
      </c>
      <c r="C8860" s="4" t="s">
        <v>30180</v>
      </c>
      <c r="D8860" s="4" t="s">
        <v>30181</v>
      </c>
      <c r="E8860" s="4" t="n">
        <f aca="false">+918030540000</f>
        <v>918030540000</v>
      </c>
      <c r="F8860" s="4" t="s">
        <v>30182</v>
      </c>
      <c r="G8860" s="4" t="s">
        <v>12</v>
      </c>
    </row>
    <row r="8861" customFormat="false" ht="15.75" hidden="false" customHeight="false" outlineLevel="0" collapsed="false">
      <c r="A8861" s="3" t="n">
        <v>8860</v>
      </c>
      <c r="B8861" s="4" t="s">
        <v>30183</v>
      </c>
      <c r="C8861" s="4" t="s">
        <v>30184</v>
      </c>
      <c r="D8861" s="4" t="s">
        <v>30185</v>
      </c>
      <c r="E8861" s="4" t="n">
        <f aca="false">+912040718000</f>
        <v>912040718000</v>
      </c>
      <c r="F8861" s="4" t="s">
        <v>30186</v>
      </c>
      <c r="G8861" s="4" t="s">
        <v>12</v>
      </c>
    </row>
    <row r="8862" customFormat="false" ht="15.75" hidden="false" customHeight="false" outlineLevel="0" collapsed="false">
      <c r="A8862" s="3" t="n">
        <v>8861</v>
      </c>
      <c r="B8862" s="4" t="s">
        <v>30187</v>
      </c>
      <c r="C8862" s="4" t="s">
        <v>30188</v>
      </c>
      <c r="D8862" s="4" t="s">
        <v>30189</v>
      </c>
      <c r="E8862" s="4" t="s">
        <v>10</v>
      </c>
      <c r="F8862" s="4" t="s">
        <v>30190</v>
      </c>
      <c r="G8862" s="4" t="s">
        <v>12</v>
      </c>
    </row>
    <row r="8863" customFormat="false" ht="15.75" hidden="false" customHeight="false" outlineLevel="0" collapsed="false">
      <c r="A8863" s="3" t="n">
        <v>8862</v>
      </c>
      <c r="B8863" s="4" t="s">
        <v>30191</v>
      </c>
      <c r="C8863" s="4" t="s">
        <v>3495</v>
      </c>
      <c r="D8863" s="6" t="s">
        <v>30192</v>
      </c>
      <c r="E8863" s="4" t="s">
        <v>10</v>
      </c>
      <c r="F8863" s="4" t="s">
        <v>30193</v>
      </c>
      <c r="G8863" s="4" t="s">
        <v>12</v>
      </c>
    </row>
    <row r="8864" customFormat="false" ht="15.75" hidden="false" customHeight="false" outlineLevel="0" collapsed="false">
      <c r="A8864" s="3" t="n">
        <v>8863</v>
      </c>
      <c r="B8864" s="4" t="s">
        <v>30194</v>
      </c>
      <c r="C8864" s="4" t="s">
        <v>31</v>
      </c>
      <c r="D8864" s="4" t="s">
        <v>30195</v>
      </c>
      <c r="E8864" s="4" t="n">
        <f aca="false">+914442007200</f>
        <v>914442007200</v>
      </c>
      <c r="F8864" s="4" t="s">
        <v>30196</v>
      </c>
      <c r="G8864" s="4" t="s">
        <v>12</v>
      </c>
    </row>
    <row r="8865" customFormat="false" ht="15.75" hidden="false" customHeight="false" outlineLevel="0" collapsed="false">
      <c r="A8865" s="3" t="n">
        <v>8864</v>
      </c>
      <c r="B8865" s="4" t="s">
        <v>30197</v>
      </c>
      <c r="C8865" s="4" t="s">
        <v>30198</v>
      </c>
      <c r="D8865" s="4" t="s">
        <v>30199</v>
      </c>
      <c r="E8865" s="4" t="s">
        <v>10</v>
      </c>
      <c r="F8865" s="4" t="s">
        <v>30200</v>
      </c>
      <c r="G8865" s="4" t="s">
        <v>12</v>
      </c>
    </row>
    <row r="8866" customFormat="false" ht="15.75" hidden="false" customHeight="false" outlineLevel="0" collapsed="false">
      <c r="A8866" s="3" t="n">
        <v>8865</v>
      </c>
      <c r="B8866" s="4" t="s">
        <v>30201</v>
      </c>
      <c r="C8866" s="4" t="s">
        <v>30202</v>
      </c>
      <c r="D8866" s="6" t="s">
        <v>30203</v>
      </c>
      <c r="E8866" s="4" t="s">
        <v>10</v>
      </c>
      <c r="F8866" s="4" t="s">
        <v>30204</v>
      </c>
      <c r="G8866" s="4" t="s">
        <v>12</v>
      </c>
    </row>
    <row r="8867" customFormat="false" ht="15.75" hidden="false" customHeight="false" outlineLevel="0" collapsed="false">
      <c r="A8867" s="3" t="n">
        <v>8866</v>
      </c>
      <c r="B8867" s="4" t="s">
        <v>30205</v>
      </c>
      <c r="C8867" s="7" t="s">
        <v>30206</v>
      </c>
      <c r="D8867" s="7" t="s">
        <v>30207</v>
      </c>
      <c r="E8867" s="7" t="s">
        <v>10</v>
      </c>
      <c r="F8867" s="7" t="s">
        <v>10</v>
      </c>
      <c r="G8867" s="7" t="s">
        <v>12</v>
      </c>
    </row>
    <row r="8868" customFormat="false" ht="15.75" hidden="false" customHeight="false" outlineLevel="0" collapsed="false">
      <c r="A8868" s="3" t="n">
        <v>8867</v>
      </c>
      <c r="B8868" s="4" t="s">
        <v>30208</v>
      </c>
      <c r="C8868" s="7" t="s">
        <v>30209</v>
      </c>
      <c r="D8868" s="7" t="s">
        <v>30210</v>
      </c>
      <c r="E8868" s="7" t="s">
        <v>10</v>
      </c>
      <c r="F8868" s="7" t="s">
        <v>10</v>
      </c>
      <c r="G8868" s="7" t="s">
        <v>12</v>
      </c>
    </row>
    <row r="8869" customFormat="false" ht="15.75" hidden="false" customHeight="false" outlineLevel="0" collapsed="false">
      <c r="A8869" s="3" t="n">
        <v>8868</v>
      </c>
      <c r="B8869" s="4" t="s">
        <v>30211</v>
      </c>
      <c r="C8869" s="7" t="s">
        <v>30212</v>
      </c>
      <c r="D8869" s="7" t="s">
        <v>30213</v>
      </c>
      <c r="E8869" s="7" t="s">
        <v>10</v>
      </c>
      <c r="F8869" s="7" t="s">
        <v>10</v>
      </c>
      <c r="G8869" s="7" t="s">
        <v>12</v>
      </c>
    </row>
    <row r="8870" customFormat="false" ht="15.75" hidden="false" customHeight="false" outlineLevel="0" collapsed="false">
      <c r="A8870" s="3" t="n">
        <v>8869</v>
      </c>
      <c r="B8870" s="4" t="s">
        <v>30214</v>
      </c>
      <c r="C8870" s="4" t="s">
        <v>30215</v>
      </c>
      <c r="D8870" s="4" t="s">
        <v>30216</v>
      </c>
      <c r="E8870" s="4" t="n">
        <f aca="false">+918026763316</f>
        <v>918026763316</v>
      </c>
      <c r="F8870" s="4" t="s">
        <v>30217</v>
      </c>
      <c r="G8870" s="4" t="s">
        <v>12</v>
      </c>
    </row>
    <row r="8871" customFormat="false" ht="15.75" hidden="false" customHeight="false" outlineLevel="0" collapsed="false">
      <c r="A8871" s="3" t="n">
        <v>8870</v>
      </c>
      <c r="B8871" s="4" t="s">
        <v>30218</v>
      </c>
      <c r="C8871" s="4" t="s">
        <v>30219</v>
      </c>
      <c r="D8871" s="4" t="s">
        <v>30220</v>
      </c>
      <c r="E8871" s="4" t="n">
        <f aca="false">+919076545508</f>
        <v>919076545508</v>
      </c>
      <c r="F8871" s="4" t="s">
        <v>30221</v>
      </c>
      <c r="G8871" s="4" t="s">
        <v>12</v>
      </c>
    </row>
    <row r="8872" customFormat="false" ht="15.75" hidden="false" customHeight="false" outlineLevel="0" collapsed="false">
      <c r="A8872" s="3" t="n">
        <v>8871</v>
      </c>
      <c r="B8872" s="4" t="s">
        <v>30222</v>
      </c>
      <c r="C8872" s="4" t="s">
        <v>1416</v>
      </c>
      <c r="D8872" s="4" t="s">
        <v>30223</v>
      </c>
      <c r="E8872" s="4" t="n">
        <f aca="false">+914445588117</f>
        <v>914445588117</v>
      </c>
      <c r="F8872" s="4" t="s">
        <v>30224</v>
      </c>
      <c r="G8872" s="4" t="s">
        <v>12</v>
      </c>
    </row>
    <row r="8873" customFormat="false" ht="15.75" hidden="false" customHeight="false" outlineLevel="0" collapsed="false">
      <c r="A8873" s="3" t="n">
        <v>8872</v>
      </c>
      <c r="B8873" s="4" t="s">
        <v>30225</v>
      </c>
      <c r="C8873" s="4" t="s">
        <v>30226</v>
      </c>
      <c r="D8873" s="4" t="s">
        <v>30227</v>
      </c>
      <c r="E8873" s="4" t="s">
        <v>10</v>
      </c>
      <c r="F8873" s="4" t="s">
        <v>30228</v>
      </c>
      <c r="G8873" s="4" t="s">
        <v>12</v>
      </c>
    </row>
    <row r="8874" customFormat="false" ht="15.75" hidden="false" customHeight="false" outlineLevel="0" collapsed="false">
      <c r="A8874" s="3" t="n">
        <v>8873</v>
      </c>
      <c r="B8874" s="4" t="s">
        <v>30229</v>
      </c>
      <c r="C8874" s="4" t="s">
        <v>30230</v>
      </c>
      <c r="D8874" s="4" t="s">
        <v>30231</v>
      </c>
      <c r="E8874" s="4" t="s">
        <v>10</v>
      </c>
      <c r="F8874" s="4" t="s">
        <v>30232</v>
      </c>
      <c r="G8874" s="4" t="s">
        <v>12</v>
      </c>
    </row>
    <row r="8875" customFormat="false" ht="15.75" hidden="false" customHeight="false" outlineLevel="0" collapsed="false">
      <c r="A8875" s="3" t="n">
        <v>8874</v>
      </c>
      <c r="B8875" s="4" t="s">
        <v>30233</v>
      </c>
      <c r="C8875" s="4" t="s">
        <v>7835</v>
      </c>
      <c r="D8875" s="4" t="s">
        <v>30234</v>
      </c>
      <c r="E8875" s="4" t="n">
        <f aca="false">+912066231700</f>
        <v>912066231700</v>
      </c>
      <c r="F8875" s="4" t="s">
        <v>30235</v>
      </c>
      <c r="G8875" s="4" t="s">
        <v>12</v>
      </c>
    </row>
    <row r="8876" customFormat="false" ht="15.75" hidden="false" customHeight="false" outlineLevel="0" collapsed="false">
      <c r="A8876" s="3" t="n">
        <v>8875</v>
      </c>
      <c r="B8876" s="4" t="s">
        <v>30236</v>
      </c>
      <c r="C8876" s="4" t="s">
        <v>30237</v>
      </c>
      <c r="D8876" s="4" t="s">
        <v>30238</v>
      </c>
      <c r="E8876" s="4" t="s">
        <v>10</v>
      </c>
      <c r="F8876" s="4" t="s">
        <v>30239</v>
      </c>
      <c r="G8876" s="4" t="s">
        <v>12</v>
      </c>
    </row>
    <row r="8877" customFormat="false" ht="15.75" hidden="false" customHeight="false" outlineLevel="0" collapsed="false">
      <c r="A8877" s="3" t="n">
        <v>8876</v>
      </c>
      <c r="B8877" s="4" t="s">
        <v>30240</v>
      </c>
      <c r="C8877" s="7" t="s">
        <v>30241</v>
      </c>
      <c r="D8877" s="7" t="s">
        <v>30242</v>
      </c>
      <c r="E8877" s="7" t="s">
        <v>10</v>
      </c>
      <c r="F8877" s="7" t="s">
        <v>10</v>
      </c>
      <c r="G8877" s="7" t="s">
        <v>12</v>
      </c>
    </row>
    <row r="8878" customFormat="false" ht="15.75" hidden="false" customHeight="false" outlineLevel="0" collapsed="false">
      <c r="A8878" s="3" t="n">
        <v>8877</v>
      </c>
      <c r="B8878" s="4" t="s">
        <v>30243</v>
      </c>
      <c r="C8878" s="7" t="s">
        <v>30244</v>
      </c>
      <c r="D8878" s="7" t="s">
        <v>30245</v>
      </c>
      <c r="E8878" s="7" t="s">
        <v>10</v>
      </c>
      <c r="F8878" s="7" t="s">
        <v>10</v>
      </c>
      <c r="G8878" s="7" t="s">
        <v>12</v>
      </c>
    </row>
    <row r="8879" customFormat="false" ht="15.75" hidden="false" customHeight="false" outlineLevel="0" collapsed="false">
      <c r="A8879" s="3" t="n">
        <v>8878</v>
      </c>
      <c r="B8879" s="4" t="s">
        <v>30246</v>
      </c>
      <c r="C8879" s="7" t="s">
        <v>30247</v>
      </c>
      <c r="D8879" s="7" t="s">
        <v>30248</v>
      </c>
      <c r="E8879" s="7" t="s">
        <v>10</v>
      </c>
      <c r="F8879" s="7" t="s">
        <v>10</v>
      </c>
      <c r="G8879" s="7" t="s">
        <v>12</v>
      </c>
    </row>
    <row r="8880" customFormat="false" ht="15.75" hidden="false" customHeight="false" outlineLevel="0" collapsed="false">
      <c r="A8880" s="3" t="n">
        <v>8879</v>
      </c>
      <c r="B8880" s="4" t="s">
        <v>30249</v>
      </c>
      <c r="C8880" s="4" t="s">
        <v>30250</v>
      </c>
      <c r="D8880" s="4" t="s">
        <v>30251</v>
      </c>
      <c r="E8880" s="4" t="s">
        <v>30252</v>
      </c>
      <c r="F8880" s="4" t="s">
        <v>30253</v>
      </c>
      <c r="G8880" s="4" t="s">
        <v>12</v>
      </c>
    </row>
    <row r="8881" customFormat="false" ht="15.75" hidden="false" customHeight="false" outlineLevel="0" collapsed="false">
      <c r="A8881" s="3" t="n">
        <v>8880</v>
      </c>
      <c r="B8881" s="4" t="s">
        <v>30254</v>
      </c>
      <c r="C8881" s="4" t="s">
        <v>30255</v>
      </c>
      <c r="D8881" s="4" t="s">
        <v>30256</v>
      </c>
      <c r="E8881" s="4" t="s">
        <v>10</v>
      </c>
      <c r="F8881" s="4" t="s">
        <v>30257</v>
      </c>
      <c r="G8881" s="4" t="s">
        <v>12</v>
      </c>
    </row>
    <row r="8882" customFormat="false" ht="15.75" hidden="false" customHeight="false" outlineLevel="0" collapsed="false">
      <c r="A8882" s="3" t="n">
        <v>8881</v>
      </c>
      <c r="B8882" s="4" t="s">
        <v>30258</v>
      </c>
      <c r="C8882" s="4" t="s">
        <v>1950</v>
      </c>
      <c r="D8882" s="4" t="s">
        <v>30259</v>
      </c>
      <c r="E8882" s="4" t="n">
        <f aca="false">+919814039057</f>
        <v>919814039057</v>
      </c>
      <c r="F8882" s="4" t="s">
        <v>30260</v>
      </c>
      <c r="G8882" s="4" t="s">
        <v>12</v>
      </c>
    </row>
    <row r="8883" customFormat="false" ht="15.75" hidden="false" customHeight="false" outlineLevel="0" collapsed="false">
      <c r="A8883" s="3" t="n">
        <v>8882</v>
      </c>
      <c r="B8883" s="4" t="s">
        <v>30261</v>
      </c>
      <c r="C8883" s="4" t="s">
        <v>30262</v>
      </c>
      <c r="D8883" s="4" t="s">
        <v>30263</v>
      </c>
      <c r="E8883" s="4" t="s">
        <v>10</v>
      </c>
      <c r="F8883" s="4" t="s">
        <v>30264</v>
      </c>
      <c r="G8883" s="4" t="s">
        <v>12</v>
      </c>
    </row>
    <row r="8884" customFormat="false" ht="15.75" hidden="false" customHeight="false" outlineLevel="0" collapsed="false">
      <c r="A8884" s="3" t="n">
        <v>8883</v>
      </c>
      <c r="B8884" s="4" t="s">
        <v>30265</v>
      </c>
      <c r="C8884" s="4" t="s">
        <v>30266</v>
      </c>
      <c r="D8884" s="4" t="s">
        <v>30267</v>
      </c>
      <c r="E8884" s="4" t="s">
        <v>10</v>
      </c>
      <c r="F8884" s="4" t="s">
        <v>30268</v>
      </c>
      <c r="G8884" s="4" t="s">
        <v>12</v>
      </c>
    </row>
    <row r="8885" customFormat="false" ht="15.75" hidden="false" customHeight="false" outlineLevel="0" collapsed="false">
      <c r="A8885" s="3" t="n">
        <v>8884</v>
      </c>
      <c r="B8885" s="4" t="s">
        <v>30269</v>
      </c>
      <c r="C8885" s="4" t="s">
        <v>2241</v>
      </c>
      <c r="D8885" s="4" t="s">
        <v>30270</v>
      </c>
      <c r="E8885" s="4" t="n">
        <f aca="false">+911244221000</f>
        <v>911244221000</v>
      </c>
      <c r="F8885" s="4" t="s">
        <v>30271</v>
      </c>
      <c r="G8885" s="4" t="s">
        <v>12</v>
      </c>
    </row>
    <row r="8886" customFormat="false" ht="15.75" hidden="false" customHeight="false" outlineLevel="0" collapsed="false">
      <c r="A8886" s="3" t="n">
        <v>8885</v>
      </c>
      <c r="B8886" s="4" t="s">
        <v>30272</v>
      </c>
      <c r="C8886" s="4" t="s">
        <v>30071</v>
      </c>
      <c r="D8886" s="4" t="s">
        <v>30273</v>
      </c>
      <c r="E8886" s="4" t="n">
        <f aca="false">+911244700200</f>
        <v>911244700200</v>
      </c>
      <c r="F8886" s="4" t="s">
        <v>30274</v>
      </c>
      <c r="G8886" s="4" t="s">
        <v>12</v>
      </c>
    </row>
    <row r="8887" customFormat="false" ht="15.75" hidden="false" customHeight="false" outlineLevel="0" collapsed="false">
      <c r="A8887" s="3" t="n">
        <v>8886</v>
      </c>
      <c r="B8887" s="4" t="s">
        <v>30275</v>
      </c>
      <c r="C8887" s="7" t="s">
        <v>30276</v>
      </c>
      <c r="D8887" s="7" t="s">
        <v>30277</v>
      </c>
      <c r="E8887" s="7" t="s">
        <v>10</v>
      </c>
      <c r="F8887" s="7" t="s">
        <v>10</v>
      </c>
      <c r="G8887" s="7" t="s">
        <v>12</v>
      </c>
    </row>
    <row r="8888" customFormat="false" ht="15.75" hidden="false" customHeight="false" outlineLevel="0" collapsed="false">
      <c r="A8888" s="3" t="n">
        <v>8887</v>
      </c>
      <c r="B8888" s="4" t="s">
        <v>30278</v>
      </c>
      <c r="C8888" s="4" t="s">
        <v>30279</v>
      </c>
      <c r="D8888" s="4" t="s">
        <v>30280</v>
      </c>
      <c r="E8888" s="4" t="n">
        <f aca="false">+911130653782</f>
        <v>911130653782</v>
      </c>
      <c r="F8888" s="4" t="s">
        <v>30281</v>
      </c>
      <c r="G8888" s="4" t="s">
        <v>12</v>
      </c>
    </row>
    <row r="8889" customFormat="false" ht="15.75" hidden="false" customHeight="false" outlineLevel="0" collapsed="false">
      <c r="A8889" s="3" t="n">
        <v>8888</v>
      </c>
      <c r="B8889" s="4" t="s">
        <v>30282</v>
      </c>
      <c r="C8889" s="4" t="s">
        <v>30283</v>
      </c>
      <c r="D8889" s="4" t="s">
        <v>30284</v>
      </c>
      <c r="E8889" s="4" t="s">
        <v>10</v>
      </c>
      <c r="F8889" s="4" t="s">
        <v>30285</v>
      </c>
      <c r="G8889" s="4" t="s">
        <v>12</v>
      </c>
    </row>
    <row r="8890" customFormat="false" ht="15.75" hidden="false" customHeight="false" outlineLevel="0" collapsed="false">
      <c r="A8890" s="3" t="n">
        <v>8889</v>
      </c>
      <c r="B8890" s="4" t="s">
        <v>30286</v>
      </c>
      <c r="C8890" s="4" t="s">
        <v>30287</v>
      </c>
      <c r="D8890" s="4" t="s">
        <v>30288</v>
      </c>
      <c r="E8890" s="4" t="s">
        <v>10</v>
      </c>
      <c r="F8890" s="4" t="s">
        <v>30289</v>
      </c>
      <c r="G8890" s="4" t="s">
        <v>12</v>
      </c>
    </row>
    <row r="8891" customFormat="false" ht="15.75" hidden="false" customHeight="false" outlineLevel="0" collapsed="false">
      <c r="A8891" s="3" t="n">
        <v>8890</v>
      </c>
      <c r="B8891" s="4" t="s">
        <v>30290</v>
      </c>
      <c r="C8891" s="4" t="s">
        <v>475</v>
      </c>
      <c r="D8891" s="4" t="s">
        <v>30291</v>
      </c>
      <c r="E8891" s="4" t="s">
        <v>10</v>
      </c>
      <c r="F8891" s="4" t="s">
        <v>30292</v>
      </c>
      <c r="G8891" s="4" t="s">
        <v>12</v>
      </c>
    </row>
    <row r="8892" customFormat="false" ht="15.75" hidden="false" customHeight="false" outlineLevel="0" collapsed="false">
      <c r="A8892" s="3" t="n">
        <v>8891</v>
      </c>
      <c r="B8892" s="4" t="s">
        <v>30293</v>
      </c>
      <c r="C8892" s="4" t="s">
        <v>30294</v>
      </c>
      <c r="D8892" s="4" t="s">
        <v>30295</v>
      </c>
      <c r="E8892" s="8" t="n">
        <v>914445000000</v>
      </c>
      <c r="F8892" s="4" t="s">
        <v>30296</v>
      </c>
      <c r="G8892" s="4" t="s">
        <v>12</v>
      </c>
    </row>
    <row r="8893" customFormat="false" ht="15.75" hidden="false" customHeight="false" outlineLevel="0" collapsed="false">
      <c r="A8893" s="3" t="n">
        <v>8892</v>
      </c>
      <c r="B8893" s="4" t="s">
        <v>30297</v>
      </c>
      <c r="C8893" s="4" t="s">
        <v>30298</v>
      </c>
      <c r="D8893" s="4" t="s">
        <v>30299</v>
      </c>
      <c r="E8893" s="4" t="n">
        <f aca="false">+918066266000</f>
        <v>918066266000</v>
      </c>
      <c r="F8893" s="4" t="s">
        <v>30300</v>
      </c>
      <c r="G8893" s="4" t="s">
        <v>12</v>
      </c>
    </row>
    <row r="8894" customFormat="false" ht="15.75" hidden="false" customHeight="false" outlineLevel="0" collapsed="false">
      <c r="A8894" s="3" t="n">
        <v>8893</v>
      </c>
      <c r="B8894" s="4" t="s">
        <v>30301</v>
      </c>
      <c r="C8894" s="4" t="s">
        <v>30302</v>
      </c>
      <c r="D8894" s="4" t="s">
        <v>30303</v>
      </c>
      <c r="E8894" s="4" t="n">
        <f aca="false">+912030547150</f>
        <v>912030547150</v>
      </c>
      <c r="F8894" s="4" t="s">
        <v>30304</v>
      </c>
      <c r="G8894" s="4" t="s">
        <v>12</v>
      </c>
    </row>
    <row r="8895" customFormat="false" ht="15.75" hidden="false" customHeight="false" outlineLevel="0" collapsed="false">
      <c r="A8895" s="3" t="n">
        <v>8894</v>
      </c>
      <c r="B8895" s="4" t="s">
        <v>30305</v>
      </c>
      <c r="C8895" s="4" t="s">
        <v>30306</v>
      </c>
      <c r="D8895" s="6" t="s">
        <v>30307</v>
      </c>
      <c r="E8895" s="4" t="n">
        <f aca="false">+919790931283</f>
        <v>919790931283</v>
      </c>
      <c r="F8895" s="4" t="s">
        <v>30308</v>
      </c>
      <c r="G8895" s="4" t="s">
        <v>12</v>
      </c>
    </row>
    <row r="8896" customFormat="false" ht="15.75" hidden="false" customHeight="false" outlineLevel="0" collapsed="false">
      <c r="A8896" s="3" t="n">
        <v>8895</v>
      </c>
      <c r="B8896" s="4" t="s">
        <v>30309</v>
      </c>
      <c r="C8896" s="4" t="s">
        <v>30310</v>
      </c>
      <c r="D8896" s="4" t="s">
        <v>30311</v>
      </c>
      <c r="E8896" s="4" t="s">
        <v>30312</v>
      </c>
      <c r="F8896" s="4" t="s">
        <v>30313</v>
      </c>
      <c r="G8896" s="4" t="s">
        <v>12</v>
      </c>
    </row>
    <row r="8897" customFormat="false" ht="15.75" hidden="false" customHeight="false" outlineLevel="0" collapsed="false">
      <c r="A8897" s="3" t="n">
        <v>8896</v>
      </c>
      <c r="B8897" s="4" t="s">
        <v>30314</v>
      </c>
      <c r="C8897" s="4" t="s">
        <v>31</v>
      </c>
      <c r="D8897" s="4" t="s">
        <v>30315</v>
      </c>
      <c r="E8897" s="4" t="s">
        <v>30316</v>
      </c>
      <c r="F8897" s="4" t="s">
        <v>30317</v>
      </c>
      <c r="G8897" s="4" t="s">
        <v>12</v>
      </c>
    </row>
    <row r="8898" customFormat="false" ht="15.75" hidden="false" customHeight="false" outlineLevel="0" collapsed="false">
      <c r="A8898" s="3" t="n">
        <v>8897</v>
      </c>
      <c r="B8898" s="4" t="s">
        <v>30318</v>
      </c>
      <c r="C8898" s="4" t="s">
        <v>30319</v>
      </c>
      <c r="D8898" s="4" t="s">
        <v>30320</v>
      </c>
      <c r="E8898" s="4" t="n">
        <f aca="false">+918861786518</f>
        <v>918861786518</v>
      </c>
      <c r="F8898" s="4" t="s">
        <v>30321</v>
      </c>
      <c r="G8898" s="4" t="s">
        <v>12</v>
      </c>
    </row>
    <row r="8899" customFormat="false" ht="15.75" hidden="false" customHeight="false" outlineLevel="0" collapsed="false">
      <c r="A8899" s="3" t="n">
        <v>8898</v>
      </c>
      <c r="B8899" s="4" t="s">
        <v>30322</v>
      </c>
      <c r="C8899" s="4" t="s">
        <v>31</v>
      </c>
      <c r="D8899" s="4" t="s">
        <v>30323</v>
      </c>
      <c r="E8899" s="4" t="n">
        <f aca="false">+914064624900</f>
        <v>914064624900</v>
      </c>
      <c r="F8899" s="4" t="s">
        <v>30324</v>
      </c>
      <c r="G8899" s="4" t="s">
        <v>12</v>
      </c>
    </row>
    <row r="8900" customFormat="false" ht="15.75" hidden="false" customHeight="false" outlineLevel="0" collapsed="false">
      <c r="A8900" s="3" t="n">
        <v>8899</v>
      </c>
      <c r="B8900" s="4" t="s">
        <v>30325</v>
      </c>
      <c r="C8900" s="4" t="s">
        <v>30326</v>
      </c>
      <c r="D8900" s="4" t="s">
        <v>30327</v>
      </c>
      <c r="E8900" s="4" t="s">
        <v>10</v>
      </c>
      <c r="F8900" s="4" t="s">
        <v>30328</v>
      </c>
      <c r="G8900" s="4" t="s">
        <v>12</v>
      </c>
    </row>
    <row r="8901" customFormat="false" ht="15.75" hidden="false" customHeight="false" outlineLevel="0" collapsed="false">
      <c r="A8901" s="3" t="n">
        <v>8900</v>
      </c>
      <c r="B8901" s="4" t="s">
        <v>30329</v>
      </c>
      <c r="C8901" s="4" t="s">
        <v>31</v>
      </c>
      <c r="D8901" s="6" t="s">
        <v>30330</v>
      </c>
      <c r="E8901" s="4" t="s">
        <v>24599</v>
      </c>
      <c r="F8901" s="4" t="s">
        <v>30331</v>
      </c>
      <c r="G8901" s="4" t="s">
        <v>12</v>
      </c>
    </row>
    <row r="8902" customFormat="false" ht="15.75" hidden="false" customHeight="false" outlineLevel="0" collapsed="false">
      <c r="A8902" s="3" t="n">
        <v>8901</v>
      </c>
      <c r="B8902" s="4" t="s">
        <v>30332</v>
      </c>
      <c r="C8902" s="4" t="s">
        <v>30333</v>
      </c>
      <c r="D8902" s="4" t="s">
        <v>30334</v>
      </c>
      <c r="E8902" s="4" t="n">
        <f aca="false">+918213293500</f>
        <v>918213293500</v>
      </c>
      <c r="F8902" s="4" t="s">
        <v>30332</v>
      </c>
      <c r="G8902" s="4" t="s">
        <v>12</v>
      </c>
    </row>
    <row r="8903" customFormat="false" ht="15.75" hidden="false" customHeight="false" outlineLevel="0" collapsed="false">
      <c r="A8903" s="3" t="n">
        <v>8902</v>
      </c>
      <c r="B8903" s="4" t="s">
        <v>30335</v>
      </c>
      <c r="C8903" s="7" t="s">
        <v>30336</v>
      </c>
      <c r="D8903" s="7" t="s">
        <v>30337</v>
      </c>
      <c r="E8903" s="7" t="s">
        <v>10</v>
      </c>
      <c r="F8903" s="7" t="s">
        <v>10</v>
      </c>
      <c r="G8903" s="7" t="s">
        <v>12</v>
      </c>
    </row>
    <row r="8904" customFormat="false" ht="15.75" hidden="false" customHeight="false" outlineLevel="0" collapsed="false">
      <c r="A8904" s="3" t="n">
        <v>8903</v>
      </c>
      <c r="B8904" s="4" t="s">
        <v>30338</v>
      </c>
      <c r="C8904" s="4" t="s">
        <v>30339</v>
      </c>
      <c r="D8904" s="4" t="s">
        <v>30340</v>
      </c>
      <c r="E8904" s="4" t="s">
        <v>10</v>
      </c>
      <c r="F8904" s="4" t="s">
        <v>30341</v>
      </c>
      <c r="G8904" s="4" t="s">
        <v>12</v>
      </c>
    </row>
    <row r="8905" customFormat="false" ht="15.75" hidden="false" customHeight="false" outlineLevel="0" collapsed="false">
      <c r="A8905" s="3" t="n">
        <v>8904</v>
      </c>
      <c r="B8905" s="4" t="s">
        <v>30342</v>
      </c>
      <c r="C8905" s="4" t="s">
        <v>3495</v>
      </c>
      <c r="D8905" s="4" t="s">
        <v>30343</v>
      </c>
      <c r="E8905" s="4" t="s">
        <v>10</v>
      </c>
      <c r="F8905" s="4" t="s">
        <v>30344</v>
      </c>
      <c r="G8905" s="4" t="s">
        <v>12</v>
      </c>
    </row>
    <row r="8906" customFormat="false" ht="15.75" hidden="false" customHeight="false" outlineLevel="0" collapsed="false">
      <c r="A8906" s="3" t="n">
        <v>8905</v>
      </c>
      <c r="B8906" s="4" t="s">
        <v>30345</v>
      </c>
      <c r="C8906" s="4" t="s">
        <v>6853</v>
      </c>
      <c r="D8906" s="4" t="s">
        <v>30346</v>
      </c>
      <c r="E8906" s="4" t="n">
        <f aca="false">+918067203063</f>
        <v>918067203063</v>
      </c>
      <c r="F8906" s="4" t="s">
        <v>30347</v>
      </c>
      <c r="G8906" s="4" t="s">
        <v>12</v>
      </c>
    </row>
    <row r="8907" customFormat="false" ht="15.75" hidden="false" customHeight="false" outlineLevel="0" collapsed="false">
      <c r="A8907" s="3" t="n">
        <v>8906</v>
      </c>
      <c r="B8907" s="4" t="s">
        <v>30348</v>
      </c>
      <c r="C8907" s="4" t="s">
        <v>30349</v>
      </c>
      <c r="D8907" s="4" t="s">
        <v>30350</v>
      </c>
      <c r="E8907" s="4" t="s">
        <v>10</v>
      </c>
      <c r="F8907" s="4" t="s">
        <v>30351</v>
      </c>
      <c r="G8907" s="4" t="s">
        <v>12</v>
      </c>
    </row>
    <row r="8908" customFormat="false" ht="15.75" hidden="false" customHeight="false" outlineLevel="0" collapsed="false">
      <c r="A8908" s="3" t="n">
        <v>8907</v>
      </c>
      <c r="B8908" s="4" t="s">
        <v>30352</v>
      </c>
      <c r="C8908" s="4" t="s">
        <v>30353</v>
      </c>
      <c r="D8908" s="4" t="s">
        <v>30354</v>
      </c>
      <c r="E8908" s="4" t="n">
        <f aca="false">+911413031611</f>
        <v>911413031611</v>
      </c>
      <c r="F8908" s="4" t="s">
        <v>30355</v>
      </c>
      <c r="G8908" s="4" t="s">
        <v>12</v>
      </c>
    </row>
    <row r="8909" customFormat="false" ht="15.75" hidden="false" customHeight="false" outlineLevel="0" collapsed="false">
      <c r="A8909" s="3" t="n">
        <v>8908</v>
      </c>
      <c r="B8909" s="4" t="s">
        <v>30356</v>
      </c>
      <c r="C8909" s="7" t="s">
        <v>30357</v>
      </c>
      <c r="D8909" s="7" t="s">
        <v>30358</v>
      </c>
      <c r="E8909" s="7" t="s">
        <v>10</v>
      </c>
      <c r="F8909" s="7" t="s">
        <v>10</v>
      </c>
      <c r="G8909" s="7" t="s">
        <v>12</v>
      </c>
    </row>
    <row r="8910" customFormat="false" ht="15.75" hidden="false" customHeight="false" outlineLevel="0" collapsed="false">
      <c r="A8910" s="3" t="n">
        <v>8909</v>
      </c>
      <c r="B8910" s="4" t="s">
        <v>30359</v>
      </c>
      <c r="C8910" s="4" t="s">
        <v>6018</v>
      </c>
      <c r="D8910" s="4" t="s">
        <v>30360</v>
      </c>
      <c r="E8910" s="4" t="n">
        <f aca="false">+911147566000</f>
        <v>911147566000</v>
      </c>
      <c r="F8910" s="4" t="s">
        <v>30361</v>
      </c>
      <c r="G8910" s="4" t="s">
        <v>12</v>
      </c>
    </row>
    <row r="8911" customFormat="false" ht="15.75" hidden="false" customHeight="false" outlineLevel="0" collapsed="false">
      <c r="A8911" s="3" t="n">
        <v>8910</v>
      </c>
      <c r="B8911" s="4" t="s">
        <v>30362</v>
      </c>
      <c r="C8911" s="4" t="s">
        <v>30363</v>
      </c>
      <c r="D8911" s="4" t="s">
        <v>30364</v>
      </c>
      <c r="E8911" s="4" t="s">
        <v>10</v>
      </c>
      <c r="F8911" s="4" t="s">
        <v>30365</v>
      </c>
      <c r="G8911" s="4" t="s">
        <v>12</v>
      </c>
    </row>
    <row r="8912" customFormat="false" ht="15.75" hidden="false" customHeight="false" outlineLevel="0" collapsed="false">
      <c r="A8912" s="3" t="n">
        <v>8911</v>
      </c>
      <c r="B8912" s="4" t="s">
        <v>30366</v>
      </c>
      <c r="C8912" s="4" t="s">
        <v>25218</v>
      </c>
      <c r="D8912" s="4" t="s">
        <v>30367</v>
      </c>
      <c r="E8912" s="4" t="s">
        <v>10</v>
      </c>
      <c r="F8912" s="4" t="s">
        <v>30368</v>
      </c>
      <c r="G8912" s="4" t="s">
        <v>12</v>
      </c>
    </row>
    <row r="8913" customFormat="false" ht="15.75" hidden="false" customHeight="false" outlineLevel="0" collapsed="false">
      <c r="A8913" s="3" t="n">
        <v>8912</v>
      </c>
      <c r="B8913" s="4" t="s">
        <v>30369</v>
      </c>
      <c r="C8913" s="4" t="s">
        <v>30370</v>
      </c>
      <c r="D8913" s="4" t="s">
        <v>30371</v>
      </c>
      <c r="E8913" s="4" t="s">
        <v>10</v>
      </c>
      <c r="F8913" s="4" t="s">
        <v>30372</v>
      </c>
      <c r="G8913" s="4" t="s">
        <v>12</v>
      </c>
    </row>
    <row r="8914" customFormat="false" ht="15.75" hidden="false" customHeight="false" outlineLevel="0" collapsed="false">
      <c r="A8914" s="3" t="n">
        <v>8913</v>
      </c>
      <c r="B8914" s="4" t="s">
        <v>30373</v>
      </c>
      <c r="C8914" s="4" t="s">
        <v>30374</v>
      </c>
      <c r="D8914" s="4" t="s">
        <v>30375</v>
      </c>
      <c r="E8914" s="4" t="s">
        <v>10</v>
      </c>
      <c r="F8914" s="4" t="s">
        <v>30376</v>
      </c>
      <c r="G8914" s="4" t="s">
        <v>12</v>
      </c>
    </row>
    <row r="8915" customFormat="false" ht="15.75" hidden="false" customHeight="false" outlineLevel="0" collapsed="false">
      <c r="A8915" s="3" t="n">
        <v>8914</v>
      </c>
      <c r="B8915" s="4" t="s">
        <v>30377</v>
      </c>
      <c r="C8915" s="4" t="s">
        <v>30378</v>
      </c>
      <c r="D8915" s="4" t="s">
        <v>30379</v>
      </c>
      <c r="E8915" s="4" t="s">
        <v>10</v>
      </c>
      <c r="F8915" s="4" t="s">
        <v>30380</v>
      </c>
      <c r="G8915" s="4" t="s">
        <v>12</v>
      </c>
    </row>
    <row r="8916" customFormat="false" ht="15.75" hidden="false" customHeight="false" outlineLevel="0" collapsed="false">
      <c r="A8916" s="3" t="n">
        <v>8915</v>
      </c>
      <c r="B8916" s="4" t="s">
        <v>30381</v>
      </c>
      <c r="C8916" s="4" t="s">
        <v>30382</v>
      </c>
      <c r="D8916" s="4" t="s">
        <v>30383</v>
      </c>
      <c r="E8916" s="4" t="n">
        <f aca="false">+918023431635</f>
        <v>918023431635</v>
      </c>
      <c r="F8916" s="4" t="s">
        <v>30384</v>
      </c>
      <c r="G8916" s="4" t="s">
        <v>12</v>
      </c>
    </row>
    <row r="8917" customFormat="false" ht="15.75" hidden="false" customHeight="false" outlineLevel="0" collapsed="false">
      <c r="A8917" s="3" t="n">
        <v>8916</v>
      </c>
      <c r="B8917" s="4" t="s">
        <v>30385</v>
      </c>
      <c r="C8917" s="4" t="s">
        <v>31</v>
      </c>
      <c r="D8917" s="4" t="s">
        <v>30386</v>
      </c>
      <c r="E8917" s="4" t="s">
        <v>10</v>
      </c>
      <c r="F8917" s="4" t="s">
        <v>30387</v>
      </c>
      <c r="G8917" s="4" t="s">
        <v>12</v>
      </c>
    </row>
    <row r="8918" customFormat="false" ht="15.75" hidden="false" customHeight="false" outlineLevel="0" collapsed="false">
      <c r="A8918" s="3" t="n">
        <v>8917</v>
      </c>
      <c r="B8918" s="4" t="s">
        <v>30388</v>
      </c>
      <c r="C8918" s="4" t="s">
        <v>1708</v>
      </c>
      <c r="D8918" s="4" t="s">
        <v>30389</v>
      </c>
      <c r="E8918" s="4" t="n">
        <f aca="false">+9140306279999</f>
        <v>9140306279999</v>
      </c>
      <c r="F8918" s="10" t="s">
        <v>30390</v>
      </c>
      <c r="G8918" s="4" t="s">
        <v>12</v>
      </c>
    </row>
    <row r="8919" customFormat="false" ht="15.75" hidden="false" customHeight="false" outlineLevel="0" collapsed="false">
      <c r="A8919" s="3" t="n">
        <v>8918</v>
      </c>
      <c r="B8919" s="5" t="s">
        <v>30391</v>
      </c>
      <c r="C8919" s="4" t="s">
        <v>30392</v>
      </c>
      <c r="D8919" s="4" t="s">
        <v>30393</v>
      </c>
      <c r="E8919" s="4" t="s">
        <v>10</v>
      </c>
      <c r="F8919" s="4" t="s">
        <v>30394</v>
      </c>
      <c r="G8919" s="4" t="s">
        <v>12</v>
      </c>
    </row>
    <row r="8920" customFormat="false" ht="15.75" hidden="false" customHeight="false" outlineLevel="0" collapsed="false">
      <c r="A8920" s="3" t="n">
        <v>8919</v>
      </c>
      <c r="B8920" s="4" t="s">
        <v>30395</v>
      </c>
      <c r="C8920" s="4" t="s">
        <v>30396</v>
      </c>
      <c r="D8920" s="4" t="s">
        <v>30397</v>
      </c>
      <c r="E8920" s="4" t="s">
        <v>10</v>
      </c>
      <c r="F8920" s="4" t="s">
        <v>30398</v>
      </c>
      <c r="G8920" s="4" t="s">
        <v>12</v>
      </c>
    </row>
    <row r="8921" customFormat="false" ht="15.75" hidden="false" customHeight="false" outlineLevel="0" collapsed="false">
      <c r="A8921" s="3" t="n">
        <v>8920</v>
      </c>
      <c r="B8921" s="4" t="s">
        <v>30399</v>
      </c>
      <c r="C8921" s="4" t="s">
        <v>30400</v>
      </c>
      <c r="D8921" s="4" t="s">
        <v>30401</v>
      </c>
      <c r="E8921" s="4" t="n">
        <f aca="false">+919447722099</f>
        <v>919447722099</v>
      </c>
      <c r="F8921" s="4" t="s">
        <v>10</v>
      </c>
      <c r="G8921" s="7" t="s">
        <v>146</v>
      </c>
    </row>
    <row r="8922" customFormat="false" ht="15.75" hidden="false" customHeight="false" outlineLevel="0" collapsed="false">
      <c r="A8922" s="3" t="n">
        <v>8921</v>
      </c>
      <c r="B8922" s="4" t="s">
        <v>30402</v>
      </c>
      <c r="C8922" s="4" t="s">
        <v>4115</v>
      </c>
      <c r="D8922" s="4" t="s">
        <v>30403</v>
      </c>
      <c r="E8922" s="4" t="s">
        <v>10</v>
      </c>
      <c r="F8922" s="4" t="s">
        <v>30404</v>
      </c>
      <c r="G8922" s="4" t="s">
        <v>12</v>
      </c>
    </row>
    <row r="8923" customFormat="false" ht="15.75" hidden="false" customHeight="false" outlineLevel="0" collapsed="false">
      <c r="A8923" s="3" t="n">
        <v>8922</v>
      </c>
      <c r="B8923" s="4" t="s">
        <v>30405</v>
      </c>
      <c r="C8923" s="4" t="s">
        <v>30406</v>
      </c>
      <c r="D8923" s="4" t="s">
        <v>30407</v>
      </c>
      <c r="E8923" s="4" t="s">
        <v>10</v>
      </c>
      <c r="F8923" s="4" t="s">
        <v>30408</v>
      </c>
      <c r="G8923" s="4" t="s">
        <v>12</v>
      </c>
    </row>
    <row r="8924" customFormat="false" ht="15.75" hidden="false" customHeight="false" outlineLevel="0" collapsed="false">
      <c r="A8924" s="3" t="n">
        <v>8923</v>
      </c>
      <c r="B8924" s="4" t="s">
        <v>30409</v>
      </c>
      <c r="C8924" s="7" t="s">
        <v>30410</v>
      </c>
      <c r="D8924" s="7" t="s">
        <v>30411</v>
      </c>
      <c r="E8924" s="7" t="s">
        <v>10</v>
      </c>
      <c r="F8924" s="7" t="s">
        <v>10</v>
      </c>
      <c r="G8924" s="7" t="s">
        <v>12</v>
      </c>
    </row>
    <row r="8925" customFormat="false" ht="15.75" hidden="false" customHeight="false" outlineLevel="0" collapsed="false">
      <c r="A8925" s="3" t="n">
        <v>8924</v>
      </c>
      <c r="B8925" s="4" t="s">
        <v>30412</v>
      </c>
      <c r="C8925" s="4" t="s">
        <v>31</v>
      </c>
      <c r="D8925" s="4" t="s">
        <v>30413</v>
      </c>
      <c r="E8925" s="4" t="s">
        <v>30414</v>
      </c>
      <c r="F8925" s="4" t="s">
        <v>30415</v>
      </c>
      <c r="G8925" s="4" t="s">
        <v>12</v>
      </c>
    </row>
    <row r="8926" customFormat="false" ht="15.75" hidden="false" customHeight="false" outlineLevel="0" collapsed="false">
      <c r="A8926" s="3" t="n">
        <v>8925</v>
      </c>
      <c r="B8926" s="4" t="s">
        <v>30416</v>
      </c>
      <c r="C8926" s="4" t="s">
        <v>30417</v>
      </c>
      <c r="D8926" s="4" t="s">
        <v>30418</v>
      </c>
      <c r="E8926" s="4" t="n">
        <f aca="false">+912066333100</f>
        <v>912066333100</v>
      </c>
      <c r="F8926" s="4" t="s">
        <v>30419</v>
      </c>
      <c r="G8926" s="4" t="s">
        <v>12</v>
      </c>
    </row>
    <row r="8927" customFormat="false" ht="15.75" hidden="false" customHeight="false" outlineLevel="0" collapsed="false">
      <c r="A8927" s="3" t="n">
        <v>8926</v>
      </c>
      <c r="B8927" s="4" t="s">
        <v>30420</v>
      </c>
      <c r="C8927" s="4" t="s">
        <v>30421</v>
      </c>
      <c r="D8927" s="4" t="s">
        <v>30422</v>
      </c>
      <c r="E8927" s="4" t="n">
        <f aca="false">+919818563461</f>
        <v>919818563461</v>
      </c>
      <c r="F8927" s="4" t="s">
        <v>30423</v>
      </c>
      <c r="G8927" s="4" t="s">
        <v>12</v>
      </c>
    </row>
    <row r="8928" customFormat="false" ht="15.75" hidden="false" customHeight="false" outlineLevel="0" collapsed="false">
      <c r="A8928" s="3" t="n">
        <v>8927</v>
      </c>
      <c r="B8928" s="4" t="s">
        <v>30424</v>
      </c>
      <c r="C8928" s="4" t="s">
        <v>30425</v>
      </c>
      <c r="D8928" s="4" t="s">
        <v>30426</v>
      </c>
      <c r="E8928" s="4" t="s">
        <v>10</v>
      </c>
      <c r="F8928" s="4" t="s">
        <v>30427</v>
      </c>
      <c r="G8928" s="4" t="s">
        <v>12</v>
      </c>
    </row>
    <row r="8929" customFormat="false" ht="15.75" hidden="false" customHeight="false" outlineLevel="0" collapsed="false">
      <c r="A8929" s="3" t="n">
        <v>8928</v>
      </c>
      <c r="B8929" s="4" t="s">
        <v>30428</v>
      </c>
      <c r="C8929" s="4" t="s">
        <v>30429</v>
      </c>
      <c r="D8929" s="4" t="s">
        <v>30430</v>
      </c>
      <c r="E8929" s="4" t="s">
        <v>10</v>
      </c>
      <c r="F8929" s="4" t="s">
        <v>30431</v>
      </c>
      <c r="G8929" s="4" t="s">
        <v>12</v>
      </c>
    </row>
    <row r="8930" customFormat="false" ht="15.75" hidden="false" customHeight="false" outlineLevel="0" collapsed="false">
      <c r="A8930" s="3" t="n">
        <v>8929</v>
      </c>
      <c r="B8930" s="4" t="s">
        <v>30432</v>
      </c>
      <c r="C8930" s="4" t="s">
        <v>928</v>
      </c>
      <c r="D8930" s="4" t="s">
        <v>30433</v>
      </c>
      <c r="E8930" s="4" t="s">
        <v>10</v>
      </c>
      <c r="F8930" s="4" t="s">
        <v>30434</v>
      </c>
      <c r="G8930" s="4" t="s">
        <v>12</v>
      </c>
    </row>
    <row r="8931" customFormat="false" ht="15.75" hidden="false" customHeight="false" outlineLevel="0" collapsed="false">
      <c r="A8931" s="3" t="n">
        <v>8930</v>
      </c>
      <c r="B8931" s="4" t="s">
        <v>30435</v>
      </c>
      <c r="C8931" s="4" t="s">
        <v>5991</v>
      </c>
      <c r="D8931" s="4" t="s">
        <v>30436</v>
      </c>
      <c r="E8931" s="4" t="s">
        <v>10</v>
      </c>
      <c r="F8931" s="4" t="s">
        <v>30437</v>
      </c>
      <c r="G8931" s="4" t="s">
        <v>12</v>
      </c>
    </row>
    <row r="8932" customFormat="false" ht="15.75" hidden="false" customHeight="false" outlineLevel="0" collapsed="false">
      <c r="A8932" s="3" t="n">
        <v>8931</v>
      </c>
      <c r="B8932" s="4" t="s">
        <v>30438</v>
      </c>
      <c r="C8932" s="4" t="s">
        <v>705</v>
      </c>
      <c r="D8932" s="4" t="s">
        <v>30439</v>
      </c>
      <c r="E8932" s="4" t="n">
        <f aca="false">+914067331133</f>
        <v>914067331133</v>
      </c>
      <c r="F8932" s="4" t="s">
        <v>30440</v>
      </c>
      <c r="G8932" s="4" t="s">
        <v>12</v>
      </c>
    </row>
    <row r="8933" customFormat="false" ht="15.75" hidden="false" customHeight="false" outlineLevel="0" collapsed="false">
      <c r="A8933" s="3" t="n">
        <v>8932</v>
      </c>
      <c r="B8933" s="4" t="s">
        <v>30441</v>
      </c>
      <c r="C8933" s="7" t="s">
        <v>30442</v>
      </c>
      <c r="D8933" s="7" t="s">
        <v>30443</v>
      </c>
      <c r="E8933" s="7" t="s">
        <v>10</v>
      </c>
      <c r="F8933" s="7" t="s">
        <v>10</v>
      </c>
      <c r="G8933" s="7" t="s">
        <v>12</v>
      </c>
    </row>
    <row r="8934" customFormat="false" ht="15.75" hidden="false" customHeight="false" outlineLevel="0" collapsed="false">
      <c r="A8934" s="3" t="n">
        <v>8933</v>
      </c>
      <c r="B8934" s="4" t="s">
        <v>30444</v>
      </c>
      <c r="C8934" s="4" t="s">
        <v>31</v>
      </c>
      <c r="D8934" s="6" t="s">
        <v>30445</v>
      </c>
      <c r="E8934" s="4" t="s">
        <v>30446</v>
      </c>
      <c r="F8934" s="4" t="s">
        <v>30447</v>
      </c>
      <c r="G8934" s="4" t="s">
        <v>12</v>
      </c>
    </row>
    <row r="8935" customFormat="false" ht="15.75" hidden="false" customHeight="false" outlineLevel="0" collapsed="false">
      <c r="A8935" s="3" t="n">
        <v>8934</v>
      </c>
      <c r="B8935" s="4" t="s">
        <v>30448</v>
      </c>
      <c r="C8935" s="4" t="s">
        <v>30449</v>
      </c>
      <c r="D8935" s="4" t="s">
        <v>30450</v>
      </c>
      <c r="E8935" s="4" t="n">
        <f aca="false">+914432001214</f>
        <v>914432001214</v>
      </c>
      <c r="F8935" s="4" t="s">
        <v>30451</v>
      </c>
      <c r="G8935" s="4" t="s">
        <v>12</v>
      </c>
    </row>
    <row r="8936" customFormat="false" ht="15.75" hidden="false" customHeight="false" outlineLevel="0" collapsed="false">
      <c r="A8936" s="3" t="n">
        <v>8935</v>
      </c>
      <c r="B8936" s="4" t="s">
        <v>30452</v>
      </c>
      <c r="C8936" s="4" t="s">
        <v>30453</v>
      </c>
      <c r="D8936" s="4" t="s">
        <v>30454</v>
      </c>
      <c r="E8936" s="4" t="s">
        <v>10</v>
      </c>
      <c r="F8936" s="4" t="s">
        <v>30455</v>
      </c>
      <c r="G8936" s="4" t="s">
        <v>12</v>
      </c>
    </row>
    <row r="8937" customFormat="false" ht="15.75" hidden="false" customHeight="false" outlineLevel="0" collapsed="false">
      <c r="A8937" s="3" t="n">
        <v>8936</v>
      </c>
      <c r="B8937" s="4" t="s">
        <v>30456</v>
      </c>
      <c r="C8937" s="4" t="s">
        <v>31</v>
      </c>
      <c r="D8937" s="4" t="s">
        <v>30457</v>
      </c>
      <c r="E8937" s="4" t="s">
        <v>10</v>
      </c>
      <c r="F8937" s="4" t="s">
        <v>30458</v>
      </c>
      <c r="G8937" s="4" t="s">
        <v>12</v>
      </c>
    </row>
    <row r="8938" customFormat="false" ht="15.75" hidden="false" customHeight="false" outlineLevel="0" collapsed="false">
      <c r="A8938" s="3" t="n">
        <v>8937</v>
      </c>
      <c r="B8938" s="4" t="s">
        <v>30459</v>
      </c>
      <c r="C8938" s="4" t="s">
        <v>30460</v>
      </c>
      <c r="D8938" s="4" t="s">
        <v>30461</v>
      </c>
      <c r="E8938" s="4" t="s">
        <v>10</v>
      </c>
      <c r="F8938" s="4" t="s">
        <v>30462</v>
      </c>
      <c r="G8938" s="4" t="s">
        <v>12</v>
      </c>
    </row>
    <row r="8939" customFormat="false" ht="15.75" hidden="false" customHeight="false" outlineLevel="0" collapsed="false">
      <c r="A8939" s="3" t="n">
        <v>8938</v>
      </c>
      <c r="B8939" s="4" t="s">
        <v>30463</v>
      </c>
      <c r="C8939" s="7" t="s">
        <v>30464</v>
      </c>
      <c r="D8939" s="7" t="s">
        <v>30465</v>
      </c>
      <c r="E8939" s="7" t="s">
        <v>10</v>
      </c>
      <c r="F8939" s="7" t="s">
        <v>10</v>
      </c>
      <c r="G8939" s="7" t="s">
        <v>12</v>
      </c>
    </row>
    <row r="8940" customFormat="false" ht="15.75" hidden="false" customHeight="false" outlineLevel="0" collapsed="false">
      <c r="A8940" s="3" t="n">
        <v>8939</v>
      </c>
      <c r="B8940" s="4" t="s">
        <v>30466</v>
      </c>
      <c r="C8940" s="4" t="s">
        <v>30467</v>
      </c>
      <c r="D8940" s="4" t="s">
        <v>30468</v>
      </c>
      <c r="E8940" s="4" t="n">
        <f aca="false">+919840602792</f>
        <v>919840602792</v>
      </c>
      <c r="F8940" s="4" t="s">
        <v>30469</v>
      </c>
      <c r="G8940" s="4" t="s">
        <v>12</v>
      </c>
    </row>
    <row r="8941" customFormat="false" ht="15.75" hidden="false" customHeight="false" outlineLevel="0" collapsed="false">
      <c r="A8941" s="3" t="n">
        <v>8940</v>
      </c>
      <c r="B8941" s="4" t="s">
        <v>30470</v>
      </c>
      <c r="C8941" s="4" t="s">
        <v>14973</v>
      </c>
      <c r="D8941" s="4" t="s">
        <v>30471</v>
      </c>
      <c r="E8941" s="4" t="n">
        <f aca="false">+914426214974</f>
        <v>914426214974</v>
      </c>
      <c r="F8941" s="4" t="s">
        <v>30472</v>
      </c>
      <c r="G8941" s="4" t="s">
        <v>12</v>
      </c>
    </row>
    <row r="8942" customFormat="false" ht="15.75" hidden="false" customHeight="false" outlineLevel="0" collapsed="false">
      <c r="A8942" s="3" t="n">
        <v>8941</v>
      </c>
      <c r="B8942" s="4" t="s">
        <v>30473</v>
      </c>
      <c r="C8942" s="4" t="s">
        <v>30474</v>
      </c>
      <c r="D8942" s="4" t="s">
        <v>30475</v>
      </c>
      <c r="E8942" s="4" t="s">
        <v>30476</v>
      </c>
      <c r="F8942" s="4" t="s">
        <v>30477</v>
      </c>
      <c r="G8942" s="4" t="s">
        <v>12</v>
      </c>
    </row>
    <row r="8943" customFormat="false" ht="15.75" hidden="false" customHeight="false" outlineLevel="0" collapsed="false">
      <c r="A8943" s="3" t="n">
        <v>8942</v>
      </c>
      <c r="B8943" s="4" t="s">
        <v>30478</v>
      </c>
      <c r="C8943" s="4" t="s">
        <v>30479</v>
      </c>
      <c r="D8943" s="4" t="s">
        <v>30480</v>
      </c>
      <c r="E8943" s="4" t="s">
        <v>10</v>
      </c>
      <c r="F8943" s="4" t="s">
        <v>30481</v>
      </c>
      <c r="G8943" s="4" t="s">
        <v>12</v>
      </c>
    </row>
    <row r="8944" customFormat="false" ht="15.75" hidden="false" customHeight="false" outlineLevel="0" collapsed="false">
      <c r="A8944" s="3" t="n">
        <v>8943</v>
      </c>
      <c r="B8944" s="4" t="s">
        <v>30482</v>
      </c>
      <c r="C8944" s="4" t="s">
        <v>6993</v>
      </c>
      <c r="D8944" s="4" t="s">
        <v>30483</v>
      </c>
      <c r="E8944" s="4" t="n">
        <f aca="false">+911142464526</f>
        <v>911142464526</v>
      </c>
      <c r="F8944" s="4" t="s">
        <v>30484</v>
      </c>
      <c r="G8944" s="4" t="s">
        <v>12</v>
      </c>
    </row>
    <row r="8945" customFormat="false" ht="15.75" hidden="false" customHeight="false" outlineLevel="0" collapsed="false">
      <c r="A8945" s="3" t="n">
        <v>8944</v>
      </c>
      <c r="B8945" s="4" t="s">
        <v>30485</v>
      </c>
      <c r="C8945" s="4" t="s">
        <v>30486</v>
      </c>
      <c r="D8945" s="4" t="s">
        <v>30487</v>
      </c>
      <c r="E8945" s="4" t="s">
        <v>10</v>
      </c>
      <c r="F8945" s="4" t="s">
        <v>30488</v>
      </c>
      <c r="G8945" s="4" t="s">
        <v>12</v>
      </c>
    </row>
    <row r="8946" customFormat="false" ht="15.75" hidden="false" customHeight="false" outlineLevel="0" collapsed="false">
      <c r="A8946" s="3" t="n">
        <v>8945</v>
      </c>
      <c r="B8946" s="4" t="s">
        <v>30489</v>
      </c>
      <c r="C8946" s="4" t="s">
        <v>31</v>
      </c>
      <c r="D8946" s="4" t="s">
        <v>30490</v>
      </c>
      <c r="E8946" s="4" t="s">
        <v>10</v>
      </c>
      <c r="F8946" s="4" t="s">
        <v>30491</v>
      </c>
      <c r="G8946" s="4" t="s">
        <v>12</v>
      </c>
    </row>
    <row r="8947" customFormat="false" ht="15.75" hidden="false" customHeight="false" outlineLevel="0" collapsed="false">
      <c r="A8947" s="3" t="n">
        <v>8946</v>
      </c>
      <c r="B8947" s="4" t="s">
        <v>30492</v>
      </c>
      <c r="C8947" s="7" t="s">
        <v>30493</v>
      </c>
      <c r="D8947" s="7" t="s">
        <v>30494</v>
      </c>
      <c r="E8947" s="7" t="s">
        <v>10</v>
      </c>
      <c r="F8947" s="7" t="s">
        <v>10</v>
      </c>
      <c r="G8947" s="7" t="s">
        <v>12</v>
      </c>
    </row>
    <row r="8948" customFormat="false" ht="15.75" hidden="false" customHeight="false" outlineLevel="0" collapsed="false">
      <c r="A8948" s="3" t="n">
        <v>8947</v>
      </c>
      <c r="B8948" s="4" t="s">
        <v>30495</v>
      </c>
      <c r="C8948" s="4" t="s">
        <v>30496</v>
      </c>
      <c r="D8948" s="4" t="s">
        <v>30497</v>
      </c>
      <c r="E8948" s="4" t="n">
        <f aca="false">+918554255646</f>
        <v>918554255646</v>
      </c>
      <c r="F8948" s="4" t="s">
        <v>30498</v>
      </c>
      <c r="G8948" s="4" t="s">
        <v>12</v>
      </c>
    </row>
    <row r="8949" customFormat="false" ht="15.75" hidden="false" customHeight="false" outlineLevel="0" collapsed="false">
      <c r="A8949" s="3" t="n">
        <v>8948</v>
      </c>
      <c r="B8949" s="4" t="s">
        <v>30499</v>
      </c>
      <c r="C8949" s="4" t="s">
        <v>30500</v>
      </c>
      <c r="D8949" s="4" t="s">
        <v>30501</v>
      </c>
      <c r="E8949" s="4" t="n">
        <f aca="false">+914023559922</f>
        <v>914023559922</v>
      </c>
      <c r="F8949" s="4" t="s">
        <v>30472</v>
      </c>
      <c r="G8949" s="4" t="s">
        <v>12</v>
      </c>
    </row>
    <row r="8950" customFormat="false" ht="15.75" hidden="false" customHeight="false" outlineLevel="0" collapsed="false">
      <c r="A8950" s="3" t="n">
        <v>8949</v>
      </c>
      <c r="B8950" s="4" t="s">
        <v>30502</v>
      </c>
      <c r="C8950" s="4" t="s">
        <v>31</v>
      </c>
      <c r="D8950" s="4" t="s">
        <v>30503</v>
      </c>
      <c r="E8950" s="4" t="s">
        <v>30504</v>
      </c>
      <c r="F8950" s="4" t="s">
        <v>30505</v>
      </c>
      <c r="G8950" s="4" t="s">
        <v>12</v>
      </c>
    </row>
    <row r="8951" customFormat="false" ht="15.75" hidden="false" customHeight="false" outlineLevel="0" collapsed="false">
      <c r="A8951" s="3" t="n">
        <v>8950</v>
      </c>
      <c r="B8951" s="4" t="s">
        <v>30506</v>
      </c>
      <c r="C8951" s="4" t="s">
        <v>3495</v>
      </c>
      <c r="D8951" s="4" t="s">
        <v>30507</v>
      </c>
      <c r="E8951" s="4" t="n">
        <f aca="false">+912226436127</f>
        <v>912226436127</v>
      </c>
      <c r="F8951" s="4" t="s">
        <v>30508</v>
      </c>
      <c r="G8951" s="4" t="s">
        <v>12</v>
      </c>
    </row>
    <row r="8952" customFormat="false" ht="15.75" hidden="false" customHeight="false" outlineLevel="0" collapsed="false">
      <c r="A8952" s="3" t="n">
        <v>8951</v>
      </c>
      <c r="B8952" s="4" t="s">
        <v>30509</v>
      </c>
      <c r="C8952" s="4" t="s">
        <v>31</v>
      </c>
      <c r="D8952" s="4" t="s">
        <v>30510</v>
      </c>
      <c r="E8952" s="4" t="n">
        <f aca="false">+912239638239</f>
        <v>912239638239</v>
      </c>
      <c r="F8952" s="4" t="s">
        <v>30511</v>
      </c>
      <c r="G8952" s="4" t="s">
        <v>12</v>
      </c>
    </row>
    <row r="8953" customFormat="false" ht="15.75" hidden="false" customHeight="false" outlineLevel="0" collapsed="false">
      <c r="A8953" s="3" t="n">
        <v>8952</v>
      </c>
      <c r="B8953" s="4" t="s">
        <v>30512</v>
      </c>
      <c r="C8953" s="4" t="s">
        <v>30513</v>
      </c>
      <c r="D8953" s="4" t="s">
        <v>30514</v>
      </c>
      <c r="E8953" s="4" t="s">
        <v>10</v>
      </c>
      <c r="F8953" s="4" t="s">
        <v>30515</v>
      </c>
      <c r="G8953" s="4" t="s">
        <v>12</v>
      </c>
    </row>
    <row r="8954" customFormat="false" ht="15.75" hidden="false" customHeight="false" outlineLevel="0" collapsed="false">
      <c r="A8954" s="3" t="n">
        <v>8953</v>
      </c>
      <c r="B8954" s="4" t="s">
        <v>30516</v>
      </c>
      <c r="C8954" s="4" t="s">
        <v>2693</v>
      </c>
      <c r="D8954" s="10" t="s">
        <v>30517</v>
      </c>
      <c r="E8954" s="4" t="s">
        <v>10</v>
      </c>
      <c r="F8954" s="4" t="s">
        <v>30518</v>
      </c>
      <c r="G8954" s="4" t="s">
        <v>12</v>
      </c>
    </row>
    <row r="8955" customFormat="false" ht="15.75" hidden="false" customHeight="false" outlineLevel="0" collapsed="false">
      <c r="A8955" s="3" t="n">
        <v>8954</v>
      </c>
      <c r="B8955" s="4" t="s">
        <v>30519</v>
      </c>
      <c r="C8955" s="7" t="s">
        <v>1821</v>
      </c>
      <c r="D8955" s="7" t="s">
        <v>30520</v>
      </c>
      <c r="E8955" s="7" t="s">
        <v>10</v>
      </c>
      <c r="F8955" s="7" t="s">
        <v>10</v>
      </c>
      <c r="G8955" s="7" t="s">
        <v>12</v>
      </c>
    </row>
    <row r="8956" customFormat="false" ht="15.75" hidden="false" customHeight="false" outlineLevel="0" collapsed="false">
      <c r="A8956" s="3" t="n">
        <v>8955</v>
      </c>
      <c r="B8956" s="4" t="s">
        <v>30521</v>
      </c>
      <c r="C8956" s="4" t="s">
        <v>30522</v>
      </c>
      <c r="D8956" s="4" t="s">
        <v>30523</v>
      </c>
      <c r="E8956" s="4" t="s">
        <v>10</v>
      </c>
      <c r="F8956" s="4" t="s">
        <v>30524</v>
      </c>
      <c r="G8956" s="4" t="s">
        <v>12</v>
      </c>
    </row>
    <row r="8957" customFormat="false" ht="15.75" hidden="false" customHeight="false" outlineLevel="0" collapsed="false">
      <c r="A8957" s="3" t="n">
        <v>8956</v>
      </c>
      <c r="B8957" s="4" t="s">
        <v>30525</v>
      </c>
      <c r="C8957" s="4" t="s">
        <v>14</v>
      </c>
      <c r="D8957" s="4" t="s">
        <v>30526</v>
      </c>
      <c r="E8957" s="4" t="s">
        <v>10</v>
      </c>
      <c r="F8957" s="4" t="s">
        <v>30527</v>
      </c>
      <c r="G8957" s="4" t="s">
        <v>12</v>
      </c>
    </row>
    <row r="8958" customFormat="false" ht="15.75" hidden="false" customHeight="false" outlineLevel="0" collapsed="false">
      <c r="A8958" s="3" t="n">
        <v>8957</v>
      </c>
      <c r="B8958" s="4" t="s">
        <v>30528</v>
      </c>
      <c r="C8958" s="4" t="s">
        <v>31</v>
      </c>
      <c r="D8958" s="4" t="s">
        <v>30529</v>
      </c>
      <c r="E8958" s="4" t="s">
        <v>30530</v>
      </c>
      <c r="F8958" s="4" t="s">
        <v>30531</v>
      </c>
      <c r="G8958" s="4" t="s">
        <v>12</v>
      </c>
    </row>
    <row r="8959" customFormat="false" ht="15.75" hidden="false" customHeight="false" outlineLevel="0" collapsed="false">
      <c r="A8959" s="3" t="n">
        <v>8958</v>
      </c>
      <c r="B8959" s="4" t="s">
        <v>30532</v>
      </c>
      <c r="C8959" s="4" t="s">
        <v>30533</v>
      </c>
      <c r="D8959" s="4" t="s">
        <v>30534</v>
      </c>
      <c r="E8959" s="4" t="s">
        <v>10</v>
      </c>
      <c r="F8959" s="4" t="s">
        <v>30535</v>
      </c>
      <c r="G8959" s="4" t="s">
        <v>12</v>
      </c>
    </row>
    <row r="8960" customFormat="false" ht="15.75" hidden="false" customHeight="false" outlineLevel="0" collapsed="false">
      <c r="A8960" s="3" t="n">
        <v>8959</v>
      </c>
      <c r="B8960" s="4" t="s">
        <v>30536</v>
      </c>
      <c r="C8960" s="4" t="s">
        <v>30537</v>
      </c>
      <c r="D8960" s="4" t="s">
        <v>30538</v>
      </c>
      <c r="E8960" s="4" t="s">
        <v>10</v>
      </c>
      <c r="F8960" s="4" t="s">
        <v>30539</v>
      </c>
      <c r="G8960" s="4" t="s">
        <v>12</v>
      </c>
    </row>
    <row r="8961" customFormat="false" ht="15.75" hidden="false" customHeight="false" outlineLevel="0" collapsed="false">
      <c r="A8961" s="3" t="n">
        <v>8960</v>
      </c>
      <c r="B8961" s="4" t="s">
        <v>30540</v>
      </c>
      <c r="C8961" s="4" t="s">
        <v>30541</v>
      </c>
      <c r="D8961" s="4" t="s">
        <v>30542</v>
      </c>
      <c r="E8961" s="4" t="s">
        <v>10</v>
      </c>
      <c r="F8961" s="4" t="s">
        <v>30543</v>
      </c>
      <c r="G8961" s="4" t="s">
        <v>12</v>
      </c>
    </row>
    <row r="8962" customFormat="false" ht="15.75" hidden="false" customHeight="false" outlineLevel="0" collapsed="false">
      <c r="A8962" s="3" t="n">
        <v>8961</v>
      </c>
      <c r="B8962" s="4" t="s">
        <v>30544</v>
      </c>
      <c r="C8962" s="4" t="s">
        <v>1652</v>
      </c>
      <c r="D8962" s="4" t="s">
        <v>30545</v>
      </c>
      <c r="E8962" s="4" t="s">
        <v>10</v>
      </c>
      <c r="F8962" s="4" t="s">
        <v>30546</v>
      </c>
      <c r="G8962" s="4" t="s">
        <v>12</v>
      </c>
    </row>
    <row r="8963" customFormat="false" ht="15.75" hidden="false" customHeight="false" outlineLevel="0" collapsed="false">
      <c r="A8963" s="3" t="n">
        <v>8962</v>
      </c>
      <c r="B8963" s="4" t="s">
        <v>30547</v>
      </c>
      <c r="C8963" s="4" t="s">
        <v>10</v>
      </c>
      <c r="D8963" s="12" t="s">
        <v>30548</v>
      </c>
      <c r="E8963" s="7" t="s">
        <v>10</v>
      </c>
      <c r="F8963" s="4" t="s">
        <v>10</v>
      </c>
      <c r="G8963" s="4" t="s">
        <v>12</v>
      </c>
    </row>
    <row r="8964" customFormat="false" ht="15.75" hidden="false" customHeight="false" outlineLevel="0" collapsed="false">
      <c r="A8964" s="3" t="n">
        <v>8963</v>
      </c>
      <c r="B8964" s="4" t="s">
        <v>30549</v>
      </c>
      <c r="C8964" s="4" t="s">
        <v>10</v>
      </c>
      <c r="D8964" s="11" t="s">
        <v>30550</v>
      </c>
      <c r="E8964" s="7" t="s">
        <v>10</v>
      </c>
      <c r="F8964" s="4" t="s">
        <v>10</v>
      </c>
      <c r="G8964" s="4" t="s">
        <v>12</v>
      </c>
    </row>
    <row r="8965" customFormat="false" ht="15.75" hidden="false" customHeight="false" outlineLevel="0" collapsed="false">
      <c r="A8965" s="3" t="n">
        <v>8964</v>
      </c>
      <c r="B8965" s="4" t="s">
        <v>30551</v>
      </c>
      <c r="C8965" s="4" t="s">
        <v>10</v>
      </c>
      <c r="D8965" s="7" t="s">
        <v>30552</v>
      </c>
      <c r="E8965" s="7" t="s">
        <v>10</v>
      </c>
      <c r="F8965" s="4" t="s">
        <v>10</v>
      </c>
      <c r="G8965" s="4" t="s">
        <v>12</v>
      </c>
    </row>
    <row r="8966" customFormat="false" ht="15.75" hidden="false" customHeight="false" outlineLevel="0" collapsed="false">
      <c r="A8966" s="3" t="n">
        <v>8965</v>
      </c>
      <c r="B8966" s="4" t="s">
        <v>30553</v>
      </c>
      <c r="C8966" s="4" t="s">
        <v>10</v>
      </c>
      <c r="D8966" s="7" t="s">
        <v>30554</v>
      </c>
      <c r="E8966" s="7" t="s">
        <v>10</v>
      </c>
      <c r="F8966" s="4" t="s">
        <v>10</v>
      </c>
      <c r="G8966" s="4" t="s">
        <v>12</v>
      </c>
    </row>
    <row r="8967" customFormat="false" ht="15.75" hidden="false" customHeight="false" outlineLevel="0" collapsed="false">
      <c r="A8967" s="3" t="n">
        <v>8966</v>
      </c>
      <c r="B8967" s="4" t="s">
        <v>30555</v>
      </c>
      <c r="C8967" s="4" t="s">
        <v>10</v>
      </c>
      <c r="D8967" s="23" t="s">
        <v>30556</v>
      </c>
      <c r="E8967" s="7" t="s">
        <v>10</v>
      </c>
      <c r="F8967" s="4" t="s">
        <v>10</v>
      </c>
      <c r="G8967" s="4" t="s">
        <v>12</v>
      </c>
    </row>
    <row r="8968" customFormat="false" ht="15.75" hidden="false" customHeight="false" outlineLevel="0" collapsed="false">
      <c r="A8968" s="3" t="n">
        <v>8967</v>
      </c>
      <c r="B8968" s="4" t="s">
        <v>30557</v>
      </c>
      <c r="C8968" s="4" t="s">
        <v>10</v>
      </c>
      <c r="D8968" s="7" t="s">
        <v>30558</v>
      </c>
      <c r="E8968" s="7" t="s">
        <v>10</v>
      </c>
      <c r="F8968" s="4" t="s">
        <v>10</v>
      </c>
      <c r="G8968" s="4" t="s">
        <v>12</v>
      </c>
    </row>
    <row r="8969" customFormat="false" ht="15.75" hidden="false" customHeight="false" outlineLevel="0" collapsed="false">
      <c r="A8969" s="3" t="n">
        <v>8968</v>
      </c>
      <c r="B8969" s="4" t="s">
        <v>30559</v>
      </c>
      <c r="C8969" s="9" t="s">
        <v>30560</v>
      </c>
      <c r="D8969" s="12" t="s">
        <v>30561</v>
      </c>
      <c r="E8969" s="7" t="s">
        <v>10</v>
      </c>
      <c r="F8969" s="4" t="s">
        <v>10</v>
      </c>
      <c r="G8969" s="4" t="s">
        <v>12</v>
      </c>
    </row>
    <row r="8970" customFormat="false" ht="15.75" hidden="false" customHeight="false" outlineLevel="0" collapsed="false">
      <c r="A8970" s="3" t="n">
        <v>8969</v>
      </c>
      <c r="B8970" s="4" t="s">
        <v>30562</v>
      </c>
      <c r="C8970" s="4" t="s">
        <v>10</v>
      </c>
      <c r="D8970" s="11" t="s">
        <v>30563</v>
      </c>
      <c r="E8970" s="7" t="s">
        <v>10</v>
      </c>
      <c r="F8970" s="4" t="s">
        <v>10</v>
      </c>
      <c r="G8970" s="4" t="s">
        <v>12</v>
      </c>
    </row>
    <row r="8971" customFormat="false" ht="15.75" hidden="false" customHeight="false" outlineLevel="0" collapsed="false">
      <c r="A8971" s="3" t="n">
        <v>8970</v>
      </c>
      <c r="B8971" s="4" t="s">
        <v>30564</v>
      </c>
      <c r="C8971" s="9" t="s">
        <v>30565</v>
      </c>
      <c r="D8971" s="12" t="s">
        <v>30566</v>
      </c>
      <c r="E8971" s="7" t="s">
        <v>10</v>
      </c>
      <c r="F8971" s="4" t="s">
        <v>10</v>
      </c>
      <c r="G8971" s="4" t="s">
        <v>12</v>
      </c>
    </row>
    <row r="8972" customFormat="false" ht="15.75" hidden="false" customHeight="false" outlineLevel="0" collapsed="false">
      <c r="A8972" s="3" t="n">
        <v>8971</v>
      </c>
      <c r="B8972" s="4" t="s">
        <v>30567</v>
      </c>
      <c r="C8972" s="4" t="s">
        <v>10</v>
      </c>
      <c r="D8972" s="12" t="s">
        <v>30568</v>
      </c>
      <c r="E8972" s="7" t="s">
        <v>10</v>
      </c>
      <c r="F8972" s="4" t="s">
        <v>10</v>
      </c>
      <c r="G8972" s="4" t="s">
        <v>12</v>
      </c>
    </row>
    <row r="8973" customFormat="false" ht="15.75" hidden="false" customHeight="false" outlineLevel="0" collapsed="false">
      <c r="A8973" s="3" t="n">
        <v>8972</v>
      </c>
      <c r="B8973" s="4" t="s">
        <v>30569</v>
      </c>
      <c r="C8973" s="4" t="s">
        <v>10</v>
      </c>
      <c r="D8973" s="12" t="s">
        <v>30570</v>
      </c>
      <c r="E8973" s="7" t="s">
        <v>10</v>
      </c>
      <c r="F8973" s="4" t="s">
        <v>10</v>
      </c>
      <c r="G8973" s="4" t="s">
        <v>12</v>
      </c>
    </row>
    <row r="8974" customFormat="false" ht="15.75" hidden="false" customHeight="false" outlineLevel="0" collapsed="false">
      <c r="A8974" s="3" t="n">
        <v>8973</v>
      </c>
      <c r="B8974" s="4" t="s">
        <v>30571</v>
      </c>
      <c r="C8974" s="7" t="s">
        <v>30572</v>
      </c>
      <c r="D8974" s="13" t="s">
        <v>30573</v>
      </c>
      <c r="E8974" s="7" t="s">
        <v>10</v>
      </c>
      <c r="F8974" s="4" t="s">
        <v>10</v>
      </c>
      <c r="G8974" s="4" t="s">
        <v>12</v>
      </c>
    </row>
    <row r="8975" customFormat="false" ht="15.75" hidden="false" customHeight="false" outlineLevel="0" collapsed="false">
      <c r="A8975" s="3" t="n">
        <v>8974</v>
      </c>
      <c r="B8975" s="4" t="s">
        <v>30574</v>
      </c>
      <c r="C8975" s="4" t="s">
        <v>10</v>
      </c>
      <c r="D8975" s="13" t="s">
        <v>30575</v>
      </c>
      <c r="E8975" s="7" t="s">
        <v>10</v>
      </c>
      <c r="F8975" s="4" t="s">
        <v>10</v>
      </c>
      <c r="G8975" s="4" t="s">
        <v>12</v>
      </c>
    </row>
    <row r="8976" customFormat="false" ht="15.75" hidden="false" customHeight="false" outlineLevel="0" collapsed="false">
      <c r="A8976" s="3" t="n">
        <v>8975</v>
      </c>
      <c r="B8976" s="4" t="s">
        <v>30576</v>
      </c>
      <c r="C8976" s="4" t="s">
        <v>10</v>
      </c>
      <c r="D8976" s="7" t="s">
        <v>30577</v>
      </c>
      <c r="E8976" s="7" t="s">
        <v>10</v>
      </c>
      <c r="F8976" s="4" t="s">
        <v>10</v>
      </c>
      <c r="G8976" s="4" t="s">
        <v>12</v>
      </c>
    </row>
    <row r="8977" customFormat="false" ht="15.75" hidden="false" customHeight="false" outlineLevel="0" collapsed="false">
      <c r="A8977" s="3" t="n">
        <v>8976</v>
      </c>
      <c r="B8977" s="4" t="s">
        <v>30578</v>
      </c>
      <c r="C8977" s="4" t="s">
        <v>10</v>
      </c>
      <c r="D8977" s="12" t="s">
        <v>30579</v>
      </c>
      <c r="E8977" s="7" t="s">
        <v>10</v>
      </c>
      <c r="F8977" s="4" t="s">
        <v>10</v>
      </c>
      <c r="G8977" s="4" t="s">
        <v>12</v>
      </c>
    </row>
    <row r="8978" customFormat="false" ht="15.75" hidden="false" customHeight="false" outlineLevel="0" collapsed="false">
      <c r="A8978" s="3" t="n">
        <v>8977</v>
      </c>
      <c r="B8978" s="4" t="s">
        <v>30580</v>
      </c>
      <c r="C8978" s="24" t="s">
        <v>1575</v>
      </c>
      <c r="D8978" s="12" t="s">
        <v>30581</v>
      </c>
      <c r="E8978" s="7" t="s">
        <v>10</v>
      </c>
      <c r="F8978" s="4" t="s">
        <v>10</v>
      </c>
      <c r="G8978" s="4" t="s">
        <v>12</v>
      </c>
    </row>
    <row r="8979" customFormat="false" ht="15.75" hidden="false" customHeight="false" outlineLevel="0" collapsed="false">
      <c r="A8979" s="3" t="n">
        <v>8978</v>
      </c>
      <c r="B8979" s="4" t="s">
        <v>30582</v>
      </c>
      <c r="C8979" s="4" t="s">
        <v>10</v>
      </c>
      <c r="D8979" s="7" t="s">
        <v>30583</v>
      </c>
      <c r="E8979" s="7" t="s">
        <v>10</v>
      </c>
      <c r="F8979" s="4" t="s">
        <v>10</v>
      </c>
      <c r="G8979" s="4" t="s">
        <v>12</v>
      </c>
    </row>
    <row r="8980" customFormat="false" ht="15.75" hidden="false" customHeight="false" outlineLevel="0" collapsed="false">
      <c r="A8980" s="3" t="n">
        <v>8979</v>
      </c>
      <c r="B8980" s="4" t="s">
        <v>30584</v>
      </c>
      <c r="C8980" s="4" t="s">
        <v>10</v>
      </c>
      <c r="D8980" s="12" t="s">
        <v>30585</v>
      </c>
      <c r="E8980" s="7" t="s">
        <v>10</v>
      </c>
      <c r="F8980" s="4" t="s">
        <v>10</v>
      </c>
      <c r="G8980" s="4" t="s">
        <v>12</v>
      </c>
    </row>
    <row r="8981" customFormat="false" ht="15.75" hidden="false" customHeight="false" outlineLevel="0" collapsed="false">
      <c r="A8981" s="3" t="n">
        <v>8980</v>
      </c>
      <c r="B8981" s="4" t="s">
        <v>30586</v>
      </c>
      <c r="C8981" s="4" t="s">
        <v>10</v>
      </c>
      <c r="D8981" s="7" t="s">
        <v>30587</v>
      </c>
      <c r="E8981" s="7" t="s">
        <v>10</v>
      </c>
      <c r="F8981" s="4" t="s">
        <v>10</v>
      </c>
      <c r="G8981" s="4" t="s">
        <v>12</v>
      </c>
    </row>
    <row r="8982" customFormat="false" ht="15.75" hidden="false" customHeight="false" outlineLevel="0" collapsed="false">
      <c r="A8982" s="3" t="n">
        <v>8981</v>
      </c>
      <c r="B8982" s="4" t="s">
        <v>30588</v>
      </c>
      <c r="C8982" s="7" t="s">
        <v>4087</v>
      </c>
      <c r="D8982" s="12" t="s">
        <v>30589</v>
      </c>
      <c r="E8982" s="7" t="s">
        <v>10</v>
      </c>
      <c r="F8982" s="4" t="s">
        <v>10</v>
      </c>
      <c r="G8982" s="4" t="s">
        <v>12</v>
      </c>
    </row>
    <row r="8983" customFormat="false" ht="15.75" hidden="false" customHeight="false" outlineLevel="0" collapsed="false">
      <c r="A8983" s="3" t="n">
        <v>8982</v>
      </c>
      <c r="B8983" s="4" t="s">
        <v>30590</v>
      </c>
      <c r="C8983" s="7" t="s">
        <v>30591</v>
      </c>
      <c r="D8983" s="12" t="s">
        <v>30592</v>
      </c>
      <c r="E8983" s="7" t="s">
        <v>10</v>
      </c>
      <c r="F8983" s="4" t="s">
        <v>10</v>
      </c>
      <c r="G8983" s="4" t="s">
        <v>12</v>
      </c>
    </row>
    <row r="8984" customFormat="false" ht="15.75" hidden="false" customHeight="false" outlineLevel="0" collapsed="false">
      <c r="A8984" s="3" t="n">
        <v>8983</v>
      </c>
      <c r="B8984" s="4" t="s">
        <v>30593</v>
      </c>
      <c r="C8984" s="4" t="s">
        <v>10</v>
      </c>
      <c r="D8984" s="7" t="s">
        <v>30594</v>
      </c>
      <c r="E8984" s="7" t="s">
        <v>10</v>
      </c>
      <c r="F8984" s="4" t="s">
        <v>10</v>
      </c>
      <c r="G8984" s="4" t="s">
        <v>12</v>
      </c>
    </row>
    <row r="8985" customFormat="false" ht="15.75" hidden="false" customHeight="false" outlineLevel="0" collapsed="false">
      <c r="A8985" s="3" t="n">
        <v>8984</v>
      </c>
      <c r="B8985" s="4" t="s">
        <v>30595</v>
      </c>
      <c r="C8985" s="4" t="s">
        <v>10</v>
      </c>
      <c r="D8985" s="12" t="s">
        <v>30596</v>
      </c>
      <c r="E8985" s="7" t="s">
        <v>10</v>
      </c>
      <c r="F8985" s="4" t="s">
        <v>10</v>
      </c>
      <c r="G8985" s="4" t="s">
        <v>12</v>
      </c>
    </row>
    <row r="8986" customFormat="false" ht="15.75" hidden="false" customHeight="false" outlineLevel="0" collapsed="false">
      <c r="A8986" s="3" t="n">
        <v>8985</v>
      </c>
      <c r="B8986" s="4" t="s">
        <v>30597</v>
      </c>
      <c r="C8986" s="25" t="s">
        <v>527</v>
      </c>
      <c r="D8986" s="12" t="s">
        <v>30598</v>
      </c>
      <c r="E8986" s="7" t="s">
        <v>10</v>
      </c>
      <c r="F8986" s="4" t="s">
        <v>10</v>
      </c>
      <c r="G8986" s="4" t="s">
        <v>12</v>
      </c>
    </row>
    <row r="8987" customFormat="false" ht="15.75" hidden="false" customHeight="false" outlineLevel="0" collapsed="false">
      <c r="A8987" s="3" t="n">
        <v>8986</v>
      </c>
      <c r="B8987" s="4" t="s">
        <v>30599</v>
      </c>
      <c r="C8987" s="4" t="s">
        <v>10</v>
      </c>
      <c r="D8987" s="12" t="s">
        <v>30600</v>
      </c>
      <c r="E8987" s="7" t="s">
        <v>10</v>
      </c>
      <c r="F8987" s="4" t="s">
        <v>10</v>
      </c>
      <c r="G8987" s="4" t="s">
        <v>12</v>
      </c>
    </row>
    <row r="8988" customFormat="false" ht="15.75" hidden="false" customHeight="false" outlineLevel="0" collapsed="false">
      <c r="A8988" s="3" t="n">
        <v>8987</v>
      </c>
      <c r="B8988" s="4" t="s">
        <v>30601</v>
      </c>
      <c r="C8988" s="7" t="s">
        <v>30602</v>
      </c>
      <c r="D8988" s="11" t="s">
        <v>30603</v>
      </c>
      <c r="E8988" s="7" t="s">
        <v>10</v>
      </c>
      <c r="F8988" s="4" t="s">
        <v>10</v>
      </c>
      <c r="G8988" s="4" t="s">
        <v>12</v>
      </c>
    </row>
    <row r="8989" customFormat="false" ht="15.75" hidden="false" customHeight="false" outlineLevel="0" collapsed="false">
      <c r="A8989" s="3" t="n">
        <v>8988</v>
      </c>
      <c r="B8989" s="4" t="s">
        <v>30604</v>
      </c>
      <c r="C8989" s="4" t="s">
        <v>10</v>
      </c>
      <c r="D8989" s="7" t="s">
        <v>30605</v>
      </c>
      <c r="E8989" s="7" t="s">
        <v>10</v>
      </c>
      <c r="F8989" s="4" t="s">
        <v>10</v>
      </c>
      <c r="G8989" s="4" t="s">
        <v>12</v>
      </c>
    </row>
    <row r="8990" customFormat="false" ht="15.75" hidden="false" customHeight="false" outlineLevel="0" collapsed="false">
      <c r="A8990" s="3" t="n">
        <v>8989</v>
      </c>
      <c r="B8990" s="4" t="s">
        <v>30606</v>
      </c>
      <c r="C8990" s="7" t="s">
        <v>30607</v>
      </c>
      <c r="D8990" s="7" t="s">
        <v>30608</v>
      </c>
      <c r="E8990" s="7" t="s">
        <v>10</v>
      </c>
      <c r="F8990" s="7" t="s">
        <v>10</v>
      </c>
      <c r="G8990" s="7" t="s">
        <v>12</v>
      </c>
    </row>
    <row r="8991" customFormat="false" ht="15.75" hidden="false" customHeight="false" outlineLevel="0" collapsed="false">
      <c r="A8991" s="3" t="n">
        <v>8990</v>
      </c>
      <c r="B8991" s="4" t="s">
        <v>30609</v>
      </c>
      <c r="C8991" s="4" t="s">
        <v>6853</v>
      </c>
      <c r="D8991" s="4" t="s">
        <v>30610</v>
      </c>
      <c r="E8991" s="4" t="s">
        <v>10</v>
      </c>
      <c r="F8991" s="4" t="s">
        <v>30611</v>
      </c>
      <c r="G8991" s="4" t="s">
        <v>12</v>
      </c>
    </row>
    <row r="8992" customFormat="false" ht="15.75" hidden="false" customHeight="false" outlineLevel="0" collapsed="false">
      <c r="A8992" s="3" t="n">
        <v>8991</v>
      </c>
      <c r="B8992" s="4" t="s">
        <v>30612</v>
      </c>
      <c r="C8992" s="4" t="s">
        <v>10</v>
      </c>
      <c r="D8992" s="7" t="s">
        <v>30613</v>
      </c>
      <c r="E8992" s="7" t="s">
        <v>10</v>
      </c>
      <c r="F8992" s="4" t="s">
        <v>10</v>
      </c>
      <c r="G8992" s="4" t="s">
        <v>12</v>
      </c>
    </row>
    <row r="8993" customFormat="false" ht="15.75" hidden="false" customHeight="false" outlineLevel="0" collapsed="false">
      <c r="A8993" s="3" t="n">
        <v>8992</v>
      </c>
      <c r="B8993" s="4" t="s">
        <v>30614</v>
      </c>
      <c r="C8993" s="26" t="s">
        <v>30615</v>
      </c>
      <c r="D8993" s="12" t="s">
        <v>30616</v>
      </c>
      <c r="E8993" s="7" t="s">
        <v>10</v>
      </c>
      <c r="F8993" s="4" t="s">
        <v>10</v>
      </c>
      <c r="G8993" s="4" t="s">
        <v>12</v>
      </c>
    </row>
    <row r="8994" customFormat="false" ht="15.75" hidden="false" customHeight="false" outlineLevel="0" collapsed="false">
      <c r="A8994" s="3" t="n">
        <v>8993</v>
      </c>
      <c r="B8994" s="9" t="s">
        <v>30617</v>
      </c>
      <c r="C8994" s="4" t="s">
        <v>10</v>
      </c>
      <c r="D8994" s="7" t="s">
        <v>30618</v>
      </c>
      <c r="E8994" s="7" t="s">
        <v>10</v>
      </c>
      <c r="F8994" s="4" t="s">
        <v>10</v>
      </c>
      <c r="G8994" s="4" t="s">
        <v>12</v>
      </c>
    </row>
    <row r="8995" customFormat="false" ht="15.75" hidden="false" customHeight="false" outlineLevel="0" collapsed="false">
      <c r="A8995" s="3" t="n">
        <v>8994</v>
      </c>
      <c r="B8995" s="4" t="s">
        <v>30619</v>
      </c>
      <c r="C8995" s="4" t="s">
        <v>31</v>
      </c>
      <c r="D8995" s="6" t="s">
        <v>30620</v>
      </c>
      <c r="E8995" s="4" t="s">
        <v>30621</v>
      </c>
      <c r="F8995" s="4" t="s">
        <v>30622</v>
      </c>
      <c r="G8995" s="4" t="s">
        <v>12</v>
      </c>
    </row>
    <row r="8996" customFormat="false" ht="15.75" hidden="false" customHeight="false" outlineLevel="0" collapsed="false">
      <c r="A8996" s="3" t="n">
        <v>8995</v>
      </c>
      <c r="B8996" s="4" t="s">
        <v>30623</v>
      </c>
      <c r="C8996" s="4" t="s">
        <v>10</v>
      </c>
      <c r="D8996" s="7" t="s">
        <v>30624</v>
      </c>
      <c r="E8996" s="7" t="s">
        <v>10</v>
      </c>
      <c r="F8996" s="4" t="s">
        <v>10</v>
      </c>
      <c r="G8996" s="4" t="s">
        <v>12</v>
      </c>
    </row>
    <row r="8997" customFormat="false" ht="15.75" hidden="false" customHeight="false" outlineLevel="0" collapsed="false">
      <c r="A8997" s="3" t="n">
        <v>8996</v>
      </c>
      <c r="B8997" s="4" t="s">
        <v>30625</v>
      </c>
      <c r="C8997" s="4" t="s">
        <v>30626</v>
      </c>
      <c r="D8997" s="4" t="s">
        <v>30627</v>
      </c>
      <c r="E8997" s="4" t="n">
        <f aca="false">+917416144447</f>
        <v>917416144447</v>
      </c>
      <c r="F8997" s="4" t="s">
        <v>30628</v>
      </c>
      <c r="G8997" s="4" t="s">
        <v>12</v>
      </c>
    </row>
    <row r="8998" customFormat="false" ht="15.75" hidden="false" customHeight="false" outlineLevel="0" collapsed="false">
      <c r="A8998" s="3" t="n">
        <v>8997</v>
      </c>
      <c r="B8998" s="4" t="s">
        <v>30629</v>
      </c>
      <c r="C8998" s="4" t="s">
        <v>10</v>
      </c>
      <c r="D8998" s="12" t="s">
        <v>30630</v>
      </c>
      <c r="E8998" s="7" t="s">
        <v>10</v>
      </c>
      <c r="F8998" s="4" t="s">
        <v>10</v>
      </c>
      <c r="G8998" s="4" t="s">
        <v>12</v>
      </c>
    </row>
    <row r="8999" customFormat="false" ht="15.75" hidden="false" customHeight="false" outlineLevel="0" collapsed="false">
      <c r="A8999" s="3" t="n">
        <v>8998</v>
      </c>
      <c r="B8999" s="4" t="s">
        <v>30631</v>
      </c>
      <c r="C8999" s="4" t="s">
        <v>6647</v>
      </c>
      <c r="D8999" s="4" t="s">
        <v>30632</v>
      </c>
      <c r="E8999" s="4" t="s">
        <v>10</v>
      </c>
      <c r="F8999" s="4" t="s">
        <v>30633</v>
      </c>
      <c r="G8999" s="4" t="s">
        <v>12</v>
      </c>
    </row>
    <row r="9000" customFormat="false" ht="15.75" hidden="false" customHeight="false" outlineLevel="0" collapsed="false">
      <c r="A9000" s="3" t="n">
        <v>8999</v>
      </c>
      <c r="B9000" s="4" t="s">
        <v>30634</v>
      </c>
      <c r="C9000" s="25" t="s">
        <v>527</v>
      </c>
      <c r="D9000" s="12" t="s">
        <v>30635</v>
      </c>
      <c r="E9000" s="7" t="s">
        <v>10</v>
      </c>
      <c r="F9000" s="4" t="s">
        <v>10</v>
      </c>
      <c r="G9000" s="4" t="s">
        <v>12</v>
      </c>
    </row>
    <row r="9001" customFormat="false" ht="15.75" hidden="false" customHeight="false" outlineLevel="0" collapsed="false">
      <c r="A9001" s="3" t="n">
        <v>9000</v>
      </c>
      <c r="B9001" s="4" t="s">
        <v>30636</v>
      </c>
      <c r="C9001" s="4" t="s">
        <v>10</v>
      </c>
      <c r="D9001" s="12" t="s">
        <v>30637</v>
      </c>
      <c r="E9001" s="7" t="s">
        <v>10</v>
      </c>
      <c r="F9001" s="4" t="s">
        <v>10</v>
      </c>
      <c r="G9001" s="4" t="s">
        <v>12</v>
      </c>
    </row>
    <row r="9002" customFormat="false" ht="15.75" hidden="false" customHeight="false" outlineLevel="0" collapsed="false">
      <c r="A9002" s="3" t="n">
        <v>9001</v>
      </c>
      <c r="B9002" s="4" t="s">
        <v>30638</v>
      </c>
      <c r="C9002" s="4" t="s">
        <v>30639</v>
      </c>
      <c r="D9002" s="4" t="s">
        <v>30640</v>
      </c>
      <c r="E9002" s="4" t="s">
        <v>10</v>
      </c>
      <c r="F9002" s="4" t="s">
        <v>30641</v>
      </c>
      <c r="G9002" s="4" t="s">
        <v>12</v>
      </c>
    </row>
    <row r="9003" customFormat="false" ht="15.75" hidden="false" customHeight="false" outlineLevel="0" collapsed="false">
      <c r="A9003" s="3" t="n">
        <v>9002</v>
      </c>
      <c r="B9003" s="4" t="s">
        <v>30642</v>
      </c>
      <c r="C9003" s="4" t="s">
        <v>10</v>
      </c>
      <c r="D9003" s="7" t="s">
        <v>30643</v>
      </c>
      <c r="E9003" s="7" t="s">
        <v>10</v>
      </c>
      <c r="F9003" s="4" t="s">
        <v>10</v>
      </c>
      <c r="G9003" s="4" t="s">
        <v>12</v>
      </c>
    </row>
    <row r="9004" customFormat="false" ht="15.75" hidden="false" customHeight="false" outlineLevel="0" collapsed="false">
      <c r="A9004" s="3" t="n">
        <v>9003</v>
      </c>
      <c r="B9004" s="4" t="s">
        <v>30644</v>
      </c>
      <c r="C9004" s="4" t="s">
        <v>10</v>
      </c>
      <c r="D9004" s="7" t="s">
        <v>30645</v>
      </c>
      <c r="E9004" s="7" t="s">
        <v>10</v>
      </c>
      <c r="F9004" s="4" t="s">
        <v>10</v>
      </c>
      <c r="G9004" s="4" t="s">
        <v>12</v>
      </c>
    </row>
    <row r="9005" customFormat="false" ht="15.75" hidden="false" customHeight="false" outlineLevel="0" collapsed="false">
      <c r="A9005" s="3" t="n">
        <v>9004</v>
      </c>
      <c r="B9005" s="4" t="s">
        <v>30646</v>
      </c>
      <c r="C9005" s="4" t="s">
        <v>10</v>
      </c>
      <c r="D9005" s="12" t="s">
        <v>30647</v>
      </c>
      <c r="E9005" s="7" t="s">
        <v>10</v>
      </c>
      <c r="F9005" s="4" t="s">
        <v>10</v>
      </c>
      <c r="G9005" s="4" t="s">
        <v>12</v>
      </c>
    </row>
    <row r="9006" customFormat="false" ht="15.75" hidden="false" customHeight="false" outlineLevel="0" collapsed="false">
      <c r="A9006" s="3" t="n">
        <v>9005</v>
      </c>
      <c r="B9006" s="4" t="s">
        <v>30648</v>
      </c>
      <c r="C9006" s="4" t="s">
        <v>30649</v>
      </c>
      <c r="D9006" s="4" t="s">
        <v>30650</v>
      </c>
      <c r="E9006" s="4" t="n">
        <f aca="false">+914466200200</f>
        <v>914466200200</v>
      </c>
      <c r="F9006" s="4" t="s">
        <v>30651</v>
      </c>
      <c r="G9006" s="4" t="s">
        <v>12</v>
      </c>
    </row>
    <row r="9007" customFormat="false" ht="15.75" hidden="false" customHeight="false" outlineLevel="0" collapsed="false">
      <c r="A9007" s="3" t="n">
        <v>9006</v>
      </c>
      <c r="B9007" s="4" t="s">
        <v>30652</v>
      </c>
      <c r="C9007" s="4" t="s">
        <v>30653</v>
      </c>
      <c r="D9007" s="4" t="s">
        <v>30654</v>
      </c>
      <c r="E9007" s="4" t="s">
        <v>10</v>
      </c>
      <c r="F9007" s="4" t="s">
        <v>30655</v>
      </c>
      <c r="G9007" s="4" t="s">
        <v>12</v>
      </c>
    </row>
    <row r="9008" customFormat="false" ht="15.75" hidden="false" customHeight="false" outlineLevel="0" collapsed="false">
      <c r="A9008" s="3" t="n">
        <v>9007</v>
      </c>
      <c r="B9008" s="4" t="s">
        <v>30656</v>
      </c>
      <c r="C9008" s="4" t="s">
        <v>30657</v>
      </c>
      <c r="D9008" s="4" t="s">
        <v>30658</v>
      </c>
      <c r="E9008" s="4" t="s">
        <v>10</v>
      </c>
      <c r="F9008" s="4" t="s">
        <v>30659</v>
      </c>
      <c r="G9008" s="4" t="s">
        <v>12</v>
      </c>
    </row>
    <row r="9009" customFormat="false" ht="15.75" hidden="false" customHeight="false" outlineLevel="0" collapsed="false">
      <c r="A9009" s="3" t="n">
        <v>9008</v>
      </c>
      <c r="B9009" s="4" t="s">
        <v>30660</v>
      </c>
      <c r="C9009" s="4" t="s">
        <v>31</v>
      </c>
      <c r="D9009" s="4" t="s">
        <v>30661</v>
      </c>
      <c r="E9009" s="4" t="n">
        <f aca="false">+918041718881</f>
        <v>918041718881</v>
      </c>
      <c r="F9009" s="4" t="s">
        <v>30662</v>
      </c>
      <c r="G9009" s="4" t="s">
        <v>12</v>
      </c>
    </row>
    <row r="9010" customFormat="false" ht="15.75" hidden="false" customHeight="false" outlineLevel="0" collapsed="false">
      <c r="A9010" s="3" t="n">
        <v>9009</v>
      </c>
      <c r="B9010" s="4" t="s">
        <v>30663</v>
      </c>
      <c r="C9010" s="4" t="s">
        <v>31</v>
      </c>
      <c r="D9010" s="4" t="s">
        <v>30664</v>
      </c>
      <c r="E9010" s="4" t="s">
        <v>10</v>
      </c>
      <c r="F9010" s="4" t="s">
        <v>30665</v>
      </c>
      <c r="G9010" s="4" t="s">
        <v>12</v>
      </c>
    </row>
    <row r="9011" customFormat="false" ht="15.75" hidden="false" customHeight="false" outlineLevel="0" collapsed="false">
      <c r="A9011" s="3" t="n">
        <v>9010</v>
      </c>
      <c r="B9011" s="4" t="s">
        <v>30666</v>
      </c>
      <c r="C9011" s="4" t="s">
        <v>30667</v>
      </c>
      <c r="D9011" s="4" t="s">
        <v>30668</v>
      </c>
      <c r="E9011" s="4" t="n">
        <f aca="false">+919962509373</f>
        <v>919962509373</v>
      </c>
      <c r="F9011" s="4" t="s">
        <v>30669</v>
      </c>
      <c r="G9011" s="4" t="s">
        <v>12</v>
      </c>
    </row>
    <row r="9012" customFormat="false" ht="15.75" hidden="false" customHeight="false" outlineLevel="0" collapsed="false">
      <c r="A9012" s="3" t="n">
        <v>9011</v>
      </c>
      <c r="B9012" s="4" t="s">
        <v>30670</v>
      </c>
      <c r="C9012" s="4" t="s">
        <v>30671</v>
      </c>
      <c r="D9012" s="4" t="s">
        <v>30672</v>
      </c>
      <c r="E9012" s="4" t="n">
        <f aca="false">+919818682202</f>
        <v>919818682202</v>
      </c>
      <c r="F9012" s="4" t="s">
        <v>30673</v>
      </c>
      <c r="G9012" s="4" t="s">
        <v>12</v>
      </c>
    </row>
    <row r="9013" customFormat="false" ht="15.75" hidden="false" customHeight="false" outlineLevel="0" collapsed="false">
      <c r="A9013" s="3" t="n">
        <v>9012</v>
      </c>
      <c r="B9013" s="4" t="s">
        <v>30674</v>
      </c>
      <c r="C9013" s="4" t="s">
        <v>30675</v>
      </c>
      <c r="D9013" s="4" t="s">
        <v>30676</v>
      </c>
      <c r="E9013" s="4" t="n">
        <f aca="false">+914067214747</f>
        <v>914067214747</v>
      </c>
      <c r="F9013" s="4" t="s">
        <v>30677</v>
      </c>
      <c r="G9013" s="4" t="s">
        <v>12</v>
      </c>
    </row>
    <row r="9014" customFormat="false" ht="15.75" hidden="false" customHeight="false" outlineLevel="0" collapsed="false">
      <c r="A9014" s="3" t="n">
        <v>9013</v>
      </c>
      <c r="B9014" s="4" t="s">
        <v>30678</v>
      </c>
      <c r="C9014" s="7" t="s">
        <v>30679</v>
      </c>
      <c r="D9014" s="7" t="s">
        <v>30680</v>
      </c>
      <c r="E9014" s="7" t="s">
        <v>10</v>
      </c>
      <c r="F9014" s="7" t="s">
        <v>10</v>
      </c>
      <c r="G9014" s="7" t="s">
        <v>12</v>
      </c>
    </row>
    <row r="9015" customFormat="false" ht="15.75" hidden="false" customHeight="false" outlineLevel="0" collapsed="false">
      <c r="A9015" s="3" t="n">
        <v>9014</v>
      </c>
      <c r="B9015" s="4" t="s">
        <v>30681</v>
      </c>
      <c r="C9015" s="4" t="s">
        <v>30682</v>
      </c>
      <c r="D9015" s="4" t="s">
        <v>30683</v>
      </c>
      <c r="E9015" s="4" t="s">
        <v>10</v>
      </c>
      <c r="F9015" s="4" t="s">
        <v>30684</v>
      </c>
      <c r="G9015" s="4" t="s">
        <v>12</v>
      </c>
    </row>
    <row r="9016" customFormat="false" ht="15.75" hidden="false" customHeight="false" outlineLevel="0" collapsed="false">
      <c r="A9016" s="3" t="n">
        <v>9015</v>
      </c>
      <c r="B9016" s="4" t="s">
        <v>30685</v>
      </c>
      <c r="C9016" s="4" t="s">
        <v>30686</v>
      </c>
      <c r="D9016" s="4" t="s">
        <v>30687</v>
      </c>
      <c r="E9016" s="4" t="n">
        <f aca="false">+914032434393</f>
        <v>914032434393</v>
      </c>
      <c r="F9016" s="4" t="s">
        <v>30688</v>
      </c>
      <c r="G9016" s="4" t="s">
        <v>12</v>
      </c>
    </row>
    <row r="9017" customFormat="false" ht="15.75" hidden="false" customHeight="false" outlineLevel="0" collapsed="false">
      <c r="A9017" s="3" t="n">
        <v>9016</v>
      </c>
      <c r="B9017" s="4" t="s">
        <v>30689</v>
      </c>
      <c r="C9017" s="4" t="s">
        <v>30690</v>
      </c>
      <c r="D9017" s="4" t="s">
        <v>30691</v>
      </c>
      <c r="E9017" s="4" t="s">
        <v>10</v>
      </c>
      <c r="F9017" s="4" t="s">
        <v>30692</v>
      </c>
      <c r="G9017" s="4" t="s">
        <v>12</v>
      </c>
    </row>
    <row r="9018" customFormat="false" ht="15.75" hidden="false" customHeight="false" outlineLevel="0" collapsed="false">
      <c r="A9018" s="3" t="n">
        <v>9017</v>
      </c>
      <c r="B9018" s="4" t="s">
        <v>30693</v>
      </c>
      <c r="C9018" s="4" t="s">
        <v>30694</v>
      </c>
      <c r="D9018" s="4" t="s">
        <v>30695</v>
      </c>
      <c r="E9018" s="4" t="s">
        <v>30696</v>
      </c>
      <c r="F9018" s="10" t="s">
        <v>30697</v>
      </c>
      <c r="G9018" s="4" t="s">
        <v>12</v>
      </c>
    </row>
    <row r="9019" customFormat="false" ht="15.75" hidden="false" customHeight="false" outlineLevel="0" collapsed="false">
      <c r="A9019" s="3" t="n">
        <v>9018</v>
      </c>
      <c r="B9019" s="4" t="s">
        <v>30698</v>
      </c>
      <c r="C9019" s="4" t="s">
        <v>30699</v>
      </c>
      <c r="D9019" s="4" t="s">
        <v>30700</v>
      </c>
      <c r="E9019" s="4" t="s">
        <v>10</v>
      </c>
      <c r="F9019" s="4" t="s">
        <v>30701</v>
      </c>
      <c r="G9019" s="4" t="s">
        <v>12</v>
      </c>
    </row>
    <row r="9020" customFormat="false" ht="15.75" hidden="false" customHeight="false" outlineLevel="0" collapsed="false">
      <c r="A9020" s="3" t="n">
        <v>9019</v>
      </c>
      <c r="B9020" s="4" t="s">
        <v>30702</v>
      </c>
      <c r="C9020" s="4" t="s">
        <v>30703</v>
      </c>
      <c r="D9020" s="4" t="s">
        <v>30704</v>
      </c>
      <c r="E9020" s="4" t="s">
        <v>10</v>
      </c>
      <c r="F9020" s="4" t="s">
        <v>30705</v>
      </c>
      <c r="G9020" s="4" t="s">
        <v>12</v>
      </c>
    </row>
    <row r="9021" customFormat="false" ht="15.75" hidden="false" customHeight="false" outlineLevel="0" collapsed="false">
      <c r="A9021" s="3" t="n">
        <v>9020</v>
      </c>
      <c r="B9021" s="4" t="s">
        <v>30706</v>
      </c>
      <c r="C9021" s="4" t="s">
        <v>6853</v>
      </c>
      <c r="D9021" s="4" t="s">
        <v>30707</v>
      </c>
      <c r="E9021" s="4" t="n">
        <f aca="false">+918067601000</f>
        <v>918067601000</v>
      </c>
      <c r="F9021" s="4" t="s">
        <v>30708</v>
      </c>
      <c r="G9021" s="4" t="s">
        <v>12</v>
      </c>
    </row>
    <row r="9022" customFormat="false" ht="15.75" hidden="false" customHeight="false" outlineLevel="0" collapsed="false">
      <c r="A9022" s="3" t="n">
        <v>9021</v>
      </c>
      <c r="B9022" s="4" t="s">
        <v>30709</v>
      </c>
      <c r="C9022" s="7" t="s">
        <v>14309</v>
      </c>
      <c r="D9022" s="7" t="s">
        <v>30710</v>
      </c>
      <c r="E9022" s="7" t="n">
        <v>9210068529</v>
      </c>
      <c r="F9022" s="7" t="s">
        <v>10</v>
      </c>
      <c r="G9022" s="7" t="s">
        <v>12</v>
      </c>
    </row>
    <row r="9023" customFormat="false" ht="15.75" hidden="false" customHeight="false" outlineLevel="0" collapsed="false">
      <c r="A9023" s="3" t="n">
        <v>9022</v>
      </c>
      <c r="B9023" s="4" t="s">
        <v>30711</v>
      </c>
      <c r="C9023" s="4" t="s">
        <v>6853</v>
      </c>
      <c r="D9023" s="5" t="s">
        <v>30712</v>
      </c>
      <c r="E9023" s="4" t="s">
        <v>10</v>
      </c>
      <c r="F9023" s="4" t="s">
        <v>10</v>
      </c>
      <c r="G9023" s="7" t="s">
        <v>146</v>
      </c>
    </row>
    <row r="9024" customFormat="false" ht="15.75" hidden="false" customHeight="false" outlineLevel="0" collapsed="false">
      <c r="A9024" s="3" t="n">
        <v>9023</v>
      </c>
      <c r="B9024" s="4" t="s">
        <v>30713</v>
      </c>
      <c r="C9024" s="4" t="s">
        <v>31</v>
      </c>
      <c r="D9024" s="4" t="s">
        <v>30714</v>
      </c>
      <c r="E9024" s="4" t="s">
        <v>10</v>
      </c>
      <c r="F9024" s="4" t="s">
        <v>30715</v>
      </c>
      <c r="G9024" s="4" t="s">
        <v>12</v>
      </c>
    </row>
    <row r="9025" customFormat="false" ht="15.75" hidden="false" customHeight="false" outlineLevel="0" collapsed="false">
      <c r="A9025" s="3" t="n">
        <v>9024</v>
      </c>
      <c r="B9025" s="4" t="s">
        <v>30716</v>
      </c>
      <c r="C9025" s="4" t="s">
        <v>31</v>
      </c>
      <c r="D9025" s="4" t="s">
        <v>30717</v>
      </c>
      <c r="E9025" s="4" t="n">
        <f aca="false">+911243048800</f>
        <v>911243048800</v>
      </c>
      <c r="F9025" s="4" t="s">
        <v>30718</v>
      </c>
      <c r="G9025" s="4" t="s">
        <v>12</v>
      </c>
    </row>
    <row r="9026" customFormat="false" ht="15.75" hidden="false" customHeight="false" outlineLevel="0" collapsed="false">
      <c r="A9026" s="3" t="n">
        <v>9025</v>
      </c>
      <c r="B9026" s="4" t="s">
        <v>30719</v>
      </c>
      <c r="C9026" s="4" t="s">
        <v>1416</v>
      </c>
      <c r="D9026" s="4" t="s">
        <v>30720</v>
      </c>
      <c r="E9026" s="4" t="s">
        <v>10</v>
      </c>
      <c r="F9026" s="4" t="s">
        <v>30721</v>
      </c>
      <c r="G9026" s="4" t="s">
        <v>12</v>
      </c>
    </row>
    <row r="9027" customFormat="false" ht="15.75" hidden="false" customHeight="false" outlineLevel="0" collapsed="false">
      <c r="A9027" s="3" t="n">
        <v>9026</v>
      </c>
      <c r="B9027" s="4" t="s">
        <v>30722</v>
      </c>
      <c r="C9027" s="4" t="s">
        <v>30723</v>
      </c>
      <c r="D9027" s="4" t="s">
        <v>30724</v>
      </c>
      <c r="E9027" s="4" t="s">
        <v>10</v>
      </c>
      <c r="F9027" s="4" t="s">
        <v>30725</v>
      </c>
      <c r="G9027" s="4" t="s">
        <v>12</v>
      </c>
    </row>
    <row r="9028" customFormat="false" ht="15.75" hidden="false" customHeight="false" outlineLevel="0" collapsed="false">
      <c r="A9028" s="3" t="n">
        <v>9027</v>
      </c>
      <c r="B9028" s="4" t="s">
        <v>30726</v>
      </c>
      <c r="C9028" s="4" t="s">
        <v>21248</v>
      </c>
      <c r="D9028" s="4" t="s">
        <v>30727</v>
      </c>
      <c r="E9028" s="4" t="n">
        <f aca="false">+918040913741</f>
        <v>918040913741</v>
      </c>
      <c r="F9028" s="4" t="s">
        <v>30728</v>
      </c>
      <c r="G9028" s="4" t="s">
        <v>12</v>
      </c>
    </row>
    <row r="9029" customFormat="false" ht="15.75" hidden="false" customHeight="false" outlineLevel="0" collapsed="false">
      <c r="A9029" s="3" t="n">
        <v>9028</v>
      </c>
      <c r="B9029" s="4" t="s">
        <v>30729</v>
      </c>
      <c r="C9029" s="4" t="s">
        <v>30730</v>
      </c>
      <c r="D9029" s="4" t="s">
        <v>30731</v>
      </c>
      <c r="E9029" s="4" t="n">
        <f aca="false">+914023146021</f>
        <v>914023146021</v>
      </c>
      <c r="F9029" s="4" t="s">
        <v>30732</v>
      </c>
      <c r="G9029" s="4" t="s">
        <v>12</v>
      </c>
    </row>
    <row r="9030" customFormat="false" ht="15.75" hidden="false" customHeight="false" outlineLevel="0" collapsed="false">
      <c r="A9030" s="3" t="n">
        <v>9029</v>
      </c>
      <c r="B9030" s="4" t="s">
        <v>30733</v>
      </c>
      <c r="C9030" s="7" t="s">
        <v>30734</v>
      </c>
      <c r="D9030" s="7" t="s">
        <v>30735</v>
      </c>
      <c r="E9030" s="7" t="s">
        <v>10</v>
      </c>
      <c r="F9030" s="7" t="s">
        <v>10</v>
      </c>
      <c r="G9030" s="7" t="s">
        <v>12</v>
      </c>
    </row>
    <row r="9031" customFormat="false" ht="15.75" hidden="false" customHeight="false" outlineLevel="0" collapsed="false">
      <c r="A9031" s="3" t="n">
        <v>9030</v>
      </c>
      <c r="B9031" s="4" t="s">
        <v>30736</v>
      </c>
      <c r="C9031" s="4" t="s">
        <v>30737</v>
      </c>
      <c r="D9031" s="4" t="s">
        <v>30738</v>
      </c>
      <c r="E9031" s="4" t="s">
        <v>10</v>
      </c>
      <c r="F9031" s="4" t="s">
        <v>30739</v>
      </c>
      <c r="G9031" s="4" t="s">
        <v>12</v>
      </c>
    </row>
    <row r="9032" customFormat="false" ht="15.75" hidden="false" customHeight="false" outlineLevel="0" collapsed="false">
      <c r="A9032" s="3" t="n">
        <v>9031</v>
      </c>
      <c r="B9032" s="4" t="s">
        <v>30740</v>
      </c>
      <c r="C9032" s="4" t="s">
        <v>30741</v>
      </c>
      <c r="D9032" s="4" t="s">
        <v>30742</v>
      </c>
      <c r="E9032" s="4" t="s">
        <v>30743</v>
      </c>
      <c r="F9032" s="4" t="s">
        <v>30744</v>
      </c>
      <c r="G9032" s="4" t="s">
        <v>12</v>
      </c>
    </row>
    <row r="9033" customFormat="false" ht="15.75" hidden="false" customHeight="false" outlineLevel="0" collapsed="false">
      <c r="A9033" s="3" t="n">
        <v>9032</v>
      </c>
      <c r="B9033" s="4" t="s">
        <v>30745</v>
      </c>
      <c r="C9033" s="4" t="s">
        <v>30746</v>
      </c>
      <c r="D9033" s="4" t="s">
        <v>30747</v>
      </c>
      <c r="E9033" s="4" t="s">
        <v>10</v>
      </c>
      <c r="F9033" s="4" t="s">
        <v>30748</v>
      </c>
      <c r="G9033" s="4" t="s">
        <v>12</v>
      </c>
    </row>
    <row r="9034" customFormat="false" ht="15.75" hidden="false" customHeight="false" outlineLevel="0" collapsed="false">
      <c r="A9034" s="3" t="n">
        <v>9033</v>
      </c>
      <c r="B9034" s="4" t="s">
        <v>30749</v>
      </c>
      <c r="C9034" s="4" t="s">
        <v>3495</v>
      </c>
      <c r="D9034" s="6" t="s">
        <v>30750</v>
      </c>
      <c r="E9034" s="4" t="s">
        <v>30751</v>
      </c>
      <c r="F9034" s="4" t="s">
        <v>30752</v>
      </c>
      <c r="G9034" s="4" t="s">
        <v>12</v>
      </c>
    </row>
    <row r="9035" customFormat="false" ht="15.75" hidden="false" customHeight="false" outlineLevel="0" collapsed="false">
      <c r="A9035" s="3" t="n">
        <v>9034</v>
      </c>
      <c r="B9035" s="4" t="s">
        <v>30753</v>
      </c>
      <c r="C9035" s="4" t="s">
        <v>29576</v>
      </c>
      <c r="D9035" s="4" t="s">
        <v>30754</v>
      </c>
      <c r="E9035" s="4" t="n">
        <f aca="false">+918067046292</f>
        <v>918067046292</v>
      </c>
      <c r="F9035" s="4" t="s">
        <v>30755</v>
      </c>
      <c r="G9035" s="4" t="s">
        <v>12</v>
      </c>
    </row>
    <row r="9036" customFormat="false" ht="15.75" hidden="false" customHeight="false" outlineLevel="0" collapsed="false">
      <c r="A9036" s="3" t="n">
        <v>9035</v>
      </c>
      <c r="B9036" s="4" t="s">
        <v>30756</v>
      </c>
      <c r="C9036" s="4" t="s">
        <v>30757</v>
      </c>
      <c r="D9036" s="4" t="s">
        <v>30758</v>
      </c>
      <c r="E9036" s="4" t="n">
        <f aca="false">+918951000139</f>
        <v>918951000139</v>
      </c>
      <c r="F9036" s="4" t="s">
        <v>30759</v>
      </c>
      <c r="G9036" s="4" t="s">
        <v>12</v>
      </c>
    </row>
    <row r="9037" customFormat="false" ht="15.75" hidden="false" customHeight="false" outlineLevel="0" collapsed="false">
      <c r="A9037" s="3" t="n">
        <v>9036</v>
      </c>
      <c r="B9037" s="4" t="s">
        <v>30760</v>
      </c>
      <c r="C9037" s="7" t="s">
        <v>30761</v>
      </c>
      <c r="D9037" s="7" t="s">
        <v>30762</v>
      </c>
      <c r="E9037" s="7" t="s">
        <v>10</v>
      </c>
      <c r="F9037" s="7" t="s">
        <v>10</v>
      </c>
      <c r="G9037" s="7" t="s">
        <v>12</v>
      </c>
    </row>
    <row r="9038" customFormat="false" ht="15.75" hidden="false" customHeight="false" outlineLevel="0" collapsed="false">
      <c r="A9038" s="3" t="n">
        <v>9037</v>
      </c>
      <c r="B9038" s="4" t="s">
        <v>30763</v>
      </c>
      <c r="C9038" s="4" t="s">
        <v>31</v>
      </c>
      <c r="D9038" s="4" t="s">
        <v>30764</v>
      </c>
      <c r="E9038" s="4" t="s">
        <v>30765</v>
      </c>
      <c r="F9038" s="4" t="s">
        <v>30766</v>
      </c>
      <c r="G9038" s="4" t="s">
        <v>12</v>
      </c>
    </row>
    <row r="9039" customFormat="false" ht="15.75" hidden="false" customHeight="false" outlineLevel="0" collapsed="false">
      <c r="A9039" s="3" t="n">
        <v>9038</v>
      </c>
      <c r="B9039" s="4" t="s">
        <v>30767</v>
      </c>
      <c r="C9039" s="4" t="s">
        <v>13783</v>
      </c>
      <c r="D9039" s="4" t="s">
        <v>30768</v>
      </c>
      <c r="E9039" s="4" t="s">
        <v>10</v>
      </c>
      <c r="F9039" s="4" t="s">
        <v>30769</v>
      </c>
      <c r="G9039" s="4" t="s">
        <v>12</v>
      </c>
    </row>
    <row r="9040" customFormat="false" ht="15.75" hidden="false" customHeight="false" outlineLevel="0" collapsed="false">
      <c r="A9040" s="3" t="n">
        <v>9039</v>
      </c>
      <c r="B9040" s="4" t="s">
        <v>30770</v>
      </c>
      <c r="C9040" s="4" t="s">
        <v>28450</v>
      </c>
      <c r="D9040" s="4" t="s">
        <v>30771</v>
      </c>
      <c r="E9040" s="4" t="n">
        <f aca="false">+918062602136</f>
        <v>918062602136</v>
      </c>
      <c r="F9040" s="4" t="s">
        <v>30772</v>
      </c>
      <c r="G9040" s="4" t="s">
        <v>12</v>
      </c>
    </row>
    <row r="9041" customFormat="false" ht="15.75" hidden="false" customHeight="false" outlineLevel="0" collapsed="false">
      <c r="A9041" s="3" t="n">
        <v>9040</v>
      </c>
      <c r="B9041" s="4" t="s">
        <v>30773</v>
      </c>
      <c r="C9041" s="4" t="s">
        <v>13957</v>
      </c>
      <c r="D9041" s="4" t="s">
        <v>30774</v>
      </c>
      <c r="E9041" s="4" t="s">
        <v>10</v>
      </c>
      <c r="F9041" s="4" t="s">
        <v>30775</v>
      </c>
      <c r="G9041" s="4" t="s">
        <v>12</v>
      </c>
    </row>
    <row r="9042" customFormat="false" ht="15.75" hidden="false" customHeight="false" outlineLevel="0" collapsed="false">
      <c r="A9042" s="3" t="n">
        <v>9041</v>
      </c>
      <c r="B9042" s="4" t="s">
        <v>30776</v>
      </c>
      <c r="C9042" s="4" t="s">
        <v>23916</v>
      </c>
      <c r="D9042" s="4" t="s">
        <v>30777</v>
      </c>
      <c r="E9042" s="4" t="n">
        <f aca="false">+912230410300</f>
        <v>912230410300</v>
      </c>
      <c r="F9042" s="4" t="s">
        <v>30778</v>
      </c>
      <c r="G9042" s="4" t="s">
        <v>12</v>
      </c>
    </row>
    <row r="9043" customFormat="false" ht="15.75" hidden="false" customHeight="false" outlineLevel="0" collapsed="false">
      <c r="A9043" s="3" t="n">
        <v>9042</v>
      </c>
      <c r="B9043" s="4" t="s">
        <v>30779</v>
      </c>
      <c r="C9043" s="4" t="s">
        <v>30780</v>
      </c>
      <c r="D9043" s="4" t="s">
        <v>30781</v>
      </c>
      <c r="E9043" s="4" t="n">
        <f aca="false">+917039030904</f>
        <v>917039030904</v>
      </c>
      <c r="F9043" s="4" t="s">
        <v>30782</v>
      </c>
      <c r="G9043" s="4" t="s">
        <v>12</v>
      </c>
    </row>
    <row r="9044" customFormat="false" ht="15.75" hidden="false" customHeight="false" outlineLevel="0" collapsed="false">
      <c r="A9044" s="3" t="n">
        <v>9043</v>
      </c>
      <c r="B9044" s="4" t="s">
        <v>30783</v>
      </c>
      <c r="C9044" s="4" t="s">
        <v>30784</v>
      </c>
      <c r="D9044" s="4" t="s">
        <v>30785</v>
      </c>
      <c r="E9044" s="4" t="s">
        <v>10</v>
      </c>
      <c r="F9044" s="4" t="s">
        <v>30786</v>
      </c>
      <c r="G9044" s="4" t="s">
        <v>12</v>
      </c>
    </row>
    <row r="9045" customFormat="false" ht="15.75" hidden="false" customHeight="false" outlineLevel="0" collapsed="false">
      <c r="A9045" s="3" t="n">
        <v>9044</v>
      </c>
      <c r="B9045" s="4" t="s">
        <v>30787</v>
      </c>
      <c r="C9045" s="7" t="s">
        <v>30788</v>
      </c>
      <c r="D9045" s="7" t="s">
        <v>30789</v>
      </c>
      <c r="E9045" s="7" t="s">
        <v>10</v>
      </c>
      <c r="F9045" s="7" t="s">
        <v>10</v>
      </c>
      <c r="G9045" s="7" t="s">
        <v>12</v>
      </c>
    </row>
    <row r="9046" customFormat="false" ht="15.75" hidden="false" customHeight="false" outlineLevel="0" collapsed="false">
      <c r="A9046" s="3" t="n">
        <v>9045</v>
      </c>
      <c r="B9046" s="4" t="s">
        <v>30790</v>
      </c>
      <c r="C9046" s="4" t="s">
        <v>31</v>
      </c>
      <c r="D9046" s="4" t="s">
        <v>30791</v>
      </c>
      <c r="E9046" s="4" t="s">
        <v>30792</v>
      </c>
      <c r="F9046" s="4" t="s">
        <v>30793</v>
      </c>
      <c r="G9046" s="4" t="s">
        <v>12</v>
      </c>
    </row>
    <row r="9047" customFormat="false" ht="15.75" hidden="false" customHeight="false" outlineLevel="0" collapsed="false">
      <c r="A9047" s="3" t="n">
        <v>9046</v>
      </c>
      <c r="B9047" s="5" t="s">
        <v>30794</v>
      </c>
      <c r="C9047" s="4" t="s">
        <v>30795</v>
      </c>
      <c r="D9047" s="4" t="s">
        <v>30796</v>
      </c>
      <c r="E9047" s="4" t="s">
        <v>10</v>
      </c>
      <c r="F9047" s="4" t="s">
        <v>30797</v>
      </c>
      <c r="G9047" s="4" t="s">
        <v>12</v>
      </c>
    </row>
    <row r="9048" customFormat="false" ht="15.75" hidden="false" customHeight="false" outlineLevel="0" collapsed="false">
      <c r="A9048" s="3" t="n">
        <v>9047</v>
      </c>
      <c r="B9048" s="4" t="s">
        <v>30798</v>
      </c>
      <c r="C9048" s="4" t="s">
        <v>453</v>
      </c>
      <c r="D9048" s="4" t="s">
        <v>30799</v>
      </c>
      <c r="E9048" s="4" t="n">
        <f aca="false">+911204699900</f>
        <v>911204699900</v>
      </c>
      <c r="F9048" s="4" t="s">
        <v>30800</v>
      </c>
      <c r="G9048" s="4" t="s">
        <v>12</v>
      </c>
    </row>
    <row r="9049" customFormat="false" ht="15.75" hidden="false" customHeight="false" outlineLevel="0" collapsed="false">
      <c r="A9049" s="3" t="n">
        <v>9048</v>
      </c>
      <c r="B9049" s="4" t="s">
        <v>30801</v>
      </c>
      <c r="C9049" s="4" t="s">
        <v>30802</v>
      </c>
      <c r="D9049" s="4" t="s">
        <v>30803</v>
      </c>
      <c r="E9049" s="4" t="s">
        <v>10</v>
      </c>
      <c r="F9049" s="4" t="s">
        <v>30804</v>
      </c>
      <c r="G9049" s="4" t="s">
        <v>12</v>
      </c>
    </row>
    <row r="9050" customFormat="false" ht="15.75" hidden="false" customHeight="false" outlineLevel="0" collapsed="false">
      <c r="A9050" s="3" t="n">
        <v>9049</v>
      </c>
      <c r="B9050" s="4" t="s">
        <v>30805</v>
      </c>
      <c r="C9050" s="4" t="s">
        <v>30806</v>
      </c>
      <c r="D9050" s="4" t="s">
        <v>30807</v>
      </c>
      <c r="E9050" s="4" t="s">
        <v>30808</v>
      </c>
      <c r="F9050" s="10" t="s">
        <v>30809</v>
      </c>
      <c r="G9050" s="4" t="s">
        <v>12</v>
      </c>
    </row>
    <row r="9051" customFormat="false" ht="15.75" hidden="false" customHeight="false" outlineLevel="0" collapsed="false">
      <c r="A9051" s="3" t="n">
        <v>9050</v>
      </c>
      <c r="B9051" s="4" t="s">
        <v>30810</v>
      </c>
      <c r="C9051" s="4" t="s">
        <v>11648</v>
      </c>
      <c r="D9051" s="4" t="s">
        <v>30811</v>
      </c>
      <c r="E9051" s="4" t="n">
        <f aca="false">+914040206650</f>
        <v>914040206650</v>
      </c>
      <c r="F9051" s="4" t="s">
        <v>30812</v>
      </c>
      <c r="G9051" s="4" t="s">
        <v>12</v>
      </c>
    </row>
    <row r="9052" customFormat="false" ht="15.75" hidden="false" customHeight="false" outlineLevel="0" collapsed="false">
      <c r="A9052" s="3" t="n">
        <v>9051</v>
      </c>
      <c r="B9052" s="4" t="s">
        <v>30813</v>
      </c>
      <c r="C9052" s="4" t="s">
        <v>30814</v>
      </c>
      <c r="D9052" s="4" t="s">
        <v>30815</v>
      </c>
      <c r="E9052" s="4" t="n">
        <f aca="false">+919952964005</f>
        <v>919952964005</v>
      </c>
      <c r="F9052" s="4" t="s">
        <v>30816</v>
      </c>
      <c r="G9052" s="4" t="s">
        <v>12</v>
      </c>
    </row>
    <row r="9053" customFormat="false" ht="15.75" hidden="false" customHeight="false" outlineLevel="0" collapsed="false">
      <c r="A9053" s="3" t="n">
        <v>9052</v>
      </c>
      <c r="B9053" s="4" t="s">
        <v>30817</v>
      </c>
      <c r="C9053" s="4" t="s">
        <v>30818</v>
      </c>
      <c r="D9053" s="4" t="s">
        <v>30819</v>
      </c>
      <c r="E9053" s="4" t="n">
        <f aca="false">+918933966666</f>
        <v>918933966666</v>
      </c>
      <c r="F9053" s="4" t="s">
        <v>30820</v>
      </c>
      <c r="G9053" s="4" t="s">
        <v>12</v>
      </c>
    </row>
    <row r="9054" customFormat="false" ht="15.75" hidden="false" customHeight="false" outlineLevel="0" collapsed="false">
      <c r="A9054" s="3" t="n">
        <v>9053</v>
      </c>
      <c r="B9054" s="4" t="s">
        <v>30821</v>
      </c>
      <c r="C9054" s="4" t="s">
        <v>8620</v>
      </c>
      <c r="D9054" s="4" t="s">
        <v>30822</v>
      </c>
      <c r="E9054" s="4" t="n">
        <f aca="false">+919176940057</f>
        <v>919176940057</v>
      </c>
      <c r="F9054" s="4" t="s">
        <v>30823</v>
      </c>
      <c r="G9054" s="4" t="s">
        <v>12</v>
      </c>
    </row>
    <row r="9055" customFormat="false" ht="15.75" hidden="false" customHeight="false" outlineLevel="0" collapsed="false">
      <c r="A9055" s="3" t="n">
        <v>9054</v>
      </c>
      <c r="B9055" s="4" t="s">
        <v>30824</v>
      </c>
      <c r="C9055" s="4" t="s">
        <v>30825</v>
      </c>
      <c r="D9055" s="4" t="s">
        <v>30826</v>
      </c>
      <c r="E9055" s="4" t="s">
        <v>10</v>
      </c>
      <c r="F9055" s="4" t="s">
        <v>30827</v>
      </c>
      <c r="G9055" s="4" t="s">
        <v>12</v>
      </c>
    </row>
    <row r="9056" customFormat="false" ht="15.75" hidden="false" customHeight="false" outlineLevel="0" collapsed="false">
      <c r="A9056" s="3" t="n">
        <v>9055</v>
      </c>
      <c r="B9056" s="4" t="s">
        <v>30828</v>
      </c>
      <c r="C9056" s="4" t="s">
        <v>31</v>
      </c>
      <c r="D9056" s="4" t="s">
        <v>30829</v>
      </c>
      <c r="E9056" s="4" t="s">
        <v>10</v>
      </c>
      <c r="F9056" s="4" t="s">
        <v>30830</v>
      </c>
      <c r="G9056" s="4" t="s">
        <v>12</v>
      </c>
    </row>
    <row r="9057" customFormat="false" ht="15.75" hidden="false" customHeight="false" outlineLevel="0" collapsed="false">
      <c r="A9057" s="3" t="n">
        <v>9056</v>
      </c>
      <c r="B9057" s="4" t="s">
        <v>30831</v>
      </c>
      <c r="C9057" s="4" t="s">
        <v>30832</v>
      </c>
      <c r="D9057" s="4" t="s">
        <v>30833</v>
      </c>
      <c r="E9057" s="4" t="s">
        <v>10</v>
      </c>
      <c r="F9057" s="10" t="s">
        <v>30834</v>
      </c>
      <c r="G9057" s="4" t="s">
        <v>12</v>
      </c>
    </row>
    <row r="9058" customFormat="false" ht="15.75" hidden="false" customHeight="false" outlineLevel="0" collapsed="false">
      <c r="A9058" s="3" t="n">
        <v>9057</v>
      </c>
      <c r="B9058" s="4" t="s">
        <v>30835</v>
      </c>
      <c r="C9058" s="4" t="s">
        <v>30836</v>
      </c>
      <c r="D9058" s="4" t="s">
        <v>30837</v>
      </c>
      <c r="E9058" s="4" t="n">
        <f aca="false">+911244177777</f>
        <v>911244177777</v>
      </c>
      <c r="F9058" s="4" t="s">
        <v>30838</v>
      </c>
      <c r="G9058" s="4" t="s">
        <v>12</v>
      </c>
    </row>
    <row r="9059" customFormat="false" ht="15.75" hidden="false" customHeight="false" outlineLevel="0" collapsed="false">
      <c r="A9059" s="3" t="n">
        <v>9058</v>
      </c>
      <c r="B9059" s="4" t="s">
        <v>30839</v>
      </c>
      <c r="C9059" s="7" t="s">
        <v>30840</v>
      </c>
      <c r="D9059" s="7" t="s">
        <v>30841</v>
      </c>
      <c r="E9059" s="7" t="n">
        <v>9650299060</v>
      </c>
      <c r="F9059" s="7" t="s">
        <v>30842</v>
      </c>
      <c r="G9059" s="7" t="s">
        <v>12</v>
      </c>
    </row>
    <row r="9060" customFormat="false" ht="15.75" hidden="false" customHeight="false" outlineLevel="0" collapsed="false">
      <c r="A9060" s="3" t="n">
        <v>9059</v>
      </c>
      <c r="B9060" s="4" t="s">
        <v>30843</v>
      </c>
      <c r="C9060" s="4" t="s">
        <v>31</v>
      </c>
      <c r="D9060" s="4" t="s">
        <v>30844</v>
      </c>
      <c r="E9060" s="4" t="n">
        <f aca="false">+914426181452</f>
        <v>914426181452</v>
      </c>
      <c r="F9060" s="4" t="s">
        <v>30845</v>
      </c>
      <c r="G9060" s="4" t="s">
        <v>12</v>
      </c>
    </row>
    <row r="9061" customFormat="false" ht="15.75" hidden="false" customHeight="false" outlineLevel="0" collapsed="false">
      <c r="A9061" s="3" t="n">
        <v>9060</v>
      </c>
      <c r="B9061" s="4" t="s">
        <v>30846</v>
      </c>
      <c r="C9061" s="4" t="s">
        <v>30847</v>
      </c>
      <c r="D9061" s="4" t="s">
        <v>30848</v>
      </c>
      <c r="E9061" s="4" t="s">
        <v>10</v>
      </c>
      <c r="F9061" s="4" t="s">
        <v>30849</v>
      </c>
      <c r="G9061" s="4" t="s">
        <v>12</v>
      </c>
    </row>
    <row r="9062" customFormat="false" ht="15.75" hidden="false" customHeight="false" outlineLevel="0" collapsed="false">
      <c r="A9062" s="3" t="n">
        <v>9061</v>
      </c>
      <c r="B9062" s="4" t="s">
        <v>30850</v>
      </c>
      <c r="C9062" s="4" t="s">
        <v>30851</v>
      </c>
      <c r="D9062" s="4" t="s">
        <v>30852</v>
      </c>
      <c r="E9062" s="4" t="s">
        <v>30853</v>
      </c>
      <c r="F9062" s="4" t="s">
        <v>30854</v>
      </c>
      <c r="G9062" s="4" t="s">
        <v>12</v>
      </c>
    </row>
    <row r="9063" customFormat="false" ht="15.75" hidden="false" customHeight="false" outlineLevel="0" collapsed="false">
      <c r="A9063" s="3" t="n">
        <v>9062</v>
      </c>
      <c r="B9063" s="4" t="s">
        <v>30855</v>
      </c>
      <c r="C9063" s="4" t="s">
        <v>30856</v>
      </c>
      <c r="D9063" s="4" t="s">
        <v>30857</v>
      </c>
      <c r="E9063" s="4" t="n">
        <f aca="false">+917104668888</f>
        <v>917104668888</v>
      </c>
      <c r="F9063" s="4" t="s">
        <v>30858</v>
      </c>
      <c r="G9063" s="4" t="s">
        <v>12</v>
      </c>
    </row>
    <row r="9064" customFormat="false" ht="15.75" hidden="false" customHeight="false" outlineLevel="0" collapsed="false">
      <c r="A9064" s="3" t="n">
        <v>9063</v>
      </c>
      <c r="B9064" s="4" t="s">
        <v>30859</v>
      </c>
      <c r="C9064" s="4" t="s">
        <v>22975</v>
      </c>
      <c r="D9064" s="4" t="s">
        <v>30860</v>
      </c>
      <c r="E9064" s="4" t="s">
        <v>10</v>
      </c>
      <c r="F9064" s="4" t="s">
        <v>30861</v>
      </c>
      <c r="G9064" s="4" t="s">
        <v>12</v>
      </c>
    </row>
    <row r="9065" customFormat="false" ht="15.75" hidden="false" customHeight="false" outlineLevel="0" collapsed="false">
      <c r="A9065" s="3" t="n">
        <v>9064</v>
      </c>
      <c r="B9065" s="4" t="s">
        <v>30862</v>
      </c>
      <c r="C9065" s="4" t="s">
        <v>30863</v>
      </c>
      <c r="D9065" s="4" t="s">
        <v>30864</v>
      </c>
      <c r="E9065" s="4" t="n">
        <f aca="false">+914066306121</f>
        <v>914066306121</v>
      </c>
      <c r="F9065" s="4" t="s">
        <v>30865</v>
      </c>
      <c r="G9065" s="4" t="s">
        <v>12</v>
      </c>
    </row>
    <row r="9066" customFormat="false" ht="15.75" hidden="false" customHeight="false" outlineLevel="0" collapsed="false">
      <c r="A9066" s="3" t="n">
        <v>9065</v>
      </c>
      <c r="B9066" s="4" t="s">
        <v>30866</v>
      </c>
      <c r="C9066" s="4" t="s">
        <v>6853</v>
      </c>
      <c r="D9066" s="4" t="s">
        <v>30867</v>
      </c>
      <c r="E9066" s="4" t="n">
        <f aca="false">+919038929718</f>
        <v>919038929718</v>
      </c>
      <c r="F9066" s="4" t="s">
        <v>30868</v>
      </c>
      <c r="G9066" s="4" t="s">
        <v>12</v>
      </c>
    </row>
    <row r="9067" customFormat="false" ht="15.75" hidden="false" customHeight="false" outlineLevel="0" collapsed="false">
      <c r="A9067" s="3" t="n">
        <v>9066</v>
      </c>
      <c r="B9067" s="4" t="s">
        <v>30869</v>
      </c>
      <c r="C9067" s="4" t="s">
        <v>30870</v>
      </c>
      <c r="D9067" s="4" t="s">
        <v>30871</v>
      </c>
      <c r="E9067" s="4" t="n">
        <f aca="false">+918046628999</f>
        <v>918046628999</v>
      </c>
      <c r="F9067" s="4" t="s">
        <v>10</v>
      </c>
      <c r="G9067" s="7" t="s">
        <v>146</v>
      </c>
    </row>
    <row r="9068" customFormat="false" ht="15.75" hidden="false" customHeight="false" outlineLevel="0" collapsed="false">
      <c r="A9068" s="3" t="n">
        <v>9067</v>
      </c>
      <c r="B9068" s="4" t="s">
        <v>30872</v>
      </c>
      <c r="C9068" s="7" t="s">
        <v>30873</v>
      </c>
      <c r="D9068" s="7" t="s">
        <v>30874</v>
      </c>
      <c r="E9068" s="7" t="n">
        <v>9322238075</v>
      </c>
      <c r="F9068" s="7" t="s">
        <v>10</v>
      </c>
      <c r="G9068" s="7" t="s">
        <v>12</v>
      </c>
    </row>
    <row r="9069" customFormat="false" ht="15.75" hidden="false" customHeight="false" outlineLevel="0" collapsed="false">
      <c r="A9069" s="3" t="n">
        <v>9068</v>
      </c>
      <c r="B9069" s="4" t="s">
        <v>30875</v>
      </c>
      <c r="C9069" s="4" t="s">
        <v>31</v>
      </c>
      <c r="D9069" s="4" t="s">
        <v>30876</v>
      </c>
      <c r="E9069" s="4" t="n">
        <f aca="false">+914442641864</f>
        <v>914442641864</v>
      </c>
      <c r="F9069" s="4" t="s">
        <v>30877</v>
      </c>
      <c r="G9069" s="4" t="s">
        <v>12</v>
      </c>
    </row>
    <row r="9070" customFormat="false" ht="15.75" hidden="false" customHeight="false" outlineLevel="0" collapsed="false">
      <c r="A9070" s="3" t="n">
        <v>9069</v>
      </c>
      <c r="B9070" s="4" t="s">
        <v>30878</v>
      </c>
      <c r="C9070" s="4" t="s">
        <v>31</v>
      </c>
      <c r="D9070" s="4" t="s">
        <v>30879</v>
      </c>
      <c r="E9070" s="4" t="s">
        <v>10</v>
      </c>
      <c r="F9070" s="4" t="s">
        <v>30880</v>
      </c>
      <c r="G9070" s="4" t="s">
        <v>12</v>
      </c>
    </row>
    <row r="9071" customFormat="false" ht="15.75" hidden="false" customHeight="false" outlineLevel="0" collapsed="false">
      <c r="A9071" s="3" t="n">
        <v>9070</v>
      </c>
      <c r="B9071" s="4" t="s">
        <v>30881</v>
      </c>
      <c r="C9071" s="4" t="s">
        <v>18749</v>
      </c>
      <c r="D9071" s="4" t="s">
        <v>30882</v>
      </c>
      <c r="E9071" s="4" t="n">
        <f aca="false">+918025459772</f>
        <v>918025459772</v>
      </c>
      <c r="F9071" s="4" t="s">
        <v>30883</v>
      </c>
      <c r="G9071" s="4" t="s">
        <v>12</v>
      </c>
    </row>
    <row r="9072" customFormat="false" ht="15.75" hidden="false" customHeight="false" outlineLevel="0" collapsed="false">
      <c r="A9072" s="3" t="n">
        <v>9071</v>
      </c>
      <c r="B9072" s="4" t="s">
        <v>30884</v>
      </c>
      <c r="C9072" s="4" t="s">
        <v>30885</v>
      </c>
      <c r="D9072" s="4" t="s">
        <v>30886</v>
      </c>
      <c r="E9072" s="4" t="s">
        <v>10</v>
      </c>
      <c r="F9072" s="4" t="s">
        <v>30887</v>
      </c>
      <c r="G9072" s="4" t="s">
        <v>12</v>
      </c>
    </row>
    <row r="9073" customFormat="false" ht="15.75" hidden="false" customHeight="false" outlineLevel="0" collapsed="false">
      <c r="A9073" s="3" t="n">
        <v>9072</v>
      </c>
      <c r="B9073" s="4" t="s">
        <v>30888</v>
      </c>
      <c r="C9073" s="4" t="s">
        <v>29270</v>
      </c>
      <c r="D9073" s="4" t="s">
        <v>30889</v>
      </c>
      <c r="E9073" s="4" t="s">
        <v>10</v>
      </c>
      <c r="F9073" s="4" t="s">
        <v>30890</v>
      </c>
      <c r="G9073" s="4" t="s">
        <v>12</v>
      </c>
    </row>
    <row r="9074" customFormat="false" ht="15.75" hidden="false" customHeight="false" outlineLevel="0" collapsed="false">
      <c r="A9074" s="3" t="n">
        <v>9073</v>
      </c>
      <c r="B9074" s="4" t="s">
        <v>30891</v>
      </c>
      <c r="C9074" s="4" t="s">
        <v>30892</v>
      </c>
      <c r="D9074" s="4" t="s">
        <v>30893</v>
      </c>
      <c r="E9074" s="4" t="s">
        <v>10</v>
      </c>
      <c r="F9074" s="4" t="s">
        <v>30894</v>
      </c>
      <c r="G9074" s="4" t="s">
        <v>12</v>
      </c>
    </row>
    <row r="9075" customFormat="false" ht="15.75" hidden="false" customHeight="false" outlineLevel="0" collapsed="false">
      <c r="A9075" s="3" t="n">
        <v>9074</v>
      </c>
      <c r="B9075" s="4" t="s">
        <v>30895</v>
      </c>
      <c r="C9075" s="4" t="s">
        <v>7178</v>
      </c>
      <c r="D9075" s="4" t="s">
        <v>30896</v>
      </c>
      <c r="E9075" s="4" t="s">
        <v>10</v>
      </c>
      <c r="F9075" s="4" t="s">
        <v>30897</v>
      </c>
      <c r="G9075" s="4" t="s">
        <v>12</v>
      </c>
    </row>
    <row r="9076" customFormat="false" ht="15.75" hidden="false" customHeight="false" outlineLevel="0" collapsed="false">
      <c r="A9076" s="3" t="n">
        <v>9075</v>
      </c>
      <c r="B9076" s="4" t="s">
        <v>30898</v>
      </c>
      <c r="C9076" s="7" t="s">
        <v>30899</v>
      </c>
      <c r="D9076" s="7" t="s">
        <v>30900</v>
      </c>
      <c r="E9076" s="7" t="n">
        <v>9310993679</v>
      </c>
      <c r="F9076" s="7" t="s">
        <v>10</v>
      </c>
      <c r="G9076" s="7" t="s">
        <v>12</v>
      </c>
    </row>
    <row r="9077" customFormat="false" ht="15.75" hidden="false" customHeight="false" outlineLevel="0" collapsed="false">
      <c r="A9077" s="3" t="n">
        <v>9076</v>
      </c>
      <c r="B9077" s="4" t="s">
        <v>30901</v>
      </c>
      <c r="C9077" s="4" t="s">
        <v>30902</v>
      </c>
      <c r="D9077" s="4" t="s">
        <v>30903</v>
      </c>
      <c r="E9077" s="4" t="n">
        <v>9810363602</v>
      </c>
      <c r="F9077" s="4" t="s">
        <v>30904</v>
      </c>
      <c r="G9077" s="4" t="s">
        <v>12</v>
      </c>
    </row>
    <row r="9078" customFormat="false" ht="15.75" hidden="false" customHeight="false" outlineLevel="0" collapsed="false">
      <c r="A9078" s="3" t="n">
        <v>9077</v>
      </c>
      <c r="B9078" s="4" t="s">
        <v>30905</v>
      </c>
      <c r="C9078" s="4" t="s">
        <v>6853</v>
      </c>
      <c r="D9078" s="5" t="s">
        <v>30906</v>
      </c>
      <c r="E9078" s="4" t="s">
        <v>10</v>
      </c>
      <c r="F9078" s="4" t="s">
        <v>10</v>
      </c>
      <c r="G9078" s="7" t="s">
        <v>146</v>
      </c>
    </row>
    <row r="9079" customFormat="false" ht="15.75" hidden="false" customHeight="false" outlineLevel="0" collapsed="false">
      <c r="A9079" s="3" t="n">
        <v>9078</v>
      </c>
      <c r="B9079" s="4" t="s">
        <v>30907</v>
      </c>
      <c r="C9079" s="4" t="s">
        <v>31</v>
      </c>
      <c r="D9079" s="4" t="s">
        <v>30908</v>
      </c>
      <c r="E9079" s="4" t="n">
        <f aca="false">+919827035266</f>
        <v>919827035266</v>
      </c>
      <c r="F9079" s="4" t="s">
        <v>30909</v>
      </c>
      <c r="G9079" s="4" t="s">
        <v>12</v>
      </c>
    </row>
    <row r="9080" customFormat="false" ht="15.75" hidden="false" customHeight="false" outlineLevel="0" collapsed="false">
      <c r="A9080" s="3" t="n">
        <v>9079</v>
      </c>
      <c r="B9080" s="6" t="s">
        <v>30910</v>
      </c>
      <c r="C9080" s="4" t="s">
        <v>6853</v>
      </c>
      <c r="D9080" s="4" t="s">
        <v>30911</v>
      </c>
      <c r="E9080" s="4" t="s">
        <v>10</v>
      </c>
      <c r="F9080" s="4" t="s">
        <v>30912</v>
      </c>
      <c r="G9080" s="4" t="s">
        <v>12</v>
      </c>
    </row>
    <row r="9081" customFormat="false" ht="15.75" hidden="false" customHeight="false" outlineLevel="0" collapsed="false">
      <c r="A9081" s="3" t="n">
        <v>9080</v>
      </c>
      <c r="B9081" s="4" t="s">
        <v>30913</v>
      </c>
      <c r="C9081" s="4" t="s">
        <v>9316</v>
      </c>
      <c r="D9081" s="4" t="s">
        <v>30914</v>
      </c>
      <c r="E9081" s="4" t="s">
        <v>30915</v>
      </c>
      <c r="F9081" s="10" t="s">
        <v>30916</v>
      </c>
      <c r="G9081" s="4" t="s">
        <v>12</v>
      </c>
    </row>
    <row r="9082" customFormat="false" ht="15.75" hidden="false" customHeight="false" outlineLevel="0" collapsed="false">
      <c r="A9082" s="3" t="n">
        <v>9081</v>
      </c>
      <c r="B9082" s="4" t="s">
        <v>30917</v>
      </c>
      <c r="C9082" s="4" t="s">
        <v>30918</v>
      </c>
      <c r="D9082" s="4" t="s">
        <v>30919</v>
      </c>
      <c r="E9082" s="4" t="n">
        <f aca="false">+911147101200</f>
        <v>911147101200</v>
      </c>
      <c r="F9082" s="4" t="s">
        <v>30920</v>
      </c>
      <c r="G9082" s="4" t="s">
        <v>12</v>
      </c>
    </row>
    <row r="9083" customFormat="false" ht="15.75" hidden="false" customHeight="false" outlineLevel="0" collapsed="false">
      <c r="A9083" s="3" t="n">
        <v>9082</v>
      </c>
      <c r="B9083" s="4" t="s">
        <v>30921</v>
      </c>
      <c r="C9083" s="4" t="s">
        <v>30922</v>
      </c>
      <c r="D9083" s="4" t="s">
        <v>30923</v>
      </c>
      <c r="E9083" s="4" t="n">
        <f aca="false">+912230511000</f>
        <v>912230511000</v>
      </c>
      <c r="F9083" s="4" t="s">
        <v>30924</v>
      </c>
      <c r="G9083" s="4" t="s">
        <v>12</v>
      </c>
    </row>
    <row r="9084" customFormat="false" ht="15.75" hidden="false" customHeight="false" outlineLevel="0" collapsed="false">
      <c r="A9084" s="3" t="n">
        <v>9083</v>
      </c>
      <c r="B9084" s="4" t="s">
        <v>30925</v>
      </c>
      <c r="C9084" s="7" t="s">
        <v>30926</v>
      </c>
      <c r="D9084" s="7" t="s">
        <v>30927</v>
      </c>
      <c r="E9084" s="7" t="s">
        <v>10</v>
      </c>
      <c r="F9084" s="7" t="s">
        <v>10</v>
      </c>
      <c r="G9084" s="7" t="s">
        <v>12</v>
      </c>
    </row>
    <row r="9085" customFormat="false" ht="15.75" hidden="false" customHeight="false" outlineLevel="0" collapsed="false">
      <c r="A9085" s="3" t="n">
        <v>9084</v>
      </c>
      <c r="B9085" s="4" t="s">
        <v>30928</v>
      </c>
      <c r="C9085" s="4" t="s">
        <v>650</v>
      </c>
      <c r="D9085" s="4" t="s">
        <v>30929</v>
      </c>
      <c r="E9085" s="4" t="n">
        <f aca="false">+918861907439</f>
        <v>918861907439</v>
      </c>
      <c r="F9085" s="4" t="s">
        <v>30930</v>
      </c>
      <c r="G9085" s="4" t="s">
        <v>12</v>
      </c>
    </row>
    <row r="9086" customFormat="false" ht="15.75" hidden="false" customHeight="false" outlineLevel="0" collapsed="false">
      <c r="A9086" s="3" t="n">
        <v>9085</v>
      </c>
      <c r="B9086" s="4" t="s">
        <v>30931</v>
      </c>
      <c r="C9086" s="4" t="s">
        <v>31</v>
      </c>
      <c r="D9086" s="4" t="s">
        <v>30932</v>
      </c>
      <c r="E9086" s="4" t="s">
        <v>30933</v>
      </c>
      <c r="F9086" s="4" t="s">
        <v>30934</v>
      </c>
      <c r="G9086" s="4" t="s">
        <v>12</v>
      </c>
    </row>
    <row r="9087" customFormat="false" ht="15.75" hidden="false" customHeight="false" outlineLevel="0" collapsed="false">
      <c r="A9087" s="3" t="n">
        <v>9086</v>
      </c>
      <c r="B9087" s="4" t="s">
        <v>30935</v>
      </c>
      <c r="C9087" s="4" t="s">
        <v>31</v>
      </c>
      <c r="D9087" s="4" t="s">
        <v>30936</v>
      </c>
      <c r="E9087" s="4" t="s">
        <v>30937</v>
      </c>
      <c r="F9087" s="4" t="s">
        <v>30938</v>
      </c>
      <c r="G9087" s="4" t="s">
        <v>12</v>
      </c>
    </row>
    <row r="9088" customFormat="false" ht="15.75" hidden="false" customHeight="false" outlineLevel="0" collapsed="false">
      <c r="A9088" s="3" t="n">
        <v>9087</v>
      </c>
      <c r="B9088" s="4" t="s">
        <v>30939</v>
      </c>
      <c r="C9088" s="4" t="s">
        <v>30940</v>
      </c>
      <c r="D9088" s="4" t="s">
        <v>30941</v>
      </c>
      <c r="E9088" s="4" t="s">
        <v>10</v>
      </c>
      <c r="F9088" s="4" t="s">
        <v>30942</v>
      </c>
      <c r="G9088" s="4" t="s">
        <v>12</v>
      </c>
    </row>
    <row r="9089" customFormat="false" ht="15.75" hidden="false" customHeight="false" outlineLevel="0" collapsed="false">
      <c r="A9089" s="3" t="n">
        <v>9088</v>
      </c>
      <c r="B9089" s="4" t="s">
        <v>30943</v>
      </c>
      <c r="C9089" s="4" t="s">
        <v>11737</v>
      </c>
      <c r="D9089" s="4" t="s">
        <v>30944</v>
      </c>
      <c r="E9089" s="4" t="n">
        <f aca="false">+919304516073</f>
        <v>919304516073</v>
      </c>
      <c r="F9089" s="4" t="s">
        <v>30945</v>
      </c>
      <c r="G9089" s="4" t="s">
        <v>12</v>
      </c>
    </row>
    <row r="9090" customFormat="false" ht="15.75" hidden="false" customHeight="false" outlineLevel="0" collapsed="false">
      <c r="A9090" s="3" t="n">
        <v>9089</v>
      </c>
      <c r="B9090" s="4" t="s">
        <v>30946</v>
      </c>
      <c r="C9090" s="4" t="s">
        <v>2477</v>
      </c>
      <c r="D9090" s="4" t="s">
        <v>30947</v>
      </c>
      <c r="E9090" s="4" t="s">
        <v>10</v>
      </c>
      <c r="F9090" s="4" t="s">
        <v>30948</v>
      </c>
      <c r="G9090" s="4" t="s">
        <v>12</v>
      </c>
    </row>
    <row r="9091" customFormat="false" ht="15.75" hidden="false" customHeight="false" outlineLevel="0" collapsed="false">
      <c r="A9091" s="3" t="n">
        <v>9090</v>
      </c>
      <c r="B9091" s="4" t="s">
        <v>30949</v>
      </c>
      <c r="C9091" s="4" t="s">
        <v>1652</v>
      </c>
      <c r="D9091" s="4" t="s">
        <v>30950</v>
      </c>
      <c r="E9091" s="4" t="n">
        <f aca="false">+912040190500</f>
        <v>912040190500</v>
      </c>
      <c r="F9091" s="4" t="s">
        <v>30951</v>
      </c>
      <c r="G9091" s="4" t="s">
        <v>12</v>
      </c>
    </row>
    <row r="9092" customFormat="false" ht="15.75" hidden="false" customHeight="false" outlineLevel="0" collapsed="false">
      <c r="A9092" s="3" t="n">
        <v>9091</v>
      </c>
      <c r="B9092" s="4" t="s">
        <v>30952</v>
      </c>
      <c r="C9092" s="7" t="s">
        <v>5261</v>
      </c>
      <c r="D9092" s="7" t="s">
        <v>30953</v>
      </c>
      <c r="E9092" s="7" t="s">
        <v>10</v>
      </c>
      <c r="F9092" s="7" t="s">
        <v>10</v>
      </c>
      <c r="G9092" s="7" t="s">
        <v>12</v>
      </c>
    </row>
    <row r="9093" customFormat="false" ht="15.75" hidden="false" customHeight="false" outlineLevel="0" collapsed="false">
      <c r="A9093" s="3" t="n">
        <v>9092</v>
      </c>
      <c r="B9093" s="4" t="s">
        <v>30954</v>
      </c>
      <c r="C9093" s="4" t="s">
        <v>30955</v>
      </c>
      <c r="D9093" s="4" t="s">
        <v>30956</v>
      </c>
      <c r="E9093" s="4" t="s">
        <v>10</v>
      </c>
      <c r="F9093" s="4" t="s">
        <v>30957</v>
      </c>
      <c r="G9093" s="4" t="s">
        <v>12</v>
      </c>
    </row>
    <row r="9094" customFormat="false" ht="15.75" hidden="false" customHeight="false" outlineLevel="0" collapsed="false">
      <c r="A9094" s="3" t="n">
        <v>9093</v>
      </c>
      <c r="B9094" s="4" t="s">
        <v>30958</v>
      </c>
      <c r="C9094" s="4" t="s">
        <v>30959</v>
      </c>
      <c r="D9094" s="4" t="s">
        <v>30960</v>
      </c>
      <c r="E9094" s="4" t="s">
        <v>10</v>
      </c>
      <c r="F9094" s="4" t="s">
        <v>30961</v>
      </c>
      <c r="G9094" s="4" t="s">
        <v>12</v>
      </c>
    </row>
    <row r="9095" customFormat="false" ht="15.75" hidden="false" customHeight="false" outlineLevel="0" collapsed="false">
      <c r="A9095" s="3" t="n">
        <v>9094</v>
      </c>
      <c r="B9095" s="4" t="s">
        <v>30962</v>
      </c>
      <c r="C9095" s="4" t="s">
        <v>30963</v>
      </c>
      <c r="D9095" s="4" t="s">
        <v>30964</v>
      </c>
      <c r="E9095" s="4" t="n">
        <f aca="false">+919773366770</f>
        <v>919773366770</v>
      </c>
      <c r="F9095" s="4" t="s">
        <v>30965</v>
      </c>
      <c r="G9095" s="4" t="s">
        <v>12</v>
      </c>
    </row>
    <row r="9096" customFormat="false" ht="15.75" hidden="false" customHeight="false" outlineLevel="0" collapsed="false">
      <c r="A9096" s="3" t="n">
        <v>9095</v>
      </c>
      <c r="B9096" s="4" t="s">
        <v>30966</v>
      </c>
      <c r="C9096" s="4" t="s">
        <v>3495</v>
      </c>
      <c r="D9096" s="4" t="s">
        <v>30967</v>
      </c>
      <c r="E9096" s="4" t="s">
        <v>10</v>
      </c>
      <c r="F9096" s="4" t="s">
        <v>30968</v>
      </c>
      <c r="G9096" s="4" t="s">
        <v>12</v>
      </c>
    </row>
    <row r="9097" customFormat="false" ht="15.75" hidden="false" customHeight="false" outlineLevel="0" collapsed="false">
      <c r="A9097" s="3" t="n">
        <v>9096</v>
      </c>
      <c r="B9097" s="4" t="s">
        <v>30969</v>
      </c>
      <c r="C9097" s="4" t="s">
        <v>30970</v>
      </c>
      <c r="D9097" s="4" t="s">
        <v>30971</v>
      </c>
      <c r="E9097" s="4" t="n">
        <f aca="false">+919867243000</f>
        <v>919867243000</v>
      </c>
      <c r="F9097" s="4" t="s">
        <v>30972</v>
      </c>
      <c r="G9097" s="4" t="s">
        <v>12</v>
      </c>
    </row>
    <row r="9098" customFormat="false" ht="15.75" hidden="false" customHeight="false" outlineLevel="0" collapsed="false">
      <c r="A9098" s="3" t="n">
        <v>9097</v>
      </c>
      <c r="B9098" s="4" t="s">
        <v>30973</v>
      </c>
      <c r="C9098" s="4" t="s">
        <v>1652</v>
      </c>
      <c r="D9098" s="4" t="s">
        <v>30974</v>
      </c>
      <c r="E9098" s="4" t="n">
        <f aca="false">+919923984846</f>
        <v>919923984846</v>
      </c>
      <c r="F9098" s="4" t="s">
        <v>30975</v>
      </c>
      <c r="G9098" s="4" t="s">
        <v>12</v>
      </c>
    </row>
    <row r="9099" customFormat="false" ht="15.75" hidden="false" customHeight="false" outlineLevel="0" collapsed="false">
      <c r="A9099" s="3" t="n">
        <v>9098</v>
      </c>
      <c r="B9099" s="4" t="s">
        <v>30976</v>
      </c>
      <c r="C9099" s="7" t="s">
        <v>30977</v>
      </c>
      <c r="D9099" s="7" t="s">
        <v>30978</v>
      </c>
      <c r="E9099" s="7" t="s">
        <v>10</v>
      </c>
      <c r="F9099" s="7" t="s">
        <v>10</v>
      </c>
      <c r="G9099" s="7" t="s">
        <v>12</v>
      </c>
    </row>
    <row r="9100" customFormat="false" ht="15.75" hidden="false" customHeight="false" outlineLevel="0" collapsed="false">
      <c r="A9100" s="3" t="n">
        <v>9099</v>
      </c>
      <c r="B9100" s="4" t="s">
        <v>30979</v>
      </c>
      <c r="C9100" s="4" t="s">
        <v>3874</v>
      </c>
      <c r="D9100" s="4" t="s">
        <v>30980</v>
      </c>
      <c r="E9100" s="4" t="n">
        <f aca="false">+914064610303</f>
        <v>914064610303</v>
      </c>
      <c r="F9100" s="4" t="s">
        <v>30981</v>
      </c>
      <c r="G9100" s="4" t="s">
        <v>12</v>
      </c>
    </row>
    <row r="9101" customFormat="false" ht="15.75" hidden="false" customHeight="false" outlineLevel="0" collapsed="false">
      <c r="A9101" s="3" t="n">
        <v>9100</v>
      </c>
      <c r="B9101" s="4" t="s">
        <v>30982</v>
      </c>
      <c r="C9101" s="4" t="s">
        <v>30983</v>
      </c>
      <c r="D9101" s="4" t="s">
        <v>30984</v>
      </c>
      <c r="E9101" s="4" t="s">
        <v>10</v>
      </c>
      <c r="F9101" s="4" t="s">
        <v>30985</v>
      </c>
      <c r="G9101" s="4" t="s">
        <v>12</v>
      </c>
    </row>
    <row r="9102" customFormat="false" ht="15.75" hidden="false" customHeight="false" outlineLevel="0" collapsed="false">
      <c r="A9102" s="3" t="n">
        <v>9101</v>
      </c>
      <c r="B9102" s="4" t="s">
        <v>30986</v>
      </c>
      <c r="C9102" s="4" t="s">
        <v>30987</v>
      </c>
      <c r="D9102" s="4" t="s">
        <v>30988</v>
      </c>
      <c r="E9102" s="4" t="s">
        <v>10</v>
      </c>
      <c r="F9102" s="4" t="s">
        <v>30989</v>
      </c>
      <c r="G9102" s="4" t="s">
        <v>12</v>
      </c>
    </row>
    <row r="9103" customFormat="false" ht="15.75" hidden="false" customHeight="false" outlineLevel="0" collapsed="false">
      <c r="A9103" s="3" t="n">
        <v>9102</v>
      </c>
      <c r="B9103" s="4" t="s">
        <v>30990</v>
      </c>
      <c r="C9103" s="4" t="s">
        <v>3495</v>
      </c>
      <c r="D9103" s="4" t="s">
        <v>30991</v>
      </c>
      <c r="E9103" s="4" t="s">
        <v>30992</v>
      </c>
      <c r="F9103" s="4" t="s">
        <v>30993</v>
      </c>
      <c r="G9103" s="4" t="s">
        <v>12</v>
      </c>
    </row>
    <row r="9104" customFormat="false" ht="15.75" hidden="false" customHeight="false" outlineLevel="0" collapsed="false">
      <c r="A9104" s="3" t="n">
        <v>9103</v>
      </c>
      <c r="B9104" s="4" t="s">
        <v>30994</v>
      </c>
      <c r="C9104" s="4" t="s">
        <v>6853</v>
      </c>
      <c r="D9104" s="4" t="s">
        <v>30995</v>
      </c>
      <c r="E9104" s="6" t="s">
        <v>30996</v>
      </c>
      <c r="F9104" s="4" t="s">
        <v>30997</v>
      </c>
      <c r="G9104" s="4" t="s">
        <v>12</v>
      </c>
    </row>
    <row r="9105" customFormat="false" ht="15.75" hidden="false" customHeight="false" outlineLevel="0" collapsed="false">
      <c r="A9105" s="3" t="n">
        <v>9104</v>
      </c>
      <c r="B9105" s="4" t="s">
        <v>30998</v>
      </c>
      <c r="C9105" s="4" t="s">
        <v>13949</v>
      </c>
      <c r="D9105" s="4" t="s">
        <v>30999</v>
      </c>
      <c r="E9105" s="4" t="n">
        <f aca="false">+919989067927</f>
        <v>919989067927</v>
      </c>
      <c r="F9105" s="4" t="s">
        <v>31000</v>
      </c>
      <c r="G9105" s="4" t="s">
        <v>12</v>
      </c>
    </row>
    <row r="9106" customFormat="false" ht="15.75" hidden="false" customHeight="false" outlineLevel="0" collapsed="false">
      <c r="A9106" s="3" t="n">
        <v>9105</v>
      </c>
      <c r="B9106" s="4" t="s">
        <v>31001</v>
      </c>
      <c r="C9106" s="4" t="s">
        <v>31002</v>
      </c>
      <c r="D9106" s="4" t="s">
        <v>31003</v>
      </c>
      <c r="E9106" s="4" t="s">
        <v>10</v>
      </c>
      <c r="F9106" s="10" t="s">
        <v>31004</v>
      </c>
      <c r="G9106" s="4" t="s">
        <v>12</v>
      </c>
    </row>
    <row r="9107" customFormat="false" ht="15.75" hidden="false" customHeight="false" outlineLevel="0" collapsed="false">
      <c r="A9107" s="3" t="n">
        <v>9106</v>
      </c>
      <c r="B9107" s="4" t="s">
        <v>31005</v>
      </c>
      <c r="C9107" s="7" t="s">
        <v>31006</v>
      </c>
      <c r="D9107" s="7" t="s">
        <v>31007</v>
      </c>
      <c r="E9107" s="7" t="s">
        <v>10</v>
      </c>
      <c r="F9107" s="7" t="s">
        <v>10</v>
      </c>
      <c r="G9107" s="7" t="s">
        <v>12</v>
      </c>
    </row>
    <row r="9108" customFormat="false" ht="15.75" hidden="false" customHeight="false" outlineLevel="0" collapsed="false">
      <c r="A9108" s="3" t="n">
        <v>9107</v>
      </c>
      <c r="B9108" s="4" t="s">
        <v>31008</v>
      </c>
      <c r="C9108" s="4" t="s">
        <v>31009</v>
      </c>
      <c r="D9108" s="4" t="s">
        <v>31010</v>
      </c>
      <c r="E9108" s="4" t="n">
        <f aca="false">+917820804441</f>
        <v>917820804441</v>
      </c>
      <c r="F9108" s="4" t="s">
        <v>31011</v>
      </c>
      <c r="G9108" s="4" t="s">
        <v>12</v>
      </c>
    </row>
    <row r="9109" customFormat="false" ht="15.75" hidden="false" customHeight="false" outlineLevel="0" collapsed="false">
      <c r="A9109" s="3" t="n">
        <v>9108</v>
      </c>
      <c r="B9109" s="4" t="s">
        <v>31012</v>
      </c>
      <c r="C9109" s="4" t="s">
        <v>31013</v>
      </c>
      <c r="D9109" s="6" t="s">
        <v>31014</v>
      </c>
      <c r="E9109" s="4" t="s">
        <v>31015</v>
      </c>
      <c r="F9109" s="4" t="s">
        <v>31016</v>
      </c>
      <c r="G9109" s="4" t="s">
        <v>12</v>
      </c>
    </row>
    <row r="9110" customFormat="false" ht="15.75" hidden="false" customHeight="false" outlineLevel="0" collapsed="false">
      <c r="A9110" s="3" t="n">
        <v>9109</v>
      </c>
      <c r="B9110" s="4" t="s">
        <v>31017</v>
      </c>
      <c r="C9110" s="4" t="s">
        <v>4477</v>
      </c>
      <c r="D9110" s="4" t="s">
        <v>31018</v>
      </c>
      <c r="E9110" s="4" t="s">
        <v>10</v>
      </c>
      <c r="F9110" s="4" t="s">
        <v>31019</v>
      </c>
      <c r="G9110" s="4" t="s">
        <v>12</v>
      </c>
    </row>
    <row r="9111" customFormat="false" ht="15.75" hidden="false" customHeight="false" outlineLevel="0" collapsed="false">
      <c r="A9111" s="3" t="n">
        <v>9110</v>
      </c>
      <c r="B9111" s="4" t="s">
        <v>31020</v>
      </c>
      <c r="C9111" s="4" t="s">
        <v>31021</v>
      </c>
      <c r="D9111" s="4" t="s">
        <v>31022</v>
      </c>
      <c r="E9111" s="4" t="s">
        <v>10</v>
      </c>
      <c r="F9111" s="4" t="s">
        <v>31023</v>
      </c>
      <c r="G9111" s="4" t="s">
        <v>12</v>
      </c>
    </row>
    <row r="9112" customFormat="false" ht="15.75" hidden="false" customHeight="false" outlineLevel="0" collapsed="false">
      <c r="A9112" s="3" t="n">
        <v>9111</v>
      </c>
      <c r="B9112" s="4" t="s">
        <v>31024</v>
      </c>
      <c r="C9112" s="4" t="s">
        <v>1652</v>
      </c>
      <c r="D9112" s="4" t="s">
        <v>31025</v>
      </c>
      <c r="E9112" s="4" t="n">
        <v>9262687988</v>
      </c>
      <c r="F9112" s="4" t="s">
        <v>31026</v>
      </c>
      <c r="G9112" s="4" t="s">
        <v>12</v>
      </c>
    </row>
    <row r="9113" customFormat="false" ht="15.75" hidden="false" customHeight="false" outlineLevel="0" collapsed="false">
      <c r="A9113" s="3" t="n">
        <v>9112</v>
      </c>
      <c r="B9113" s="4" t="s">
        <v>31027</v>
      </c>
      <c r="C9113" s="4" t="s">
        <v>31028</v>
      </c>
      <c r="D9113" s="4" t="s">
        <v>31029</v>
      </c>
      <c r="E9113" s="4" t="n">
        <f aca="false">+918066838121</f>
        <v>918066838121</v>
      </c>
      <c r="F9113" s="4" t="s">
        <v>31030</v>
      </c>
      <c r="G9113" s="4" t="s">
        <v>12</v>
      </c>
    </row>
    <row r="9114" customFormat="false" ht="15.75" hidden="false" customHeight="false" outlineLevel="0" collapsed="false">
      <c r="A9114" s="3" t="n">
        <v>9113</v>
      </c>
      <c r="B9114" s="4" t="s">
        <v>31031</v>
      </c>
      <c r="C9114" s="4" t="s">
        <v>31</v>
      </c>
      <c r="D9114" s="6" t="s">
        <v>31032</v>
      </c>
      <c r="E9114" s="4" t="s">
        <v>31033</v>
      </c>
      <c r="F9114" s="4" t="s">
        <v>31034</v>
      </c>
      <c r="G9114" s="4" t="s">
        <v>12</v>
      </c>
    </row>
    <row r="9115" customFormat="false" ht="15.75" hidden="false" customHeight="false" outlineLevel="0" collapsed="false">
      <c r="A9115" s="3" t="n">
        <v>9114</v>
      </c>
      <c r="B9115" s="4" t="s">
        <v>31035</v>
      </c>
      <c r="C9115" s="4" t="s">
        <v>31</v>
      </c>
      <c r="D9115" s="4" t="s">
        <v>31036</v>
      </c>
      <c r="E9115" s="4" t="n">
        <v>61473232</v>
      </c>
      <c r="F9115" s="4" t="s">
        <v>31037</v>
      </c>
      <c r="G9115" s="4" t="s">
        <v>12</v>
      </c>
    </row>
    <row r="9116" customFormat="false" ht="15.75" hidden="false" customHeight="false" outlineLevel="0" collapsed="false">
      <c r="A9116" s="3" t="n">
        <v>9115</v>
      </c>
      <c r="B9116" s="4" t="s">
        <v>31038</v>
      </c>
      <c r="C9116" s="4" t="s">
        <v>31039</v>
      </c>
      <c r="D9116" s="4" t="s">
        <v>31040</v>
      </c>
      <c r="E9116" s="4" t="n">
        <f aca="false">+911204208528</f>
        <v>911204208528</v>
      </c>
      <c r="F9116" s="4" t="s">
        <v>31041</v>
      </c>
      <c r="G9116" s="4" t="s">
        <v>12</v>
      </c>
    </row>
    <row r="9117" customFormat="false" ht="15.75" hidden="false" customHeight="false" outlineLevel="0" collapsed="false">
      <c r="A9117" s="3" t="n">
        <v>9116</v>
      </c>
      <c r="B9117" s="4" t="s">
        <v>31042</v>
      </c>
      <c r="C9117" s="4" t="s">
        <v>31043</v>
      </c>
      <c r="D9117" s="4" t="s">
        <v>31044</v>
      </c>
      <c r="E9117" s="4" t="s">
        <v>10</v>
      </c>
      <c r="F9117" s="4" t="s">
        <v>31045</v>
      </c>
      <c r="G9117" s="4" t="s">
        <v>12</v>
      </c>
    </row>
    <row r="9118" customFormat="false" ht="15.75" hidden="false" customHeight="false" outlineLevel="0" collapsed="false">
      <c r="A9118" s="3" t="n">
        <v>9117</v>
      </c>
      <c r="B9118" s="4" t="s">
        <v>31046</v>
      </c>
      <c r="C9118" s="4" t="s">
        <v>31047</v>
      </c>
      <c r="D9118" s="4" t="s">
        <v>31048</v>
      </c>
      <c r="E9118" s="4" t="n">
        <f aca="false">+917660004504</f>
        <v>917660004504</v>
      </c>
      <c r="F9118" s="4" t="s">
        <v>31049</v>
      </c>
      <c r="G9118" s="4" t="s">
        <v>12</v>
      </c>
    </row>
    <row r="9119" customFormat="false" ht="15.75" hidden="false" customHeight="false" outlineLevel="0" collapsed="false">
      <c r="A9119" s="3" t="n">
        <v>9118</v>
      </c>
      <c r="B9119" s="4" t="s">
        <v>31050</v>
      </c>
      <c r="C9119" s="4" t="s">
        <v>1652</v>
      </c>
      <c r="D9119" s="4" t="s">
        <v>31051</v>
      </c>
      <c r="E9119" s="4" t="n">
        <f aca="false">+918886550196</f>
        <v>918886550196</v>
      </c>
      <c r="F9119" s="4" t="s">
        <v>31052</v>
      </c>
      <c r="G9119" s="4" t="s">
        <v>12</v>
      </c>
    </row>
    <row r="9120" customFormat="false" ht="15.75" hidden="false" customHeight="false" outlineLevel="0" collapsed="false">
      <c r="A9120" s="3" t="n">
        <v>9119</v>
      </c>
      <c r="B9120" s="4" t="s">
        <v>31053</v>
      </c>
      <c r="C9120" s="4" t="s">
        <v>31054</v>
      </c>
      <c r="D9120" s="4" t="s">
        <v>31055</v>
      </c>
      <c r="E9120" s="4" t="s">
        <v>10</v>
      </c>
      <c r="F9120" s="4" t="s">
        <v>31056</v>
      </c>
      <c r="G9120" s="4" t="s">
        <v>12</v>
      </c>
    </row>
    <row r="9121" customFormat="false" ht="15.75" hidden="false" customHeight="false" outlineLevel="0" collapsed="false">
      <c r="A9121" s="3" t="n">
        <v>9120</v>
      </c>
      <c r="B9121" s="4" t="s">
        <v>31057</v>
      </c>
      <c r="C9121" s="7" t="s">
        <v>31058</v>
      </c>
      <c r="D9121" s="7" t="s">
        <v>31059</v>
      </c>
      <c r="E9121" s="7" t="s">
        <v>10</v>
      </c>
      <c r="F9121" s="7" t="s">
        <v>10</v>
      </c>
      <c r="G9121" s="7" t="s">
        <v>12</v>
      </c>
    </row>
    <row r="9122" customFormat="false" ht="15.75" hidden="false" customHeight="false" outlineLevel="0" collapsed="false">
      <c r="A9122" s="3" t="n">
        <v>9121</v>
      </c>
      <c r="B9122" s="4" t="s">
        <v>31060</v>
      </c>
      <c r="C9122" s="4" t="s">
        <v>31061</v>
      </c>
      <c r="D9122" s="4" t="s">
        <v>31062</v>
      </c>
      <c r="E9122" s="4" t="n">
        <f aca="false">+912222824753</f>
        <v>912222824753</v>
      </c>
      <c r="F9122" s="4" t="s">
        <v>31063</v>
      </c>
      <c r="G9122" s="4" t="s">
        <v>12</v>
      </c>
    </row>
    <row r="9123" customFormat="false" ht="15.75" hidden="false" customHeight="false" outlineLevel="0" collapsed="false">
      <c r="A9123" s="3" t="n">
        <v>9122</v>
      </c>
      <c r="B9123" s="4" t="s">
        <v>31064</v>
      </c>
      <c r="C9123" s="4" t="s">
        <v>31065</v>
      </c>
      <c r="D9123" s="4" t="s">
        <v>31066</v>
      </c>
      <c r="E9123" s="4" t="n">
        <f aca="false">+919890263738</f>
        <v>919890263738</v>
      </c>
      <c r="F9123" s="4" t="s">
        <v>31067</v>
      </c>
      <c r="G9123" s="4" t="s">
        <v>12</v>
      </c>
    </row>
    <row r="9124" customFormat="false" ht="15.75" hidden="false" customHeight="false" outlineLevel="0" collapsed="false">
      <c r="A9124" s="3" t="n">
        <v>9123</v>
      </c>
      <c r="B9124" s="4" t="s">
        <v>31068</v>
      </c>
      <c r="C9124" s="4" t="s">
        <v>31069</v>
      </c>
      <c r="D9124" s="4" t="s">
        <v>31070</v>
      </c>
      <c r="E9124" s="4" t="n">
        <f aca="false">+919833287746</f>
        <v>919833287746</v>
      </c>
      <c r="F9124" s="4" t="s">
        <v>31071</v>
      </c>
      <c r="G9124" s="4" t="s">
        <v>12</v>
      </c>
    </row>
    <row r="9125" customFormat="false" ht="15.75" hidden="false" customHeight="false" outlineLevel="0" collapsed="false">
      <c r="A9125" s="3" t="n">
        <v>9124</v>
      </c>
      <c r="B9125" s="4" t="s">
        <v>31072</v>
      </c>
      <c r="C9125" s="4" t="s">
        <v>3495</v>
      </c>
      <c r="D9125" s="4" t="s">
        <v>31073</v>
      </c>
      <c r="E9125" s="4" t="s">
        <v>10</v>
      </c>
      <c r="F9125" s="4" t="s">
        <v>31074</v>
      </c>
      <c r="G9125" s="4" t="s">
        <v>12</v>
      </c>
    </row>
    <row r="9126" customFormat="false" ht="15.75" hidden="false" customHeight="false" outlineLevel="0" collapsed="false">
      <c r="A9126" s="3" t="n">
        <v>9125</v>
      </c>
      <c r="B9126" s="4" t="s">
        <v>31075</v>
      </c>
      <c r="C9126" s="4" t="s">
        <v>31076</v>
      </c>
      <c r="D9126" s="4" t="s">
        <v>31077</v>
      </c>
      <c r="E9126" s="4" t="n">
        <f aca="false">+918040640000</f>
        <v>918040640000</v>
      </c>
      <c r="F9126" s="4" t="s">
        <v>31078</v>
      </c>
      <c r="G9126" s="4" t="s">
        <v>12</v>
      </c>
    </row>
    <row r="9127" customFormat="false" ht="15.75" hidden="false" customHeight="false" outlineLevel="0" collapsed="false">
      <c r="A9127" s="3" t="n">
        <v>9126</v>
      </c>
      <c r="B9127" s="4" t="s">
        <v>31079</v>
      </c>
      <c r="C9127" s="4" t="s">
        <v>1652</v>
      </c>
      <c r="D9127" s="4" t="s">
        <v>31080</v>
      </c>
      <c r="E9127" s="4" t="n">
        <f aca="false">+914044559999</f>
        <v>914044559999</v>
      </c>
      <c r="F9127" s="4" t="s">
        <v>31081</v>
      </c>
      <c r="G9127" s="4" t="s">
        <v>12</v>
      </c>
    </row>
    <row r="9128" customFormat="false" ht="15.75" hidden="false" customHeight="false" outlineLevel="0" collapsed="false">
      <c r="A9128" s="3" t="n">
        <v>9127</v>
      </c>
      <c r="B9128" s="4" t="s">
        <v>31082</v>
      </c>
      <c r="C9128" s="4" t="s">
        <v>290</v>
      </c>
      <c r="D9128" s="4" t="s">
        <v>31083</v>
      </c>
      <c r="E9128" s="4" t="s">
        <v>10</v>
      </c>
      <c r="F9128" s="4" t="s">
        <v>31084</v>
      </c>
      <c r="G9128" s="4" t="s">
        <v>12</v>
      </c>
    </row>
    <row r="9129" customFormat="false" ht="15.75" hidden="false" customHeight="false" outlineLevel="0" collapsed="false">
      <c r="A9129" s="3" t="n">
        <v>9128</v>
      </c>
      <c r="B9129" s="4" t="s">
        <v>31085</v>
      </c>
      <c r="C9129" s="4" t="s">
        <v>31</v>
      </c>
      <c r="D9129" s="4" t="s">
        <v>31086</v>
      </c>
      <c r="E9129" s="4" t="n">
        <f aca="false">+919902643999</f>
        <v>919902643999</v>
      </c>
      <c r="F9129" s="4" t="s">
        <v>31087</v>
      </c>
      <c r="G9129" s="4" t="s">
        <v>12</v>
      </c>
    </row>
    <row r="9130" customFormat="false" ht="15.75" hidden="false" customHeight="false" outlineLevel="0" collapsed="false">
      <c r="A9130" s="3" t="n">
        <v>9129</v>
      </c>
      <c r="B9130" s="4" t="s">
        <v>31088</v>
      </c>
      <c r="C9130" s="4" t="s">
        <v>5261</v>
      </c>
      <c r="D9130" s="4" t="s">
        <v>31089</v>
      </c>
      <c r="E9130" s="4" t="s">
        <v>31090</v>
      </c>
      <c r="F9130" s="4" t="s">
        <v>31091</v>
      </c>
      <c r="G9130" s="4" t="s">
        <v>12</v>
      </c>
    </row>
    <row r="9131" customFormat="false" ht="15.75" hidden="false" customHeight="false" outlineLevel="0" collapsed="false">
      <c r="A9131" s="3" t="n">
        <v>9130</v>
      </c>
      <c r="B9131" s="4" t="s">
        <v>31092</v>
      </c>
      <c r="C9131" s="7" t="s">
        <v>31093</v>
      </c>
      <c r="D9131" s="7" t="s">
        <v>31094</v>
      </c>
      <c r="E9131" s="7" t="s">
        <v>10</v>
      </c>
      <c r="F9131" s="7" t="s">
        <v>10</v>
      </c>
      <c r="G9131" s="7" t="s">
        <v>12</v>
      </c>
    </row>
    <row r="9132" customFormat="false" ht="15.75" hidden="false" customHeight="false" outlineLevel="0" collapsed="false">
      <c r="A9132" s="3" t="n">
        <v>9131</v>
      </c>
      <c r="B9132" s="4" t="s">
        <v>31095</v>
      </c>
      <c r="C9132" s="4" t="s">
        <v>31</v>
      </c>
      <c r="D9132" s="4" t="s">
        <v>31096</v>
      </c>
      <c r="E9132" s="4" t="n">
        <f aca="false">+912261291307</f>
        <v>912261291307</v>
      </c>
      <c r="F9132" s="4" t="s">
        <v>10</v>
      </c>
      <c r="G9132" s="4" t="s">
        <v>12</v>
      </c>
    </row>
    <row r="9133" customFormat="false" ht="15.75" hidden="false" customHeight="false" outlineLevel="0" collapsed="false">
      <c r="A9133" s="3" t="n">
        <v>9132</v>
      </c>
      <c r="B9133" s="4" t="s">
        <v>31097</v>
      </c>
      <c r="C9133" s="4" t="s">
        <v>31098</v>
      </c>
      <c r="D9133" s="4" t="s">
        <v>31099</v>
      </c>
      <c r="E9133" s="4" t="s">
        <v>31100</v>
      </c>
      <c r="F9133" s="4" t="s">
        <v>31101</v>
      </c>
      <c r="G9133" s="4" t="s">
        <v>12</v>
      </c>
    </row>
    <row r="9134" customFormat="false" ht="15.75" hidden="false" customHeight="false" outlineLevel="0" collapsed="false">
      <c r="A9134" s="3" t="n">
        <v>9133</v>
      </c>
      <c r="B9134" s="4" t="s">
        <v>31102</v>
      </c>
      <c r="C9134" s="4" t="s">
        <v>31103</v>
      </c>
      <c r="D9134" s="4" t="s">
        <v>31104</v>
      </c>
      <c r="E9134" s="4" t="n">
        <f aca="false">+911149830000</f>
        <v>911149830000</v>
      </c>
      <c r="F9134" s="4" t="s">
        <v>31105</v>
      </c>
      <c r="G9134" s="4" t="s">
        <v>12</v>
      </c>
    </row>
    <row r="9135" customFormat="false" ht="15.75" hidden="false" customHeight="false" outlineLevel="0" collapsed="false">
      <c r="A9135" s="3" t="n">
        <v>9134</v>
      </c>
      <c r="B9135" s="4" t="s">
        <v>31106</v>
      </c>
      <c r="C9135" s="4" t="s">
        <v>31107</v>
      </c>
      <c r="D9135" s="4" t="s">
        <v>31108</v>
      </c>
      <c r="E9135" s="8" t="n">
        <v>920000000000</v>
      </c>
      <c r="F9135" s="4" t="s">
        <v>10</v>
      </c>
      <c r="G9135" s="7" t="s">
        <v>146</v>
      </c>
    </row>
    <row r="9136" customFormat="false" ht="15.75" hidden="false" customHeight="false" outlineLevel="0" collapsed="false">
      <c r="A9136" s="3" t="n">
        <v>9135</v>
      </c>
      <c r="B9136" s="4" t="s">
        <v>31109</v>
      </c>
      <c r="C9136" s="4" t="s">
        <v>31110</v>
      </c>
      <c r="D9136" s="4" t="s">
        <v>31111</v>
      </c>
      <c r="E9136" s="4" t="s">
        <v>10</v>
      </c>
      <c r="F9136" s="4" t="s">
        <v>31112</v>
      </c>
      <c r="G9136" s="4" t="s">
        <v>12</v>
      </c>
    </row>
    <row r="9137" customFormat="false" ht="15.75" hidden="false" customHeight="false" outlineLevel="0" collapsed="false">
      <c r="A9137" s="3" t="n">
        <v>9136</v>
      </c>
      <c r="B9137" s="4" t="s">
        <v>31113</v>
      </c>
      <c r="C9137" s="7" t="s">
        <v>31114</v>
      </c>
      <c r="D9137" s="7" t="s">
        <v>31115</v>
      </c>
      <c r="E9137" s="7" t="s">
        <v>10</v>
      </c>
      <c r="F9137" s="7" t="s">
        <v>10</v>
      </c>
      <c r="G9137" s="7" t="s">
        <v>12</v>
      </c>
    </row>
    <row r="9138" customFormat="false" ht="15.75" hidden="false" customHeight="false" outlineLevel="0" collapsed="false">
      <c r="A9138" s="3" t="n">
        <v>9137</v>
      </c>
      <c r="B9138" s="4" t="s">
        <v>31116</v>
      </c>
      <c r="C9138" s="4" t="s">
        <v>31</v>
      </c>
      <c r="D9138" s="4" t="s">
        <v>31117</v>
      </c>
      <c r="E9138" s="4" t="s">
        <v>10</v>
      </c>
      <c r="F9138" s="4" t="s">
        <v>31118</v>
      </c>
      <c r="G9138" s="4" t="s">
        <v>12</v>
      </c>
    </row>
    <row r="9139" customFormat="false" ht="15.75" hidden="false" customHeight="false" outlineLevel="0" collapsed="false">
      <c r="A9139" s="3" t="n">
        <v>9138</v>
      </c>
      <c r="B9139" s="4" t="s">
        <v>31119</v>
      </c>
      <c r="C9139" s="4" t="s">
        <v>31120</v>
      </c>
      <c r="D9139" s="4" t="s">
        <v>31121</v>
      </c>
      <c r="E9139" s="4" t="n">
        <f aca="false">+919830179325</f>
        <v>919830179325</v>
      </c>
      <c r="F9139" s="4" t="s">
        <v>31122</v>
      </c>
      <c r="G9139" s="4" t="s">
        <v>12</v>
      </c>
    </row>
    <row r="9140" customFormat="false" ht="15.75" hidden="false" customHeight="false" outlineLevel="0" collapsed="false">
      <c r="A9140" s="3" t="n">
        <v>9139</v>
      </c>
      <c r="B9140" s="4" t="s">
        <v>31123</v>
      </c>
      <c r="C9140" s="4" t="s">
        <v>31124</v>
      </c>
      <c r="D9140" s="4" t="s">
        <v>31125</v>
      </c>
      <c r="E9140" s="4" t="s">
        <v>10</v>
      </c>
      <c r="F9140" s="4" t="s">
        <v>31126</v>
      </c>
      <c r="G9140" s="4" t="s">
        <v>12</v>
      </c>
    </row>
    <row r="9141" customFormat="false" ht="15.75" hidden="false" customHeight="false" outlineLevel="0" collapsed="false">
      <c r="A9141" s="3" t="n">
        <v>9140</v>
      </c>
      <c r="B9141" s="4" t="s">
        <v>31127</v>
      </c>
      <c r="C9141" s="4" t="s">
        <v>31128</v>
      </c>
      <c r="D9141" s="4" t="s">
        <v>31129</v>
      </c>
      <c r="E9141" s="4" t="s">
        <v>10</v>
      </c>
      <c r="F9141" s="4" t="s">
        <v>31130</v>
      </c>
      <c r="G9141" s="4" t="s">
        <v>12</v>
      </c>
    </row>
    <row r="9142" customFormat="false" ht="15.75" hidden="false" customHeight="false" outlineLevel="0" collapsed="false">
      <c r="A9142" s="3" t="n">
        <v>9141</v>
      </c>
      <c r="B9142" s="4" t="s">
        <v>31131</v>
      </c>
      <c r="C9142" s="4" t="s">
        <v>31132</v>
      </c>
      <c r="D9142" s="4" t="s">
        <v>31133</v>
      </c>
      <c r="E9142" s="4" t="s">
        <v>10</v>
      </c>
      <c r="F9142" s="4" t="s">
        <v>31134</v>
      </c>
      <c r="G9142" s="4" t="s">
        <v>12</v>
      </c>
    </row>
    <row r="9143" customFormat="false" ht="15.75" hidden="false" customHeight="false" outlineLevel="0" collapsed="false">
      <c r="A9143" s="3" t="n">
        <v>9142</v>
      </c>
      <c r="B9143" s="4" t="s">
        <v>31135</v>
      </c>
      <c r="C9143" s="4" t="s">
        <v>31136</v>
      </c>
      <c r="D9143" s="10" t="s">
        <v>31137</v>
      </c>
      <c r="E9143" s="8" t="n">
        <v>1829610000000</v>
      </c>
      <c r="F9143" s="4" t="s">
        <v>31138</v>
      </c>
      <c r="G9143" s="4" t="s">
        <v>12</v>
      </c>
    </row>
    <row r="9144" customFormat="false" ht="15.75" hidden="false" customHeight="false" outlineLevel="0" collapsed="false">
      <c r="A9144" s="3" t="n">
        <v>9143</v>
      </c>
      <c r="B9144" s="4" t="s">
        <v>31139</v>
      </c>
      <c r="C9144" s="4" t="s">
        <v>31140</v>
      </c>
      <c r="D9144" s="4" t="s">
        <v>31141</v>
      </c>
      <c r="E9144" s="4" t="n">
        <f aca="false">+919885122995</f>
        <v>919885122995</v>
      </c>
      <c r="F9144" s="4" t="s">
        <v>31142</v>
      </c>
      <c r="G9144" s="4" t="s">
        <v>12</v>
      </c>
    </row>
    <row r="9145" customFormat="false" ht="15.75" hidden="false" customHeight="false" outlineLevel="0" collapsed="false">
      <c r="A9145" s="3" t="n">
        <v>9144</v>
      </c>
      <c r="B9145" s="4" t="s">
        <v>31143</v>
      </c>
      <c r="C9145" s="4" t="s">
        <v>31144</v>
      </c>
      <c r="D9145" s="4" t="s">
        <v>31145</v>
      </c>
      <c r="E9145" s="4" t="n">
        <f aca="false">+911147022602</f>
        <v>911147022602</v>
      </c>
      <c r="F9145" s="4" t="s">
        <v>31146</v>
      </c>
      <c r="G9145" s="4" t="s">
        <v>12</v>
      </c>
    </row>
    <row r="9146" customFormat="false" ht="15.75" hidden="false" customHeight="false" outlineLevel="0" collapsed="false">
      <c r="A9146" s="3" t="n">
        <v>9145</v>
      </c>
      <c r="B9146" s="4" t="s">
        <v>31147</v>
      </c>
      <c r="C9146" s="4" t="s">
        <v>31</v>
      </c>
      <c r="D9146" s="4" t="s">
        <v>31148</v>
      </c>
      <c r="E9146" s="4" t="s">
        <v>10</v>
      </c>
      <c r="F9146" s="4" t="s">
        <v>31149</v>
      </c>
      <c r="G9146" s="4" t="s">
        <v>12</v>
      </c>
    </row>
    <row r="9147" customFormat="false" ht="15.75" hidden="false" customHeight="false" outlineLevel="0" collapsed="false">
      <c r="A9147" s="3" t="n">
        <v>9146</v>
      </c>
      <c r="B9147" s="4" t="s">
        <v>31150</v>
      </c>
      <c r="C9147" s="7" t="s">
        <v>31151</v>
      </c>
      <c r="D9147" s="7" t="s">
        <v>31152</v>
      </c>
      <c r="E9147" s="7" t="s">
        <v>10</v>
      </c>
      <c r="F9147" s="7" t="s">
        <v>10</v>
      </c>
      <c r="G9147" s="7" t="s">
        <v>12</v>
      </c>
    </row>
    <row r="9148" customFormat="false" ht="15.75" hidden="false" customHeight="false" outlineLevel="0" collapsed="false">
      <c r="A9148" s="3" t="n">
        <v>9147</v>
      </c>
      <c r="B9148" s="4" t="s">
        <v>31153</v>
      </c>
      <c r="C9148" s="4" t="s">
        <v>31154</v>
      </c>
      <c r="D9148" s="4" t="s">
        <v>31155</v>
      </c>
      <c r="E9148" s="4" t="s">
        <v>10</v>
      </c>
      <c r="F9148" s="4" t="s">
        <v>31156</v>
      </c>
      <c r="G9148" s="4" t="s">
        <v>12</v>
      </c>
    </row>
    <row r="9149" customFormat="false" ht="15.75" hidden="false" customHeight="false" outlineLevel="0" collapsed="false">
      <c r="A9149" s="3" t="n">
        <v>9148</v>
      </c>
      <c r="B9149" s="4" t="s">
        <v>31157</v>
      </c>
      <c r="C9149" s="4" t="s">
        <v>31158</v>
      </c>
      <c r="D9149" s="4" t="s">
        <v>31159</v>
      </c>
      <c r="E9149" s="4" t="n">
        <f aca="false">+911244951750</f>
        <v>911244951750</v>
      </c>
      <c r="F9149" s="4" t="s">
        <v>31160</v>
      </c>
      <c r="G9149" s="4" t="s">
        <v>12</v>
      </c>
    </row>
    <row r="9150" customFormat="false" ht="15.75" hidden="false" customHeight="false" outlineLevel="0" collapsed="false">
      <c r="A9150" s="3" t="n">
        <v>9149</v>
      </c>
      <c r="B9150" s="4" t="s">
        <v>31161</v>
      </c>
      <c r="C9150" s="4" t="s">
        <v>3127</v>
      </c>
      <c r="D9150" s="4" t="s">
        <v>31162</v>
      </c>
      <c r="E9150" s="4" t="n">
        <f aca="false">+918754326333</f>
        <v>918754326333</v>
      </c>
      <c r="F9150" s="4" t="s">
        <v>31163</v>
      </c>
      <c r="G9150" s="4" t="s">
        <v>12</v>
      </c>
    </row>
    <row r="9151" customFormat="false" ht="15.75" hidden="false" customHeight="false" outlineLevel="0" collapsed="false">
      <c r="A9151" s="3" t="n">
        <v>9150</v>
      </c>
      <c r="B9151" s="4" t="s">
        <v>31164</v>
      </c>
      <c r="C9151" s="4" t="s">
        <v>31165</v>
      </c>
      <c r="D9151" s="4" t="s">
        <v>31166</v>
      </c>
      <c r="E9151" s="4" t="n">
        <f aca="false">+912041285691</f>
        <v>912041285691</v>
      </c>
      <c r="F9151" s="4" t="s">
        <v>31167</v>
      </c>
      <c r="G9151" s="4" t="s">
        <v>12</v>
      </c>
    </row>
    <row r="9152" customFormat="false" ht="15.75" hidden="false" customHeight="false" outlineLevel="0" collapsed="false">
      <c r="A9152" s="3" t="n">
        <v>9151</v>
      </c>
      <c r="B9152" s="4" t="s">
        <v>31168</v>
      </c>
      <c r="C9152" s="7" t="s">
        <v>1329</v>
      </c>
      <c r="D9152" s="7" t="s">
        <v>31169</v>
      </c>
      <c r="E9152" s="7" t="n">
        <v>9540781536</v>
      </c>
      <c r="F9152" s="7" t="s">
        <v>10</v>
      </c>
      <c r="G9152" s="7" t="s">
        <v>12</v>
      </c>
    </row>
    <row r="9153" customFormat="false" ht="15.75" hidden="false" customHeight="false" outlineLevel="0" collapsed="false">
      <c r="A9153" s="3" t="n">
        <v>9152</v>
      </c>
      <c r="B9153" s="4" t="s">
        <v>31170</v>
      </c>
      <c r="C9153" s="4" t="s">
        <v>31171</v>
      </c>
      <c r="D9153" s="4" t="s">
        <v>31172</v>
      </c>
      <c r="E9153" s="4" t="s">
        <v>10</v>
      </c>
      <c r="F9153" s="4" t="s">
        <v>31173</v>
      </c>
      <c r="G9153" s="4" t="s">
        <v>12</v>
      </c>
    </row>
    <row r="9154" customFormat="false" ht="15.75" hidden="false" customHeight="false" outlineLevel="0" collapsed="false">
      <c r="A9154" s="3" t="n">
        <v>9153</v>
      </c>
      <c r="B9154" s="4" t="s">
        <v>31174</v>
      </c>
      <c r="C9154" s="4" t="s">
        <v>31175</v>
      </c>
      <c r="D9154" s="4" t="s">
        <v>31176</v>
      </c>
      <c r="E9154" s="4" t="n">
        <f aca="false">+914445114525</f>
        <v>914445114525</v>
      </c>
      <c r="F9154" s="4" t="s">
        <v>31177</v>
      </c>
      <c r="G9154" s="4" t="s">
        <v>12</v>
      </c>
    </row>
    <row r="9155" customFormat="false" ht="15.75" hidden="false" customHeight="false" outlineLevel="0" collapsed="false">
      <c r="A9155" s="3" t="n">
        <v>9154</v>
      </c>
      <c r="B9155" s="4" t="s">
        <v>31178</v>
      </c>
      <c r="C9155" s="4" t="s">
        <v>31179</v>
      </c>
      <c r="D9155" s="4" t="s">
        <v>31180</v>
      </c>
      <c r="E9155" s="4" t="s">
        <v>10</v>
      </c>
      <c r="F9155" s="4" t="s">
        <v>31181</v>
      </c>
      <c r="G9155" s="4" t="s">
        <v>12</v>
      </c>
    </row>
    <row r="9156" customFormat="false" ht="15.75" hidden="false" customHeight="false" outlineLevel="0" collapsed="false">
      <c r="A9156" s="3" t="n">
        <v>9155</v>
      </c>
      <c r="B9156" s="4" t="s">
        <v>31182</v>
      </c>
      <c r="C9156" s="4" t="s">
        <v>31183</v>
      </c>
      <c r="D9156" s="4" t="s">
        <v>31184</v>
      </c>
      <c r="E9156" s="4" t="s">
        <v>10</v>
      </c>
      <c r="F9156" s="4" t="s">
        <v>31185</v>
      </c>
      <c r="G9156" s="4" t="s">
        <v>12</v>
      </c>
    </row>
    <row r="9157" customFormat="false" ht="15.75" hidden="false" customHeight="false" outlineLevel="0" collapsed="false">
      <c r="A9157" s="3" t="n">
        <v>9156</v>
      </c>
      <c r="B9157" s="4" t="s">
        <v>31186</v>
      </c>
      <c r="C9157" s="4" t="s">
        <v>3495</v>
      </c>
      <c r="D9157" s="4" t="s">
        <v>31187</v>
      </c>
      <c r="E9157" s="4" t="s">
        <v>10</v>
      </c>
      <c r="F9157" s="4" t="s">
        <v>31188</v>
      </c>
      <c r="G9157" s="4" t="s">
        <v>12</v>
      </c>
    </row>
    <row r="9158" customFormat="false" ht="15.75" hidden="false" customHeight="false" outlineLevel="0" collapsed="false">
      <c r="A9158" s="3" t="n">
        <v>9157</v>
      </c>
      <c r="B9158" s="4" t="s">
        <v>31189</v>
      </c>
      <c r="C9158" s="4" t="s">
        <v>31190</v>
      </c>
      <c r="D9158" s="4" t="s">
        <v>31191</v>
      </c>
      <c r="E9158" s="4" t="n">
        <f aca="false">+919589195821</f>
        <v>919589195821</v>
      </c>
      <c r="F9158" s="4" t="s">
        <v>31192</v>
      </c>
      <c r="G9158" s="4" t="s">
        <v>12</v>
      </c>
    </row>
    <row r="9159" customFormat="false" ht="15.75" hidden="false" customHeight="false" outlineLevel="0" collapsed="false">
      <c r="A9159" s="3" t="n">
        <v>9158</v>
      </c>
      <c r="B9159" s="4" t="s">
        <v>31193</v>
      </c>
      <c r="C9159" s="4" t="s">
        <v>31194</v>
      </c>
      <c r="D9159" s="4" t="s">
        <v>31195</v>
      </c>
      <c r="E9159" s="4" t="n">
        <f aca="false">+911244035535</f>
        <v>911244035535</v>
      </c>
      <c r="F9159" s="4" t="s">
        <v>31196</v>
      </c>
      <c r="G9159" s="4" t="s">
        <v>12</v>
      </c>
    </row>
    <row r="9160" customFormat="false" ht="15.75" hidden="false" customHeight="false" outlineLevel="0" collapsed="false">
      <c r="A9160" s="3" t="n">
        <v>9159</v>
      </c>
      <c r="B9160" s="4" t="s">
        <v>31197</v>
      </c>
      <c r="C9160" s="7" t="s">
        <v>30464</v>
      </c>
      <c r="D9160" s="7" t="s">
        <v>31198</v>
      </c>
      <c r="E9160" s="7" t="s">
        <v>10</v>
      </c>
      <c r="F9160" s="7" t="s">
        <v>10</v>
      </c>
      <c r="G9160" s="7" t="s">
        <v>12</v>
      </c>
    </row>
    <row r="9161" customFormat="false" ht="15.75" hidden="false" customHeight="false" outlineLevel="0" collapsed="false">
      <c r="A9161" s="3" t="n">
        <v>9160</v>
      </c>
      <c r="B9161" s="4" t="s">
        <v>31199</v>
      </c>
      <c r="C9161" s="4" t="s">
        <v>31200</v>
      </c>
      <c r="D9161" s="4" t="s">
        <v>31201</v>
      </c>
      <c r="E9161" s="4" t="s">
        <v>10</v>
      </c>
      <c r="F9161" s="4" t="s">
        <v>31202</v>
      </c>
      <c r="G9161" s="4" t="s">
        <v>12</v>
      </c>
    </row>
    <row r="9162" customFormat="false" ht="15.75" hidden="false" customHeight="false" outlineLevel="0" collapsed="false">
      <c r="A9162" s="3" t="n">
        <v>9161</v>
      </c>
      <c r="B9162" s="4" t="s">
        <v>31203</v>
      </c>
      <c r="C9162" s="4" t="s">
        <v>31204</v>
      </c>
      <c r="D9162" s="4" t="s">
        <v>31205</v>
      </c>
      <c r="E9162" s="4" t="s">
        <v>31206</v>
      </c>
      <c r="F9162" s="4" t="s">
        <v>31207</v>
      </c>
      <c r="G9162" s="4" t="s">
        <v>12</v>
      </c>
    </row>
    <row r="9163" customFormat="false" ht="15.75" hidden="false" customHeight="false" outlineLevel="0" collapsed="false">
      <c r="A9163" s="3" t="n">
        <v>9162</v>
      </c>
      <c r="B9163" s="4" t="s">
        <v>31208</v>
      </c>
      <c r="C9163" s="4" t="s">
        <v>316</v>
      </c>
      <c r="D9163" s="4" t="s">
        <v>31209</v>
      </c>
      <c r="E9163" s="4" t="n">
        <f aca="false">+914042100086</f>
        <v>914042100086</v>
      </c>
      <c r="F9163" s="4" t="s">
        <v>31210</v>
      </c>
      <c r="G9163" s="4" t="s">
        <v>12</v>
      </c>
    </row>
    <row r="9164" customFormat="false" ht="15.75" hidden="false" customHeight="false" outlineLevel="0" collapsed="false">
      <c r="A9164" s="3" t="n">
        <v>9163</v>
      </c>
      <c r="B9164" s="4" t="s">
        <v>31211</v>
      </c>
      <c r="C9164" s="4" t="s">
        <v>31</v>
      </c>
      <c r="D9164" s="4" t="s">
        <v>31212</v>
      </c>
      <c r="E9164" s="4" t="s">
        <v>31213</v>
      </c>
      <c r="F9164" s="4" t="s">
        <v>31214</v>
      </c>
      <c r="G9164" s="4" t="s">
        <v>12</v>
      </c>
    </row>
    <row r="9165" customFormat="false" ht="15.75" hidden="false" customHeight="false" outlineLevel="0" collapsed="false">
      <c r="A9165" s="3" t="n">
        <v>9164</v>
      </c>
      <c r="B9165" s="4" t="s">
        <v>31215</v>
      </c>
      <c r="C9165" s="4" t="s">
        <v>25943</v>
      </c>
      <c r="D9165" s="4" t="s">
        <v>31216</v>
      </c>
      <c r="E9165" s="4" t="n">
        <f aca="false">+911244126700</f>
        <v>911244126700</v>
      </c>
      <c r="F9165" s="4" t="s">
        <v>31217</v>
      </c>
      <c r="G9165" s="4" t="s">
        <v>12</v>
      </c>
    </row>
    <row r="9166" customFormat="false" ht="15.75" hidden="false" customHeight="false" outlineLevel="0" collapsed="false">
      <c r="A9166" s="3" t="n">
        <v>9165</v>
      </c>
      <c r="B9166" s="4" t="s">
        <v>31218</v>
      </c>
      <c r="C9166" s="4" t="s">
        <v>1652</v>
      </c>
      <c r="D9166" s="4" t="s">
        <v>31219</v>
      </c>
      <c r="E9166" s="4" t="n">
        <f aca="false">+917676666555</f>
        <v>917676666555</v>
      </c>
      <c r="F9166" s="4" t="s">
        <v>31220</v>
      </c>
      <c r="G9166" s="4" t="s">
        <v>12</v>
      </c>
    </row>
    <row r="9167" customFormat="false" ht="15.75" hidden="false" customHeight="false" outlineLevel="0" collapsed="false">
      <c r="A9167" s="3" t="n">
        <v>9166</v>
      </c>
      <c r="B9167" s="4" t="s">
        <v>31221</v>
      </c>
      <c r="C9167" s="4" t="s">
        <v>1708</v>
      </c>
      <c r="D9167" s="4" t="s">
        <v>31222</v>
      </c>
      <c r="E9167" s="4" t="n">
        <f aca="false">+914442610086</f>
        <v>914442610086</v>
      </c>
      <c r="F9167" s="4" t="s">
        <v>31223</v>
      </c>
      <c r="G9167" s="4" t="s">
        <v>12</v>
      </c>
    </row>
    <row r="9168" customFormat="false" ht="15.75" hidden="false" customHeight="false" outlineLevel="0" collapsed="false">
      <c r="A9168" s="3" t="n">
        <v>9167</v>
      </c>
      <c r="B9168" s="4" t="s">
        <v>31224</v>
      </c>
      <c r="C9168" s="4" t="s">
        <v>31</v>
      </c>
      <c r="D9168" s="4" t="s">
        <v>31225</v>
      </c>
      <c r="E9168" s="4" t="n">
        <f aca="false">+919641089732</f>
        <v>919641089732</v>
      </c>
      <c r="F9168" s="4" t="s">
        <v>31226</v>
      </c>
      <c r="G9168" s="4" t="s">
        <v>12</v>
      </c>
    </row>
    <row r="9169" customFormat="false" ht="15.75" hidden="false" customHeight="false" outlineLevel="0" collapsed="false">
      <c r="A9169" s="3" t="n">
        <v>9168</v>
      </c>
      <c r="B9169" s="4" t="s">
        <v>31227</v>
      </c>
      <c r="C9169" s="4" t="s">
        <v>31228</v>
      </c>
      <c r="D9169" s="4" t="s">
        <v>31229</v>
      </c>
      <c r="E9169" s="4" t="s">
        <v>31230</v>
      </c>
      <c r="F9169" s="4" t="s">
        <v>31231</v>
      </c>
      <c r="G9169" s="4" t="s">
        <v>12</v>
      </c>
    </row>
    <row r="9170" customFormat="false" ht="15.75" hidden="false" customHeight="false" outlineLevel="0" collapsed="false">
      <c r="A9170" s="3" t="n">
        <v>9169</v>
      </c>
      <c r="B9170" s="4" t="s">
        <v>31232</v>
      </c>
      <c r="C9170" s="4" t="s">
        <v>16607</v>
      </c>
      <c r="D9170" s="4" t="s">
        <v>31233</v>
      </c>
      <c r="E9170" s="4" t="s">
        <v>31234</v>
      </c>
      <c r="F9170" s="4" t="s">
        <v>31235</v>
      </c>
      <c r="G9170" s="4" t="s">
        <v>12</v>
      </c>
    </row>
    <row r="9171" customFormat="false" ht="15.75" hidden="false" customHeight="false" outlineLevel="0" collapsed="false">
      <c r="A9171" s="3" t="n">
        <v>9170</v>
      </c>
      <c r="B9171" s="4" t="s">
        <v>31236</v>
      </c>
      <c r="C9171" s="4" t="s">
        <v>3495</v>
      </c>
      <c r="D9171" s="4" t="s">
        <v>31237</v>
      </c>
      <c r="E9171" s="4" t="n">
        <f aca="false">+919714962704</f>
        <v>919714962704</v>
      </c>
      <c r="F9171" s="4" t="s">
        <v>31238</v>
      </c>
      <c r="G9171" s="4" t="s">
        <v>12</v>
      </c>
    </row>
    <row r="9172" customFormat="false" ht="15.75" hidden="false" customHeight="false" outlineLevel="0" collapsed="false">
      <c r="A9172" s="3" t="n">
        <v>9171</v>
      </c>
      <c r="B9172" s="4" t="s">
        <v>31239</v>
      </c>
      <c r="C9172" s="4" t="s">
        <v>3495</v>
      </c>
      <c r="D9172" s="4" t="s">
        <v>31240</v>
      </c>
      <c r="E9172" s="4" t="s">
        <v>10</v>
      </c>
      <c r="F9172" s="4" t="s">
        <v>31241</v>
      </c>
      <c r="G9172" s="4" t="s">
        <v>12</v>
      </c>
    </row>
    <row r="9173" customFormat="false" ht="15.75" hidden="false" customHeight="false" outlineLevel="0" collapsed="false">
      <c r="A9173" s="3" t="n">
        <v>9172</v>
      </c>
      <c r="B9173" s="4" t="s">
        <v>31242</v>
      </c>
      <c r="C9173" s="4" t="s">
        <v>31243</v>
      </c>
      <c r="D9173" s="4" t="s">
        <v>31244</v>
      </c>
      <c r="E9173" s="4" t="s">
        <v>10</v>
      </c>
      <c r="F9173" s="4" t="s">
        <v>31245</v>
      </c>
      <c r="G9173" s="4" t="s">
        <v>12</v>
      </c>
    </row>
    <row r="9174" customFormat="false" ht="15.75" hidden="false" customHeight="false" outlineLevel="0" collapsed="false">
      <c r="A9174" s="3" t="n">
        <v>9173</v>
      </c>
      <c r="B9174" s="4" t="s">
        <v>31246</v>
      </c>
      <c r="C9174" s="4" t="s">
        <v>8620</v>
      </c>
      <c r="D9174" s="4" t="s">
        <v>31247</v>
      </c>
      <c r="E9174" s="4" t="n">
        <f aca="false">+914065555575</f>
        <v>914065555575</v>
      </c>
      <c r="F9174" s="4" t="s">
        <v>31248</v>
      </c>
      <c r="G9174" s="4" t="s">
        <v>12</v>
      </c>
    </row>
    <row r="9175" customFormat="false" ht="15.75" hidden="false" customHeight="false" outlineLevel="0" collapsed="false">
      <c r="A9175" s="3" t="n">
        <v>9174</v>
      </c>
      <c r="B9175" s="4" t="s">
        <v>31249</v>
      </c>
      <c r="C9175" s="4" t="s">
        <v>31250</v>
      </c>
      <c r="D9175" s="4" t="s">
        <v>31251</v>
      </c>
      <c r="E9175" s="4" t="s">
        <v>10</v>
      </c>
      <c r="F9175" s="4" t="s">
        <v>31252</v>
      </c>
      <c r="G9175" s="4" t="s">
        <v>12</v>
      </c>
    </row>
    <row r="9176" customFormat="false" ht="15.75" hidden="false" customHeight="false" outlineLevel="0" collapsed="false">
      <c r="A9176" s="3" t="n">
        <v>9175</v>
      </c>
      <c r="B9176" s="4" t="s">
        <v>31253</v>
      </c>
      <c r="C9176" s="4" t="s">
        <v>31254</v>
      </c>
      <c r="D9176" s="4" t="s">
        <v>31255</v>
      </c>
      <c r="E9176" s="4" t="s">
        <v>10</v>
      </c>
      <c r="F9176" s="4" t="s">
        <v>31256</v>
      </c>
      <c r="G9176" s="4" t="s">
        <v>12</v>
      </c>
    </row>
    <row r="9177" customFormat="false" ht="15.75" hidden="false" customHeight="false" outlineLevel="0" collapsed="false">
      <c r="A9177" s="3" t="n">
        <v>9176</v>
      </c>
      <c r="B9177" s="4" t="s">
        <v>31257</v>
      </c>
      <c r="C9177" s="4" t="s">
        <v>6853</v>
      </c>
      <c r="D9177" s="4" t="s">
        <v>31258</v>
      </c>
      <c r="E9177" s="4" t="s">
        <v>10</v>
      </c>
      <c r="F9177" s="4" t="s">
        <v>31259</v>
      </c>
      <c r="G9177" s="4" t="s">
        <v>12</v>
      </c>
    </row>
    <row r="9178" customFormat="false" ht="15.75" hidden="false" customHeight="false" outlineLevel="0" collapsed="false">
      <c r="A9178" s="3" t="n">
        <v>9177</v>
      </c>
      <c r="B9178" s="4" t="s">
        <v>31260</v>
      </c>
      <c r="C9178" s="4" t="s">
        <v>25906</v>
      </c>
      <c r="D9178" s="4" t="s">
        <v>31261</v>
      </c>
      <c r="E9178" s="4" t="n">
        <f aca="false">+918026716453</f>
        <v>918026716453</v>
      </c>
      <c r="F9178" s="4" t="s">
        <v>31262</v>
      </c>
      <c r="G9178" s="4" t="s">
        <v>12</v>
      </c>
    </row>
    <row r="9179" customFormat="false" ht="15.75" hidden="false" customHeight="false" outlineLevel="0" collapsed="false">
      <c r="A9179" s="3" t="n">
        <v>9178</v>
      </c>
      <c r="B9179" s="4" t="s">
        <v>31263</v>
      </c>
      <c r="C9179" s="4" t="s">
        <v>31264</v>
      </c>
      <c r="D9179" s="4" t="s">
        <v>31265</v>
      </c>
      <c r="E9179" s="4" t="n">
        <f aca="false">+918322453842</f>
        <v>918322453842</v>
      </c>
      <c r="F9179" s="4" t="s">
        <v>31266</v>
      </c>
      <c r="G9179" s="4" t="s">
        <v>12</v>
      </c>
    </row>
    <row r="9180" customFormat="false" ht="15.75" hidden="false" customHeight="false" outlineLevel="0" collapsed="false">
      <c r="A9180" s="3" t="n">
        <v>9179</v>
      </c>
      <c r="B9180" s="4" t="s">
        <v>31267</v>
      </c>
      <c r="C9180" s="4" t="s">
        <v>31268</v>
      </c>
      <c r="D9180" s="4" t="s">
        <v>31269</v>
      </c>
      <c r="E9180" s="4" t="n">
        <f aca="false">+914044565100</f>
        <v>914044565100</v>
      </c>
      <c r="F9180" s="4" t="s">
        <v>31270</v>
      </c>
      <c r="G9180" s="4" t="s">
        <v>12</v>
      </c>
    </row>
    <row r="9181" customFormat="false" ht="15.75" hidden="false" customHeight="false" outlineLevel="0" collapsed="false">
      <c r="A9181" s="3" t="n">
        <v>9180</v>
      </c>
      <c r="B9181" s="4" t="s">
        <v>31271</v>
      </c>
      <c r="C9181" s="4" t="s">
        <v>1222</v>
      </c>
      <c r="D9181" s="4" t="s">
        <v>31272</v>
      </c>
      <c r="E9181" s="4" t="s">
        <v>10</v>
      </c>
      <c r="F9181" s="4" t="s">
        <v>31273</v>
      </c>
      <c r="G9181" s="4" t="s">
        <v>12</v>
      </c>
    </row>
    <row r="9182" customFormat="false" ht="15.75" hidden="false" customHeight="false" outlineLevel="0" collapsed="false">
      <c r="A9182" s="3" t="n">
        <v>9181</v>
      </c>
      <c r="B9182" s="4" t="s">
        <v>31274</v>
      </c>
      <c r="C9182" s="7" t="s">
        <v>31275</v>
      </c>
      <c r="D9182" s="7" t="s">
        <v>31276</v>
      </c>
      <c r="E9182" s="7" t="s">
        <v>10</v>
      </c>
      <c r="F9182" s="7" t="s">
        <v>10</v>
      </c>
      <c r="G9182" s="7" t="s">
        <v>12</v>
      </c>
    </row>
    <row r="9183" customFormat="false" ht="15.75" hidden="false" customHeight="false" outlineLevel="0" collapsed="false">
      <c r="A9183" s="3" t="n">
        <v>9182</v>
      </c>
      <c r="B9183" s="4" t="s">
        <v>31277</v>
      </c>
      <c r="C9183" s="4" t="s">
        <v>31278</v>
      </c>
      <c r="D9183" s="4" t="s">
        <v>31279</v>
      </c>
      <c r="E9183" s="4" t="s">
        <v>10</v>
      </c>
      <c r="F9183" s="4" t="s">
        <v>31280</v>
      </c>
      <c r="G9183" s="4" t="s">
        <v>12</v>
      </c>
    </row>
    <row r="9184" customFormat="false" ht="15.75" hidden="false" customHeight="false" outlineLevel="0" collapsed="false">
      <c r="A9184" s="3" t="n">
        <v>9183</v>
      </c>
      <c r="B9184" s="4" t="s">
        <v>31281</v>
      </c>
      <c r="C9184" s="4" t="s">
        <v>31282</v>
      </c>
      <c r="D9184" s="4" t="s">
        <v>31283</v>
      </c>
      <c r="E9184" s="4" t="s">
        <v>10</v>
      </c>
      <c r="F9184" s="4" t="s">
        <v>31284</v>
      </c>
      <c r="G9184" s="4" t="s">
        <v>12</v>
      </c>
    </row>
    <row r="9185" customFormat="false" ht="15.75" hidden="false" customHeight="false" outlineLevel="0" collapsed="false">
      <c r="A9185" s="3" t="n">
        <v>9184</v>
      </c>
      <c r="B9185" s="4" t="s">
        <v>31285</v>
      </c>
      <c r="C9185" s="4" t="s">
        <v>31</v>
      </c>
      <c r="D9185" s="4" t="s">
        <v>31286</v>
      </c>
      <c r="E9185" s="4" t="n">
        <f aca="false">+912226795281</f>
        <v>912226795281</v>
      </c>
      <c r="F9185" s="4" t="s">
        <v>31287</v>
      </c>
      <c r="G9185" s="4" t="s">
        <v>12</v>
      </c>
    </row>
    <row r="9186" customFormat="false" ht="15.75" hidden="false" customHeight="false" outlineLevel="0" collapsed="false">
      <c r="A9186" s="3" t="n">
        <v>9185</v>
      </c>
      <c r="B9186" s="4" t="s">
        <v>31288</v>
      </c>
      <c r="C9186" s="4" t="s">
        <v>31</v>
      </c>
      <c r="D9186" s="4" t="s">
        <v>31289</v>
      </c>
      <c r="E9186" s="4" t="s">
        <v>10</v>
      </c>
      <c r="F9186" s="4" t="s">
        <v>31290</v>
      </c>
      <c r="G9186" s="4" t="s">
        <v>12</v>
      </c>
    </row>
    <row r="9187" customFormat="false" ht="15.75" hidden="false" customHeight="false" outlineLevel="0" collapsed="false">
      <c r="A9187" s="3" t="n">
        <v>9186</v>
      </c>
      <c r="B9187" s="4" t="s">
        <v>31291</v>
      </c>
      <c r="C9187" s="4" t="s">
        <v>3495</v>
      </c>
      <c r="D9187" s="4" t="s">
        <v>31292</v>
      </c>
      <c r="E9187" s="4" t="s">
        <v>31293</v>
      </c>
      <c r="F9187" s="4" t="s">
        <v>31294</v>
      </c>
      <c r="G9187" s="4" t="s">
        <v>12</v>
      </c>
    </row>
    <row r="9188" customFormat="false" ht="15.75" hidden="false" customHeight="false" outlineLevel="0" collapsed="false">
      <c r="A9188" s="3" t="n">
        <v>9187</v>
      </c>
      <c r="B9188" s="4" t="s">
        <v>31295</v>
      </c>
      <c r="C9188" s="4" t="s">
        <v>31</v>
      </c>
      <c r="D9188" s="6" t="s">
        <v>31296</v>
      </c>
      <c r="E9188" s="4" t="s">
        <v>10</v>
      </c>
      <c r="F9188" s="4" t="s">
        <v>31297</v>
      </c>
      <c r="G9188" s="4" t="s">
        <v>12</v>
      </c>
    </row>
    <row r="9189" customFormat="false" ht="15.75" hidden="false" customHeight="false" outlineLevel="0" collapsed="false">
      <c r="A9189" s="3" t="n">
        <v>9188</v>
      </c>
      <c r="B9189" s="4" t="s">
        <v>31298</v>
      </c>
      <c r="C9189" s="4" t="s">
        <v>10747</v>
      </c>
      <c r="D9189" s="4" t="s">
        <v>31299</v>
      </c>
      <c r="E9189" s="4" t="n">
        <f aca="false">+918040832100</f>
        <v>918040832100</v>
      </c>
      <c r="F9189" s="4" t="s">
        <v>31300</v>
      </c>
      <c r="G9189" s="4" t="s">
        <v>12</v>
      </c>
    </row>
    <row r="9190" customFormat="false" ht="15.75" hidden="false" customHeight="false" outlineLevel="0" collapsed="false">
      <c r="A9190" s="3" t="n">
        <v>9189</v>
      </c>
      <c r="B9190" s="4" t="s">
        <v>31301</v>
      </c>
      <c r="C9190" s="7" t="s">
        <v>31302</v>
      </c>
      <c r="D9190" s="7" t="s">
        <v>31303</v>
      </c>
      <c r="E9190" s="7" t="s">
        <v>10</v>
      </c>
      <c r="F9190" s="7" t="s">
        <v>10</v>
      </c>
      <c r="G9190" s="7" t="s">
        <v>12</v>
      </c>
    </row>
    <row r="9191" customFormat="false" ht="15.75" hidden="false" customHeight="false" outlineLevel="0" collapsed="false">
      <c r="A9191" s="3" t="n">
        <v>9190</v>
      </c>
      <c r="B9191" s="4" t="s">
        <v>31304</v>
      </c>
      <c r="C9191" s="4" t="s">
        <v>31</v>
      </c>
      <c r="D9191" s="4" t="s">
        <v>31305</v>
      </c>
      <c r="E9191" s="4" t="n">
        <f aca="false">+918043489900</f>
        <v>918043489900</v>
      </c>
      <c r="F9191" s="4" t="s">
        <v>31306</v>
      </c>
      <c r="G9191" s="4" t="s">
        <v>12</v>
      </c>
    </row>
    <row r="9192" customFormat="false" ht="15.75" hidden="false" customHeight="false" outlineLevel="0" collapsed="false">
      <c r="A9192" s="3" t="n">
        <v>9191</v>
      </c>
      <c r="B9192" s="4" t="s">
        <v>31307</v>
      </c>
      <c r="C9192" s="4" t="s">
        <v>31308</v>
      </c>
      <c r="D9192" s="4" t="s">
        <v>31309</v>
      </c>
      <c r="E9192" s="4" t="n">
        <f aca="false">+914040165422</f>
        <v>914040165422</v>
      </c>
      <c r="F9192" s="4" t="s">
        <v>31310</v>
      </c>
      <c r="G9192" s="4" t="s">
        <v>12</v>
      </c>
    </row>
    <row r="9193" customFormat="false" ht="15.75" hidden="false" customHeight="false" outlineLevel="0" collapsed="false">
      <c r="A9193" s="3" t="n">
        <v>9192</v>
      </c>
      <c r="B9193" s="4" t="s">
        <v>31311</v>
      </c>
      <c r="C9193" s="4" t="s">
        <v>17450</v>
      </c>
      <c r="D9193" s="4" t="s">
        <v>31312</v>
      </c>
      <c r="E9193" s="4" t="e">
        <f aca="false">+33 4009 1200</f>
        <v>#VALUE!</v>
      </c>
      <c r="F9193" s="10" t="s">
        <v>31313</v>
      </c>
      <c r="G9193" s="4" t="s">
        <v>12</v>
      </c>
    </row>
    <row r="9194" customFormat="false" ht="15.75" hidden="false" customHeight="false" outlineLevel="0" collapsed="false">
      <c r="A9194" s="3" t="n">
        <v>9193</v>
      </c>
      <c r="B9194" s="4" t="s">
        <v>31314</v>
      </c>
      <c r="C9194" s="4" t="s">
        <v>29458</v>
      </c>
      <c r="D9194" s="4" t="s">
        <v>31315</v>
      </c>
      <c r="E9194" s="4" t="s">
        <v>10</v>
      </c>
      <c r="F9194" s="4" t="s">
        <v>31316</v>
      </c>
      <c r="G9194" s="4" t="s">
        <v>12</v>
      </c>
    </row>
    <row r="9195" customFormat="false" ht="15.75" hidden="false" customHeight="false" outlineLevel="0" collapsed="false">
      <c r="A9195" s="3" t="n">
        <v>9194</v>
      </c>
      <c r="B9195" s="4" t="s">
        <v>31317</v>
      </c>
      <c r="C9195" s="4" t="s">
        <v>31318</v>
      </c>
      <c r="D9195" s="4" t="s">
        <v>31319</v>
      </c>
      <c r="E9195" s="4" t="n">
        <f aca="false">+912030511201</f>
        <v>912030511201</v>
      </c>
      <c r="F9195" s="4" t="s">
        <v>31320</v>
      </c>
      <c r="G9195" s="4" t="s">
        <v>12</v>
      </c>
    </row>
    <row r="9196" customFormat="false" ht="15.75" hidden="false" customHeight="false" outlineLevel="0" collapsed="false">
      <c r="A9196" s="3" t="n">
        <v>9195</v>
      </c>
      <c r="B9196" s="4" t="s">
        <v>31321</v>
      </c>
      <c r="C9196" s="4" t="s">
        <v>31322</v>
      </c>
      <c r="D9196" s="4" t="s">
        <v>31323</v>
      </c>
      <c r="E9196" s="4" t="s">
        <v>10</v>
      </c>
      <c r="F9196" s="4" t="s">
        <v>31324</v>
      </c>
      <c r="G9196" s="4" t="s">
        <v>12</v>
      </c>
    </row>
    <row r="9197" customFormat="false" ht="15.75" hidden="false" customHeight="false" outlineLevel="0" collapsed="false">
      <c r="A9197" s="3" t="n">
        <v>9196</v>
      </c>
      <c r="B9197" s="4" t="s">
        <v>31325</v>
      </c>
      <c r="C9197" s="4" t="s">
        <v>31326</v>
      </c>
      <c r="D9197" s="4" t="s">
        <v>31327</v>
      </c>
      <c r="E9197" s="4" t="s">
        <v>10</v>
      </c>
      <c r="F9197" s="4" t="s">
        <v>31328</v>
      </c>
      <c r="G9197" s="4" t="s">
        <v>12</v>
      </c>
    </row>
    <row r="9198" customFormat="false" ht="15.75" hidden="false" customHeight="false" outlineLevel="0" collapsed="false">
      <c r="A9198" s="3" t="n">
        <v>9197</v>
      </c>
      <c r="B9198" s="4" t="s">
        <v>31329</v>
      </c>
      <c r="C9198" s="4" t="s">
        <v>31330</v>
      </c>
      <c r="D9198" s="6" t="s">
        <v>31331</v>
      </c>
      <c r="E9198" s="4" t="s">
        <v>31332</v>
      </c>
      <c r="F9198" s="4" t="s">
        <v>31333</v>
      </c>
      <c r="G9198" s="4" t="s">
        <v>12</v>
      </c>
    </row>
    <row r="9199" customFormat="false" ht="15.75" hidden="false" customHeight="false" outlineLevel="0" collapsed="false">
      <c r="A9199" s="3" t="n">
        <v>9198</v>
      </c>
      <c r="B9199" s="4" t="s">
        <v>31334</v>
      </c>
      <c r="C9199" s="7" t="s">
        <v>31335</v>
      </c>
      <c r="D9199" s="7" t="s">
        <v>31336</v>
      </c>
      <c r="E9199" s="7" t="s">
        <v>10</v>
      </c>
      <c r="F9199" s="7" t="s">
        <v>10</v>
      </c>
      <c r="G9199" s="7" t="s">
        <v>12</v>
      </c>
    </row>
    <row r="9200" customFormat="false" ht="15.75" hidden="false" customHeight="false" outlineLevel="0" collapsed="false">
      <c r="A9200" s="3" t="n">
        <v>9199</v>
      </c>
      <c r="B9200" s="4" t="s">
        <v>31337</v>
      </c>
      <c r="C9200" s="4" t="s">
        <v>31338</v>
      </c>
      <c r="D9200" s="4" t="s">
        <v>31339</v>
      </c>
      <c r="E9200" s="4" t="s">
        <v>10</v>
      </c>
      <c r="F9200" s="4" t="s">
        <v>31340</v>
      </c>
      <c r="G9200" s="4" t="s">
        <v>12</v>
      </c>
    </row>
    <row r="9201" customFormat="false" ht="15.75" hidden="false" customHeight="false" outlineLevel="0" collapsed="false">
      <c r="A9201" s="3" t="n">
        <v>9200</v>
      </c>
      <c r="B9201" s="4" t="s">
        <v>31341</v>
      </c>
      <c r="C9201" s="4" t="s">
        <v>3495</v>
      </c>
      <c r="D9201" s="4" t="s">
        <v>31342</v>
      </c>
      <c r="E9201" s="4" t="s">
        <v>10</v>
      </c>
      <c r="F9201" s="4" t="s">
        <v>31343</v>
      </c>
      <c r="G9201" s="4" t="s">
        <v>12</v>
      </c>
    </row>
    <row r="9202" customFormat="false" ht="15.75" hidden="false" customHeight="false" outlineLevel="0" collapsed="false">
      <c r="A9202" s="3" t="n">
        <v>9201</v>
      </c>
      <c r="B9202" s="4" t="s">
        <v>31344</v>
      </c>
      <c r="C9202" s="4" t="s">
        <v>3495</v>
      </c>
      <c r="D9202" s="4" t="s">
        <v>31345</v>
      </c>
      <c r="E9202" s="4" t="s">
        <v>31346</v>
      </c>
      <c r="F9202" s="4" t="s">
        <v>31316</v>
      </c>
      <c r="G9202" s="4" t="s">
        <v>12</v>
      </c>
    </row>
    <row r="9203" customFormat="false" ht="15.75" hidden="false" customHeight="false" outlineLevel="0" collapsed="false">
      <c r="A9203" s="3" t="n">
        <v>9202</v>
      </c>
      <c r="B9203" s="4" t="s">
        <v>31347</v>
      </c>
      <c r="C9203" s="4" t="s">
        <v>21839</v>
      </c>
      <c r="D9203" s="4" t="s">
        <v>31348</v>
      </c>
      <c r="E9203" s="4" t="s">
        <v>10</v>
      </c>
      <c r="F9203" s="4" t="s">
        <v>31349</v>
      </c>
      <c r="G9203" s="4" t="s">
        <v>12</v>
      </c>
    </row>
    <row r="9204" customFormat="false" ht="15.75" hidden="false" customHeight="false" outlineLevel="0" collapsed="false">
      <c r="A9204" s="3" t="n">
        <v>9203</v>
      </c>
      <c r="B9204" s="4" t="s">
        <v>31350</v>
      </c>
      <c r="C9204" s="4" t="s">
        <v>31351</v>
      </c>
      <c r="D9204" s="4" t="s">
        <v>31352</v>
      </c>
      <c r="E9204" s="4" t="n">
        <f aca="false">+914428413968</f>
        <v>914428413968</v>
      </c>
      <c r="F9204" s="4" t="s">
        <v>31353</v>
      </c>
      <c r="G9204" s="4" t="s">
        <v>12</v>
      </c>
    </row>
    <row r="9205" customFormat="false" ht="15.75" hidden="false" customHeight="false" outlineLevel="0" collapsed="false">
      <c r="A9205" s="3" t="n">
        <v>9204</v>
      </c>
      <c r="B9205" s="4" t="s">
        <v>31354</v>
      </c>
      <c r="C9205" s="7" t="s">
        <v>31355</v>
      </c>
      <c r="D9205" s="7" t="s">
        <v>31356</v>
      </c>
      <c r="E9205" s="7" t="s">
        <v>10</v>
      </c>
      <c r="F9205" s="7" t="s">
        <v>10</v>
      </c>
      <c r="G9205" s="7" t="s">
        <v>12</v>
      </c>
    </row>
    <row r="9206" customFormat="false" ht="15.75" hidden="false" customHeight="false" outlineLevel="0" collapsed="false">
      <c r="A9206" s="3" t="n">
        <v>9205</v>
      </c>
      <c r="B9206" s="4" t="s">
        <v>31357</v>
      </c>
      <c r="C9206" s="4" t="s">
        <v>31</v>
      </c>
      <c r="D9206" s="4" t="s">
        <v>31358</v>
      </c>
      <c r="E9206" s="4" t="n">
        <f aca="false">+914023357442</f>
        <v>914023357442</v>
      </c>
      <c r="F9206" s="4" t="s">
        <v>31359</v>
      </c>
      <c r="G9206" s="4" t="s">
        <v>12</v>
      </c>
    </row>
    <row r="9207" customFormat="false" ht="15.75" hidden="false" customHeight="false" outlineLevel="0" collapsed="false">
      <c r="A9207" s="3" t="n">
        <v>9206</v>
      </c>
      <c r="B9207" s="4" t="s">
        <v>31360</v>
      </c>
      <c r="C9207" s="4" t="s">
        <v>31361</v>
      </c>
      <c r="D9207" s="4" t="s">
        <v>31362</v>
      </c>
      <c r="E9207" s="4" t="s">
        <v>10</v>
      </c>
      <c r="F9207" s="4" t="s">
        <v>31363</v>
      </c>
      <c r="G9207" s="4" t="s">
        <v>12</v>
      </c>
    </row>
    <row r="9208" customFormat="false" ht="15.75" hidden="false" customHeight="false" outlineLevel="0" collapsed="false">
      <c r="A9208" s="3" t="n">
        <v>9207</v>
      </c>
      <c r="B9208" s="4" t="s">
        <v>31364</v>
      </c>
      <c r="C9208" s="4" t="s">
        <v>31</v>
      </c>
      <c r="D9208" s="4" t="s">
        <v>31365</v>
      </c>
      <c r="E9208" s="4" t="s">
        <v>10</v>
      </c>
      <c r="F9208" s="4" t="s">
        <v>31366</v>
      </c>
      <c r="G9208" s="4" t="s">
        <v>12</v>
      </c>
    </row>
    <row r="9209" customFormat="false" ht="15.75" hidden="false" customHeight="false" outlineLevel="0" collapsed="false">
      <c r="A9209" s="3" t="n">
        <v>9208</v>
      </c>
      <c r="B9209" s="4" t="s">
        <v>31367</v>
      </c>
      <c r="C9209" s="4" t="s">
        <v>31</v>
      </c>
      <c r="D9209" s="4" t="s">
        <v>31368</v>
      </c>
      <c r="E9209" s="4" t="s">
        <v>10</v>
      </c>
      <c r="F9209" s="4" t="s">
        <v>31369</v>
      </c>
      <c r="G9209" s="4" t="s">
        <v>12</v>
      </c>
    </row>
    <row r="9210" customFormat="false" ht="15.75" hidden="false" customHeight="false" outlineLevel="0" collapsed="false">
      <c r="A9210" s="3" t="n">
        <v>9209</v>
      </c>
      <c r="B9210" s="4" t="s">
        <v>31370</v>
      </c>
      <c r="C9210" s="4" t="s">
        <v>31371</v>
      </c>
      <c r="D9210" s="4" t="s">
        <v>31372</v>
      </c>
      <c r="E9210" s="4" t="n">
        <f aca="false">+919664763099</f>
        <v>919664763099</v>
      </c>
      <c r="F9210" s="4" t="s">
        <v>31373</v>
      </c>
      <c r="G9210" s="4" t="s">
        <v>12</v>
      </c>
    </row>
    <row r="9211" customFormat="false" ht="15.75" hidden="false" customHeight="false" outlineLevel="0" collapsed="false">
      <c r="A9211" s="3" t="n">
        <v>9210</v>
      </c>
      <c r="B9211" s="5" t="s">
        <v>31374</v>
      </c>
      <c r="C9211" s="4" t="s">
        <v>31375</v>
      </c>
      <c r="D9211" s="4" t="s">
        <v>31376</v>
      </c>
      <c r="E9211" s="4" t="n">
        <f aca="false">+919777454066  +912827661637  +916645666268</f>
        <v>2749250781971</v>
      </c>
      <c r="F9211" s="4" t="s">
        <v>31377</v>
      </c>
      <c r="G9211" s="4" t="s">
        <v>12</v>
      </c>
    </row>
    <row r="9212" customFormat="false" ht="15.75" hidden="false" customHeight="false" outlineLevel="0" collapsed="false">
      <c r="A9212" s="3" t="n">
        <v>9211</v>
      </c>
      <c r="B9212" s="4" t="s">
        <v>31378</v>
      </c>
      <c r="C9212" s="4" t="s">
        <v>1121</v>
      </c>
      <c r="D9212" s="4" t="s">
        <v>31379</v>
      </c>
      <c r="E9212" s="4" t="n">
        <f aca="false">+919626700600</f>
        <v>919626700600</v>
      </c>
      <c r="F9212" s="4" t="s">
        <v>31380</v>
      </c>
      <c r="G9212" s="4" t="s">
        <v>12</v>
      </c>
    </row>
    <row r="9213" customFormat="false" ht="15.75" hidden="false" customHeight="false" outlineLevel="0" collapsed="false">
      <c r="A9213" s="3" t="n">
        <v>9212</v>
      </c>
      <c r="B9213" s="4" t="s">
        <v>31381</v>
      </c>
      <c r="C9213" s="4" t="s">
        <v>31</v>
      </c>
      <c r="D9213" s="4" t="s">
        <v>31382</v>
      </c>
      <c r="E9213" s="4" t="s">
        <v>31383</v>
      </c>
      <c r="F9213" s="4" t="s">
        <v>31384</v>
      </c>
      <c r="G9213" s="4" t="s">
        <v>12</v>
      </c>
    </row>
    <row r="9214" customFormat="false" ht="15.75" hidden="false" customHeight="false" outlineLevel="0" collapsed="false">
      <c r="A9214" s="3" t="n">
        <v>9213</v>
      </c>
      <c r="B9214" s="4" t="s">
        <v>31385</v>
      </c>
      <c r="C9214" s="4" t="s">
        <v>31386</v>
      </c>
      <c r="D9214" s="4" t="s">
        <v>31387</v>
      </c>
      <c r="E9214" s="4" t="s">
        <v>31388</v>
      </c>
      <c r="F9214" s="4" t="s">
        <v>31389</v>
      </c>
      <c r="G9214" s="4" t="s">
        <v>12</v>
      </c>
    </row>
    <row r="9215" customFormat="false" ht="15.75" hidden="false" customHeight="false" outlineLevel="0" collapsed="false">
      <c r="A9215" s="3" t="n">
        <v>9214</v>
      </c>
      <c r="B9215" s="4" t="s">
        <v>31390</v>
      </c>
      <c r="C9215" s="4" t="s">
        <v>31391</v>
      </c>
      <c r="D9215" s="4" t="s">
        <v>31392</v>
      </c>
      <c r="E9215" s="4" t="s">
        <v>10</v>
      </c>
      <c r="F9215" s="4" t="s">
        <v>31393</v>
      </c>
      <c r="G9215" s="4" t="s">
        <v>12</v>
      </c>
    </row>
    <row r="9216" customFormat="false" ht="15.75" hidden="false" customHeight="false" outlineLevel="0" collapsed="false">
      <c r="A9216" s="3" t="n">
        <v>9215</v>
      </c>
      <c r="B9216" s="4" t="s">
        <v>31394</v>
      </c>
      <c r="C9216" s="4" t="s">
        <v>31395</v>
      </c>
      <c r="D9216" s="4" t="s">
        <v>31396</v>
      </c>
      <c r="E9216" s="4" t="s">
        <v>10</v>
      </c>
      <c r="F9216" s="4" t="s">
        <v>31397</v>
      </c>
      <c r="G9216" s="4" t="s">
        <v>12</v>
      </c>
    </row>
    <row r="9217" customFormat="false" ht="15.75" hidden="false" customHeight="false" outlineLevel="0" collapsed="false">
      <c r="A9217" s="3" t="n">
        <v>9216</v>
      </c>
      <c r="B9217" s="4" t="s">
        <v>31398</v>
      </c>
      <c r="C9217" s="4" t="s">
        <v>31399</v>
      </c>
      <c r="D9217" s="4" t="s">
        <v>31400</v>
      </c>
      <c r="E9217" s="4" t="n">
        <f aca="false">+919096171700</f>
        <v>919096171700</v>
      </c>
      <c r="F9217" s="4" t="s">
        <v>31401</v>
      </c>
      <c r="G9217" s="4" t="s">
        <v>12</v>
      </c>
    </row>
    <row r="9218" customFormat="false" ht="15.75" hidden="false" customHeight="false" outlineLevel="0" collapsed="false">
      <c r="A9218" s="3" t="n">
        <v>9217</v>
      </c>
      <c r="B9218" s="4" t="s">
        <v>31402</v>
      </c>
      <c r="C9218" s="7" t="s">
        <v>31403</v>
      </c>
      <c r="D9218" s="7" t="s">
        <v>31404</v>
      </c>
      <c r="E9218" s="7" t="s">
        <v>10</v>
      </c>
      <c r="F9218" s="7" t="s">
        <v>10</v>
      </c>
      <c r="G9218" s="7" t="s">
        <v>12</v>
      </c>
    </row>
    <row r="9219" customFormat="false" ht="15.75" hidden="false" customHeight="false" outlineLevel="0" collapsed="false">
      <c r="A9219" s="3" t="n">
        <v>9218</v>
      </c>
      <c r="B9219" s="4" t="s">
        <v>31405</v>
      </c>
      <c r="C9219" s="4" t="s">
        <v>4454</v>
      </c>
      <c r="D9219" s="4" t="s">
        <v>31406</v>
      </c>
      <c r="E9219" s="4" t="s">
        <v>10</v>
      </c>
      <c r="F9219" s="4" t="s">
        <v>31407</v>
      </c>
      <c r="G9219" s="4" t="s">
        <v>12</v>
      </c>
    </row>
    <row r="9220" customFormat="false" ht="15.75" hidden="false" customHeight="false" outlineLevel="0" collapsed="false">
      <c r="A9220" s="3" t="n">
        <v>9219</v>
      </c>
      <c r="B9220" s="4" t="s">
        <v>31408</v>
      </c>
      <c r="C9220" s="4" t="s">
        <v>6853</v>
      </c>
      <c r="D9220" s="4" t="s">
        <v>31409</v>
      </c>
      <c r="E9220" s="4" t="n">
        <f aca="false">+914442122127</f>
        <v>914442122127</v>
      </c>
      <c r="F9220" s="4" t="s">
        <v>31410</v>
      </c>
      <c r="G9220" s="4" t="s">
        <v>12</v>
      </c>
    </row>
    <row r="9221" customFormat="false" ht="15.75" hidden="false" customHeight="false" outlineLevel="0" collapsed="false">
      <c r="A9221" s="3" t="n">
        <v>9220</v>
      </c>
      <c r="B9221" s="4" t="s">
        <v>31411</v>
      </c>
      <c r="C9221" s="4" t="s">
        <v>31</v>
      </c>
      <c r="D9221" s="4" t="s">
        <v>31412</v>
      </c>
      <c r="E9221" s="4" t="s">
        <v>31413</v>
      </c>
      <c r="F9221" s="4" t="s">
        <v>31414</v>
      </c>
      <c r="G9221" s="4" t="s">
        <v>12</v>
      </c>
    </row>
    <row r="9222" customFormat="false" ht="15.75" hidden="false" customHeight="false" outlineLevel="0" collapsed="false">
      <c r="A9222" s="3" t="n">
        <v>9221</v>
      </c>
      <c r="B9222" s="4" t="s">
        <v>31415</v>
      </c>
      <c r="C9222" s="4" t="s">
        <v>31416</v>
      </c>
      <c r="D9222" s="4" t="s">
        <v>31417</v>
      </c>
      <c r="E9222" s="4" t="s">
        <v>10</v>
      </c>
      <c r="F9222" s="4" t="s">
        <v>31418</v>
      </c>
      <c r="G9222" s="4" t="s">
        <v>12</v>
      </c>
    </row>
    <row r="9223" customFormat="false" ht="15.75" hidden="false" customHeight="false" outlineLevel="0" collapsed="false">
      <c r="A9223" s="3" t="n">
        <v>9222</v>
      </c>
      <c r="B9223" s="4" t="s">
        <v>31419</v>
      </c>
      <c r="C9223" s="4" t="s">
        <v>31420</v>
      </c>
      <c r="D9223" s="4" t="s">
        <v>31421</v>
      </c>
      <c r="E9223" s="4" t="s">
        <v>10</v>
      </c>
      <c r="F9223" s="4" t="s">
        <v>31422</v>
      </c>
      <c r="G9223" s="4" t="s">
        <v>12</v>
      </c>
    </row>
    <row r="9224" customFormat="false" ht="15.75" hidden="false" customHeight="false" outlineLevel="0" collapsed="false">
      <c r="A9224" s="3" t="n">
        <v>9223</v>
      </c>
      <c r="B9224" s="4" t="s">
        <v>31423</v>
      </c>
      <c r="C9224" s="4" t="s">
        <v>3495</v>
      </c>
      <c r="D9224" s="4" t="s">
        <v>31424</v>
      </c>
      <c r="E9224" s="4" t="n">
        <f aca="false">+91-44-2445-3822</f>
        <v>-6220</v>
      </c>
      <c r="F9224" s="4" t="s">
        <v>31425</v>
      </c>
      <c r="G9224" s="4" t="s">
        <v>12</v>
      </c>
    </row>
    <row r="9225" customFormat="false" ht="15.75" hidden="false" customHeight="false" outlineLevel="0" collapsed="false">
      <c r="A9225" s="3" t="n">
        <v>9224</v>
      </c>
      <c r="B9225" s="4" t="s">
        <v>31426</v>
      </c>
      <c r="C9225" s="4" t="s">
        <v>31427</v>
      </c>
      <c r="D9225" s="4" t="s">
        <v>31428</v>
      </c>
      <c r="E9225" s="4" t="n">
        <f aca="false">+919836093935</f>
        <v>919836093935</v>
      </c>
      <c r="F9225" s="4" t="s">
        <v>31429</v>
      </c>
      <c r="G9225" s="4" t="s">
        <v>12</v>
      </c>
    </row>
    <row r="9226" customFormat="false" ht="15.75" hidden="false" customHeight="false" outlineLevel="0" collapsed="false">
      <c r="A9226" s="3" t="n">
        <v>9225</v>
      </c>
      <c r="B9226" s="4" t="s">
        <v>31430</v>
      </c>
      <c r="C9226" s="4" t="s">
        <v>400</v>
      </c>
      <c r="D9226" s="4" t="s">
        <v>31431</v>
      </c>
      <c r="E9226" s="4" t="n">
        <f aca="false">+914065159966</f>
        <v>914065159966</v>
      </c>
      <c r="F9226" s="4" t="s">
        <v>31432</v>
      </c>
      <c r="G9226" s="4" t="s">
        <v>12</v>
      </c>
    </row>
    <row r="9227" customFormat="false" ht="15.75" hidden="false" customHeight="false" outlineLevel="0" collapsed="false">
      <c r="A9227" s="3" t="n">
        <v>9226</v>
      </c>
      <c r="B9227" s="4" t="s">
        <v>31433</v>
      </c>
      <c r="C9227" s="4" t="s">
        <v>31434</v>
      </c>
      <c r="D9227" s="4" t="s">
        <v>31435</v>
      </c>
      <c r="E9227" s="4" t="n">
        <f aca="false">+911202350634</f>
        <v>911202350634</v>
      </c>
      <c r="F9227" s="4" t="s">
        <v>31436</v>
      </c>
      <c r="G9227" s="4" t="s">
        <v>12</v>
      </c>
    </row>
    <row r="9228" customFormat="false" ht="15.75" hidden="false" customHeight="false" outlineLevel="0" collapsed="false">
      <c r="A9228" s="3" t="n">
        <v>9227</v>
      </c>
      <c r="B9228" s="4" t="s">
        <v>31437</v>
      </c>
      <c r="C9228" s="7" t="s">
        <v>31438</v>
      </c>
      <c r="D9228" s="7" t="s">
        <v>31439</v>
      </c>
      <c r="E9228" s="7" t="s">
        <v>10</v>
      </c>
      <c r="F9228" s="7" t="s">
        <v>10</v>
      </c>
      <c r="G9228" s="7" t="s">
        <v>12</v>
      </c>
    </row>
    <row r="9229" customFormat="false" ht="15.75" hidden="false" customHeight="false" outlineLevel="0" collapsed="false">
      <c r="A9229" s="3" t="n">
        <v>9228</v>
      </c>
      <c r="B9229" s="4" t="s">
        <v>31440</v>
      </c>
      <c r="C9229" s="4" t="s">
        <v>31441</v>
      </c>
      <c r="D9229" s="4" t="s">
        <v>31442</v>
      </c>
      <c r="E9229" s="4" t="n">
        <f aca="false">+919843010381</f>
        <v>919843010381</v>
      </c>
      <c r="F9229" s="4" t="s">
        <v>31443</v>
      </c>
      <c r="G9229" s="4" t="s">
        <v>12</v>
      </c>
    </row>
    <row r="9230" customFormat="false" ht="15.75" hidden="false" customHeight="false" outlineLevel="0" collapsed="false">
      <c r="A9230" s="3" t="n">
        <v>9229</v>
      </c>
      <c r="B9230" s="5" t="s">
        <v>31444</v>
      </c>
      <c r="C9230" s="4" t="s">
        <v>31445</v>
      </c>
      <c r="D9230" s="4" t="s">
        <v>31446</v>
      </c>
      <c r="E9230" s="4" t="s">
        <v>10</v>
      </c>
      <c r="F9230" s="4" t="s">
        <v>31447</v>
      </c>
      <c r="G9230" s="4" t="s">
        <v>12</v>
      </c>
    </row>
    <row r="9231" customFormat="false" ht="15.75" hidden="false" customHeight="false" outlineLevel="0" collapsed="false">
      <c r="A9231" s="3" t="n">
        <v>9230</v>
      </c>
      <c r="B9231" s="4" t="s">
        <v>31448</v>
      </c>
      <c r="C9231" s="4" t="s">
        <v>31449</v>
      </c>
      <c r="D9231" s="4" t="s">
        <v>31450</v>
      </c>
      <c r="E9231" s="4" t="s">
        <v>10</v>
      </c>
      <c r="F9231" s="4" t="s">
        <v>31451</v>
      </c>
      <c r="G9231" s="4" t="s">
        <v>12</v>
      </c>
    </row>
    <row r="9232" customFormat="false" ht="15.75" hidden="false" customHeight="false" outlineLevel="0" collapsed="false">
      <c r="A9232" s="3" t="n">
        <v>9231</v>
      </c>
      <c r="B9232" s="4" t="s">
        <v>31452</v>
      </c>
      <c r="C9232" s="4" t="s">
        <v>31453</v>
      </c>
      <c r="D9232" s="4" t="s">
        <v>31454</v>
      </c>
      <c r="E9232" s="4" t="s">
        <v>10</v>
      </c>
      <c r="F9232" s="4" t="s">
        <v>31455</v>
      </c>
      <c r="G9232" s="4" t="s">
        <v>12</v>
      </c>
    </row>
    <row r="9233" customFormat="false" ht="15.75" hidden="false" customHeight="false" outlineLevel="0" collapsed="false">
      <c r="A9233" s="3" t="n">
        <v>9232</v>
      </c>
      <c r="B9233" s="4" t="s">
        <v>31456</v>
      </c>
      <c r="C9233" s="4" t="s">
        <v>29197</v>
      </c>
      <c r="D9233" s="4" t="s">
        <v>31457</v>
      </c>
      <c r="E9233" s="4" t="s">
        <v>10</v>
      </c>
      <c r="F9233" s="4" t="s">
        <v>31458</v>
      </c>
      <c r="G9233" s="4" t="s">
        <v>12</v>
      </c>
    </row>
    <row r="9234" customFormat="false" ht="15.75" hidden="false" customHeight="false" outlineLevel="0" collapsed="false">
      <c r="A9234" s="3" t="n">
        <v>9233</v>
      </c>
      <c r="B9234" s="4" t="s">
        <v>31459</v>
      </c>
      <c r="C9234" s="4" t="s">
        <v>31460</v>
      </c>
      <c r="D9234" s="10" t="s">
        <v>31461</v>
      </c>
      <c r="E9234" s="4" t="n">
        <f aca="false">+914030284711</f>
        <v>914030284711</v>
      </c>
      <c r="F9234" s="4" t="s">
        <v>31462</v>
      </c>
      <c r="G9234" s="4" t="s">
        <v>12</v>
      </c>
    </row>
    <row r="9235" customFormat="false" ht="15.75" hidden="false" customHeight="false" outlineLevel="0" collapsed="false">
      <c r="A9235" s="3" t="n">
        <v>9234</v>
      </c>
      <c r="B9235" s="4" t="s">
        <v>31463</v>
      </c>
      <c r="C9235" s="4" t="s">
        <v>31464</v>
      </c>
      <c r="D9235" s="4" t="s">
        <v>31465</v>
      </c>
      <c r="E9235" s="4" t="s">
        <v>10</v>
      </c>
      <c r="F9235" s="4" t="s">
        <v>31466</v>
      </c>
      <c r="G9235" s="4" t="s">
        <v>12</v>
      </c>
    </row>
    <row r="9236" customFormat="false" ht="15.75" hidden="false" customHeight="false" outlineLevel="0" collapsed="false">
      <c r="A9236" s="3" t="n">
        <v>9235</v>
      </c>
      <c r="B9236" s="4" t="s">
        <v>31467</v>
      </c>
      <c r="C9236" s="7" t="s">
        <v>31468</v>
      </c>
      <c r="D9236" s="7" t="s">
        <v>31469</v>
      </c>
      <c r="E9236" s="7" t="s">
        <v>10</v>
      </c>
      <c r="F9236" s="7" t="s">
        <v>10</v>
      </c>
      <c r="G9236" s="7" t="s">
        <v>12</v>
      </c>
    </row>
    <row r="9237" customFormat="false" ht="15.75" hidden="false" customHeight="false" outlineLevel="0" collapsed="false">
      <c r="A9237" s="3" t="n">
        <v>9236</v>
      </c>
      <c r="B9237" s="4" t="s">
        <v>31470</v>
      </c>
      <c r="C9237" s="4" t="s">
        <v>31471</v>
      </c>
      <c r="D9237" s="4" t="s">
        <v>31472</v>
      </c>
      <c r="E9237" s="4" t="n">
        <f aca="false">+919449804064</f>
        <v>919449804064</v>
      </c>
      <c r="F9237" s="4" t="s">
        <v>31473</v>
      </c>
      <c r="G9237" s="4" t="s">
        <v>12</v>
      </c>
    </row>
    <row r="9238" customFormat="false" ht="15.75" hidden="false" customHeight="false" outlineLevel="0" collapsed="false">
      <c r="A9238" s="3" t="n">
        <v>9237</v>
      </c>
      <c r="B9238" s="4" t="s">
        <v>31474</v>
      </c>
      <c r="C9238" s="4" t="s">
        <v>31475</v>
      </c>
      <c r="D9238" s="6" t="s">
        <v>31476</v>
      </c>
      <c r="E9238" s="4" t="s">
        <v>10</v>
      </c>
      <c r="F9238" s="4" t="s">
        <v>31477</v>
      </c>
      <c r="G9238" s="4" t="s">
        <v>12</v>
      </c>
    </row>
    <row r="9239" customFormat="false" ht="15.75" hidden="false" customHeight="false" outlineLevel="0" collapsed="false">
      <c r="A9239" s="3" t="n">
        <v>9238</v>
      </c>
      <c r="B9239" s="4" t="s">
        <v>31478</v>
      </c>
      <c r="C9239" s="4" t="s">
        <v>6853</v>
      </c>
      <c r="D9239" s="4" t="s">
        <v>31479</v>
      </c>
      <c r="E9239" s="4" t="s">
        <v>10</v>
      </c>
      <c r="F9239" s="4" t="s">
        <v>31480</v>
      </c>
      <c r="G9239" s="4" t="s">
        <v>12</v>
      </c>
    </row>
    <row r="9240" customFormat="false" ht="15.75" hidden="false" customHeight="false" outlineLevel="0" collapsed="false">
      <c r="A9240" s="3" t="n">
        <v>9239</v>
      </c>
      <c r="B9240" s="4" t="s">
        <v>31481</v>
      </c>
      <c r="C9240" s="4" t="s">
        <v>31482</v>
      </c>
      <c r="D9240" s="4" t="s">
        <v>31483</v>
      </c>
      <c r="E9240" s="4" t="s">
        <v>10</v>
      </c>
      <c r="F9240" s="4" t="s">
        <v>31484</v>
      </c>
      <c r="G9240" s="4" t="s">
        <v>12</v>
      </c>
    </row>
    <row r="9241" customFormat="false" ht="15.75" hidden="false" customHeight="false" outlineLevel="0" collapsed="false">
      <c r="A9241" s="3" t="n">
        <v>9240</v>
      </c>
      <c r="B9241" s="4" t="s">
        <v>31485</v>
      </c>
      <c r="C9241" s="4" t="s">
        <v>31486</v>
      </c>
      <c r="D9241" s="4" t="s">
        <v>31487</v>
      </c>
      <c r="E9241" s="4" t="n">
        <f aca="false">+914040275774</f>
        <v>914040275774</v>
      </c>
      <c r="F9241" s="4" t="s">
        <v>31488</v>
      </c>
      <c r="G9241" s="4" t="s">
        <v>12</v>
      </c>
    </row>
    <row r="9242" customFormat="false" ht="15.75" hidden="false" customHeight="false" outlineLevel="0" collapsed="false">
      <c r="A9242" s="3" t="n">
        <v>9241</v>
      </c>
      <c r="B9242" s="4" t="s">
        <v>31489</v>
      </c>
      <c r="C9242" s="4" t="s">
        <v>31490</v>
      </c>
      <c r="D9242" s="4" t="s">
        <v>31491</v>
      </c>
      <c r="E9242" s="4" t="n">
        <f aca="false">+912230585400</f>
        <v>912230585400</v>
      </c>
      <c r="F9242" s="4" t="s">
        <v>31492</v>
      </c>
      <c r="G9242" s="4" t="s">
        <v>12</v>
      </c>
    </row>
    <row r="9243" customFormat="false" ht="15.75" hidden="false" customHeight="false" outlineLevel="0" collapsed="false">
      <c r="A9243" s="3" t="n">
        <v>9242</v>
      </c>
      <c r="B9243" s="4" t="s">
        <v>31493</v>
      </c>
      <c r="C9243" s="4" t="s">
        <v>31494</v>
      </c>
      <c r="D9243" s="4" t="s">
        <v>31495</v>
      </c>
      <c r="E9243" s="4" t="n">
        <f aca="false">+918022266677</f>
        <v>918022266677</v>
      </c>
      <c r="F9243" s="4" t="s">
        <v>31496</v>
      </c>
      <c r="G9243" s="4" t="s">
        <v>12</v>
      </c>
    </row>
    <row r="9244" customFormat="false" ht="15.75" hidden="false" customHeight="false" outlineLevel="0" collapsed="false">
      <c r="A9244" s="3" t="n">
        <v>9243</v>
      </c>
      <c r="B9244" s="4" t="s">
        <v>31497</v>
      </c>
      <c r="C9244" s="4" t="s">
        <v>31498</v>
      </c>
      <c r="D9244" s="4" t="s">
        <v>31499</v>
      </c>
      <c r="E9244" s="4" t="n">
        <f aca="false">+914040339880</f>
        <v>914040339880</v>
      </c>
      <c r="F9244" s="4" t="s">
        <v>31500</v>
      </c>
      <c r="G9244" s="4" t="s">
        <v>12</v>
      </c>
    </row>
    <row r="9245" customFormat="false" ht="15.75" hidden="false" customHeight="false" outlineLevel="0" collapsed="false">
      <c r="A9245" s="3" t="n">
        <v>9244</v>
      </c>
      <c r="B9245" s="4" t="s">
        <v>31501</v>
      </c>
      <c r="C9245" s="7" t="s">
        <v>31502</v>
      </c>
      <c r="D9245" s="7" t="s">
        <v>31503</v>
      </c>
      <c r="E9245" s="7" t="s">
        <v>10</v>
      </c>
      <c r="F9245" s="7" t="s">
        <v>10</v>
      </c>
      <c r="G9245" s="7" t="s">
        <v>12</v>
      </c>
    </row>
    <row r="9246" customFormat="false" ht="15.75" hidden="false" customHeight="false" outlineLevel="0" collapsed="false">
      <c r="A9246" s="3" t="n">
        <v>9245</v>
      </c>
      <c r="B9246" s="4" t="s">
        <v>31504</v>
      </c>
      <c r="C9246" s="4" t="s">
        <v>31</v>
      </c>
      <c r="D9246" s="4" t="s">
        <v>31505</v>
      </c>
      <c r="E9246" s="4" t="n">
        <v>7713003300</v>
      </c>
      <c r="F9246" s="4" t="s">
        <v>31506</v>
      </c>
      <c r="G9246" s="4" t="s">
        <v>12</v>
      </c>
    </row>
    <row r="9247" customFormat="false" ht="15.75" hidden="false" customHeight="false" outlineLevel="0" collapsed="false">
      <c r="A9247" s="3" t="n">
        <v>9246</v>
      </c>
      <c r="B9247" s="4" t="s">
        <v>31507</v>
      </c>
      <c r="C9247" s="4" t="s">
        <v>23916</v>
      </c>
      <c r="D9247" s="4" t="s">
        <v>31508</v>
      </c>
      <c r="E9247" s="4" t="s">
        <v>10</v>
      </c>
      <c r="F9247" s="4" t="s">
        <v>31509</v>
      </c>
      <c r="G9247" s="4" t="s">
        <v>12</v>
      </c>
    </row>
    <row r="9248" customFormat="false" ht="15.75" hidden="false" customHeight="false" outlineLevel="0" collapsed="false">
      <c r="A9248" s="3" t="n">
        <v>9247</v>
      </c>
      <c r="B9248" s="4" t="s">
        <v>31510</v>
      </c>
      <c r="C9248" s="4" t="s">
        <v>31511</v>
      </c>
      <c r="D9248" s="4" t="s">
        <v>31512</v>
      </c>
      <c r="E9248" s="4" t="n">
        <f aca="false">+911147619100</f>
        <v>911147619100</v>
      </c>
      <c r="F9248" s="4" t="s">
        <v>31513</v>
      </c>
      <c r="G9248" s="4" t="s">
        <v>12</v>
      </c>
    </row>
    <row r="9249" customFormat="false" ht="15.75" hidden="false" customHeight="false" outlineLevel="0" collapsed="false">
      <c r="A9249" s="3" t="n">
        <v>9248</v>
      </c>
      <c r="B9249" s="4" t="s">
        <v>31514</v>
      </c>
      <c r="C9249" s="4" t="s">
        <v>3495</v>
      </c>
      <c r="D9249" s="4" t="s">
        <v>31515</v>
      </c>
      <c r="E9249" s="4" t="s">
        <v>10</v>
      </c>
      <c r="F9249" s="4" t="s">
        <v>31516</v>
      </c>
      <c r="G9249" s="4" t="s">
        <v>12</v>
      </c>
    </row>
    <row r="9250" customFormat="false" ht="15.75" hidden="false" customHeight="false" outlineLevel="0" collapsed="false">
      <c r="A9250" s="3" t="n">
        <v>9249</v>
      </c>
      <c r="B9250" s="4" t="s">
        <v>31517</v>
      </c>
      <c r="C9250" s="4" t="s">
        <v>3175</v>
      </c>
      <c r="D9250" s="4" t="s">
        <v>31518</v>
      </c>
      <c r="E9250" s="4" t="n">
        <f aca="false">+919552564228</f>
        <v>919552564228</v>
      </c>
      <c r="F9250" s="4" t="s">
        <v>31519</v>
      </c>
      <c r="G9250" s="4" t="s">
        <v>12</v>
      </c>
    </row>
    <row r="9251" customFormat="false" ht="15.75" hidden="false" customHeight="false" outlineLevel="0" collapsed="false">
      <c r="A9251" s="3" t="n">
        <v>9250</v>
      </c>
      <c r="B9251" s="4" t="s">
        <v>31520</v>
      </c>
      <c r="C9251" s="4" t="s">
        <v>31521</v>
      </c>
      <c r="D9251" s="4" t="s">
        <v>31522</v>
      </c>
      <c r="E9251" s="4" t="s">
        <v>10</v>
      </c>
      <c r="F9251" s="4" t="s">
        <v>31523</v>
      </c>
      <c r="G9251" s="4" t="s">
        <v>12</v>
      </c>
    </row>
    <row r="9252" customFormat="false" ht="15.75" hidden="false" customHeight="false" outlineLevel="0" collapsed="false">
      <c r="A9252" s="3" t="n">
        <v>9251</v>
      </c>
      <c r="B9252" s="4" t="s">
        <v>31524</v>
      </c>
      <c r="C9252" s="4" t="s">
        <v>31525</v>
      </c>
      <c r="D9252" s="4" t="s">
        <v>31526</v>
      </c>
      <c r="E9252" s="4" t="s">
        <v>10</v>
      </c>
      <c r="F9252" s="4" t="s">
        <v>31527</v>
      </c>
      <c r="G9252" s="4" t="s">
        <v>12</v>
      </c>
    </row>
    <row r="9253" customFormat="false" ht="15.75" hidden="false" customHeight="false" outlineLevel="0" collapsed="false">
      <c r="A9253" s="3" t="n">
        <v>9252</v>
      </c>
      <c r="B9253" s="4" t="s">
        <v>31528</v>
      </c>
      <c r="C9253" s="7" t="s">
        <v>31529</v>
      </c>
      <c r="D9253" s="7" t="s">
        <v>31530</v>
      </c>
      <c r="E9253" s="7" t="s">
        <v>10</v>
      </c>
      <c r="F9253" s="7" t="s">
        <v>10</v>
      </c>
      <c r="G9253" s="7" t="s">
        <v>12</v>
      </c>
    </row>
    <row r="9254" customFormat="false" ht="15.75" hidden="false" customHeight="false" outlineLevel="0" collapsed="false">
      <c r="A9254" s="3" t="n">
        <v>9253</v>
      </c>
      <c r="B9254" s="4" t="s">
        <v>31531</v>
      </c>
      <c r="C9254" s="4" t="s">
        <v>31532</v>
      </c>
      <c r="D9254" s="4" t="s">
        <v>31533</v>
      </c>
      <c r="E9254" s="4" t="s">
        <v>10</v>
      </c>
      <c r="F9254" s="4" t="s">
        <v>31534</v>
      </c>
      <c r="G9254" s="4" t="s">
        <v>12</v>
      </c>
    </row>
    <row r="9255" customFormat="false" ht="15.75" hidden="false" customHeight="false" outlineLevel="0" collapsed="false">
      <c r="A9255" s="3" t="n">
        <v>9254</v>
      </c>
      <c r="B9255" s="4" t="s">
        <v>31535</v>
      </c>
      <c r="C9255" s="4" t="s">
        <v>31536</v>
      </c>
      <c r="D9255" s="4" t="s">
        <v>31537</v>
      </c>
      <c r="E9255" s="4" t="n">
        <f aca="false">+914422355060</f>
        <v>914422355060</v>
      </c>
      <c r="F9255" s="4" t="s">
        <v>31538</v>
      </c>
      <c r="G9255" s="4" t="s">
        <v>12</v>
      </c>
    </row>
    <row r="9256" customFormat="false" ht="15.75" hidden="false" customHeight="false" outlineLevel="0" collapsed="false">
      <c r="A9256" s="3" t="n">
        <v>9255</v>
      </c>
      <c r="B9256" s="4" t="s">
        <v>31539</v>
      </c>
      <c r="C9256" s="4" t="s">
        <v>31540</v>
      </c>
      <c r="D9256" s="4" t="s">
        <v>31541</v>
      </c>
      <c r="E9256" s="4" t="n">
        <f aca="false">+919705933233</f>
        <v>919705933233</v>
      </c>
      <c r="F9256" s="4" t="s">
        <v>31542</v>
      </c>
      <c r="G9256" s="4" t="s">
        <v>12</v>
      </c>
    </row>
    <row r="9257" customFormat="false" ht="15.75" hidden="false" customHeight="false" outlineLevel="0" collapsed="false">
      <c r="A9257" s="3" t="n">
        <v>9256</v>
      </c>
      <c r="B9257" s="4" t="s">
        <v>31543</v>
      </c>
      <c r="C9257" s="4" t="s">
        <v>31</v>
      </c>
      <c r="D9257" s="4" t="s">
        <v>31544</v>
      </c>
      <c r="E9257" s="4" t="s">
        <v>10</v>
      </c>
      <c r="F9257" s="4" t="s">
        <v>31545</v>
      </c>
      <c r="G9257" s="4" t="s">
        <v>12</v>
      </c>
    </row>
    <row r="9258" customFormat="false" ht="15.75" hidden="false" customHeight="false" outlineLevel="0" collapsed="false">
      <c r="A9258" s="3" t="n">
        <v>9257</v>
      </c>
      <c r="B9258" s="4" t="s">
        <v>31546</v>
      </c>
      <c r="C9258" s="4" t="s">
        <v>11067</v>
      </c>
      <c r="D9258" s="4" t="s">
        <v>31547</v>
      </c>
      <c r="E9258" s="4" t="n">
        <f aca="false">+911204688400</f>
        <v>911204688400</v>
      </c>
      <c r="F9258" s="4" t="s">
        <v>31548</v>
      </c>
      <c r="G9258" s="4" t="s">
        <v>12</v>
      </c>
    </row>
    <row r="9259" customFormat="false" ht="15.75" hidden="false" customHeight="false" outlineLevel="0" collapsed="false">
      <c r="A9259" s="3" t="n">
        <v>9258</v>
      </c>
      <c r="B9259" s="4" t="s">
        <v>31549</v>
      </c>
      <c r="C9259" s="4" t="s">
        <v>31550</v>
      </c>
      <c r="D9259" s="4" t="s">
        <v>31551</v>
      </c>
      <c r="E9259" s="4" t="s">
        <v>10</v>
      </c>
      <c r="F9259" s="4" t="s">
        <v>31552</v>
      </c>
      <c r="G9259" s="4" t="s">
        <v>12</v>
      </c>
    </row>
    <row r="9260" customFormat="false" ht="15.75" hidden="false" customHeight="false" outlineLevel="0" collapsed="false">
      <c r="A9260" s="3" t="n">
        <v>9259</v>
      </c>
      <c r="B9260" s="4" t="s">
        <v>31553</v>
      </c>
      <c r="C9260" s="4" t="s">
        <v>31554</v>
      </c>
      <c r="D9260" s="4" t="s">
        <v>31555</v>
      </c>
      <c r="E9260" s="4" t="s">
        <v>10</v>
      </c>
      <c r="F9260" s="4" t="s">
        <v>31556</v>
      </c>
      <c r="G9260" s="4" t="s">
        <v>12</v>
      </c>
    </row>
    <row r="9261" customFormat="false" ht="15.75" hidden="false" customHeight="false" outlineLevel="0" collapsed="false">
      <c r="A9261" s="3" t="n">
        <v>9260</v>
      </c>
      <c r="B9261" s="4" t="s">
        <v>31557</v>
      </c>
      <c r="C9261" s="7" t="s">
        <v>31558</v>
      </c>
      <c r="D9261" s="7" t="s">
        <v>31559</v>
      </c>
      <c r="E9261" s="7" t="s">
        <v>10</v>
      </c>
      <c r="F9261" s="7" t="s">
        <v>10</v>
      </c>
      <c r="G9261" s="7" t="s">
        <v>12</v>
      </c>
    </row>
    <row r="9262" customFormat="false" ht="15.75" hidden="false" customHeight="false" outlineLevel="0" collapsed="false">
      <c r="A9262" s="3" t="n">
        <v>9261</v>
      </c>
      <c r="B9262" s="4" t="s">
        <v>31560</v>
      </c>
      <c r="C9262" s="7" t="s">
        <v>31561</v>
      </c>
      <c r="D9262" s="4" t="s">
        <v>31562</v>
      </c>
      <c r="E9262" s="7" t="s">
        <v>31563</v>
      </c>
      <c r="F9262" s="7" t="s">
        <v>31564</v>
      </c>
      <c r="G9262" s="7" t="s">
        <v>31565</v>
      </c>
    </row>
    <row r="9263" customFormat="false" ht="15.75" hidden="false" customHeight="false" outlineLevel="0" collapsed="false">
      <c r="A9263" s="3" t="n">
        <v>9262</v>
      </c>
      <c r="B9263" s="4" t="s">
        <v>31566</v>
      </c>
      <c r="C9263" s="4" t="s">
        <v>1805</v>
      </c>
      <c r="D9263" s="4" t="s">
        <v>31567</v>
      </c>
      <c r="E9263" s="4" t="n">
        <f aca="false">+914430904102</f>
        <v>914430904102</v>
      </c>
      <c r="F9263" s="4" t="s">
        <v>31568</v>
      </c>
      <c r="G9263" s="4" t="s">
        <v>12</v>
      </c>
    </row>
    <row r="9264" customFormat="false" ht="15.75" hidden="false" customHeight="false" outlineLevel="0" collapsed="false">
      <c r="A9264" s="3" t="n">
        <v>9263</v>
      </c>
      <c r="B9264" s="4" t="s">
        <v>31569</v>
      </c>
      <c r="C9264" s="4" t="s">
        <v>31</v>
      </c>
      <c r="D9264" s="4" t="s">
        <v>31570</v>
      </c>
      <c r="E9264" s="4" t="s">
        <v>10</v>
      </c>
      <c r="F9264" s="4" t="s">
        <v>31571</v>
      </c>
      <c r="G9264" s="4" t="s">
        <v>12</v>
      </c>
    </row>
    <row r="9265" customFormat="false" ht="15.75" hidden="false" customHeight="false" outlineLevel="0" collapsed="false">
      <c r="A9265" s="3" t="n">
        <v>9264</v>
      </c>
      <c r="B9265" s="4" t="s">
        <v>31572</v>
      </c>
      <c r="C9265" s="4" t="s">
        <v>31573</v>
      </c>
      <c r="D9265" s="4" t="s">
        <v>31574</v>
      </c>
      <c r="E9265" s="4" t="s">
        <v>10</v>
      </c>
      <c r="F9265" s="4" t="s">
        <v>10</v>
      </c>
      <c r="G9265" s="7" t="s">
        <v>146</v>
      </c>
    </row>
    <row r="9266" customFormat="false" ht="15.75" hidden="false" customHeight="false" outlineLevel="0" collapsed="false">
      <c r="A9266" s="3" t="n">
        <v>9265</v>
      </c>
      <c r="B9266" s="4" t="s">
        <v>31575</v>
      </c>
      <c r="C9266" s="4" t="s">
        <v>31576</v>
      </c>
      <c r="D9266" s="4" t="s">
        <v>31577</v>
      </c>
      <c r="E9266" s="4" t="s">
        <v>10</v>
      </c>
      <c r="F9266" s="4" t="s">
        <v>31578</v>
      </c>
      <c r="G9266" s="4" t="s">
        <v>12</v>
      </c>
    </row>
    <row r="9267" customFormat="false" ht="15.75" hidden="false" customHeight="false" outlineLevel="0" collapsed="false">
      <c r="A9267" s="3" t="n">
        <v>9266</v>
      </c>
      <c r="B9267" s="4" t="s">
        <v>31579</v>
      </c>
      <c r="C9267" s="4" t="s">
        <v>31</v>
      </c>
      <c r="D9267" s="4" t="s">
        <v>31580</v>
      </c>
      <c r="E9267" s="4" t="s">
        <v>10</v>
      </c>
      <c r="F9267" s="4" t="s">
        <v>31581</v>
      </c>
      <c r="G9267" s="4" t="s">
        <v>12</v>
      </c>
    </row>
    <row r="9268" customFormat="false" ht="15.75" hidden="false" customHeight="false" outlineLevel="0" collapsed="false">
      <c r="A9268" s="3" t="n">
        <v>9267</v>
      </c>
      <c r="B9268" s="4" t="s">
        <v>31582</v>
      </c>
      <c r="C9268" s="4" t="s">
        <v>24177</v>
      </c>
      <c r="D9268" s="4" t="s">
        <v>31583</v>
      </c>
      <c r="E9268" s="4" t="n">
        <f aca="false">+919903952010</f>
        <v>919903952010</v>
      </c>
      <c r="F9268" s="4" t="s">
        <v>31584</v>
      </c>
      <c r="G9268" s="4" t="s">
        <v>12</v>
      </c>
    </row>
    <row r="9269" customFormat="false" ht="15.75" hidden="false" customHeight="false" outlineLevel="0" collapsed="false">
      <c r="A9269" s="3" t="n">
        <v>9268</v>
      </c>
      <c r="B9269" s="4" t="s">
        <v>31585</v>
      </c>
      <c r="C9269" s="4" t="s">
        <v>835</v>
      </c>
      <c r="D9269" s="10" t="s">
        <v>31586</v>
      </c>
      <c r="E9269" s="4" t="n">
        <f aca="false">+914440283333  +917314261100</f>
        <v>1831754544433</v>
      </c>
      <c r="F9269" s="4" t="s">
        <v>31587</v>
      </c>
      <c r="G9269" s="4" t="s">
        <v>12</v>
      </c>
    </row>
    <row r="9270" customFormat="false" ht="15.75" hidden="false" customHeight="false" outlineLevel="0" collapsed="false">
      <c r="A9270" s="3" t="n">
        <v>9269</v>
      </c>
      <c r="B9270" s="4" t="s">
        <v>31588</v>
      </c>
      <c r="C9270" s="7" t="s">
        <v>30212</v>
      </c>
      <c r="D9270" s="7" t="s">
        <v>31589</v>
      </c>
      <c r="E9270" s="7" t="s">
        <v>10</v>
      </c>
      <c r="F9270" s="7" t="s">
        <v>10</v>
      </c>
      <c r="G9270" s="7" t="s">
        <v>12</v>
      </c>
    </row>
    <row r="9271" customFormat="false" ht="15.75" hidden="false" customHeight="false" outlineLevel="0" collapsed="false">
      <c r="A9271" s="3" t="n">
        <v>9270</v>
      </c>
      <c r="B9271" s="4" t="s">
        <v>31590</v>
      </c>
      <c r="C9271" s="4" t="s">
        <v>4108</v>
      </c>
      <c r="D9271" s="4" t="s">
        <v>31591</v>
      </c>
      <c r="E9271" s="4" t="s">
        <v>31592</v>
      </c>
      <c r="F9271" s="4" t="s">
        <v>31593</v>
      </c>
      <c r="G9271" s="4" t="s">
        <v>12</v>
      </c>
    </row>
    <row r="9272" customFormat="false" ht="15.75" hidden="false" customHeight="false" outlineLevel="0" collapsed="false">
      <c r="A9272" s="3" t="n">
        <v>9271</v>
      </c>
      <c r="B9272" s="4" t="s">
        <v>31594</v>
      </c>
      <c r="C9272" s="4" t="s">
        <v>10305</v>
      </c>
      <c r="D9272" s="4" t="s">
        <v>31595</v>
      </c>
      <c r="E9272" s="4" t="s">
        <v>10</v>
      </c>
      <c r="F9272" s="4" t="s">
        <v>31596</v>
      </c>
      <c r="G9272" s="4" t="s">
        <v>12</v>
      </c>
    </row>
    <row r="9273" customFormat="false" ht="15.75" hidden="false" customHeight="false" outlineLevel="0" collapsed="false">
      <c r="A9273" s="3" t="n">
        <v>9272</v>
      </c>
      <c r="B9273" s="4" t="s">
        <v>31597</v>
      </c>
      <c r="C9273" s="4" t="s">
        <v>6853</v>
      </c>
      <c r="D9273" s="4" t="s">
        <v>31598</v>
      </c>
      <c r="E9273" s="4" t="s">
        <v>31599</v>
      </c>
      <c r="F9273" s="4" t="s">
        <v>31600</v>
      </c>
      <c r="G9273" s="4" t="s">
        <v>12</v>
      </c>
    </row>
    <row r="9274" customFormat="false" ht="15.75" hidden="false" customHeight="false" outlineLevel="0" collapsed="false">
      <c r="A9274" s="3" t="n">
        <v>9273</v>
      </c>
      <c r="B9274" s="4" t="s">
        <v>31601</v>
      </c>
      <c r="C9274" s="4" t="s">
        <v>31602</v>
      </c>
      <c r="D9274" s="4" t="s">
        <v>31603</v>
      </c>
      <c r="E9274" s="4" t="s">
        <v>10</v>
      </c>
      <c r="F9274" s="4" t="s">
        <v>31604</v>
      </c>
      <c r="G9274" s="4" t="s">
        <v>12</v>
      </c>
    </row>
    <row r="9275" customFormat="false" ht="15.75" hidden="false" customHeight="false" outlineLevel="0" collapsed="false">
      <c r="A9275" s="3" t="n">
        <v>9274</v>
      </c>
      <c r="B9275" s="4" t="s">
        <v>31605</v>
      </c>
      <c r="C9275" s="4" t="s">
        <v>163</v>
      </c>
      <c r="D9275" s="6" t="s">
        <v>31606</v>
      </c>
      <c r="E9275" s="4" t="s">
        <v>10</v>
      </c>
      <c r="F9275" s="4" t="s">
        <v>31607</v>
      </c>
      <c r="G9275" s="4" t="s">
        <v>12</v>
      </c>
    </row>
    <row r="9276" customFormat="false" ht="15.75" hidden="false" customHeight="false" outlineLevel="0" collapsed="false">
      <c r="A9276" s="3" t="n">
        <v>9275</v>
      </c>
      <c r="B9276" s="4" t="s">
        <v>31608</v>
      </c>
      <c r="C9276" s="4" t="s">
        <v>31609</v>
      </c>
      <c r="D9276" s="4" t="s">
        <v>31610</v>
      </c>
      <c r="E9276" s="4" t="s">
        <v>31611</v>
      </c>
      <c r="F9276" s="4" t="s">
        <v>31612</v>
      </c>
      <c r="G9276" s="4" t="s">
        <v>12</v>
      </c>
    </row>
    <row r="9277" customFormat="false" ht="15.75" hidden="false" customHeight="false" outlineLevel="0" collapsed="false">
      <c r="A9277" s="3" t="n">
        <v>9276</v>
      </c>
      <c r="B9277" s="4" t="s">
        <v>31613</v>
      </c>
      <c r="C9277" s="4" t="s">
        <v>31614</v>
      </c>
      <c r="D9277" s="4" t="s">
        <v>31615</v>
      </c>
      <c r="E9277" s="4" t="n">
        <f aca="false">+9132493810707</f>
        <v>9132493810707</v>
      </c>
      <c r="F9277" s="4" t="s">
        <v>31616</v>
      </c>
      <c r="G9277" s="4" t="s">
        <v>12</v>
      </c>
    </row>
    <row r="9278" customFormat="false" ht="15.75" hidden="false" customHeight="false" outlineLevel="0" collapsed="false">
      <c r="A9278" s="3" t="n">
        <v>9277</v>
      </c>
      <c r="B9278" s="4" t="s">
        <v>31617</v>
      </c>
      <c r="C9278" s="4" t="s">
        <v>21428</v>
      </c>
      <c r="D9278" s="4" t="s">
        <v>31618</v>
      </c>
      <c r="E9278" s="4" t="s">
        <v>10</v>
      </c>
      <c r="F9278" s="4" t="s">
        <v>31619</v>
      </c>
      <c r="G9278" s="4" t="s">
        <v>12</v>
      </c>
    </row>
    <row r="9279" customFormat="false" ht="15.75" hidden="false" customHeight="false" outlineLevel="0" collapsed="false">
      <c r="A9279" s="3" t="n">
        <v>9278</v>
      </c>
      <c r="B9279" s="4" t="s">
        <v>31620</v>
      </c>
      <c r="C9279" s="4" t="s">
        <v>31</v>
      </c>
      <c r="D9279" s="4" t="s">
        <v>31621</v>
      </c>
      <c r="E9279" s="4" t="s">
        <v>10</v>
      </c>
      <c r="F9279" s="4" t="s">
        <v>31622</v>
      </c>
      <c r="G9279" s="4" t="s">
        <v>12</v>
      </c>
    </row>
    <row r="9280" customFormat="false" ht="15.75" hidden="false" customHeight="false" outlineLevel="0" collapsed="false">
      <c r="A9280" s="3" t="n">
        <v>9279</v>
      </c>
      <c r="B9280" s="4" t="s">
        <v>31623</v>
      </c>
      <c r="C9280" s="4" t="s">
        <v>4087</v>
      </c>
      <c r="D9280" s="4" t="s">
        <v>31624</v>
      </c>
      <c r="E9280" s="4" t="s">
        <v>10</v>
      </c>
      <c r="F9280" s="4" t="s">
        <v>31625</v>
      </c>
      <c r="G9280" s="4" t="s">
        <v>12</v>
      </c>
    </row>
    <row r="9281" customFormat="false" ht="15.75" hidden="false" customHeight="false" outlineLevel="0" collapsed="false">
      <c r="A9281" s="3" t="n">
        <v>9280</v>
      </c>
      <c r="B9281" s="4" t="s">
        <v>31626</v>
      </c>
      <c r="C9281" s="4" t="s">
        <v>3495</v>
      </c>
      <c r="D9281" s="4" t="s">
        <v>31627</v>
      </c>
      <c r="E9281" s="4" t="s">
        <v>10</v>
      </c>
      <c r="F9281" s="4" t="s">
        <v>31628</v>
      </c>
      <c r="G9281" s="4" t="s">
        <v>12</v>
      </c>
    </row>
    <row r="9282" customFormat="false" ht="15.75" hidden="false" customHeight="false" outlineLevel="0" collapsed="false">
      <c r="A9282" s="3" t="n">
        <v>9281</v>
      </c>
      <c r="B9282" s="4" t="s">
        <v>31629</v>
      </c>
      <c r="C9282" s="4" t="s">
        <v>31630</v>
      </c>
      <c r="D9282" s="4" t="s">
        <v>31631</v>
      </c>
      <c r="E9282" s="4" t="n">
        <f aca="false">+912266407676</f>
        <v>912266407676</v>
      </c>
      <c r="F9282" s="4" t="s">
        <v>31632</v>
      </c>
      <c r="G9282" s="4" t="s">
        <v>12</v>
      </c>
    </row>
    <row r="9283" customFormat="false" ht="15.75" hidden="false" customHeight="false" outlineLevel="0" collapsed="false">
      <c r="A9283" s="3" t="n">
        <v>9282</v>
      </c>
      <c r="B9283" s="4" t="s">
        <v>31633</v>
      </c>
      <c r="C9283" s="4" t="s">
        <v>31634</v>
      </c>
      <c r="D9283" s="4" t="s">
        <v>31635</v>
      </c>
      <c r="E9283" s="4" t="n">
        <f aca="false">+914716452040</f>
        <v>914716452040</v>
      </c>
      <c r="F9283" s="4" t="s">
        <v>31636</v>
      </c>
      <c r="G9283" s="4" t="s">
        <v>12</v>
      </c>
    </row>
    <row r="9284" customFormat="false" ht="15.75" hidden="false" customHeight="false" outlineLevel="0" collapsed="false">
      <c r="A9284" s="3" t="n">
        <v>9283</v>
      </c>
      <c r="B9284" s="4" t="s">
        <v>31637</v>
      </c>
      <c r="C9284" s="4" t="s">
        <v>3495</v>
      </c>
      <c r="D9284" s="4" t="s">
        <v>31638</v>
      </c>
      <c r="E9284" s="4" t="n">
        <v>9035022712</v>
      </c>
      <c r="F9284" s="4" t="s">
        <v>31639</v>
      </c>
      <c r="G9284" s="4" t="s">
        <v>12</v>
      </c>
    </row>
    <row r="9285" customFormat="false" ht="15.75" hidden="false" customHeight="false" outlineLevel="0" collapsed="false">
      <c r="A9285" s="3" t="n">
        <v>9284</v>
      </c>
      <c r="B9285" s="4" t="s">
        <v>31640</v>
      </c>
      <c r="C9285" s="7" t="s">
        <v>31641</v>
      </c>
      <c r="D9285" s="7" t="s">
        <v>31642</v>
      </c>
      <c r="E9285" s="7" t="s">
        <v>10</v>
      </c>
      <c r="F9285" s="7" t="s">
        <v>10</v>
      </c>
      <c r="G9285" s="7" t="s">
        <v>12</v>
      </c>
    </row>
    <row r="9286" customFormat="false" ht="15.75" hidden="false" customHeight="false" outlineLevel="0" collapsed="false">
      <c r="A9286" s="3" t="n">
        <v>9285</v>
      </c>
      <c r="B9286" s="4" t="s">
        <v>31643</v>
      </c>
      <c r="C9286" s="4" t="s">
        <v>31644</v>
      </c>
      <c r="D9286" s="4" t="s">
        <v>31645</v>
      </c>
      <c r="E9286" s="4" t="s">
        <v>10</v>
      </c>
      <c r="F9286" s="4" t="s">
        <v>31646</v>
      </c>
      <c r="G9286" s="4" t="s">
        <v>12</v>
      </c>
    </row>
    <row r="9287" customFormat="false" ht="15.75" hidden="false" customHeight="false" outlineLevel="0" collapsed="false">
      <c r="A9287" s="3" t="n">
        <v>9286</v>
      </c>
      <c r="B9287" s="4" t="s">
        <v>31647</v>
      </c>
      <c r="C9287" s="4" t="s">
        <v>31648</v>
      </c>
      <c r="D9287" s="4" t="s">
        <v>31649</v>
      </c>
      <c r="E9287" s="4" t="s">
        <v>10</v>
      </c>
      <c r="F9287" s="4" t="s">
        <v>31650</v>
      </c>
      <c r="G9287" s="4" t="s">
        <v>12</v>
      </c>
    </row>
    <row r="9288" customFormat="false" ht="15.75" hidden="false" customHeight="false" outlineLevel="0" collapsed="false">
      <c r="A9288" s="3" t="n">
        <v>9287</v>
      </c>
      <c r="B9288" s="4" t="s">
        <v>31651</v>
      </c>
      <c r="C9288" s="4" t="s">
        <v>31652</v>
      </c>
      <c r="D9288" s="4" t="s">
        <v>31653</v>
      </c>
      <c r="E9288" s="4" t="s">
        <v>10</v>
      </c>
      <c r="F9288" s="4" t="s">
        <v>31654</v>
      </c>
      <c r="G9288" s="4" t="s">
        <v>12</v>
      </c>
    </row>
    <row r="9289" customFormat="false" ht="15.75" hidden="false" customHeight="false" outlineLevel="0" collapsed="false">
      <c r="A9289" s="3" t="n">
        <v>9288</v>
      </c>
      <c r="B9289" s="4" t="s">
        <v>31655</v>
      </c>
      <c r="C9289" s="4" t="s">
        <v>31</v>
      </c>
      <c r="D9289" s="4" t="s">
        <v>31656</v>
      </c>
      <c r="E9289" s="4" t="s">
        <v>10</v>
      </c>
      <c r="F9289" s="4" t="s">
        <v>31657</v>
      </c>
      <c r="G9289" s="4" t="s">
        <v>12</v>
      </c>
    </row>
    <row r="9290" customFormat="false" ht="15.75" hidden="false" customHeight="false" outlineLevel="0" collapsed="false">
      <c r="A9290" s="3" t="n">
        <v>9289</v>
      </c>
      <c r="B9290" s="4" t="s">
        <v>31658</v>
      </c>
      <c r="C9290" s="4" t="s">
        <v>31659</v>
      </c>
      <c r="D9290" s="4" t="s">
        <v>31660</v>
      </c>
      <c r="E9290" s="4" t="n">
        <f aca="false">+918043353311</f>
        <v>918043353311</v>
      </c>
      <c r="F9290" s="4" t="s">
        <v>31661</v>
      </c>
      <c r="G9290" s="4" t="s">
        <v>12</v>
      </c>
    </row>
    <row r="9291" customFormat="false" ht="15.75" hidden="false" customHeight="false" outlineLevel="0" collapsed="false">
      <c r="A9291" s="3" t="n">
        <v>9290</v>
      </c>
      <c r="B9291" s="4" t="s">
        <v>31662</v>
      </c>
      <c r="C9291" s="4" t="s">
        <v>31663</v>
      </c>
      <c r="D9291" s="4" t="s">
        <v>31664</v>
      </c>
      <c r="E9291" s="4" t="s">
        <v>10</v>
      </c>
      <c r="F9291" s="4" t="s">
        <v>31665</v>
      </c>
      <c r="G9291" s="4" t="s">
        <v>12</v>
      </c>
    </row>
    <row r="9292" customFormat="false" ht="15.75" hidden="false" customHeight="false" outlineLevel="0" collapsed="false">
      <c r="A9292" s="3" t="n">
        <v>9291</v>
      </c>
      <c r="B9292" s="4" t="s">
        <v>31666</v>
      </c>
      <c r="C9292" s="7" t="s">
        <v>31667</v>
      </c>
      <c r="D9292" s="7" t="s">
        <v>31668</v>
      </c>
      <c r="E9292" s="7" t="s">
        <v>10</v>
      </c>
      <c r="F9292" s="7" t="s">
        <v>10</v>
      </c>
      <c r="G9292" s="7" t="s">
        <v>12</v>
      </c>
    </row>
    <row r="9293" customFormat="false" ht="15.75" hidden="false" customHeight="false" outlineLevel="0" collapsed="false">
      <c r="A9293" s="3" t="n">
        <v>9292</v>
      </c>
      <c r="B9293" s="4" t="s">
        <v>31669</v>
      </c>
      <c r="C9293" s="4" t="s">
        <v>10016</v>
      </c>
      <c r="D9293" s="4" t="s">
        <v>31670</v>
      </c>
      <c r="E9293" s="4" t="s">
        <v>10</v>
      </c>
      <c r="F9293" s="4" t="s">
        <v>31671</v>
      </c>
      <c r="G9293" s="4" t="s">
        <v>12</v>
      </c>
    </row>
    <row r="9294" customFormat="false" ht="15.75" hidden="false" customHeight="false" outlineLevel="0" collapsed="false">
      <c r="A9294" s="3" t="n">
        <v>9293</v>
      </c>
      <c r="B9294" s="4" t="s">
        <v>31672</v>
      </c>
      <c r="C9294" s="4" t="s">
        <v>31673</v>
      </c>
      <c r="D9294" s="4" t="s">
        <v>31674</v>
      </c>
      <c r="E9294" s="4" t="s">
        <v>10</v>
      </c>
      <c r="F9294" s="4" t="s">
        <v>31675</v>
      </c>
      <c r="G9294" s="4" t="s">
        <v>12</v>
      </c>
    </row>
    <row r="9295" customFormat="false" ht="15.75" hidden="false" customHeight="false" outlineLevel="0" collapsed="false">
      <c r="A9295" s="3" t="n">
        <v>9294</v>
      </c>
      <c r="B9295" s="4" t="s">
        <v>31676</v>
      </c>
      <c r="C9295" s="4" t="s">
        <v>31677</v>
      </c>
      <c r="D9295" s="4" t="s">
        <v>31678</v>
      </c>
      <c r="E9295" s="4" t="s">
        <v>31679</v>
      </c>
      <c r="F9295" s="4" t="s">
        <v>31680</v>
      </c>
      <c r="G9295" s="4" t="s">
        <v>12</v>
      </c>
    </row>
    <row r="9296" customFormat="false" ht="15.75" hidden="false" customHeight="false" outlineLevel="0" collapsed="false">
      <c r="A9296" s="3" t="n">
        <v>9295</v>
      </c>
      <c r="B9296" s="4" t="s">
        <v>31681</v>
      </c>
      <c r="C9296" s="4" t="s">
        <v>31682</v>
      </c>
      <c r="D9296" s="4" t="s">
        <v>31683</v>
      </c>
      <c r="E9296" s="4" t="s">
        <v>10</v>
      </c>
      <c r="F9296" s="4" t="s">
        <v>31684</v>
      </c>
      <c r="G9296" s="4" t="s">
        <v>12</v>
      </c>
    </row>
    <row r="9297" customFormat="false" ht="15.75" hidden="false" customHeight="false" outlineLevel="0" collapsed="false">
      <c r="A9297" s="3" t="n">
        <v>9296</v>
      </c>
      <c r="B9297" s="4" t="s">
        <v>31685</v>
      </c>
      <c r="C9297" s="4" t="s">
        <v>31686</v>
      </c>
      <c r="D9297" s="4" t="s">
        <v>31687</v>
      </c>
      <c r="E9297" s="4" t="n">
        <f aca="false">+911204216622</f>
        <v>911204216622</v>
      </c>
      <c r="F9297" s="4" t="s">
        <v>31688</v>
      </c>
      <c r="G9297" s="4" t="s">
        <v>12</v>
      </c>
    </row>
    <row r="9298" customFormat="false" ht="15.75" hidden="false" customHeight="false" outlineLevel="0" collapsed="false">
      <c r="A9298" s="3" t="n">
        <v>9297</v>
      </c>
      <c r="B9298" s="4" t="s">
        <v>31689</v>
      </c>
      <c r="C9298" s="4" t="s">
        <v>1652</v>
      </c>
      <c r="D9298" s="4" t="s">
        <v>31690</v>
      </c>
      <c r="E9298" s="4" t="s">
        <v>10</v>
      </c>
      <c r="F9298" s="4" t="s">
        <v>31691</v>
      </c>
      <c r="G9298" s="4" t="s">
        <v>12</v>
      </c>
    </row>
    <row r="9299" customFormat="false" ht="15.75" hidden="false" customHeight="false" outlineLevel="0" collapsed="false">
      <c r="A9299" s="3" t="n">
        <v>9298</v>
      </c>
      <c r="B9299" s="4" t="s">
        <v>31692</v>
      </c>
      <c r="C9299" s="4" t="s">
        <v>31693</v>
      </c>
      <c r="D9299" s="6" t="s">
        <v>31694</v>
      </c>
      <c r="E9299" s="4" t="s">
        <v>10</v>
      </c>
      <c r="F9299" s="4" t="s">
        <v>31695</v>
      </c>
      <c r="G9299" s="4" t="s">
        <v>12</v>
      </c>
    </row>
    <row r="9300" customFormat="false" ht="15.75" hidden="false" customHeight="false" outlineLevel="0" collapsed="false">
      <c r="A9300" s="3" t="n">
        <v>9299</v>
      </c>
      <c r="B9300" s="4" t="s">
        <v>31696</v>
      </c>
      <c r="C9300" s="7" t="s">
        <v>31697</v>
      </c>
      <c r="D9300" s="7" t="s">
        <v>31698</v>
      </c>
      <c r="E9300" s="7" t="s">
        <v>10</v>
      </c>
      <c r="F9300" s="7" t="s">
        <v>10</v>
      </c>
      <c r="G9300" s="7" t="s">
        <v>12</v>
      </c>
    </row>
    <row r="9301" customFormat="false" ht="15.75" hidden="false" customHeight="false" outlineLevel="0" collapsed="false">
      <c r="A9301" s="3" t="n">
        <v>9300</v>
      </c>
      <c r="B9301" s="4" t="s">
        <v>31699</v>
      </c>
      <c r="C9301" s="4" t="s">
        <v>31</v>
      </c>
      <c r="D9301" s="4" t="s">
        <v>31700</v>
      </c>
      <c r="E9301" s="4" t="n">
        <f aca="false">+911204730000</f>
        <v>911204730000</v>
      </c>
      <c r="F9301" s="4" t="s">
        <v>31701</v>
      </c>
      <c r="G9301" s="4" t="s">
        <v>12</v>
      </c>
    </row>
    <row r="9302" customFormat="false" ht="15.75" hidden="false" customHeight="false" outlineLevel="0" collapsed="false">
      <c r="A9302" s="3" t="n">
        <v>9301</v>
      </c>
      <c r="B9302" s="4" t="s">
        <v>31702</v>
      </c>
      <c r="C9302" s="4" t="s">
        <v>29000</v>
      </c>
      <c r="D9302" s="4" t="s">
        <v>31703</v>
      </c>
      <c r="E9302" s="4" t="n">
        <f aca="false">+912261432300</f>
        <v>912261432300</v>
      </c>
      <c r="F9302" s="4" t="s">
        <v>31704</v>
      </c>
      <c r="G9302" s="4" t="s">
        <v>12</v>
      </c>
    </row>
    <row r="9303" customFormat="false" ht="15.75" hidden="false" customHeight="false" outlineLevel="0" collapsed="false">
      <c r="A9303" s="3" t="n">
        <v>9302</v>
      </c>
      <c r="B9303" s="4" t="s">
        <v>31705</v>
      </c>
      <c r="C9303" s="4" t="s">
        <v>31</v>
      </c>
      <c r="D9303" s="6" t="s">
        <v>31706</v>
      </c>
      <c r="E9303" s="4" t="s">
        <v>10</v>
      </c>
      <c r="F9303" s="4" t="s">
        <v>31707</v>
      </c>
      <c r="G9303" s="4" t="s">
        <v>12</v>
      </c>
    </row>
    <row r="9304" customFormat="false" ht="15.75" hidden="false" customHeight="false" outlineLevel="0" collapsed="false">
      <c r="A9304" s="3" t="n">
        <v>9303</v>
      </c>
      <c r="B9304" s="4" t="s">
        <v>31708</v>
      </c>
      <c r="C9304" s="4" t="s">
        <v>31709</v>
      </c>
      <c r="D9304" s="4" t="s">
        <v>31710</v>
      </c>
      <c r="E9304" s="4" t="s">
        <v>10</v>
      </c>
      <c r="F9304" s="4" t="s">
        <v>31711</v>
      </c>
      <c r="G9304" s="4" t="s">
        <v>12</v>
      </c>
    </row>
    <row r="9305" customFormat="false" ht="15.75" hidden="false" customHeight="false" outlineLevel="0" collapsed="false">
      <c r="A9305" s="3" t="n">
        <v>9304</v>
      </c>
      <c r="B9305" s="4" t="s">
        <v>31712</v>
      </c>
      <c r="C9305" s="4" t="s">
        <v>31713</v>
      </c>
      <c r="D9305" s="4" t="s">
        <v>31714</v>
      </c>
      <c r="E9305" s="4" t="n">
        <f aca="false">+918041827200</f>
        <v>918041827200</v>
      </c>
      <c r="F9305" s="4" t="s">
        <v>31715</v>
      </c>
      <c r="G9305" s="4" t="s">
        <v>12</v>
      </c>
    </row>
    <row r="9306" customFormat="false" ht="15.75" hidden="false" customHeight="false" outlineLevel="0" collapsed="false">
      <c r="A9306" s="3" t="n">
        <v>9305</v>
      </c>
      <c r="B9306" s="4" t="s">
        <v>31716</v>
      </c>
      <c r="C9306" s="4" t="s">
        <v>31717</v>
      </c>
      <c r="D9306" s="4" t="s">
        <v>31718</v>
      </c>
      <c r="E9306" s="4" t="s">
        <v>10</v>
      </c>
      <c r="F9306" s="4" t="s">
        <v>31719</v>
      </c>
      <c r="G9306" s="4" t="s">
        <v>12</v>
      </c>
    </row>
    <row r="9307" customFormat="false" ht="15.75" hidden="false" customHeight="false" outlineLevel="0" collapsed="false">
      <c r="A9307" s="3" t="n">
        <v>9306</v>
      </c>
      <c r="B9307" s="4" t="s">
        <v>31720</v>
      </c>
      <c r="C9307" s="4" t="s">
        <v>31</v>
      </c>
      <c r="D9307" s="4" t="s">
        <v>31721</v>
      </c>
      <c r="E9307" s="4" t="s">
        <v>10</v>
      </c>
      <c r="F9307" s="4" t="s">
        <v>31722</v>
      </c>
      <c r="G9307" s="4" t="s">
        <v>12</v>
      </c>
    </row>
    <row r="9308" customFormat="false" ht="15.75" hidden="false" customHeight="false" outlineLevel="0" collapsed="false">
      <c r="A9308" s="3" t="n">
        <v>9307</v>
      </c>
      <c r="B9308" s="4" t="s">
        <v>31723</v>
      </c>
      <c r="C9308" s="7" t="s">
        <v>31724</v>
      </c>
      <c r="D9308" s="7" t="s">
        <v>31725</v>
      </c>
      <c r="E9308" s="7" t="s">
        <v>10</v>
      </c>
      <c r="F9308" s="7" t="s">
        <v>10</v>
      </c>
      <c r="G9308" s="7" t="s">
        <v>12</v>
      </c>
    </row>
    <row r="9309" customFormat="false" ht="15.75" hidden="false" customHeight="false" outlineLevel="0" collapsed="false">
      <c r="A9309" s="3" t="n">
        <v>9308</v>
      </c>
      <c r="B9309" s="4" t="s">
        <v>31726</v>
      </c>
      <c r="C9309" s="4" t="s">
        <v>31727</v>
      </c>
      <c r="D9309" s="4" t="s">
        <v>31728</v>
      </c>
      <c r="E9309" s="4" t="n">
        <f aca="false">+911202449810</f>
        <v>911202449810</v>
      </c>
      <c r="F9309" s="4" t="s">
        <v>31729</v>
      </c>
      <c r="G9309" s="4" t="s">
        <v>12</v>
      </c>
    </row>
    <row r="9310" customFormat="false" ht="15.75" hidden="false" customHeight="false" outlineLevel="0" collapsed="false">
      <c r="A9310" s="3" t="n">
        <v>9309</v>
      </c>
      <c r="B9310" s="4" t="s">
        <v>31730</v>
      </c>
      <c r="C9310" s="4" t="s">
        <v>31731</v>
      </c>
      <c r="D9310" s="4" t="s">
        <v>31732</v>
      </c>
      <c r="E9310" s="4" t="s">
        <v>10</v>
      </c>
      <c r="F9310" s="4" t="s">
        <v>31733</v>
      </c>
      <c r="G9310" s="4" t="s">
        <v>12</v>
      </c>
    </row>
    <row r="9311" customFormat="false" ht="15.75" hidden="false" customHeight="false" outlineLevel="0" collapsed="false">
      <c r="A9311" s="3" t="n">
        <v>9310</v>
      </c>
      <c r="B9311" s="4" t="s">
        <v>31734</v>
      </c>
      <c r="C9311" s="4" t="s">
        <v>31735</v>
      </c>
      <c r="D9311" s="4" t="s">
        <v>31736</v>
      </c>
      <c r="E9311" s="4" t="n">
        <f aca="false">+918049320000</f>
        <v>918049320000</v>
      </c>
      <c r="F9311" s="4" t="s">
        <v>31737</v>
      </c>
      <c r="G9311" s="4" t="s">
        <v>12</v>
      </c>
    </row>
    <row r="9312" customFormat="false" ht="15.75" hidden="false" customHeight="false" outlineLevel="0" collapsed="false">
      <c r="A9312" s="3" t="n">
        <v>9311</v>
      </c>
      <c r="B9312" s="4" t="s">
        <v>31738</v>
      </c>
      <c r="C9312" s="4" t="s">
        <v>31739</v>
      </c>
      <c r="D9312" s="4" t="s">
        <v>31740</v>
      </c>
      <c r="E9312" s="4" t="s">
        <v>10</v>
      </c>
      <c r="F9312" s="4" t="s">
        <v>31741</v>
      </c>
      <c r="G9312" s="4" t="s">
        <v>12</v>
      </c>
    </row>
    <row r="9313" customFormat="false" ht="15.75" hidden="false" customHeight="false" outlineLevel="0" collapsed="false">
      <c r="A9313" s="3" t="n">
        <v>9312</v>
      </c>
      <c r="B9313" s="4" t="s">
        <v>31742</v>
      </c>
      <c r="C9313" s="4" t="s">
        <v>31743</v>
      </c>
      <c r="D9313" s="4" t="s">
        <v>31744</v>
      </c>
      <c r="E9313" s="4" t="s">
        <v>10</v>
      </c>
      <c r="F9313" s="4" t="s">
        <v>31745</v>
      </c>
      <c r="G9313" s="4" t="s">
        <v>12</v>
      </c>
    </row>
    <row r="9314" customFormat="false" ht="15.75" hidden="false" customHeight="false" outlineLevel="0" collapsed="false">
      <c r="A9314" s="3" t="n">
        <v>9313</v>
      </c>
      <c r="B9314" s="4" t="s">
        <v>31746</v>
      </c>
      <c r="C9314" s="4" t="s">
        <v>1652</v>
      </c>
      <c r="D9314" s="4" t="s">
        <v>31747</v>
      </c>
      <c r="E9314" s="4" t="s">
        <v>10</v>
      </c>
      <c r="F9314" s="4" t="s">
        <v>31748</v>
      </c>
      <c r="G9314" s="4" t="s">
        <v>12</v>
      </c>
    </row>
    <row r="9315" customFormat="false" ht="15.75" hidden="false" customHeight="false" outlineLevel="0" collapsed="false">
      <c r="A9315" s="3" t="n">
        <v>9314</v>
      </c>
      <c r="B9315" s="4" t="s">
        <v>31749</v>
      </c>
      <c r="C9315" s="4" t="s">
        <v>1652</v>
      </c>
      <c r="D9315" s="4" t="s">
        <v>31750</v>
      </c>
      <c r="E9315" s="4" t="n">
        <f aca="false">+914040061105</f>
        <v>914040061105</v>
      </c>
      <c r="F9315" s="4" t="s">
        <v>31751</v>
      </c>
      <c r="G9315" s="4" t="s">
        <v>12</v>
      </c>
    </row>
    <row r="9316" customFormat="false" ht="15.75" hidden="false" customHeight="false" outlineLevel="0" collapsed="false">
      <c r="A9316" s="3" t="n">
        <v>9315</v>
      </c>
      <c r="B9316" s="4" t="s">
        <v>31752</v>
      </c>
      <c r="C9316" s="7" t="s">
        <v>31753</v>
      </c>
      <c r="D9316" s="7" t="s">
        <v>31754</v>
      </c>
      <c r="E9316" s="7" t="s">
        <v>10</v>
      </c>
      <c r="F9316" s="7" t="s">
        <v>10</v>
      </c>
      <c r="G9316" s="7" t="s">
        <v>12</v>
      </c>
    </row>
    <row r="9317" customFormat="false" ht="15.75" hidden="false" customHeight="false" outlineLevel="0" collapsed="false">
      <c r="A9317" s="3" t="n">
        <v>9316</v>
      </c>
      <c r="B9317" s="4" t="s">
        <v>31755</v>
      </c>
      <c r="C9317" s="4" t="s">
        <v>31756</v>
      </c>
      <c r="D9317" s="4" t="s">
        <v>31757</v>
      </c>
      <c r="E9317" s="4" t="s">
        <v>10</v>
      </c>
      <c r="F9317" s="4" t="s">
        <v>31758</v>
      </c>
      <c r="G9317" s="4" t="s">
        <v>12</v>
      </c>
    </row>
    <row r="9318" customFormat="false" ht="15.75" hidden="false" customHeight="false" outlineLevel="0" collapsed="false">
      <c r="A9318" s="3" t="n">
        <v>9317</v>
      </c>
      <c r="B9318" s="4" t="s">
        <v>31759</v>
      </c>
      <c r="C9318" s="4" t="s">
        <v>31760</v>
      </c>
      <c r="D9318" s="4" t="s">
        <v>31761</v>
      </c>
      <c r="E9318" s="4" t="n">
        <f aca="false">+912242149000</f>
        <v>912242149000</v>
      </c>
      <c r="F9318" s="4" t="s">
        <v>31762</v>
      </c>
      <c r="G9318" s="4" t="s">
        <v>12</v>
      </c>
    </row>
    <row r="9319" customFormat="false" ht="15.75" hidden="false" customHeight="false" outlineLevel="0" collapsed="false">
      <c r="A9319" s="3" t="n">
        <v>9318</v>
      </c>
      <c r="B9319" s="4" t="s">
        <v>31763</v>
      </c>
      <c r="C9319" s="4" t="s">
        <v>31764</v>
      </c>
      <c r="D9319" s="4" t="s">
        <v>31765</v>
      </c>
      <c r="E9319" s="4" t="n">
        <f aca="false">+919860649997</f>
        <v>919860649997</v>
      </c>
      <c r="F9319" s="4" t="s">
        <v>31766</v>
      </c>
      <c r="G9319" s="4" t="s">
        <v>12</v>
      </c>
    </row>
    <row r="9320" customFormat="false" ht="15.75" hidden="false" customHeight="false" outlineLevel="0" collapsed="false">
      <c r="A9320" s="3" t="n">
        <v>9319</v>
      </c>
      <c r="B9320" s="4" t="s">
        <v>31767</v>
      </c>
      <c r="C9320" s="4" t="s">
        <v>8146</v>
      </c>
      <c r="D9320" s="4" t="s">
        <v>31768</v>
      </c>
      <c r="E9320" s="4" t="s">
        <v>10</v>
      </c>
      <c r="F9320" s="4" t="s">
        <v>31769</v>
      </c>
      <c r="G9320" s="4" t="s">
        <v>12</v>
      </c>
    </row>
    <row r="9321" customFormat="false" ht="15.75" hidden="false" customHeight="false" outlineLevel="0" collapsed="false">
      <c r="A9321" s="3" t="n">
        <v>9320</v>
      </c>
      <c r="B9321" s="4" t="s">
        <v>31770</v>
      </c>
      <c r="C9321" s="4" t="s">
        <v>31771</v>
      </c>
      <c r="D9321" s="4" t="s">
        <v>31772</v>
      </c>
      <c r="E9321" s="4" t="s">
        <v>10</v>
      </c>
      <c r="F9321" s="4" t="s">
        <v>31773</v>
      </c>
      <c r="G9321" s="4" t="s">
        <v>12</v>
      </c>
    </row>
    <row r="9322" customFormat="false" ht="15.75" hidden="false" customHeight="false" outlineLevel="0" collapsed="false">
      <c r="A9322" s="3" t="n">
        <v>9321</v>
      </c>
      <c r="B9322" s="4" t="s">
        <v>31774</v>
      </c>
      <c r="C9322" s="4" t="s">
        <v>31</v>
      </c>
      <c r="D9322" s="4" t="s">
        <v>31775</v>
      </c>
      <c r="E9322" s="4" t="s">
        <v>10</v>
      </c>
      <c r="F9322" s="4" t="s">
        <v>31776</v>
      </c>
      <c r="G9322" s="4" t="s">
        <v>12</v>
      </c>
    </row>
    <row r="9323" customFormat="false" ht="15.75" hidden="false" customHeight="false" outlineLevel="0" collapsed="false">
      <c r="A9323" s="3" t="n">
        <v>9322</v>
      </c>
      <c r="B9323" s="4" t="s">
        <v>31777</v>
      </c>
      <c r="C9323" s="4" t="s">
        <v>31778</v>
      </c>
      <c r="D9323" s="4" t="s">
        <v>31779</v>
      </c>
      <c r="E9323" s="4" t="s">
        <v>10</v>
      </c>
      <c r="F9323" s="4" t="s">
        <v>31780</v>
      </c>
      <c r="G9323" s="4" t="s">
        <v>12</v>
      </c>
    </row>
    <row r="9324" customFormat="false" ht="15.75" hidden="false" customHeight="false" outlineLevel="0" collapsed="false">
      <c r="A9324" s="3" t="n">
        <v>9323</v>
      </c>
      <c r="B9324" s="4" t="s">
        <v>31781</v>
      </c>
      <c r="C9324" s="4" t="s">
        <v>31782</v>
      </c>
      <c r="D9324" s="4" t="s">
        <v>31783</v>
      </c>
      <c r="E9324" s="4" t="s">
        <v>10</v>
      </c>
      <c r="F9324" s="4" t="s">
        <v>31784</v>
      </c>
      <c r="G9324" s="4" t="s">
        <v>12</v>
      </c>
    </row>
    <row r="9325" customFormat="false" ht="15.75" hidden="false" customHeight="false" outlineLevel="0" collapsed="false">
      <c r="A9325" s="3" t="n">
        <v>9324</v>
      </c>
      <c r="B9325" s="4" t="s">
        <v>31785</v>
      </c>
      <c r="C9325" s="4" t="s">
        <v>31786</v>
      </c>
      <c r="D9325" s="4" t="s">
        <v>31787</v>
      </c>
      <c r="E9325" s="4" t="s">
        <v>10</v>
      </c>
      <c r="F9325" s="4" t="s">
        <v>31788</v>
      </c>
      <c r="G9325" s="4" t="s">
        <v>12</v>
      </c>
    </row>
    <row r="9326" customFormat="false" ht="15.75" hidden="false" customHeight="false" outlineLevel="0" collapsed="false">
      <c r="A9326" s="3" t="n">
        <v>9325</v>
      </c>
      <c r="B9326" s="4" t="s">
        <v>31789</v>
      </c>
      <c r="C9326" s="4" t="s">
        <v>31790</v>
      </c>
      <c r="D9326" s="4" t="s">
        <v>31791</v>
      </c>
      <c r="E9326" s="4" t="n">
        <f aca="false">+912241266111</f>
        <v>912241266111</v>
      </c>
      <c r="F9326" s="4" t="s">
        <v>31792</v>
      </c>
      <c r="G9326" s="4" t="s">
        <v>12</v>
      </c>
    </row>
    <row r="9327" customFormat="false" ht="15.75" hidden="false" customHeight="false" outlineLevel="0" collapsed="false">
      <c r="A9327" s="3" t="n">
        <v>9326</v>
      </c>
      <c r="B9327" s="4" t="s">
        <v>31793</v>
      </c>
      <c r="C9327" s="4" t="s">
        <v>31794</v>
      </c>
      <c r="D9327" s="4" t="s">
        <v>31795</v>
      </c>
      <c r="E9327" s="4" t="s">
        <v>10</v>
      </c>
      <c r="F9327" s="4" t="s">
        <v>31796</v>
      </c>
      <c r="G9327" s="4" t="s">
        <v>12</v>
      </c>
    </row>
    <row r="9328" customFormat="false" ht="15.75" hidden="false" customHeight="false" outlineLevel="0" collapsed="false">
      <c r="A9328" s="3" t="n">
        <v>9327</v>
      </c>
      <c r="B9328" s="4" t="s">
        <v>31797</v>
      </c>
      <c r="C9328" s="4" t="s">
        <v>31798</v>
      </c>
      <c r="D9328" s="4" t="s">
        <v>31799</v>
      </c>
      <c r="E9328" s="4" t="n">
        <f aca="false">+914030712224</f>
        <v>914030712224</v>
      </c>
      <c r="F9328" s="4" t="s">
        <v>31800</v>
      </c>
      <c r="G9328" s="4" t="s">
        <v>12</v>
      </c>
    </row>
    <row r="9329" customFormat="false" ht="15.75" hidden="false" customHeight="false" outlineLevel="0" collapsed="false">
      <c r="A9329" s="3" t="n">
        <v>9328</v>
      </c>
      <c r="B9329" s="4" t="s">
        <v>31801</v>
      </c>
      <c r="C9329" s="4" t="s">
        <v>31802</v>
      </c>
      <c r="D9329" s="4" t="s">
        <v>31803</v>
      </c>
      <c r="E9329" s="4" t="n">
        <f aca="false">+912067059999</f>
        <v>912067059999</v>
      </c>
      <c r="F9329" s="4" t="s">
        <v>31804</v>
      </c>
      <c r="G9329" s="4" t="s">
        <v>12</v>
      </c>
    </row>
    <row r="9330" customFormat="false" ht="15.75" hidden="false" customHeight="false" outlineLevel="0" collapsed="false">
      <c r="A9330" s="3" t="n">
        <v>9329</v>
      </c>
      <c r="B9330" s="4" t="s">
        <v>31805</v>
      </c>
      <c r="C9330" s="7" t="s">
        <v>31806</v>
      </c>
      <c r="D9330" s="7" t="s">
        <v>31807</v>
      </c>
      <c r="E9330" s="7" t="s">
        <v>10</v>
      </c>
      <c r="F9330" s="7" t="s">
        <v>10</v>
      </c>
      <c r="G9330" s="7" t="s">
        <v>12</v>
      </c>
    </row>
    <row r="9331" customFormat="false" ht="15.75" hidden="false" customHeight="false" outlineLevel="0" collapsed="false">
      <c r="A9331" s="3" t="n">
        <v>9330</v>
      </c>
      <c r="B9331" s="4" t="s">
        <v>31808</v>
      </c>
      <c r="C9331" s="4" t="s">
        <v>31809</v>
      </c>
      <c r="D9331" s="4" t="s">
        <v>31810</v>
      </c>
      <c r="E9331" s="4" t="n">
        <f aca="false">+914342261337</f>
        <v>914342261337</v>
      </c>
      <c r="F9331" s="4" t="s">
        <v>31811</v>
      </c>
      <c r="G9331" s="4" t="s">
        <v>12</v>
      </c>
    </row>
    <row r="9332" customFormat="false" ht="15.75" hidden="false" customHeight="false" outlineLevel="0" collapsed="false">
      <c r="A9332" s="3" t="n">
        <v>9331</v>
      </c>
      <c r="B9332" s="4" t="s">
        <v>31812</v>
      </c>
      <c r="C9332" s="4" t="s">
        <v>31813</v>
      </c>
      <c r="D9332" s="4" t="s">
        <v>31814</v>
      </c>
      <c r="E9332" s="4" t="n">
        <f aca="false">+91114135295</f>
        <v>91114135295</v>
      </c>
      <c r="F9332" s="4" t="s">
        <v>31815</v>
      </c>
      <c r="G9332" s="4" t="s">
        <v>12</v>
      </c>
    </row>
    <row r="9333" customFormat="false" ht="15.75" hidden="false" customHeight="false" outlineLevel="0" collapsed="false">
      <c r="A9333" s="3" t="n">
        <v>9332</v>
      </c>
      <c r="B9333" s="4" t="s">
        <v>31816</v>
      </c>
      <c r="C9333" s="4" t="s">
        <v>31</v>
      </c>
      <c r="D9333" s="4" t="s">
        <v>31817</v>
      </c>
      <c r="E9333" s="4" t="s">
        <v>10</v>
      </c>
      <c r="F9333" s="4" t="s">
        <v>31818</v>
      </c>
      <c r="G9333" s="4" t="s">
        <v>12</v>
      </c>
    </row>
    <row r="9334" customFormat="false" ht="15.75" hidden="false" customHeight="false" outlineLevel="0" collapsed="false">
      <c r="A9334" s="3" t="n">
        <v>9333</v>
      </c>
      <c r="B9334" s="4" t="s">
        <v>31819</v>
      </c>
      <c r="C9334" s="4" t="s">
        <v>31820</v>
      </c>
      <c r="D9334" s="4" t="s">
        <v>31821</v>
      </c>
      <c r="E9334" s="4" t="s">
        <v>31822</v>
      </c>
      <c r="F9334" s="4" t="s">
        <v>31823</v>
      </c>
      <c r="G9334" s="4" t="s">
        <v>12</v>
      </c>
    </row>
    <row r="9335" customFormat="false" ht="15.75" hidden="false" customHeight="false" outlineLevel="0" collapsed="false">
      <c r="A9335" s="3" t="n">
        <v>9334</v>
      </c>
      <c r="B9335" s="4" t="s">
        <v>31824</v>
      </c>
      <c r="C9335" s="4" t="s">
        <v>3495</v>
      </c>
      <c r="D9335" s="4" t="s">
        <v>31825</v>
      </c>
      <c r="E9335" s="4" t="s">
        <v>10</v>
      </c>
      <c r="F9335" s="4" t="s">
        <v>31826</v>
      </c>
      <c r="G9335" s="4" t="s">
        <v>12</v>
      </c>
    </row>
    <row r="9336" customFormat="false" ht="15.75" hidden="false" customHeight="false" outlineLevel="0" collapsed="false">
      <c r="A9336" s="3" t="n">
        <v>9335</v>
      </c>
      <c r="B9336" s="4" t="s">
        <v>31827</v>
      </c>
      <c r="C9336" s="4" t="s">
        <v>31828</v>
      </c>
      <c r="D9336" s="4" t="s">
        <v>31829</v>
      </c>
      <c r="E9336" s="4" t="s">
        <v>10</v>
      </c>
      <c r="F9336" s="4" t="s">
        <v>31830</v>
      </c>
      <c r="G9336" s="4" t="s">
        <v>12</v>
      </c>
    </row>
    <row r="9337" customFormat="false" ht="15.75" hidden="false" customHeight="false" outlineLevel="0" collapsed="false">
      <c r="A9337" s="3" t="n">
        <v>9336</v>
      </c>
      <c r="B9337" s="4" t="s">
        <v>31831</v>
      </c>
      <c r="C9337" s="4" t="s">
        <v>28767</v>
      </c>
      <c r="D9337" s="4" t="s">
        <v>31832</v>
      </c>
      <c r="E9337" s="4" t="s">
        <v>10</v>
      </c>
      <c r="F9337" s="4" t="s">
        <v>31833</v>
      </c>
      <c r="G9337" s="4" t="s">
        <v>12</v>
      </c>
    </row>
    <row r="9338" customFormat="false" ht="15.75" hidden="false" customHeight="false" outlineLevel="0" collapsed="false">
      <c r="A9338" s="3" t="n">
        <v>9337</v>
      </c>
      <c r="B9338" s="4" t="s">
        <v>31834</v>
      </c>
      <c r="C9338" s="4" t="s">
        <v>31835</v>
      </c>
      <c r="D9338" s="4" t="s">
        <v>31836</v>
      </c>
      <c r="E9338" s="4" t="s">
        <v>10</v>
      </c>
      <c r="F9338" s="4" t="s">
        <v>31837</v>
      </c>
      <c r="G9338" s="4" t="s">
        <v>12</v>
      </c>
    </row>
    <row r="9339" customFormat="false" ht="15.75" hidden="false" customHeight="false" outlineLevel="0" collapsed="false">
      <c r="A9339" s="3" t="n">
        <v>9338</v>
      </c>
      <c r="B9339" s="4" t="s">
        <v>31838</v>
      </c>
      <c r="C9339" s="7" t="s">
        <v>31839</v>
      </c>
      <c r="D9339" s="7" t="s">
        <v>31840</v>
      </c>
      <c r="E9339" s="7" t="s">
        <v>10</v>
      </c>
      <c r="F9339" s="7" t="s">
        <v>10</v>
      </c>
      <c r="G9339" s="7" t="s">
        <v>12</v>
      </c>
    </row>
    <row r="9340" customFormat="false" ht="15.75" hidden="false" customHeight="false" outlineLevel="0" collapsed="false">
      <c r="A9340" s="3" t="n">
        <v>9339</v>
      </c>
      <c r="B9340" s="4" t="s">
        <v>31841</v>
      </c>
      <c r="C9340" s="4" t="s">
        <v>31842</v>
      </c>
      <c r="D9340" s="4" t="s">
        <v>31843</v>
      </c>
      <c r="E9340" s="4" t="n">
        <f aca="false">+912243245094</f>
        <v>912243245094</v>
      </c>
      <c r="F9340" s="4" t="s">
        <v>31844</v>
      </c>
      <c r="G9340" s="4" t="s">
        <v>12</v>
      </c>
    </row>
    <row r="9341" customFormat="false" ht="15.75" hidden="false" customHeight="false" outlineLevel="0" collapsed="false">
      <c r="A9341" s="3" t="n">
        <v>9340</v>
      </c>
      <c r="B9341" s="4" t="s">
        <v>31845</v>
      </c>
      <c r="C9341" s="4" t="s">
        <v>12300</v>
      </c>
      <c r="D9341" s="4" t="s">
        <v>31846</v>
      </c>
      <c r="E9341" s="4" t="n">
        <f aca="false">+919810115749</f>
        <v>919810115749</v>
      </c>
      <c r="F9341" s="4" t="s">
        <v>31847</v>
      </c>
      <c r="G9341" s="4" t="s">
        <v>12</v>
      </c>
    </row>
    <row r="9342" customFormat="false" ht="15.75" hidden="false" customHeight="false" outlineLevel="0" collapsed="false">
      <c r="A9342" s="3" t="n">
        <v>9341</v>
      </c>
      <c r="B9342" s="4" t="s">
        <v>31848</v>
      </c>
      <c r="C9342" s="4" t="s">
        <v>31849</v>
      </c>
      <c r="D9342" s="4" t="s">
        <v>31850</v>
      </c>
      <c r="E9342" s="4" t="s">
        <v>10</v>
      </c>
      <c r="F9342" s="4" t="s">
        <v>31851</v>
      </c>
      <c r="G9342" s="4" t="s">
        <v>12</v>
      </c>
    </row>
    <row r="9343" customFormat="false" ht="15.75" hidden="false" customHeight="false" outlineLevel="0" collapsed="false">
      <c r="A9343" s="3" t="n">
        <v>9342</v>
      </c>
      <c r="B9343" s="4" t="s">
        <v>31852</v>
      </c>
      <c r="C9343" s="4" t="s">
        <v>3495</v>
      </c>
      <c r="D9343" s="4" t="s">
        <v>31853</v>
      </c>
      <c r="E9343" s="4" t="s">
        <v>10</v>
      </c>
      <c r="F9343" s="4" t="s">
        <v>31854</v>
      </c>
      <c r="G9343" s="4" t="s">
        <v>12</v>
      </c>
    </row>
    <row r="9344" customFormat="false" ht="15.75" hidden="false" customHeight="false" outlineLevel="0" collapsed="false">
      <c r="A9344" s="3" t="n">
        <v>9343</v>
      </c>
      <c r="B9344" s="4" t="s">
        <v>31855</v>
      </c>
      <c r="C9344" s="4" t="s">
        <v>12093</v>
      </c>
      <c r="D9344" s="4" t="s">
        <v>31856</v>
      </c>
      <c r="E9344" s="4" t="n">
        <f aca="false">+919350277031</f>
        <v>919350277031</v>
      </c>
      <c r="F9344" s="4" t="s">
        <v>31857</v>
      </c>
      <c r="G9344" s="4" t="s">
        <v>12</v>
      </c>
    </row>
    <row r="9345" customFormat="false" ht="15.75" hidden="false" customHeight="false" outlineLevel="0" collapsed="false">
      <c r="A9345" s="3" t="n">
        <v>9344</v>
      </c>
      <c r="B9345" s="4" t="s">
        <v>31858</v>
      </c>
      <c r="C9345" s="4" t="s">
        <v>31859</v>
      </c>
      <c r="D9345" s="4" t="s">
        <v>31860</v>
      </c>
      <c r="E9345" s="4" t="s">
        <v>10</v>
      </c>
      <c r="F9345" s="4" t="s">
        <v>31861</v>
      </c>
      <c r="G9345" s="4" t="s">
        <v>12</v>
      </c>
    </row>
    <row r="9346" customFormat="false" ht="15.75" hidden="false" customHeight="false" outlineLevel="0" collapsed="false">
      <c r="A9346" s="3" t="n">
        <v>9345</v>
      </c>
      <c r="B9346" s="4" t="s">
        <v>31862</v>
      </c>
      <c r="C9346" s="4" t="s">
        <v>1652</v>
      </c>
      <c r="D9346" s="4" t="s">
        <v>31863</v>
      </c>
      <c r="E9346" s="4" t="n">
        <f aca="false">+918039805600  +918039805600</f>
        <v>1836079611200</v>
      </c>
      <c r="F9346" s="4" t="s">
        <v>31864</v>
      </c>
      <c r="G9346" s="4" t="s">
        <v>12</v>
      </c>
    </row>
    <row r="9347" customFormat="false" ht="15.75" hidden="false" customHeight="false" outlineLevel="0" collapsed="false">
      <c r="A9347" s="3" t="n">
        <v>9346</v>
      </c>
      <c r="B9347" s="4" t="s">
        <v>31865</v>
      </c>
      <c r="C9347" s="7" t="s">
        <v>31866</v>
      </c>
      <c r="D9347" s="7" t="s">
        <v>31867</v>
      </c>
      <c r="E9347" s="7" t="s">
        <v>10</v>
      </c>
      <c r="F9347" s="7" t="s">
        <v>10</v>
      </c>
      <c r="G9347" s="7" t="s">
        <v>12</v>
      </c>
    </row>
    <row r="9348" customFormat="false" ht="15.75" hidden="false" customHeight="false" outlineLevel="0" collapsed="false">
      <c r="A9348" s="3" t="n">
        <v>9347</v>
      </c>
      <c r="B9348" s="4" t="s">
        <v>31868</v>
      </c>
      <c r="C9348" s="4" t="s">
        <v>31</v>
      </c>
      <c r="D9348" s="4" t="s">
        <v>31869</v>
      </c>
      <c r="E9348" s="4" t="n">
        <v>8458279422</v>
      </c>
      <c r="F9348" s="4" t="s">
        <v>31870</v>
      </c>
      <c r="G9348" s="4" t="s">
        <v>12</v>
      </c>
    </row>
    <row r="9349" customFormat="false" ht="15.75" hidden="false" customHeight="false" outlineLevel="0" collapsed="false">
      <c r="A9349" s="3" t="n">
        <v>9348</v>
      </c>
      <c r="B9349" s="4" t="s">
        <v>31871</v>
      </c>
      <c r="C9349" s="4" t="s">
        <v>31872</v>
      </c>
      <c r="D9349" s="4" t="s">
        <v>31873</v>
      </c>
      <c r="E9349" s="4" t="s">
        <v>10</v>
      </c>
      <c r="F9349" s="4" t="s">
        <v>31874</v>
      </c>
      <c r="G9349" s="4" t="s">
        <v>12</v>
      </c>
    </row>
    <row r="9350" customFormat="false" ht="15.75" hidden="false" customHeight="false" outlineLevel="0" collapsed="false">
      <c r="A9350" s="3" t="n">
        <v>9349</v>
      </c>
      <c r="B9350" s="4" t="s">
        <v>31875</v>
      </c>
      <c r="C9350" s="4" t="s">
        <v>31876</v>
      </c>
      <c r="D9350" s="4" t="s">
        <v>31877</v>
      </c>
      <c r="E9350" s="4" t="n">
        <f aca="false">+919362225699</f>
        <v>919362225699</v>
      </c>
      <c r="F9350" s="4" t="s">
        <v>31878</v>
      </c>
      <c r="G9350" s="4" t="s">
        <v>12</v>
      </c>
    </row>
    <row r="9351" customFormat="false" ht="15.75" hidden="false" customHeight="false" outlineLevel="0" collapsed="false">
      <c r="A9351" s="3" t="n">
        <v>9350</v>
      </c>
      <c r="B9351" s="4" t="s">
        <v>31879</v>
      </c>
      <c r="C9351" s="4" t="s">
        <v>31880</v>
      </c>
      <c r="D9351" s="4" t="s">
        <v>31881</v>
      </c>
      <c r="E9351" s="4" t="n">
        <f aca="false">+912267232500</f>
        <v>912267232500</v>
      </c>
      <c r="F9351" s="4" t="s">
        <v>31882</v>
      </c>
      <c r="G9351" s="4" t="s">
        <v>12</v>
      </c>
    </row>
    <row r="9352" customFormat="false" ht="15.75" hidden="false" customHeight="false" outlineLevel="0" collapsed="false">
      <c r="A9352" s="3" t="n">
        <v>9351</v>
      </c>
      <c r="B9352" s="4" t="s">
        <v>31883</v>
      </c>
      <c r="C9352" s="4" t="s">
        <v>31884</v>
      </c>
      <c r="D9352" s="4" t="s">
        <v>31885</v>
      </c>
      <c r="E9352" s="4" t="s">
        <v>10</v>
      </c>
      <c r="F9352" s="4" t="s">
        <v>31886</v>
      </c>
      <c r="G9352" s="4" t="s">
        <v>12</v>
      </c>
    </row>
    <row r="9353" customFormat="false" ht="15.75" hidden="false" customHeight="false" outlineLevel="0" collapsed="false">
      <c r="A9353" s="3" t="n">
        <v>9352</v>
      </c>
      <c r="B9353" s="4" t="s">
        <v>31887</v>
      </c>
      <c r="C9353" s="4" t="s">
        <v>15712</v>
      </c>
      <c r="D9353" s="4" t="s">
        <v>31888</v>
      </c>
      <c r="E9353" s="4" t="n">
        <f aca="false">+918041586000  +919945594335</f>
        <v>1837987180335</v>
      </c>
      <c r="F9353" s="4" t="s">
        <v>31889</v>
      </c>
      <c r="G9353" s="4" t="s">
        <v>12</v>
      </c>
    </row>
    <row r="9354" customFormat="false" ht="15.75" hidden="false" customHeight="false" outlineLevel="0" collapsed="false">
      <c r="A9354" s="3" t="n">
        <v>9353</v>
      </c>
      <c r="B9354" s="4" t="s">
        <v>31890</v>
      </c>
      <c r="C9354" s="7" t="s">
        <v>31891</v>
      </c>
      <c r="D9354" s="7" t="s">
        <v>31892</v>
      </c>
      <c r="E9354" s="7" t="s">
        <v>10</v>
      </c>
      <c r="F9354" s="7" t="s">
        <v>10</v>
      </c>
      <c r="G9354" s="7" t="s">
        <v>12</v>
      </c>
    </row>
    <row r="9355" customFormat="false" ht="15.75" hidden="false" customHeight="false" outlineLevel="0" collapsed="false">
      <c r="A9355" s="3" t="n">
        <v>9354</v>
      </c>
      <c r="B9355" s="4" t="s">
        <v>31893</v>
      </c>
      <c r="C9355" s="4" t="s">
        <v>31894</v>
      </c>
      <c r="D9355" s="4" t="s">
        <v>31895</v>
      </c>
      <c r="E9355" s="4" t="s">
        <v>10</v>
      </c>
      <c r="F9355" s="4" t="s">
        <v>31896</v>
      </c>
      <c r="G9355" s="4" t="s">
        <v>12</v>
      </c>
    </row>
    <row r="9356" customFormat="false" ht="15.75" hidden="false" customHeight="false" outlineLevel="0" collapsed="false">
      <c r="A9356" s="3" t="n">
        <v>9355</v>
      </c>
      <c r="B9356" s="4" t="s">
        <v>31897</v>
      </c>
      <c r="C9356" s="4" t="s">
        <v>31898</v>
      </c>
      <c r="D9356" s="4" t="s">
        <v>31899</v>
      </c>
      <c r="E9356" s="4" t="n">
        <f aca="false">+911243244199</f>
        <v>911243244199</v>
      </c>
      <c r="F9356" s="4" t="s">
        <v>31900</v>
      </c>
      <c r="G9356" s="4" t="s">
        <v>12</v>
      </c>
    </row>
    <row r="9357" customFormat="false" ht="15.75" hidden="false" customHeight="false" outlineLevel="0" collapsed="false">
      <c r="A9357" s="3" t="n">
        <v>9356</v>
      </c>
      <c r="B9357" s="4" t="s">
        <v>31901</v>
      </c>
      <c r="C9357" s="4" t="s">
        <v>11167</v>
      </c>
      <c r="D9357" s="4" t="s">
        <v>31902</v>
      </c>
      <c r="E9357" s="4" t="s">
        <v>10</v>
      </c>
      <c r="F9357" s="10" t="s">
        <v>31903</v>
      </c>
      <c r="G9357" s="4" t="s">
        <v>12</v>
      </c>
    </row>
    <row r="9358" customFormat="false" ht="15.75" hidden="false" customHeight="false" outlineLevel="0" collapsed="false">
      <c r="A9358" s="3" t="n">
        <v>9357</v>
      </c>
      <c r="B9358" s="4" t="s">
        <v>31904</v>
      </c>
      <c r="C9358" s="4" t="s">
        <v>31905</v>
      </c>
      <c r="D9358" s="4" t="s">
        <v>31906</v>
      </c>
      <c r="E9358" s="4" t="s">
        <v>10</v>
      </c>
      <c r="F9358" s="4" t="s">
        <v>31907</v>
      </c>
      <c r="G9358" s="4" t="s">
        <v>12</v>
      </c>
    </row>
    <row r="9359" customFormat="false" ht="15.75" hidden="false" customHeight="false" outlineLevel="0" collapsed="false">
      <c r="A9359" s="3" t="n">
        <v>9358</v>
      </c>
      <c r="B9359" s="4" t="s">
        <v>31908</v>
      </c>
      <c r="C9359" s="4" t="s">
        <v>31909</v>
      </c>
      <c r="D9359" s="4" t="s">
        <v>31910</v>
      </c>
      <c r="E9359" s="4" t="n">
        <f aca="false">+919845522937</f>
        <v>919845522937</v>
      </c>
      <c r="F9359" s="4" t="s">
        <v>31911</v>
      </c>
      <c r="G9359" s="4" t="s">
        <v>12</v>
      </c>
    </row>
    <row r="9360" customFormat="false" ht="15.75" hidden="false" customHeight="false" outlineLevel="0" collapsed="false">
      <c r="A9360" s="3" t="n">
        <v>9359</v>
      </c>
      <c r="B9360" s="4" t="s">
        <v>31912</v>
      </c>
      <c r="C9360" s="4" t="s">
        <v>31913</v>
      </c>
      <c r="D9360" s="4" t="s">
        <v>31914</v>
      </c>
      <c r="E9360" s="4" t="n">
        <f aca="false">+914023333255</f>
        <v>914023333255</v>
      </c>
      <c r="F9360" s="4" t="s">
        <v>10</v>
      </c>
      <c r="G9360" s="7" t="s">
        <v>146</v>
      </c>
    </row>
    <row r="9361" customFormat="false" ht="15.75" hidden="false" customHeight="false" outlineLevel="0" collapsed="false">
      <c r="A9361" s="3" t="n">
        <v>9360</v>
      </c>
      <c r="B9361" s="4" t="s">
        <v>31915</v>
      </c>
      <c r="C9361" s="4" t="s">
        <v>31916</v>
      </c>
      <c r="D9361" s="4" t="s">
        <v>31917</v>
      </c>
      <c r="E9361" s="4" t="n">
        <f aca="false">+919791034514</f>
        <v>919791034514</v>
      </c>
      <c r="F9361" s="4" t="s">
        <v>31918</v>
      </c>
      <c r="G9361" s="4" t="s">
        <v>12</v>
      </c>
    </row>
    <row r="9362" customFormat="false" ht="15.75" hidden="false" customHeight="false" outlineLevel="0" collapsed="false">
      <c r="A9362" s="3" t="n">
        <v>9361</v>
      </c>
      <c r="B9362" s="4" t="s">
        <v>31919</v>
      </c>
      <c r="C9362" s="7" t="s">
        <v>31920</v>
      </c>
      <c r="D9362" s="7" t="s">
        <v>31921</v>
      </c>
      <c r="E9362" s="7" t="s">
        <v>10</v>
      </c>
      <c r="F9362" s="7" t="s">
        <v>10</v>
      </c>
      <c r="G9362" s="7" t="s">
        <v>12</v>
      </c>
    </row>
    <row r="9363" customFormat="false" ht="15.75" hidden="false" customHeight="false" outlineLevel="0" collapsed="false">
      <c r="A9363" s="3" t="n">
        <v>9362</v>
      </c>
      <c r="B9363" s="4" t="s">
        <v>31922</v>
      </c>
      <c r="C9363" s="4" t="s">
        <v>31923</v>
      </c>
      <c r="D9363" s="4" t="s">
        <v>31924</v>
      </c>
      <c r="E9363" s="4" t="s">
        <v>31925</v>
      </c>
      <c r="F9363" s="4" t="s">
        <v>31926</v>
      </c>
      <c r="G9363" s="4" t="s">
        <v>12</v>
      </c>
    </row>
    <row r="9364" customFormat="false" ht="15.75" hidden="false" customHeight="false" outlineLevel="0" collapsed="false">
      <c r="A9364" s="3" t="n">
        <v>9363</v>
      </c>
      <c r="B9364" s="4" t="s">
        <v>31927</v>
      </c>
      <c r="C9364" s="4" t="s">
        <v>31</v>
      </c>
      <c r="D9364" s="4" t="s">
        <v>31928</v>
      </c>
      <c r="E9364" s="4" t="s">
        <v>10</v>
      </c>
      <c r="F9364" s="4" t="s">
        <v>31929</v>
      </c>
      <c r="G9364" s="4" t="s">
        <v>12</v>
      </c>
    </row>
    <row r="9365" customFormat="false" ht="15.75" hidden="false" customHeight="false" outlineLevel="0" collapsed="false">
      <c r="A9365" s="3" t="n">
        <v>9364</v>
      </c>
      <c r="B9365" s="4" t="s">
        <v>31930</v>
      </c>
      <c r="C9365" s="4" t="s">
        <v>31931</v>
      </c>
      <c r="D9365" s="4" t="s">
        <v>31932</v>
      </c>
      <c r="E9365" s="4" t="s">
        <v>10</v>
      </c>
      <c r="F9365" s="4" t="s">
        <v>31933</v>
      </c>
      <c r="G9365" s="4" t="s">
        <v>12</v>
      </c>
    </row>
    <row r="9366" customFormat="false" ht="15.75" hidden="false" customHeight="false" outlineLevel="0" collapsed="false">
      <c r="A9366" s="3" t="n">
        <v>9365</v>
      </c>
      <c r="B9366" s="4" t="s">
        <v>31934</v>
      </c>
      <c r="C9366" s="4" t="s">
        <v>3495</v>
      </c>
      <c r="D9366" s="4" t="s">
        <v>31935</v>
      </c>
      <c r="E9366" s="4" t="s">
        <v>10</v>
      </c>
      <c r="F9366" s="4" t="s">
        <v>31936</v>
      </c>
      <c r="G9366" s="4" t="s">
        <v>12</v>
      </c>
    </row>
    <row r="9367" customFormat="false" ht="15.75" hidden="false" customHeight="false" outlineLevel="0" collapsed="false">
      <c r="A9367" s="3" t="n">
        <v>9366</v>
      </c>
      <c r="B9367" s="4" t="s">
        <v>31937</v>
      </c>
      <c r="C9367" s="4" t="s">
        <v>31938</v>
      </c>
      <c r="D9367" s="4" t="s">
        <v>31939</v>
      </c>
      <c r="E9367" s="4" t="s">
        <v>31940</v>
      </c>
      <c r="F9367" s="4" t="s">
        <v>31941</v>
      </c>
      <c r="G9367" s="4" t="s">
        <v>12</v>
      </c>
    </row>
    <row r="9368" customFormat="false" ht="15.75" hidden="false" customHeight="false" outlineLevel="0" collapsed="false">
      <c r="A9368" s="3" t="n">
        <v>9367</v>
      </c>
      <c r="B9368" s="4" t="s">
        <v>31942</v>
      </c>
      <c r="C9368" s="4" t="s">
        <v>31943</v>
      </c>
      <c r="D9368" s="4" t="s">
        <v>31944</v>
      </c>
      <c r="E9368" s="4" t="s">
        <v>10</v>
      </c>
      <c r="F9368" s="4" t="s">
        <v>31945</v>
      </c>
      <c r="G9368" s="4" t="s">
        <v>12</v>
      </c>
    </row>
    <row r="9369" customFormat="false" ht="15.75" hidden="false" customHeight="false" outlineLevel="0" collapsed="false">
      <c r="A9369" s="3" t="n">
        <v>9368</v>
      </c>
      <c r="B9369" s="4" t="s">
        <v>31946</v>
      </c>
      <c r="C9369" s="4" t="s">
        <v>4115</v>
      </c>
      <c r="D9369" s="4" t="s">
        <v>31947</v>
      </c>
      <c r="E9369" s="4" t="n">
        <f aca="false">+918022115012</f>
        <v>918022115012</v>
      </c>
      <c r="F9369" s="4" t="s">
        <v>31948</v>
      </c>
      <c r="G9369" s="4" t="s">
        <v>12</v>
      </c>
    </row>
    <row r="9370" customFormat="false" ht="15.75" hidden="false" customHeight="false" outlineLevel="0" collapsed="false">
      <c r="A9370" s="3" t="n">
        <v>9369</v>
      </c>
      <c r="B9370" s="4" t="s">
        <v>31949</v>
      </c>
      <c r="C9370" s="4" t="s">
        <v>31950</v>
      </c>
      <c r="D9370" s="4" t="s">
        <v>31951</v>
      </c>
      <c r="E9370" s="4" t="s">
        <v>10</v>
      </c>
      <c r="F9370" s="4" t="s">
        <v>2596</v>
      </c>
      <c r="G9370" s="4" t="s">
        <v>12</v>
      </c>
    </row>
    <row r="9371" customFormat="false" ht="15.75" hidden="false" customHeight="false" outlineLevel="0" collapsed="false">
      <c r="A9371" s="3" t="n">
        <v>9370</v>
      </c>
      <c r="B9371" s="4" t="s">
        <v>31952</v>
      </c>
      <c r="C9371" s="4" t="s">
        <v>31953</v>
      </c>
      <c r="D9371" s="4" t="s">
        <v>31954</v>
      </c>
      <c r="E9371" s="4" t="n">
        <f aca="false">+914023357048</f>
        <v>914023357048</v>
      </c>
      <c r="F9371" s="4" t="s">
        <v>31955</v>
      </c>
      <c r="G9371" s="4" t="s">
        <v>12</v>
      </c>
    </row>
    <row r="9372" customFormat="false" ht="15.75" hidden="false" customHeight="false" outlineLevel="0" collapsed="false">
      <c r="A9372" s="3" t="n">
        <v>9371</v>
      </c>
      <c r="B9372" s="4" t="s">
        <v>31956</v>
      </c>
      <c r="C9372" s="4" t="s">
        <v>31957</v>
      </c>
      <c r="D9372" s="5" t="s">
        <v>31958</v>
      </c>
      <c r="E9372" s="4" t="n">
        <f aca="false">+914471016101</f>
        <v>914471016101</v>
      </c>
      <c r="F9372" s="4" t="s">
        <v>31959</v>
      </c>
      <c r="G9372" s="4" t="s">
        <v>12</v>
      </c>
    </row>
    <row r="9373" customFormat="false" ht="15.75" hidden="false" customHeight="false" outlineLevel="0" collapsed="false">
      <c r="A9373" s="3" t="n">
        <v>9372</v>
      </c>
      <c r="B9373" s="4" t="s">
        <v>31960</v>
      </c>
      <c r="C9373" s="7" t="s">
        <v>31961</v>
      </c>
      <c r="D9373" s="7" t="s">
        <v>31962</v>
      </c>
      <c r="E9373" s="7" t="s">
        <v>10</v>
      </c>
      <c r="F9373" s="7" t="s">
        <v>10</v>
      </c>
      <c r="G9373" s="7" t="s">
        <v>12</v>
      </c>
    </row>
    <row r="9374" customFormat="false" ht="15.75" hidden="false" customHeight="false" outlineLevel="0" collapsed="false">
      <c r="A9374" s="3" t="n">
        <v>9373</v>
      </c>
      <c r="B9374" s="4" t="s">
        <v>31963</v>
      </c>
      <c r="C9374" s="4" t="s">
        <v>31964</v>
      </c>
      <c r="D9374" s="4" t="s">
        <v>31965</v>
      </c>
      <c r="E9374" s="4" t="n">
        <f aca="false">+912267361216</f>
        <v>912267361216</v>
      </c>
      <c r="F9374" s="4" t="s">
        <v>31966</v>
      </c>
      <c r="G9374" s="4" t="s">
        <v>12</v>
      </c>
    </row>
    <row r="9375" customFormat="false" ht="15.75" hidden="false" customHeight="false" outlineLevel="0" collapsed="false">
      <c r="A9375" s="3" t="n">
        <v>9374</v>
      </c>
      <c r="B9375" s="4" t="s">
        <v>31967</v>
      </c>
      <c r="C9375" s="4" t="s">
        <v>31968</v>
      </c>
      <c r="D9375" s="4" t="s">
        <v>31969</v>
      </c>
      <c r="E9375" s="4" t="s">
        <v>10</v>
      </c>
      <c r="F9375" s="4" t="s">
        <v>31970</v>
      </c>
      <c r="G9375" s="4" t="s">
        <v>12</v>
      </c>
    </row>
    <row r="9376" customFormat="false" ht="15.75" hidden="false" customHeight="false" outlineLevel="0" collapsed="false">
      <c r="A9376" s="3" t="n">
        <v>9375</v>
      </c>
      <c r="B9376" s="4" t="s">
        <v>31971</v>
      </c>
      <c r="C9376" s="4" t="s">
        <v>1652</v>
      </c>
      <c r="D9376" s="4" t="s">
        <v>31972</v>
      </c>
      <c r="E9376" s="4" t="n">
        <f aca="false">+914031006371</f>
        <v>914031006371</v>
      </c>
      <c r="F9376" s="4" t="s">
        <v>31973</v>
      </c>
      <c r="G9376" s="4" t="s">
        <v>12</v>
      </c>
    </row>
    <row r="9377" customFormat="false" ht="15.75" hidden="false" customHeight="false" outlineLevel="0" collapsed="false">
      <c r="A9377" s="3" t="n">
        <v>9376</v>
      </c>
      <c r="B9377" s="4" t="s">
        <v>31974</v>
      </c>
      <c r="C9377" s="7" t="s">
        <v>31975</v>
      </c>
      <c r="D9377" s="7" t="s">
        <v>31976</v>
      </c>
      <c r="E9377" s="7" t="s">
        <v>10</v>
      </c>
      <c r="F9377" s="7" t="s">
        <v>10</v>
      </c>
      <c r="G9377" s="7" t="s">
        <v>12</v>
      </c>
    </row>
    <row r="9378" customFormat="false" ht="15.75" hidden="false" customHeight="false" outlineLevel="0" collapsed="false">
      <c r="A9378" s="3" t="n">
        <v>9377</v>
      </c>
      <c r="B9378" s="4" t="s">
        <v>31977</v>
      </c>
      <c r="C9378" s="4" t="s">
        <v>31978</v>
      </c>
      <c r="D9378" s="4" t="s">
        <v>31979</v>
      </c>
      <c r="E9378" s="4" t="s">
        <v>10</v>
      </c>
      <c r="F9378" s="4" t="s">
        <v>31980</v>
      </c>
      <c r="G9378" s="4" t="s">
        <v>12</v>
      </c>
    </row>
    <row r="9379" customFormat="false" ht="15.75" hidden="false" customHeight="false" outlineLevel="0" collapsed="false">
      <c r="A9379" s="3" t="n">
        <v>9378</v>
      </c>
      <c r="B9379" s="4" t="s">
        <v>31981</v>
      </c>
      <c r="C9379" s="4" t="s">
        <v>31982</v>
      </c>
      <c r="D9379" s="4" t="s">
        <v>31983</v>
      </c>
      <c r="E9379" s="4" t="n">
        <f aca="false">+912145661302</f>
        <v>912145661302</v>
      </c>
      <c r="F9379" s="4" t="s">
        <v>31984</v>
      </c>
      <c r="G9379" s="4" t="s">
        <v>12</v>
      </c>
    </row>
    <row r="9380" customFormat="false" ht="15.75" hidden="false" customHeight="false" outlineLevel="0" collapsed="false">
      <c r="A9380" s="3" t="n">
        <v>9379</v>
      </c>
      <c r="B9380" s="4" t="s">
        <v>31985</v>
      </c>
      <c r="C9380" s="4" t="s">
        <v>25952</v>
      </c>
      <c r="D9380" s="4" t="s">
        <v>31986</v>
      </c>
      <c r="E9380" s="4" t="s">
        <v>10</v>
      </c>
      <c r="F9380" s="4" t="s">
        <v>31987</v>
      </c>
      <c r="G9380" s="4" t="s">
        <v>12</v>
      </c>
    </row>
    <row r="9381" customFormat="false" ht="15.75" hidden="false" customHeight="false" outlineLevel="0" collapsed="false">
      <c r="A9381" s="3" t="n">
        <v>9380</v>
      </c>
      <c r="B9381" s="4" t="s">
        <v>31988</v>
      </c>
      <c r="C9381" s="4" t="s">
        <v>20675</v>
      </c>
      <c r="D9381" s="4" t="s">
        <v>31989</v>
      </c>
      <c r="E9381" s="4" t="n">
        <f aca="false">+918026281000</f>
        <v>918026281000</v>
      </c>
      <c r="F9381" s="4" t="s">
        <v>31990</v>
      </c>
      <c r="G9381" s="4" t="s">
        <v>12</v>
      </c>
    </row>
    <row r="9382" customFormat="false" ht="15.75" hidden="false" customHeight="false" outlineLevel="0" collapsed="false">
      <c r="A9382" s="3" t="n">
        <v>9381</v>
      </c>
      <c r="B9382" s="4" t="s">
        <v>31991</v>
      </c>
      <c r="C9382" s="4" t="s">
        <v>1652</v>
      </c>
      <c r="D9382" s="4" t="s">
        <v>31992</v>
      </c>
      <c r="E9382" s="4" t="s">
        <v>10</v>
      </c>
      <c r="F9382" s="4" t="s">
        <v>31993</v>
      </c>
      <c r="G9382" s="4" t="s">
        <v>12</v>
      </c>
    </row>
    <row r="9383" customFormat="false" ht="15.75" hidden="false" customHeight="false" outlineLevel="0" collapsed="false">
      <c r="A9383" s="3" t="n">
        <v>9382</v>
      </c>
      <c r="B9383" s="4" t="s">
        <v>31994</v>
      </c>
      <c r="C9383" s="4" t="s">
        <v>31995</v>
      </c>
      <c r="D9383" s="4" t="s">
        <v>31996</v>
      </c>
      <c r="E9383" s="4" t="s">
        <v>10</v>
      </c>
      <c r="F9383" s="4" t="s">
        <v>31997</v>
      </c>
      <c r="G9383" s="4" t="s">
        <v>12</v>
      </c>
    </row>
    <row r="9384" customFormat="false" ht="15.75" hidden="false" customHeight="false" outlineLevel="0" collapsed="false">
      <c r="A9384" s="3" t="n">
        <v>9383</v>
      </c>
      <c r="B9384" s="4" t="s">
        <v>31998</v>
      </c>
      <c r="C9384" s="4" t="s">
        <v>31999</v>
      </c>
      <c r="D9384" s="4" t="s">
        <v>32000</v>
      </c>
      <c r="E9384" s="4" t="s">
        <v>10</v>
      </c>
      <c r="F9384" s="4" t="s">
        <v>32001</v>
      </c>
      <c r="G9384" s="4" t="s">
        <v>12</v>
      </c>
    </row>
    <row r="9385" customFormat="false" ht="15.75" hidden="false" customHeight="false" outlineLevel="0" collapsed="false">
      <c r="A9385" s="3" t="n">
        <v>9384</v>
      </c>
      <c r="B9385" s="4" t="s">
        <v>32002</v>
      </c>
      <c r="C9385" s="4" t="s">
        <v>1708</v>
      </c>
      <c r="D9385" s="4" t="s">
        <v>32003</v>
      </c>
      <c r="E9385" s="4" t="n">
        <f aca="false">+919900111552</f>
        <v>919900111552</v>
      </c>
      <c r="F9385" s="4" t="s">
        <v>32004</v>
      </c>
      <c r="G9385" s="4" t="s">
        <v>12</v>
      </c>
    </row>
    <row r="9386" customFormat="false" ht="15.75" hidden="false" customHeight="false" outlineLevel="0" collapsed="false">
      <c r="A9386" s="3" t="n">
        <v>9385</v>
      </c>
      <c r="B9386" s="4" t="s">
        <v>32005</v>
      </c>
      <c r="C9386" s="4" t="s">
        <v>9509</v>
      </c>
      <c r="D9386" s="4" t="s">
        <v>32006</v>
      </c>
      <c r="E9386" s="4" t="n">
        <f aca="false">+919850439238</f>
        <v>919850439238</v>
      </c>
      <c r="F9386" s="4" t="s">
        <v>32007</v>
      </c>
      <c r="G9386" s="4" t="s">
        <v>12</v>
      </c>
    </row>
    <row r="9387" customFormat="false" ht="15.75" hidden="false" customHeight="false" outlineLevel="0" collapsed="false">
      <c r="A9387" s="3" t="n">
        <v>9386</v>
      </c>
      <c r="B9387" s="4" t="s">
        <v>32008</v>
      </c>
      <c r="C9387" s="4" t="s">
        <v>32009</v>
      </c>
      <c r="D9387" s="6" t="s">
        <v>32010</v>
      </c>
      <c r="E9387" s="4" t="n">
        <f aca="false">+914445070175</f>
        <v>914445070175</v>
      </c>
      <c r="F9387" s="10" t="s">
        <v>32011</v>
      </c>
      <c r="G9387" s="4" t="s">
        <v>12</v>
      </c>
    </row>
    <row r="9388" customFormat="false" ht="15.75" hidden="false" customHeight="false" outlineLevel="0" collapsed="false">
      <c r="A9388" s="3" t="n">
        <v>9387</v>
      </c>
      <c r="B9388" s="4" t="s">
        <v>32012</v>
      </c>
      <c r="C9388" s="4" t="s">
        <v>32013</v>
      </c>
      <c r="D9388" s="4" t="s">
        <v>32014</v>
      </c>
      <c r="E9388" s="4" t="s">
        <v>10</v>
      </c>
      <c r="F9388" s="4" t="s">
        <v>32015</v>
      </c>
      <c r="G9388" s="4" t="s">
        <v>12</v>
      </c>
    </row>
    <row r="9389" customFormat="false" ht="15.75" hidden="false" customHeight="false" outlineLevel="0" collapsed="false">
      <c r="A9389" s="3" t="n">
        <v>9388</v>
      </c>
      <c r="B9389" s="4" t="s">
        <v>32016</v>
      </c>
      <c r="C9389" s="4" t="s">
        <v>32017</v>
      </c>
      <c r="D9389" s="4" t="s">
        <v>32018</v>
      </c>
      <c r="E9389" s="4" t="n">
        <f aca="false">+914040032666</f>
        <v>914040032666</v>
      </c>
      <c r="F9389" s="4" t="s">
        <v>32019</v>
      </c>
      <c r="G9389" s="4" t="s">
        <v>12</v>
      </c>
    </row>
    <row r="9390" customFormat="false" ht="15.75" hidden="false" customHeight="false" outlineLevel="0" collapsed="false">
      <c r="A9390" s="3" t="n">
        <v>9389</v>
      </c>
      <c r="B9390" s="4" t="s">
        <v>32020</v>
      </c>
      <c r="C9390" s="4" t="s">
        <v>705</v>
      </c>
      <c r="D9390" s="4" t="s">
        <v>32021</v>
      </c>
      <c r="E9390" s="4" t="s">
        <v>10</v>
      </c>
      <c r="F9390" s="4" t="s">
        <v>32022</v>
      </c>
      <c r="G9390" s="4" t="s">
        <v>12</v>
      </c>
    </row>
    <row r="9391" customFormat="false" ht="15.75" hidden="false" customHeight="false" outlineLevel="0" collapsed="false">
      <c r="A9391" s="3" t="n">
        <v>9390</v>
      </c>
      <c r="B9391" s="4" t="s">
        <v>32023</v>
      </c>
      <c r="C9391" s="4" t="s">
        <v>32024</v>
      </c>
      <c r="D9391" s="4" t="s">
        <v>32025</v>
      </c>
      <c r="E9391" s="4" t="s">
        <v>10</v>
      </c>
      <c r="F9391" s="4" t="s">
        <v>32026</v>
      </c>
      <c r="G9391" s="4" t="s">
        <v>12</v>
      </c>
    </row>
    <row r="9392" customFormat="false" ht="15.75" hidden="false" customHeight="false" outlineLevel="0" collapsed="false">
      <c r="A9392" s="3" t="n">
        <v>9391</v>
      </c>
      <c r="B9392" s="4" t="s">
        <v>32027</v>
      </c>
      <c r="C9392" s="4" t="s">
        <v>32028</v>
      </c>
      <c r="D9392" s="4" t="s">
        <v>32029</v>
      </c>
      <c r="E9392" s="4" t="s">
        <v>10</v>
      </c>
      <c r="F9392" s="4" t="s">
        <v>32030</v>
      </c>
      <c r="G9392" s="4" t="s">
        <v>12</v>
      </c>
    </row>
    <row r="9393" customFormat="false" ht="15.75" hidden="false" customHeight="false" outlineLevel="0" collapsed="false">
      <c r="A9393" s="3" t="n">
        <v>9392</v>
      </c>
      <c r="B9393" s="4" t="s">
        <v>32031</v>
      </c>
      <c r="C9393" s="4" t="s">
        <v>32032</v>
      </c>
      <c r="D9393" s="4" t="s">
        <v>32033</v>
      </c>
      <c r="E9393" s="4" t="n">
        <f aca="false">+912027104660</f>
        <v>912027104660</v>
      </c>
      <c r="F9393" s="4" t="s">
        <v>32034</v>
      </c>
      <c r="G9393" s="4" t="s">
        <v>12</v>
      </c>
    </row>
    <row r="9394" customFormat="false" ht="15.75" hidden="false" customHeight="false" outlineLevel="0" collapsed="false">
      <c r="A9394" s="3" t="n">
        <v>9393</v>
      </c>
      <c r="B9394" s="4" t="s">
        <v>32035</v>
      </c>
      <c r="C9394" s="4" t="s">
        <v>31</v>
      </c>
      <c r="D9394" s="4" t="s">
        <v>32036</v>
      </c>
      <c r="E9394" s="4" t="s">
        <v>10</v>
      </c>
      <c r="F9394" s="4" t="s">
        <v>32037</v>
      </c>
      <c r="G9394" s="4" t="s">
        <v>12</v>
      </c>
    </row>
    <row r="9395" customFormat="false" ht="15.75" hidden="false" customHeight="false" outlineLevel="0" collapsed="false">
      <c r="A9395" s="3" t="n">
        <v>9394</v>
      </c>
      <c r="B9395" s="4" t="s">
        <v>32038</v>
      </c>
      <c r="C9395" s="4" t="s">
        <v>32013</v>
      </c>
      <c r="D9395" s="4" t="s">
        <v>32039</v>
      </c>
      <c r="E9395" s="4" t="s">
        <v>10</v>
      </c>
      <c r="F9395" s="4" t="s">
        <v>32040</v>
      </c>
      <c r="G9395" s="4" t="s">
        <v>12</v>
      </c>
    </row>
    <row r="9396" customFormat="false" ht="15.75" hidden="false" customHeight="false" outlineLevel="0" collapsed="false">
      <c r="A9396" s="3" t="n">
        <v>9395</v>
      </c>
      <c r="B9396" s="4" t="s">
        <v>32041</v>
      </c>
      <c r="C9396" s="7" t="s">
        <v>32042</v>
      </c>
      <c r="D9396" s="7" t="s">
        <v>32043</v>
      </c>
      <c r="E9396" s="7" t="s">
        <v>10</v>
      </c>
      <c r="F9396" s="7" t="s">
        <v>10</v>
      </c>
      <c r="G9396" s="7" t="s">
        <v>12</v>
      </c>
    </row>
    <row r="9397" customFormat="false" ht="15.75" hidden="false" customHeight="false" outlineLevel="0" collapsed="false">
      <c r="A9397" s="3" t="n">
        <v>9396</v>
      </c>
      <c r="B9397" s="4" t="s">
        <v>32044</v>
      </c>
      <c r="C9397" s="4" t="s">
        <v>1099</v>
      </c>
      <c r="D9397" s="4" t="s">
        <v>32045</v>
      </c>
      <c r="E9397" s="4" t="s">
        <v>10</v>
      </c>
      <c r="F9397" s="4" t="s">
        <v>32046</v>
      </c>
      <c r="G9397" s="4" t="s">
        <v>12</v>
      </c>
    </row>
    <row r="9398" customFormat="false" ht="15.75" hidden="false" customHeight="false" outlineLevel="0" collapsed="false">
      <c r="A9398" s="3" t="n">
        <v>9397</v>
      </c>
      <c r="B9398" s="4" t="s">
        <v>32047</v>
      </c>
      <c r="C9398" s="4" t="s">
        <v>32048</v>
      </c>
      <c r="D9398" s="4" t="s">
        <v>32049</v>
      </c>
      <c r="E9398" s="4" t="s">
        <v>10</v>
      </c>
      <c r="F9398" s="4" t="s">
        <v>32050</v>
      </c>
      <c r="G9398" s="4" t="s">
        <v>12</v>
      </c>
    </row>
    <row r="9399" customFormat="false" ht="15.75" hidden="false" customHeight="false" outlineLevel="0" collapsed="false">
      <c r="A9399" s="3" t="n">
        <v>9398</v>
      </c>
      <c r="B9399" s="4" t="s">
        <v>32051</v>
      </c>
      <c r="C9399" s="7" t="s">
        <v>32052</v>
      </c>
      <c r="D9399" s="7" t="s">
        <v>32053</v>
      </c>
      <c r="E9399" s="7" t="s">
        <v>10</v>
      </c>
      <c r="F9399" s="7" t="s">
        <v>10</v>
      </c>
      <c r="G9399" s="7" t="s">
        <v>12</v>
      </c>
    </row>
    <row r="9400" customFormat="false" ht="15.75" hidden="false" customHeight="false" outlineLevel="0" collapsed="false">
      <c r="A9400" s="3" t="n">
        <v>9399</v>
      </c>
      <c r="B9400" s="4" t="s">
        <v>32054</v>
      </c>
      <c r="C9400" s="4" t="s">
        <v>32055</v>
      </c>
      <c r="D9400" s="6" t="s">
        <v>32056</v>
      </c>
      <c r="E9400" s="4" t="s">
        <v>10</v>
      </c>
      <c r="F9400" s="4" t="s">
        <v>32057</v>
      </c>
      <c r="G9400" s="4" t="s">
        <v>12</v>
      </c>
    </row>
    <row r="9401" customFormat="false" ht="15.75" hidden="false" customHeight="false" outlineLevel="0" collapsed="false">
      <c r="A9401" s="3" t="n">
        <v>9400</v>
      </c>
      <c r="B9401" s="4" t="s">
        <v>32058</v>
      </c>
      <c r="C9401" s="4" t="s">
        <v>14753</v>
      </c>
      <c r="D9401" s="4" t="s">
        <v>32059</v>
      </c>
      <c r="E9401" s="4" t="n">
        <f aca="false">+918067090000</f>
        <v>918067090000</v>
      </c>
      <c r="F9401" s="4" t="s">
        <v>32060</v>
      </c>
      <c r="G9401" s="4" t="s">
        <v>12</v>
      </c>
    </row>
    <row r="9402" customFormat="false" ht="15.75" hidden="false" customHeight="false" outlineLevel="0" collapsed="false">
      <c r="A9402" s="3" t="n">
        <v>9401</v>
      </c>
      <c r="B9402" s="4" t="s">
        <v>32061</v>
      </c>
      <c r="C9402" s="4" t="s">
        <v>32062</v>
      </c>
      <c r="D9402" s="4" t="s">
        <v>32063</v>
      </c>
      <c r="E9402" s="4" t="s">
        <v>10</v>
      </c>
      <c r="F9402" s="4" t="s">
        <v>32064</v>
      </c>
      <c r="G9402" s="4" t="s">
        <v>12</v>
      </c>
    </row>
    <row r="9403" customFormat="false" ht="15.75" hidden="false" customHeight="false" outlineLevel="0" collapsed="false">
      <c r="A9403" s="3" t="n">
        <v>9402</v>
      </c>
      <c r="B9403" s="4" t="s">
        <v>32065</v>
      </c>
      <c r="C9403" s="4" t="s">
        <v>32013</v>
      </c>
      <c r="D9403" s="4" t="s">
        <v>32066</v>
      </c>
      <c r="E9403" s="4" t="n">
        <f aca="false">+912040262000</f>
        <v>912040262000</v>
      </c>
      <c r="F9403" s="4" t="s">
        <v>32067</v>
      </c>
      <c r="G9403" s="4" t="s">
        <v>12</v>
      </c>
    </row>
    <row r="9404" customFormat="false" ht="15.75" hidden="false" customHeight="false" outlineLevel="0" collapsed="false">
      <c r="A9404" s="3" t="n">
        <v>9403</v>
      </c>
      <c r="B9404" s="4" t="s">
        <v>32068</v>
      </c>
      <c r="C9404" s="4" t="s">
        <v>32069</v>
      </c>
      <c r="D9404" s="4" t="s">
        <v>32070</v>
      </c>
      <c r="E9404" s="4" t="n">
        <f aca="false">+911244793959</f>
        <v>911244793959</v>
      </c>
      <c r="F9404" s="4" t="s">
        <v>32071</v>
      </c>
      <c r="G9404" s="4" t="s">
        <v>12</v>
      </c>
    </row>
    <row r="9405" customFormat="false" ht="15.75" hidden="false" customHeight="false" outlineLevel="0" collapsed="false">
      <c r="A9405" s="3" t="n">
        <v>9404</v>
      </c>
      <c r="B9405" s="4" t="s">
        <v>32072</v>
      </c>
      <c r="C9405" s="4" t="s">
        <v>32073</v>
      </c>
      <c r="D9405" s="4" t="s">
        <v>32074</v>
      </c>
      <c r="E9405" s="4" t="s">
        <v>10</v>
      </c>
      <c r="F9405" s="4" t="s">
        <v>32075</v>
      </c>
      <c r="G9405" s="4" t="s">
        <v>12</v>
      </c>
    </row>
    <row r="9406" customFormat="false" ht="15.75" hidden="false" customHeight="false" outlineLevel="0" collapsed="false">
      <c r="A9406" s="3" t="n">
        <v>9405</v>
      </c>
      <c r="B9406" s="4" t="s">
        <v>32076</v>
      </c>
      <c r="C9406" s="4" t="s">
        <v>32077</v>
      </c>
      <c r="D9406" s="4" t="s">
        <v>32078</v>
      </c>
      <c r="E9406" s="4" t="s">
        <v>10</v>
      </c>
      <c r="F9406" s="4" t="s">
        <v>32079</v>
      </c>
      <c r="G9406" s="4" t="s">
        <v>12</v>
      </c>
    </row>
    <row r="9407" customFormat="false" ht="15.75" hidden="false" customHeight="false" outlineLevel="0" collapsed="false">
      <c r="A9407" s="3" t="n">
        <v>9406</v>
      </c>
      <c r="B9407" s="4" t="s">
        <v>32080</v>
      </c>
      <c r="C9407" s="4" t="s">
        <v>31</v>
      </c>
      <c r="D9407" s="4" t="s">
        <v>32081</v>
      </c>
      <c r="E9407" s="4" t="n">
        <f aca="false">+912242645201</f>
        <v>912242645201</v>
      </c>
      <c r="F9407" s="4" t="s">
        <v>32082</v>
      </c>
      <c r="G9407" s="4" t="s">
        <v>12</v>
      </c>
    </row>
    <row r="9408" customFormat="false" ht="15.75" hidden="false" customHeight="false" outlineLevel="0" collapsed="false">
      <c r="A9408" s="3" t="n">
        <v>9407</v>
      </c>
      <c r="B9408" s="4" t="s">
        <v>32083</v>
      </c>
      <c r="C9408" s="7" t="s">
        <v>316</v>
      </c>
      <c r="D9408" s="7" t="s">
        <v>32084</v>
      </c>
      <c r="E9408" s="7" t="s">
        <v>10</v>
      </c>
      <c r="F9408" s="7" t="s">
        <v>10</v>
      </c>
      <c r="G9408" s="7" t="s">
        <v>12</v>
      </c>
    </row>
    <row r="9409" customFormat="false" ht="15.75" hidden="false" customHeight="false" outlineLevel="0" collapsed="false">
      <c r="A9409" s="3" t="n">
        <v>9408</v>
      </c>
      <c r="B9409" s="4" t="s">
        <v>32085</v>
      </c>
      <c r="C9409" s="4" t="s">
        <v>31</v>
      </c>
      <c r="D9409" s="4" t="s">
        <v>32086</v>
      </c>
      <c r="E9409" s="4" t="s">
        <v>10</v>
      </c>
      <c r="F9409" s="4" t="s">
        <v>32087</v>
      </c>
      <c r="G9409" s="4" t="s">
        <v>12</v>
      </c>
    </row>
    <row r="9410" customFormat="false" ht="15.75" hidden="false" customHeight="false" outlineLevel="0" collapsed="false">
      <c r="A9410" s="3" t="n">
        <v>9409</v>
      </c>
      <c r="B9410" s="4" t="s">
        <v>32088</v>
      </c>
      <c r="C9410" s="4" t="s">
        <v>32089</v>
      </c>
      <c r="D9410" s="4" t="s">
        <v>32090</v>
      </c>
      <c r="E9410" s="4" t="n">
        <f aca="false">+912066006700</f>
        <v>912066006700</v>
      </c>
      <c r="F9410" s="10" t="s">
        <v>32091</v>
      </c>
      <c r="G9410" s="4" t="s">
        <v>12</v>
      </c>
    </row>
    <row r="9411" customFormat="false" ht="15.75" hidden="false" customHeight="false" outlineLevel="0" collapsed="false">
      <c r="A9411" s="3" t="n">
        <v>9410</v>
      </c>
      <c r="B9411" s="4" t="s">
        <v>32092</v>
      </c>
      <c r="C9411" s="4" t="s">
        <v>3495</v>
      </c>
      <c r="D9411" s="4" t="s">
        <v>32093</v>
      </c>
      <c r="E9411" s="4" t="s">
        <v>10</v>
      </c>
      <c r="F9411" s="4" t="s">
        <v>32094</v>
      </c>
      <c r="G9411" s="4" t="s">
        <v>12</v>
      </c>
    </row>
    <row r="9412" customFormat="false" ht="15.75" hidden="false" customHeight="false" outlineLevel="0" collapsed="false">
      <c r="A9412" s="3" t="n">
        <v>9411</v>
      </c>
      <c r="B9412" s="4" t="s">
        <v>32095</v>
      </c>
      <c r="C9412" s="4" t="s">
        <v>32096</v>
      </c>
      <c r="D9412" s="4" t="s">
        <v>32097</v>
      </c>
      <c r="E9412" s="4" t="n">
        <f aca="false">+919958990494</f>
        <v>919958990494</v>
      </c>
      <c r="F9412" s="4" t="s">
        <v>32098</v>
      </c>
      <c r="G9412" s="4" t="s">
        <v>12</v>
      </c>
    </row>
    <row r="9413" customFormat="false" ht="15.75" hidden="false" customHeight="false" outlineLevel="0" collapsed="false">
      <c r="A9413" s="3" t="n">
        <v>9412</v>
      </c>
      <c r="B9413" s="4" t="s">
        <v>32099</v>
      </c>
      <c r="C9413" s="4" t="s">
        <v>10085</v>
      </c>
      <c r="D9413" s="4" t="s">
        <v>32100</v>
      </c>
      <c r="E9413" s="4" t="n">
        <f aca="false">+918041909500</f>
        <v>918041909500</v>
      </c>
      <c r="F9413" s="4" t="s">
        <v>32101</v>
      </c>
      <c r="G9413" s="4" t="s">
        <v>12</v>
      </c>
    </row>
    <row r="9414" customFormat="false" ht="15.75" hidden="false" customHeight="false" outlineLevel="0" collapsed="false">
      <c r="A9414" s="3" t="n">
        <v>9413</v>
      </c>
      <c r="B9414" s="4" t="s">
        <v>32102</v>
      </c>
      <c r="C9414" s="4" t="s">
        <v>1652</v>
      </c>
      <c r="D9414" s="4" t="s">
        <v>32103</v>
      </c>
      <c r="E9414" s="4" t="s">
        <v>10</v>
      </c>
      <c r="F9414" s="4" t="s">
        <v>32104</v>
      </c>
      <c r="G9414" s="4" t="s">
        <v>12</v>
      </c>
    </row>
    <row r="9415" customFormat="false" ht="15.75" hidden="false" customHeight="false" outlineLevel="0" collapsed="false">
      <c r="A9415" s="3" t="n">
        <v>9414</v>
      </c>
      <c r="B9415" s="4" t="s">
        <v>32105</v>
      </c>
      <c r="C9415" s="7" t="s">
        <v>32106</v>
      </c>
      <c r="D9415" s="7" t="s">
        <v>32107</v>
      </c>
      <c r="E9415" s="7" t="s">
        <v>10</v>
      </c>
      <c r="F9415" s="7" t="s">
        <v>10</v>
      </c>
      <c r="G9415" s="7" t="s">
        <v>12</v>
      </c>
    </row>
    <row r="9416" customFormat="false" ht="15.75" hidden="false" customHeight="false" outlineLevel="0" collapsed="false">
      <c r="A9416" s="3" t="n">
        <v>9415</v>
      </c>
      <c r="B9416" s="4" t="s">
        <v>32108</v>
      </c>
      <c r="C9416" s="4" t="s">
        <v>5597</v>
      </c>
      <c r="D9416" s="4" t="s">
        <v>32109</v>
      </c>
      <c r="E9416" s="4" t="n">
        <f aca="false">+918030971100</f>
        <v>918030971100</v>
      </c>
      <c r="F9416" s="4" t="s">
        <v>32110</v>
      </c>
      <c r="G9416" s="4" t="s">
        <v>12</v>
      </c>
    </row>
    <row r="9417" customFormat="false" ht="15.75" hidden="false" customHeight="false" outlineLevel="0" collapsed="false">
      <c r="A9417" s="3" t="n">
        <v>9416</v>
      </c>
      <c r="B9417" s="4" t="s">
        <v>32111</v>
      </c>
      <c r="C9417" s="4" t="s">
        <v>32112</v>
      </c>
      <c r="D9417" s="4" t="s">
        <v>32113</v>
      </c>
      <c r="E9417" s="4" t="n">
        <f aca="false">+912576602000</f>
        <v>912576602000</v>
      </c>
      <c r="F9417" s="4" t="s">
        <v>32114</v>
      </c>
      <c r="G9417" s="4" t="s">
        <v>12</v>
      </c>
    </row>
    <row r="9418" customFormat="false" ht="15.75" hidden="false" customHeight="false" outlineLevel="0" collapsed="false">
      <c r="A9418" s="3" t="n">
        <v>9417</v>
      </c>
      <c r="B9418" s="4" t="s">
        <v>32115</v>
      </c>
      <c r="C9418" s="4" t="s">
        <v>32116</v>
      </c>
      <c r="D9418" s="4" t="s">
        <v>32117</v>
      </c>
      <c r="E9418" s="4" t="s">
        <v>10</v>
      </c>
      <c r="F9418" s="4" t="s">
        <v>32118</v>
      </c>
      <c r="G9418" s="4" t="s">
        <v>12</v>
      </c>
    </row>
    <row r="9419" customFormat="false" ht="15.75" hidden="false" customHeight="false" outlineLevel="0" collapsed="false">
      <c r="A9419" s="3" t="n">
        <v>9418</v>
      </c>
      <c r="B9419" s="4" t="s">
        <v>32119</v>
      </c>
      <c r="C9419" s="4" t="s">
        <v>32120</v>
      </c>
      <c r="D9419" s="4" t="s">
        <v>32121</v>
      </c>
      <c r="E9419" s="4" t="s">
        <v>10</v>
      </c>
      <c r="F9419" s="10" t="s">
        <v>32122</v>
      </c>
      <c r="G9419" s="4" t="s">
        <v>12</v>
      </c>
    </row>
    <row r="9420" customFormat="false" ht="15.75" hidden="false" customHeight="false" outlineLevel="0" collapsed="false">
      <c r="A9420" s="3" t="n">
        <v>9419</v>
      </c>
      <c r="B9420" s="4" t="s">
        <v>32123</v>
      </c>
      <c r="C9420" s="4" t="s">
        <v>32124</v>
      </c>
      <c r="D9420" s="4" t="s">
        <v>32125</v>
      </c>
      <c r="E9420" s="4" t="n">
        <f aca="false">+919844441073</f>
        <v>919844441073</v>
      </c>
      <c r="F9420" s="4" t="s">
        <v>32126</v>
      </c>
      <c r="G9420" s="4" t="s">
        <v>12</v>
      </c>
    </row>
    <row r="9421" customFormat="false" ht="15.75" hidden="false" customHeight="false" outlineLevel="0" collapsed="false">
      <c r="A9421" s="3" t="n">
        <v>9420</v>
      </c>
      <c r="B9421" s="4" t="s">
        <v>32127</v>
      </c>
      <c r="C9421" s="4" t="s">
        <v>6853</v>
      </c>
      <c r="D9421" s="4" t="s">
        <v>32128</v>
      </c>
      <c r="E9421" s="4" t="n">
        <f aca="false">+914445544606</f>
        <v>914445544606</v>
      </c>
      <c r="F9421" s="4" t="s">
        <v>32129</v>
      </c>
      <c r="G9421" s="4" t="s">
        <v>12</v>
      </c>
    </row>
    <row r="9422" customFormat="false" ht="15.75" hidden="false" customHeight="false" outlineLevel="0" collapsed="false">
      <c r="A9422" s="3" t="n">
        <v>9421</v>
      </c>
      <c r="B9422" s="4" t="s">
        <v>32130</v>
      </c>
      <c r="C9422" s="4" t="s">
        <v>9381</v>
      </c>
      <c r="D9422" s="4" t="s">
        <v>32131</v>
      </c>
      <c r="E9422" s="4" t="s">
        <v>32132</v>
      </c>
      <c r="F9422" s="4" t="s">
        <v>32133</v>
      </c>
      <c r="G9422" s="4" t="s">
        <v>12</v>
      </c>
    </row>
    <row r="9423" customFormat="false" ht="15.75" hidden="false" customHeight="false" outlineLevel="0" collapsed="false">
      <c r="A9423" s="3" t="n">
        <v>9422</v>
      </c>
      <c r="B9423" s="4" t="s">
        <v>32134</v>
      </c>
      <c r="C9423" s="7" t="s">
        <v>32135</v>
      </c>
      <c r="D9423" s="7" t="s">
        <v>32136</v>
      </c>
      <c r="E9423" s="7" t="s">
        <v>10</v>
      </c>
      <c r="F9423" s="7" t="s">
        <v>10</v>
      </c>
      <c r="G9423" s="7" t="s">
        <v>12</v>
      </c>
    </row>
    <row r="9424" customFormat="false" ht="15.75" hidden="false" customHeight="false" outlineLevel="0" collapsed="false">
      <c r="A9424" s="3" t="n">
        <v>9423</v>
      </c>
      <c r="B9424" s="4" t="s">
        <v>32137</v>
      </c>
      <c r="C9424" s="4" t="s">
        <v>32138</v>
      </c>
      <c r="D9424" s="4" t="s">
        <v>32139</v>
      </c>
      <c r="E9424" s="4" t="n">
        <f aca="false">+914064641191</f>
        <v>914064641191</v>
      </c>
      <c r="F9424" s="4" t="s">
        <v>32140</v>
      </c>
      <c r="G9424" s="4" t="s">
        <v>12</v>
      </c>
    </row>
    <row r="9425" customFormat="false" ht="15.75" hidden="false" customHeight="false" outlineLevel="0" collapsed="false">
      <c r="A9425" s="3" t="n">
        <v>9424</v>
      </c>
      <c r="B9425" s="4" t="s">
        <v>32141</v>
      </c>
      <c r="C9425" s="4" t="s">
        <v>32142</v>
      </c>
      <c r="D9425" s="4" t="s">
        <v>32143</v>
      </c>
      <c r="E9425" s="4" t="s">
        <v>10</v>
      </c>
      <c r="F9425" s="4" t="s">
        <v>32144</v>
      </c>
      <c r="G9425" s="4" t="s">
        <v>12</v>
      </c>
    </row>
    <row r="9426" customFormat="false" ht="15.75" hidden="false" customHeight="false" outlineLevel="0" collapsed="false">
      <c r="A9426" s="3" t="n">
        <v>9425</v>
      </c>
      <c r="B9426" s="4" t="s">
        <v>32145</v>
      </c>
      <c r="C9426" s="4" t="s">
        <v>3495</v>
      </c>
      <c r="D9426" s="4" t="s">
        <v>32146</v>
      </c>
      <c r="E9426" s="4" t="s">
        <v>32147</v>
      </c>
      <c r="F9426" s="4" t="s">
        <v>32148</v>
      </c>
      <c r="G9426" s="4" t="s">
        <v>12</v>
      </c>
    </row>
    <row r="9427" customFormat="false" ht="15.75" hidden="false" customHeight="false" outlineLevel="0" collapsed="false">
      <c r="A9427" s="3" t="n">
        <v>9426</v>
      </c>
      <c r="B9427" s="4" t="s">
        <v>32149</v>
      </c>
      <c r="C9427" s="4" t="s">
        <v>29701</v>
      </c>
      <c r="D9427" s="4" t="s">
        <v>32150</v>
      </c>
      <c r="E9427" s="4" t="n">
        <v>9004493546</v>
      </c>
      <c r="F9427" s="4" t="s">
        <v>32151</v>
      </c>
      <c r="G9427" s="4" t="s">
        <v>12</v>
      </c>
    </row>
    <row r="9428" customFormat="false" ht="15.75" hidden="false" customHeight="false" outlineLevel="0" collapsed="false">
      <c r="A9428" s="3" t="n">
        <v>9427</v>
      </c>
      <c r="B9428" s="4" t="s">
        <v>32152</v>
      </c>
      <c r="C9428" s="4" t="s">
        <v>32153</v>
      </c>
      <c r="D9428" s="4" t="s">
        <v>32154</v>
      </c>
      <c r="E9428" s="4" t="n">
        <f aca="false">+919740900016</f>
        <v>919740900016</v>
      </c>
      <c r="F9428" s="4" t="s">
        <v>32155</v>
      </c>
      <c r="G9428" s="4" t="s">
        <v>12</v>
      </c>
    </row>
    <row r="9429" customFormat="false" ht="15.75" hidden="false" customHeight="false" outlineLevel="0" collapsed="false">
      <c r="A9429" s="3" t="n">
        <v>9428</v>
      </c>
      <c r="B9429" s="4" t="s">
        <v>32156</v>
      </c>
      <c r="C9429" s="4" t="s">
        <v>32157</v>
      </c>
      <c r="D9429" s="4" t="s">
        <v>32158</v>
      </c>
      <c r="E9429" s="4" t="s">
        <v>10</v>
      </c>
      <c r="F9429" s="4" t="s">
        <v>32159</v>
      </c>
      <c r="G9429" s="4" t="s">
        <v>12</v>
      </c>
    </row>
    <row r="9430" customFormat="false" ht="15.75" hidden="false" customHeight="false" outlineLevel="0" collapsed="false">
      <c r="A9430" s="3" t="n">
        <v>9429</v>
      </c>
      <c r="B9430" s="4" t="s">
        <v>32160</v>
      </c>
      <c r="C9430" s="4" t="s">
        <v>32161</v>
      </c>
      <c r="D9430" s="4" t="s">
        <v>32162</v>
      </c>
      <c r="E9430" s="4" t="n">
        <f aca="false">+919840273012</f>
        <v>919840273012</v>
      </c>
      <c r="F9430" s="4" t="s">
        <v>32163</v>
      </c>
      <c r="G9430" s="4" t="s">
        <v>12</v>
      </c>
    </row>
    <row r="9431" customFormat="false" ht="15.75" hidden="false" customHeight="false" outlineLevel="0" collapsed="false">
      <c r="A9431" s="3" t="n">
        <v>9430</v>
      </c>
      <c r="B9431" s="4" t="s">
        <v>32164</v>
      </c>
      <c r="C9431" s="4" t="s">
        <v>32165</v>
      </c>
      <c r="D9431" s="4" t="s">
        <v>32166</v>
      </c>
      <c r="E9431" s="8" t="n">
        <v>912242000000</v>
      </c>
      <c r="F9431" s="7" t="s">
        <v>16474</v>
      </c>
      <c r="G9431" s="7" t="s">
        <v>31565</v>
      </c>
    </row>
    <row r="9432" customFormat="false" ht="15.75" hidden="false" customHeight="false" outlineLevel="0" collapsed="false">
      <c r="A9432" s="3" t="n">
        <v>9431</v>
      </c>
      <c r="B9432" s="4" t="s">
        <v>32167</v>
      </c>
      <c r="C9432" s="4" t="s">
        <v>1517</v>
      </c>
      <c r="D9432" s="6" t="s">
        <v>32168</v>
      </c>
      <c r="E9432" s="4" t="s">
        <v>10</v>
      </c>
      <c r="F9432" s="4" t="s">
        <v>32169</v>
      </c>
      <c r="G9432" s="4" t="s">
        <v>12</v>
      </c>
    </row>
    <row r="9433" customFormat="false" ht="15.75" hidden="false" customHeight="false" outlineLevel="0" collapsed="false">
      <c r="A9433" s="3" t="n">
        <v>9432</v>
      </c>
      <c r="B9433" s="4" t="s">
        <v>32170</v>
      </c>
      <c r="C9433" s="4" t="s">
        <v>32171</v>
      </c>
      <c r="D9433" s="4" t="s">
        <v>32172</v>
      </c>
      <c r="E9433" s="4" t="n">
        <f aca="false">+918023306333</f>
        <v>918023306333</v>
      </c>
      <c r="F9433" s="4" t="s">
        <v>32173</v>
      </c>
      <c r="G9433" s="4" t="s">
        <v>12</v>
      </c>
    </row>
    <row r="9434" customFormat="false" ht="15.75" hidden="false" customHeight="false" outlineLevel="0" collapsed="false">
      <c r="A9434" s="3" t="n">
        <v>9433</v>
      </c>
      <c r="B9434" s="4" t="s">
        <v>32174</v>
      </c>
      <c r="C9434" s="7" t="s">
        <v>32175</v>
      </c>
      <c r="D9434" s="7" t="s">
        <v>32176</v>
      </c>
      <c r="E9434" s="7" t="s">
        <v>10</v>
      </c>
      <c r="F9434" s="7" t="s">
        <v>10</v>
      </c>
      <c r="G9434" s="7" t="s">
        <v>12</v>
      </c>
    </row>
    <row r="9435" customFormat="false" ht="15.75" hidden="false" customHeight="false" outlineLevel="0" collapsed="false">
      <c r="A9435" s="3" t="n">
        <v>9434</v>
      </c>
      <c r="B9435" s="4" t="s">
        <v>32177</v>
      </c>
      <c r="C9435" s="4" t="s">
        <v>32178</v>
      </c>
      <c r="D9435" s="4" t="s">
        <v>32179</v>
      </c>
      <c r="E9435" s="4" t="n">
        <f aca="false">+912065327333</f>
        <v>912065327333</v>
      </c>
      <c r="F9435" s="4" t="s">
        <v>32180</v>
      </c>
      <c r="G9435" s="4" t="s">
        <v>12</v>
      </c>
    </row>
    <row r="9436" customFormat="false" ht="15.75" hidden="false" customHeight="false" outlineLevel="0" collapsed="false">
      <c r="A9436" s="3" t="n">
        <v>9435</v>
      </c>
      <c r="B9436" s="4" t="s">
        <v>32181</v>
      </c>
      <c r="C9436" s="4" t="s">
        <v>2803</v>
      </c>
      <c r="D9436" s="4" t="s">
        <v>32182</v>
      </c>
      <c r="E9436" s="4" t="s">
        <v>10</v>
      </c>
      <c r="F9436" s="4" t="s">
        <v>32183</v>
      </c>
      <c r="G9436" s="4" t="s">
        <v>12</v>
      </c>
    </row>
    <row r="9437" customFormat="false" ht="15.75" hidden="false" customHeight="false" outlineLevel="0" collapsed="false">
      <c r="A9437" s="3" t="n">
        <v>9436</v>
      </c>
      <c r="B9437" s="4" t="s">
        <v>32184</v>
      </c>
      <c r="C9437" s="4" t="s">
        <v>400</v>
      </c>
      <c r="D9437" s="4" t="s">
        <v>32185</v>
      </c>
      <c r="E9437" s="4" t="s">
        <v>10</v>
      </c>
      <c r="F9437" s="4" t="s">
        <v>32186</v>
      </c>
      <c r="G9437" s="4" t="s">
        <v>12</v>
      </c>
    </row>
    <row r="9438" customFormat="false" ht="15.75" hidden="false" customHeight="false" outlineLevel="0" collapsed="false">
      <c r="A9438" s="3" t="n">
        <v>9437</v>
      </c>
      <c r="B9438" s="4" t="s">
        <v>32187</v>
      </c>
      <c r="C9438" s="4" t="s">
        <v>6181</v>
      </c>
      <c r="D9438" s="4" t="s">
        <v>32188</v>
      </c>
      <c r="E9438" s="4" t="n">
        <f aca="false">+914040314119</f>
        <v>914040314119</v>
      </c>
      <c r="F9438" s="4" t="s">
        <v>32189</v>
      </c>
      <c r="G9438" s="4" t="s">
        <v>12</v>
      </c>
    </row>
    <row r="9439" customFormat="false" ht="15.75" hidden="false" customHeight="false" outlineLevel="0" collapsed="false">
      <c r="A9439" s="3" t="n">
        <v>9438</v>
      </c>
      <c r="B9439" s="4" t="s">
        <v>32190</v>
      </c>
      <c r="C9439" s="4" t="s">
        <v>30686</v>
      </c>
      <c r="D9439" s="10" t="s">
        <v>32191</v>
      </c>
      <c r="E9439" s="4" t="n">
        <f aca="false">+917032647411  +919989119191</f>
        <v>1837021766602</v>
      </c>
      <c r="F9439" s="4" t="s">
        <v>32192</v>
      </c>
      <c r="G9439" s="4" t="s">
        <v>12</v>
      </c>
    </row>
    <row r="9440" customFormat="false" ht="15.75" hidden="false" customHeight="false" outlineLevel="0" collapsed="false">
      <c r="A9440" s="3" t="n">
        <v>9439</v>
      </c>
      <c r="B9440" s="4" t="s">
        <v>32193</v>
      </c>
      <c r="C9440" s="4" t="s">
        <v>32194</v>
      </c>
      <c r="D9440" s="4" t="s">
        <v>32195</v>
      </c>
      <c r="E9440" s="4" t="n">
        <f aca="false">+912240856021</f>
        <v>912240856021</v>
      </c>
      <c r="F9440" s="4" t="s">
        <v>32196</v>
      </c>
      <c r="G9440" s="4" t="s">
        <v>12</v>
      </c>
    </row>
    <row r="9441" customFormat="false" ht="15.75" hidden="false" customHeight="false" outlineLevel="0" collapsed="false">
      <c r="A9441" s="3" t="n">
        <v>9440</v>
      </c>
      <c r="B9441" s="4" t="s">
        <v>32197</v>
      </c>
      <c r="C9441" s="4" t="s">
        <v>31</v>
      </c>
      <c r="D9441" s="4" t="s">
        <v>32198</v>
      </c>
      <c r="E9441" s="4" t="n">
        <f aca="false">+919437324436</f>
        <v>919437324436</v>
      </c>
      <c r="F9441" s="4" t="s">
        <v>32199</v>
      </c>
      <c r="G9441" s="4" t="s">
        <v>12</v>
      </c>
    </row>
    <row r="9442" customFormat="false" ht="15.75" hidden="false" customHeight="false" outlineLevel="0" collapsed="false">
      <c r="A9442" s="3" t="n">
        <v>9441</v>
      </c>
      <c r="B9442" s="4" t="s">
        <v>32200</v>
      </c>
      <c r="C9442" s="4" t="s">
        <v>32201</v>
      </c>
      <c r="D9442" s="4" t="s">
        <v>32202</v>
      </c>
      <c r="E9442" s="4" t="s">
        <v>10</v>
      </c>
      <c r="F9442" s="4" t="s">
        <v>32203</v>
      </c>
      <c r="G9442" s="4" t="s">
        <v>12</v>
      </c>
    </row>
    <row r="9443" customFormat="false" ht="15.75" hidden="false" customHeight="false" outlineLevel="0" collapsed="false">
      <c r="A9443" s="3" t="n">
        <v>9442</v>
      </c>
      <c r="B9443" s="4" t="s">
        <v>32204</v>
      </c>
      <c r="C9443" s="4" t="s">
        <v>32205</v>
      </c>
      <c r="D9443" s="4" t="s">
        <v>32206</v>
      </c>
      <c r="E9443" s="4" t="s">
        <v>10</v>
      </c>
      <c r="F9443" s="4" t="s">
        <v>32207</v>
      </c>
      <c r="G9443" s="4" t="s">
        <v>12</v>
      </c>
    </row>
    <row r="9444" customFormat="false" ht="15.75" hidden="false" customHeight="false" outlineLevel="0" collapsed="false">
      <c r="A9444" s="3" t="n">
        <v>9443</v>
      </c>
      <c r="B9444" s="4" t="s">
        <v>32208</v>
      </c>
      <c r="C9444" s="4" t="s">
        <v>32209</v>
      </c>
      <c r="D9444" s="4" t="s">
        <v>32210</v>
      </c>
      <c r="E9444" s="4" t="s">
        <v>10</v>
      </c>
      <c r="F9444" s="4" t="s">
        <v>32211</v>
      </c>
      <c r="G9444" s="4" t="s">
        <v>12</v>
      </c>
    </row>
    <row r="9445" customFormat="false" ht="15.75" hidden="false" customHeight="false" outlineLevel="0" collapsed="false">
      <c r="A9445" s="3" t="n">
        <v>9444</v>
      </c>
      <c r="B9445" s="4" t="s">
        <v>32212</v>
      </c>
      <c r="C9445" s="4" t="s">
        <v>32213</v>
      </c>
      <c r="D9445" s="4" t="s">
        <v>32214</v>
      </c>
      <c r="E9445" s="4" t="n">
        <f aca="false">+917550012188</f>
        <v>917550012188</v>
      </c>
      <c r="F9445" s="4" t="s">
        <v>32215</v>
      </c>
      <c r="G9445" s="4" t="s">
        <v>12</v>
      </c>
    </row>
    <row r="9446" customFormat="false" ht="15.75" hidden="false" customHeight="false" outlineLevel="0" collapsed="false">
      <c r="A9446" s="3" t="n">
        <v>9445</v>
      </c>
      <c r="B9446" s="4" t="s">
        <v>32216</v>
      </c>
      <c r="C9446" s="4" t="s">
        <v>32217</v>
      </c>
      <c r="D9446" s="4" t="s">
        <v>32218</v>
      </c>
      <c r="E9446" s="4" t="n">
        <f aca="false">+912066547700</f>
        <v>912066547700</v>
      </c>
      <c r="F9446" s="4" t="s">
        <v>32219</v>
      </c>
      <c r="G9446" s="4" t="s">
        <v>12</v>
      </c>
    </row>
    <row r="9447" customFormat="false" ht="15.75" hidden="false" customHeight="false" outlineLevel="0" collapsed="false">
      <c r="A9447" s="3" t="n">
        <v>9446</v>
      </c>
      <c r="B9447" s="4" t="s">
        <v>32220</v>
      </c>
      <c r="C9447" s="4" t="s">
        <v>32221</v>
      </c>
      <c r="D9447" s="4" t="s">
        <v>32222</v>
      </c>
      <c r="E9447" s="4" t="n">
        <f aca="false">+914430413600</f>
        <v>914430413600</v>
      </c>
      <c r="F9447" s="4" t="s">
        <v>32223</v>
      </c>
      <c r="G9447" s="4" t="s">
        <v>12</v>
      </c>
    </row>
    <row r="9448" customFormat="false" ht="15.75" hidden="false" customHeight="false" outlineLevel="0" collapsed="false">
      <c r="A9448" s="3" t="n">
        <v>9447</v>
      </c>
      <c r="B9448" s="4" t="s">
        <v>32224</v>
      </c>
      <c r="C9448" s="4" t="s">
        <v>31</v>
      </c>
      <c r="D9448" s="4" t="s">
        <v>32225</v>
      </c>
      <c r="E9448" s="4" t="s">
        <v>10</v>
      </c>
      <c r="F9448" s="4" t="s">
        <v>32226</v>
      </c>
      <c r="G9448" s="4" t="s">
        <v>12</v>
      </c>
    </row>
    <row r="9449" customFormat="false" ht="15.75" hidden="false" customHeight="false" outlineLevel="0" collapsed="false">
      <c r="A9449" s="3" t="n">
        <v>9448</v>
      </c>
      <c r="B9449" s="4" t="s">
        <v>32227</v>
      </c>
      <c r="C9449" s="7" t="s">
        <v>32228</v>
      </c>
      <c r="D9449" s="7" t="s">
        <v>32229</v>
      </c>
      <c r="E9449" s="7" t="s">
        <v>10</v>
      </c>
      <c r="F9449" s="7" t="s">
        <v>10</v>
      </c>
      <c r="G9449" s="7" t="s">
        <v>12</v>
      </c>
    </row>
    <row r="9450" customFormat="false" ht="15.75" hidden="false" customHeight="false" outlineLevel="0" collapsed="false">
      <c r="A9450" s="3" t="n">
        <v>9449</v>
      </c>
      <c r="B9450" s="4" t="s">
        <v>32230</v>
      </c>
      <c r="C9450" s="4" t="s">
        <v>32231</v>
      </c>
      <c r="D9450" s="4" t="s">
        <v>32232</v>
      </c>
      <c r="E9450" s="4" t="n">
        <f aca="false">+912025654714</f>
        <v>912025654714</v>
      </c>
      <c r="F9450" s="10" t="s">
        <v>32233</v>
      </c>
      <c r="G9450" s="4" t="s">
        <v>12</v>
      </c>
    </row>
    <row r="9451" customFormat="false" ht="15.75" hidden="false" customHeight="false" outlineLevel="0" collapsed="false">
      <c r="A9451" s="3" t="n">
        <v>9450</v>
      </c>
      <c r="B9451" s="4" t="s">
        <v>32234</v>
      </c>
      <c r="C9451" s="4" t="s">
        <v>32235</v>
      </c>
      <c r="D9451" s="4" t="s">
        <v>32236</v>
      </c>
      <c r="E9451" s="4" t="s">
        <v>10</v>
      </c>
      <c r="F9451" s="4" t="s">
        <v>32237</v>
      </c>
      <c r="G9451" s="4" t="s">
        <v>12</v>
      </c>
    </row>
    <row r="9452" customFormat="false" ht="15.75" hidden="false" customHeight="false" outlineLevel="0" collapsed="false">
      <c r="A9452" s="3" t="n">
        <v>9451</v>
      </c>
      <c r="B9452" s="4" t="s">
        <v>32238</v>
      </c>
      <c r="C9452" s="4" t="s">
        <v>32239</v>
      </c>
      <c r="D9452" s="4" t="s">
        <v>32240</v>
      </c>
      <c r="E9452" s="4" t="s">
        <v>32241</v>
      </c>
      <c r="F9452" s="4" t="s">
        <v>32242</v>
      </c>
      <c r="G9452" s="4" t="s">
        <v>12</v>
      </c>
    </row>
    <row r="9453" customFormat="false" ht="15.75" hidden="false" customHeight="false" outlineLevel="0" collapsed="false">
      <c r="A9453" s="3" t="n">
        <v>9452</v>
      </c>
      <c r="B9453" s="4" t="s">
        <v>32243</v>
      </c>
      <c r="C9453" s="4" t="s">
        <v>1652</v>
      </c>
      <c r="D9453" s="4" t="s">
        <v>32244</v>
      </c>
      <c r="E9453" s="4" t="n">
        <f aca="false">+918042131625</f>
        <v>918042131625</v>
      </c>
      <c r="F9453" s="4" t="s">
        <v>32245</v>
      </c>
      <c r="G9453" s="4" t="s">
        <v>12</v>
      </c>
    </row>
    <row r="9454" customFormat="false" ht="15.75" hidden="false" customHeight="false" outlineLevel="0" collapsed="false">
      <c r="A9454" s="3" t="n">
        <v>9453</v>
      </c>
      <c r="B9454" s="4" t="s">
        <v>32246</v>
      </c>
      <c r="C9454" s="4" t="s">
        <v>25453</v>
      </c>
      <c r="D9454" s="4" t="s">
        <v>32247</v>
      </c>
      <c r="E9454" s="4" t="n">
        <f aca="false">+912040753000</f>
        <v>912040753000</v>
      </c>
      <c r="F9454" s="4" t="s">
        <v>32248</v>
      </c>
      <c r="G9454" s="4" t="s">
        <v>12</v>
      </c>
    </row>
    <row r="9455" customFormat="false" ht="15.75" hidden="false" customHeight="false" outlineLevel="0" collapsed="false">
      <c r="A9455" s="3" t="n">
        <v>9454</v>
      </c>
      <c r="B9455" s="4" t="s">
        <v>32249</v>
      </c>
      <c r="C9455" s="7" t="s">
        <v>14</v>
      </c>
      <c r="D9455" s="4" t="s">
        <v>32250</v>
      </c>
      <c r="E9455" s="7" t="s">
        <v>10</v>
      </c>
      <c r="F9455" s="7" t="s">
        <v>10</v>
      </c>
      <c r="G9455" s="7" t="s">
        <v>31565</v>
      </c>
    </row>
    <row r="9456" customFormat="false" ht="15.75" hidden="false" customHeight="false" outlineLevel="0" collapsed="false">
      <c r="A9456" s="3" t="n">
        <v>9455</v>
      </c>
      <c r="B9456" s="4" t="s">
        <v>32251</v>
      </c>
      <c r="C9456" s="7" t="s">
        <v>163</v>
      </c>
      <c r="D9456" s="4" t="s">
        <v>32252</v>
      </c>
      <c r="E9456" s="7" t="s">
        <v>10</v>
      </c>
      <c r="F9456" s="7" t="s">
        <v>10</v>
      </c>
      <c r="G9456" s="7" t="s">
        <v>31565</v>
      </c>
    </row>
    <row r="9457" customFormat="false" ht="15.75" hidden="false" customHeight="false" outlineLevel="0" collapsed="false">
      <c r="A9457" s="3" t="n">
        <v>9456</v>
      </c>
      <c r="B9457" s="4" t="s">
        <v>32253</v>
      </c>
      <c r="C9457" s="7" t="s">
        <v>32254</v>
      </c>
      <c r="D9457" s="7" t="s">
        <v>32255</v>
      </c>
      <c r="E9457" s="7" t="s">
        <v>10</v>
      </c>
      <c r="F9457" s="7" t="s">
        <v>10</v>
      </c>
      <c r="G9457" s="7" t="s">
        <v>12</v>
      </c>
    </row>
    <row r="9458" customFormat="false" ht="15.75" hidden="false" customHeight="false" outlineLevel="0" collapsed="false">
      <c r="A9458" s="3" t="n">
        <v>9457</v>
      </c>
      <c r="B9458" s="4" t="s">
        <v>32256</v>
      </c>
      <c r="C9458" s="4" t="s">
        <v>32257</v>
      </c>
      <c r="D9458" s="4" t="s">
        <v>32258</v>
      </c>
      <c r="E9458" s="7" t="s">
        <v>10</v>
      </c>
      <c r="F9458" s="7" t="s">
        <v>10</v>
      </c>
      <c r="G9458" s="7" t="s">
        <v>31565</v>
      </c>
    </row>
    <row r="9459" customFormat="false" ht="15.75" hidden="false" customHeight="false" outlineLevel="0" collapsed="false">
      <c r="A9459" s="3" t="n">
        <v>9458</v>
      </c>
      <c r="B9459" s="4" t="s">
        <v>32259</v>
      </c>
      <c r="C9459" s="4" t="s">
        <v>31</v>
      </c>
      <c r="D9459" s="4" t="s">
        <v>32260</v>
      </c>
      <c r="E9459" s="4" t="s">
        <v>32261</v>
      </c>
      <c r="F9459" s="4" t="s">
        <v>32262</v>
      </c>
      <c r="G9459" s="4" t="s">
        <v>12</v>
      </c>
    </row>
    <row r="9460" customFormat="false" ht="15.75" hidden="false" customHeight="false" outlineLevel="0" collapsed="false">
      <c r="A9460" s="3" t="n">
        <v>9459</v>
      </c>
      <c r="B9460" s="4" t="s">
        <v>32263</v>
      </c>
      <c r="C9460" s="4" t="s">
        <v>31</v>
      </c>
      <c r="D9460" s="4" t="s">
        <v>32264</v>
      </c>
      <c r="E9460" s="4" t="s">
        <v>10</v>
      </c>
      <c r="F9460" s="4" t="s">
        <v>32265</v>
      </c>
      <c r="G9460" s="4" t="s">
        <v>12</v>
      </c>
    </row>
    <row r="9461" customFormat="false" ht="15.75" hidden="false" customHeight="false" outlineLevel="0" collapsed="false">
      <c r="A9461" s="3" t="n">
        <v>9460</v>
      </c>
      <c r="B9461" s="4" t="s">
        <v>32266</v>
      </c>
      <c r="C9461" s="4" t="s">
        <v>32267</v>
      </c>
      <c r="D9461" s="4" t="s">
        <v>32268</v>
      </c>
      <c r="E9461" s="4" t="n">
        <f aca="false">+914442118485</f>
        <v>914442118485</v>
      </c>
      <c r="F9461" s="4" t="s">
        <v>32269</v>
      </c>
      <c r="G9461" s="4" t="s">
        <v>12</v>
      </c>
    </row>
    <row r="9462" customFormat="false" ht="15.75" hidden="false" customHeight="false" outlineLevel="0" collapsed="false">
      <c r="A9462" s="3" t="n">
        <v>9461</v>
      </c>
      <c r="B9462" s="4" t="s">
        <v>32270</v>
      </c>
      <c r="C9462" s="4" t="s">
        <v>32271</v>
      </c>
      <c r="D9462" s="4" t="s">
        <v>32272</v>
      </c>
      <c r="E9462" s="4" t="s">
        <v>10</v>
      </c>
      <c r="F9462" s="4" t="s">
        <v>32273</v>
      </c>
      <c r="G9462" s="4" t="s">
        <v>12</v>
      </c>
    </row>
    <row r="9463" customFormat="false" ht="15.75" hidden="false" customHeight="false" outlineLevel="0" collapsed="false">
      <c r="A9463" s="3" t="n">
        <v>9462</v>
      </c>
      <c r="B9463" s="4" t="s">
        <v>32274</v>
      </c>
      <c r="C9463" s="4" t="s">
        <v>32275</v>
      </c>
      <c r="D9463" s="4" t="s">
        <v>32276</v>
      </c>
      <c r="E9463" s="4" t="n">
        <v>9319859888</v>
      </c>
      <c r="F9463" s="4" t="s">
        <v>10</v>
      </c>
      <c r="G9463" s="4" t="s">
        <v>12</v>
      </c>
    </row>
    <row r="9464" customFormat="false" ht="15.75" hidden="false" customHeight="false" outlineLevel="0" collapsed="false">
      <c r="A9464" s="3" t="n">
        <v>9463</v>
      </c>
      <c r="B9464" s="4" t="s">
        <v>32277</v>
      </c>
      <c r="C9464" s="7" t="s">
        <v>32278</v>
      </c>
      <c r="D9464" s="7" t="s">
        <v>32279</v>
      </c>
      <c r="E9464" s="7" t="s">
        <v>10</v>
      </c>
      <c r="F9464" s="4" t="s">
        <v>10</v>
      </c>
      <c r="G9464" s="7" t="s">
        <v>146</v>
      </c>
    </row>
    <row r="9465" customFormat="false" ht="15.75" hidden="false" customHeight="false" outlineLevel="0" collapsed="false">
      <c r="A9465" s="3" t="n">
        <v>9464</v>
      </c>
      <c r="B9465" s="4" t="s">
        <v>32280</v>
      </c>
      <c r="C9465" s="4" t="s">
        <v>1652</v>
      </c>
      <c r="D9465" s="4" t="s">
        <v>32281</v>
      </c>
      <c r="E9465" s="4" t="s">
        <v>10</v>
      </c>
      <c r="F9465" s="4" t="s">
        <v>32282</v>
      </c>
      <c r="G9465" s="4" t="s">
        <v>12</v>
      </c>
    </row>
    <row r="9466" customFormat="false" ht="15.75" hidden="false" customHeight="false" outlineLevel="0" collapsed="false">
      <c r="A9466" s="3" t="n">
        <v>9465</v>
      </c>
      <c r="B9466" s="4" t="s">
        <v>32283</v>
      </c>
      <c r="C9466" s="4" t="s">
        <v>32284</v>
      </c>
      <c r="D9466" s="4" t="s">
        <v>32285</v>
      </c>
      <c r="E9466" s="4" t="n">
        <f aca="false">+912030553000</f>
        <v>912030553000</v>
      </c>
      <c r="F9466" s="4" t="s">
        <v>32286</v>
      </c>
      <c r="G9466" s="4" t="s">
        <v>12</v>
      </c>
    </row>
    <row r="9467" customFormat="false" ht="15.75" hidden="false" customHeight="false" outlineLevel="0" collapsed="false">
      <c r="A9467" s="3" t="n">
        <v>9466</v>
      </c>
      <c r="B9467" s="4" t="s">
        <v>32287</v>
      </c>
      <c r="C9467" s="4" t="s">
        <v>32288</v>
      </c>
      <c r="D9467" s="4" t="s">
        <v>32289</v>
      </c>
      <c r="E9467" s="7" t="s">
        <v>10</v>
      </c>
      <c r="F9467" s="7" t="s">
        <v>16474</v>
      </c>
      <c r="G9467" s="7" t="s">
        <v>31565</v>
      </c>
    </row>
    <row r="9468" customFormat="false" ht="15.75" hidden="false" customHeight="false" outlineLevel="0" collapsed="false">
      <c r="A9468" s="3" t="n">
        <v>9467</v>
      </c>
      <c r="B9468" s="4" t="s">
        <v>32290</v>
      </c>
      <c r="C9468" s="4" t="s">
        <v>32291</v>
      </c>
      <c r="D9468" s="4" t="s">
        <v>32292</v>
      </c>
      <c r="E9468" s="7" t="s">
        <v>10</v>
      </c>
      <c r="F9468" s="7" t="s">
        <v>28552</v>
      </c>
      <c r="G9468" s="7" t="s">
        <v>31565</v>
      </c>
    </row>
    <row r="9469" customFormat="false" ht="15.75" hidden="false" customHeight="false" outlineLevel="0" collapsed="false">
      <c r="A9469" s="3" t="n">
        <v>9468</v>
      </c>
      <c r="B9469" s="4" t="s">
        <v>32293</v>
      </c>
      <c r="C9469" s="7" t="s">
        <v>32294</v>
      </c>
      <c r="D9469" s="7" t="s">
        <v>32295</v>
      </c>
      <c r="E9469" s="7" t="s">
        <v>10</v>
      </c>
      <c r="F9469" s="7" t="s">
        <v>10</v>
      </c>
      <c r="G9469" s="7" t="s">
        <v>12</v>
      </c>
    </row>
    <row r="9470" customFormat="false" ht="15.75" hidden="false" customHeight="false" outlineLevel="0" collapsed="false">
      <c r="A9470" s="3" t="n">
        <v>9469</v>
      </c>
      <c r="B9470" s="4" t="s">
        <v>32296</v>
      </c>
      <c r="C9470" s="4" t="s">
        <v>32297</v>
      </c>
      <c r="D9470" s="4" t="s">
        <v>32298</v>
      </c>
      <c r="E9470" s="4" t="s">
        <v>10</v>
      </c>
      <c r="F9470" s="4" t="s">
        <v>32299</v>
      </c>
      <c r="G9470" s="4" t="s">
        <v>12</v>
      </c>
    </row>
    <row r="9471" customFormat="false" ht="15.75" hidden="false" customHeight="false" outlineLevel="0" collapsed="false">
      <c r="A9471" s="3" t="n">
        <v>9470</v>
      </c>
      <c r="B9471" s="4" t="s">
        <v>32300</v>
      </c>
      <c r="C9471" s="4" t="s">
        <v>32301</v>
      </c>
      <c r="D9471" s="4" t="s">
        <v>32302</v>
      </c>
      <c r="E9471" s="4" t="s">
        <v>10</v>
      </c>
      <c r="F9471" s="4" t="s">
        <v>32303</v>
      </c>
      <c r="G9471" s="4" t="s">
        <v>12</v>
      </c>
    </row>
    <row r="9472" customFormat="false" ht="15.75" hidden="false" customHeight="false" outlineLevel="0" collapsed="false">
      <c r="A9472" s="3" t="n">
        <v>9471</v>
      </c>
      <c r="B9472" s="4" t="s">
        <v>32304</v>
      </c>
      <c r="C9472" s="4" t="s">
        <v>32305</v>
      </c>
      <c r="D9472" s="4" t="s">
        <v>32306</v>
      </c>
      <c r="E9472" s="4" t="s">
        <v>32307</v>
      </c>
      <c r="F9472" s="4" t="s">
        <v>10</v>
      </c>
      <c r="G9472" s="7" t="s">
        <v>146</v>
      </c>
    </row>
    <row r="9473" customFormat="false" ht="15.75" hidden="false" customHeight="false" outlineLevel="0" collapsed="false">
      <c r="A9473" s="3" t="n">
        <v>9472</v>
      </c>
      <c r="B9473" s="4" t="s">
        <v>32308</v>
      </c>
      <c r="C9473" s="4" t="s">
        <v>32309</v>
      </c>
      <c r="D9473" s="4" t="s">
        <v>32310</v>
      </c>
      <c r="E9473" s="4" t="s">
        <v>10</v>
      </c>
      <c r="F9473" s="4" t="s">
        <v>32311</v>
      </c>
      <c r="G9473" s="4" t="s">
        <v>12</v>
      </c>
    </row>
    <row r="9474" customFormat="false" ht="15.75" hidden="false" customHeight="false" outlineLevel="0" collapsed="false">
      <c r="A9474" s="3" t="n">
        <v>9473</v>
      </c>
      <c r="B9474" s="4" t="s">
        <v>32312</v>
      </c>
      <c r="C9474" s="7" t="s">
        <v>32313</v>
      </c>
      <c r="D9474" s="4" t="s">
        <v>32314</v>
      </c>
      <c r="E9474" s="7" t="s">
        <v>10</v>
      </c>
      <c r="F9474" s="7" t="s">
        <v>16474</v>
      </c>
      <c r="G9474" s="7" t="s">
        <v>31565</v>
      </c>
    </row>
    <row r="9475" customFormat="false" ht="15.75" hidden="false" customHeight="false" outlineLevel="0" collapsed="false">
      <c r="A9475" s="3" t="n">
        <v>9474</v>
      </c>
      <c r="B9475" s="4" t="s">
        <v>32315</v>
      </c>
      <c r="C9475" s="4" t="s">
        <v>32316</v>
      </c>
      <c r="D9475" s="4" t="s">
        <v>32317</v>
      </c>
      <c r="E9475" s="4" t="n">
        <f aca="false">+919952041474</f>
        <v>919952041474</v>
      </c>
      <c r="F9475" s="4" t="s">
        <v>32318</v>
      </c>
      <c r="G9475" s="4" t="s">
        <v>12</v>
      </c>
    </row>
    <row r="9476" customFormat="false" ht="15.75" hidden="false" customHeight="false" outlineLevel="0" collapsed="false">
      <c r="A9476" s="3" t="n">
        <v>9475</v>
      </c>
      <c r="B9476" s="4" t="s">
        <v>32319</v>
      </c>
      <c r="C9476" s="4" t="s">
        <v>4419</v>
      </c>
      <c r="D9476" s="4" t="s">
        <v>32320</v>
      </c>
      <c r="E9476" s="4" t="n">
        <f aca="false">+911206608253</f>
        <v>911206608253</v>
      </c>
      <c r="F9476" s="4" t="s">
        <v>32321</v>
      </c>
      <c r="G9476" s="4" t="s">
        <v>12</v>
      </c>
    </row>
    <row r="9477" customFormat="false" ht="15.75" hidden="false" customHeight="false" outlineLevel="0" collapsed="false">
      <c r="A9477" s="3" t="n">
        <v>9476</v>
      </c>
      <c r="B9477" s="4" t="s">
        <v>32322</v>
      </c>
      <c r="C9477" s="7" t="s">
        <v>32323</v>
      </c>
      <c r="D9477" s="4" t="s">
        <v>32324</v>
      </c>
      <c r="E9477" s="7" t="s">
        <v>10</v>
      </c>
      <c r="F9477" s="7" t="s">
        <v>27261</v>
      </c>
      <c r="G9477" s="7" t="s">
        <v>31565</v>
      </c>
    </row>
    <row r="9478" customFormat="false" ht="15.75" hidden="false" customHeight="false" outlineLevel="0" collapsed="false">
      <c r="A9478" s="3" t="n">
        <v>9477</v>
      </c>
      <c r="B9478" s="4" t="s">
        <v>32325</v>
      </c>
      <c r="C9478" s="4" t="s">
        <v>32326</v>
      </c>
      <c r="D9478" s="4" t="s">
        <v>32327</v>
      </c>
      <c r="E9478" s="4" t="n">
        <f aca="false">+912225522437</f>
        <v>912225522437</v>
      </c>
      <c r="F9478" s="4" t="s">
        <v>32328</v>
      </c>
      <c r="G9478" s="4" t="s">
        <v>12</v>
      </c>
    </row>
    <row r="9479" customFormat="false" ht="15.75" hidden="false" customHeight="false" outlineLevel="0" collapsed="false">
      <c r="A9479" s="3" t="n">
        <v>9478</v>
      </c>
      <c r="B9479" s="4" t="s">
        <v>32329</v>
      </c>
      <c r="C9479" s="4" t="s">
        <v>31</v>
      </c>
      <c r="D9479" s="4" t="s">
        <v>32330</v>
      </c>
      <c r="E9479" s="4" t="n">
        <f aca="false">+914428128732</f>
        <v>914428128732</v>
      </c>
      <c r="F9479" s="4" t="s">
        <v>32331</v>
      </c>
      <c r="G9479" s="4" t="s">
        <v>12</v>
      </c>
    </row>
    <row r="9480" customFormat="false" ht="15.75" hidden="false" customHeight="false" outlineLevel="0" collapsed="false">
      <c r="A9480" s="3" t="n">
        <v>9479</v>
      </c>
      <c r="B9480" s="4" t="s">
        <v>32332</v>
      </c>
      <c r="C9480" s="4" t="s">
        <v>32333</v>
      </c>
      <c r="D9480" s="4" t="s">
        <v>32334</v>
      </c>
      <c r="E9480" s="4" t="n">
        <f aca="false">+914466024495</f>
        <v>914466024495</v>
      </c>
      <c r="F9480" s="4" t="s">
        <v>32335</v>
      </c>
      <c r="G9480" s="4" t="s">
        <v>12</v>
      </c>
    </row>
    <row r="9481" customFormat="false" ht="15.75" hidden="false" customHeight="false" outlineLevel="0" collapsed="false">
      <c r="A9481" s="3" t="n">
        <v>9480</v>
      </c>
      <c r="B9481" s="5" t="s">
        <v>32336</v>
      </c>
      <c r="C9481" s="4" t="s">
        <v>32337</v>
      </c>
      <c r="D9481" s="4" t="s">
        <v>32338</v>
      </c>
      <c r="E9481" s="4" t="s">
        <v>10</v>
      </c>
      <c r="F9481" s="4" t="s">
        <v>32339</v>
      </c>
      <c r="G9481" s="4" t="s">
        <v>12</v>
      </c>
    </row>
    <row r="9482" customFormat="false" ht="15.75" hidden="false" customHeight="false" outlineLevel="0" collapsed="false">
      <c r="A9482" s="3" t="n">
        <v>9481</v>
      </c>
      <c r="B9482" s="4" t="s">
        <v>32340</v>
      </c>
      <c r="C9482" s="4" t="s">
        <v>2693</v>
      </c>
      <c r="D9482" s="4" t="s">
        <v>32341</v>
      </c>
      <c r="E9482" s="4" t="s">
        <v>10</v>
      </c>
      <c r="F9482" s="4" t="s">
        <v>32342</v>
      </c>
      <c r="G9482" s="4" t="s">
        <v>12</v>
      </c>
    </row>
    <row r="9483" customFormat="false" ht="15.75" hidden="false" customHeight="false" outlineLevel="0" collapsed="false">
      <c r="A9483" s="3" t="n">
        <v>9482</v>
      </c>
      <c r="B9483" s="4" t="s">
        <v>32343</v>
      </c>
      <c r="C9483" s="4" t="s">
        <v>14</v>
      </c>
      <c r="D9483" s="7" t="s">
        <v>32344</v>
      </c>
      <c r="E9483" s="7" t="s">
        <v>10</v>
      </c>
      <c r="F9483" s="4" t="s">
        <v>10</v>
      </c>
      <c r="G9483" s="7" t="s">
        <v>31565</v>
      </c>
    </row>
    <row r="9484" customFormat="false" ht="15.75" hidden="false" customHeight="false" outlineLevel="0" collapsed="false">
      <c r="A9484" s="3" t="n">
        <v>9483</v>
      </c>
      <c r="B9484" s="4" t="s">
        <v>32345</v>
      </c>
      <c r="C9484" s="4" t="s">
        <v>1652</v>
      </c>
      <c r="D9484" s="4" t="s">
        <v>32346</v>
      </c>
      <c r="E9484" s="4" t="s">
        <v>10</v>
      </c>
      <c r="F9484" s="4" t="s">
        <v>32345</v>
      </c>
      <c r="G9484" s="4" t="s">
        <v>12</v>
      </c>
    </row>
    <row r="9485" customFormat="false" ht="15.75" hidden="false" customHeight="false" outlineLevel="0" collapsed="false">
      <c r="A9485" s="3" t="n">
        <v>9484</v>
      </c>
      <c r="B9485" s="4" t="s">
        <v>32347</v>
      </c>
      <c r="C9485" s="4" t="s">
        <v>32348</v>
      </c>
      <c r="D9485" s="4" t="s">
        <v>32349</v>
      </c>
      <c r="E9485" s="4" t="n">
        <f aca="false">+912025280034</f>
        <v>912025280034</v>
      </c>
      <c r="F9485" s="4" t="s">
        <v>32350</v>
      </c>
      <c r="G9485" s="4" t="s">
        <v>12</v>
      </c>
    </row>
    <row r="9486" customFormat="false" ht="15.75" hidden="false" customHeight="false" outlineLevel="0" collapsed="false">
      <c r="A9486" s="3" t="n">
        <v>9485</v>
      </c>
      <c r="B9486" s="4" t="s">
        <v>32351</v>
      </c>
      <c r="C9486" s="4" t="s">
        <v>32352</v>
      </c>
      <c r="D9486" s="4" t="s">
        <v>32353</v>
      </c>
      <c r="E9486" s="27" t="n">
        <v>7290072151</v>
      </c>
      <c r="F9486" s="7" t="s">
        <v>27261</v>
      </c>
      <c r="G9486" s="7" t="s">
        <v>31565</v>
      </c>
    </row>
    <row r="9487" customFormat="false" ht="15.75" hidden="false" customHeight="false" outlineLevel="0" collapsed="false">
      <c r="A9487" s="3" t="n">
        <v>9486</v>
      </c>
      <c r="B9487" s="4" t="s">
        <v>32354</v>
      </c>
      <c r="C9487" s="4" t="s">
        <v>32355</v>
      </c>
      <c r="D9487" s="7" t="s">
        <v>32356</v>
      </c>
      <c r="E9487" s="7" t="s">
        <v>32357</v>
      </c>
      <c r="F9487" s="7" t="s">
        <v>10</v>
      </c>
      <c r="G9487" s="7" t="s">
        <v>32358</v>
      </c>
    </row>
    <row r="9488" customFormat="false" ht="15.75" hidden="false" customHeight="false" outlineLevel="0" collapsed="false">
      <c r="A9488" s="3" t="n">
        <v>9487</v>
      </c>
      <c r="B9488" s="4" t="s">
        <v>32359</v>
      </c>
      <c r="C9488" s="7" t="s">
        <v>32360</v>
      </c>
      <c r="D9488" s="7" t="s">
        <v>32361</v>
      </c>
      <c r="E9488" s="7" t="s">
        <v>10</v>
      </c>
      <c r="F9488" s="7" t="s">
        <v>10</v>
      </c>
      <c r="G9488" s="7" t="s">
        <v>12</v>
      </c>
    </row>
    <row r="9489" customFormat="false" ht="15.75" hidden="false" customHeight="false" outlineLevel="0" collapsed="false">
      <c r="A9489" s="3" t="n">
        <v>9488</v>
      </c>
      <c r="B9489" s="4" t="s">
        <v>32362</v>
      </c>
      <c r="C9489" s="4" t="s">
        <v>32363</v>
      </c>
      <c r="D9489" s="4" t="s">
        <v>32364</v>
      </c>
      <c r="E9489" s="4" t="s">
        <v>10</v>
      </c>
      <c r="F9489" s="4" t="s">
        <v>32365</v>
      </c>
      <c r="G9489" s="4" t="s">
        <v>12</v>
      </c>
    </row>
    <row r="9490" customFormat="false" ht="15.75" hidden="false" customHeight="false" outlineLevel="0" collapsed="false">
      <c r="A9490" s="3" t="n">
        <v>9489</v>
      </c>
      <c r="B9490" s="4" t="s">
        <v>32366</v>
      </c>
      <c r="C9490" s="4" t="s">
        <v>31</v>
      </c>
      <c r="D9490" s="4" t="s">
        <v>32367</v>
      </c>
      <c r="E9490" s="4" t="n">
        <f aca="false">+914437196000</f>
        <v>914437196000</v>
      </c>
      <c r="F9490" s="4" t="s">
        <v>32368</v>
      </c>
      <c r="G9490" s="4" t="s">
        <v>12</v>
      </c>
    </row>
    <row r="9491" customFormat="false" ht="15.75" hidden="false" customHeight="false" outlineLevel="0" collapsed="false">
      <c r="A9491" s="3" t="n">
        <v>9490</v>
      </c>
      <c r="B9491" s="4" t="s">
        <v>32369</v>
      </c>
      <c r="C9491" s="4" t="s">
        <v>32370</v>
      </c>
      <c r="D9491" s="4" t="s">
        <v>32371</v>
      </c>
      <c r="E9491" s="4" t="s">
        <v>10</v>
      </c>
      <c r="F9491" s="4" t="s">
        <v>32372</v>
      </c>
      <c r="G9491" s="4" t="s">
        <v>12</v>
      </c>
    </row>
    <row r="9492" customFormat="false" ht="15.75" hidden="false" customHeight="false" outlineLevel="0" collapsed="false">
      <c r="A9492" s="3" t="n">
        <v>9491</v>
      </c>
      <c r="B9492" s="4" t="s">
        <v>32373</v>
      </c>
      <c r="C9492" s="4" t="s">
        <v>32374</v>
      </c>
      <c r="D9492" s="4" t="s">
        <v>32375</v>
      </c>
      <c r="E9492" s="4" t="s">
        <v>32376</v>
      </c>
      <c r="F9492" s="4" t="s">
        <v>32377</v>
      </c>
      <c r="G9492" s="4" t="s">
        <v>12</v>
      </c>
    </row>
    <row r="9493" customFormat="false" ht="15.75" hidden="false" customHeight="false" outlineLevel="0" collapsed="false">
      <c r="A9493" s="3" t="n">
        <v>9492</v>
      </c>
      <c r="B9493" s="4" t="s">
        <v>32378</v>
      </c>
      <c r="C9493" s="4" t="s">
        <v>32379</v>
      </c>
      <c r="D9493" s="4" t="s">
        <v>32380</v>
      </c>
      <c r="E9493" s="4" t="s">
        <v>32381</v>
      </c>
      <c r="F9493" s="7" t="s">
        <v>10</v>
      </c>
      <c r="G9493" s="7" t="s">
        <v>31565</v>
      </c>
    </row>
    <row r="9494" customFormat="false" ht="15.75" hidden="false" customHeight="false" outlineLevel="0" collapsed="false">
      <c r="A9494" s="3" t="n">
        <v>9493</v>
      </c>
      <c r="B9494" s="4" t="s">
        <v>32382</v>
      </c>
      <c r="C9494" s="4" t="s">
        <v>32383</v>
      </c>
      <c r="D9494" s="4" t="s">
        <v>32384</v>
      </c>
      <c r="E9494" s="7" t="s">
        <v>10</v>
      </c>
      <c r="F9494" s="7" t="s">
        <v>32385</v>
      </c>
      <c r="G9494" s="7" t="s">
        <v>31565</v>
      </c>
    </row>
    <row r="9495" customFormat="false" ht="15.75" hidden="false" customHeight="false" outlineLevel="0" collapsed="false">
      <c r="A9495" s="3" t="n">
        <v>9494</v>
      </c>
      <c r="B9495" s="4" t="s">
        <v>32386</v>
      </c>
      <c r="C9495" s="4" t="s">
        <v>17474</v>
      </c>
      <c r="D9495" s="4" t="s">
        <v>32387</v>
      </c>
      <c r="E9495" s="4" t="n">
        <f aca="false">+917859885033</f>
        <v>917859885033</v>
      </c>
      <c r="F9495" s="10" t="s">
        <v>32388</v>
      </c>
      <c r="G9495" s="4" t="s">
        <v>12</v>
      </c>
    </row>
    <row r="9496" customFormat="false" ht="15.75" hidden="false" customHeight="false" outlineLevel="0" collapsed="false">
      <c r="A9496" s="3" t="n">
        <v>9495</v>
      </c>
      <c r="B9496" s="4" t="s">
        <v>32389</v>
      </c>
      <c r="C9496" s="4" t="s">
        <v>32390</v>
      </c>
      <c r="D9496" s="4" t="s">
        <v>32391</v>
      </c>
      <c r="E9496" s="4" t="s">
        <v>10</v>
      </c>
      <c r="F9496" s="4" t="s">
        <v>32392</v>
      </c>
      <c r="G9496" s="4" t="s">
        <v>12</v>
      </c>
    </row>
    <row r="9497" customFormat="false" ht="15.75" hidden="false" customHeight="false" outlineLevel="0" collapsed="false">
      <c r="A9497" s="3" t="n">
        <v>9496</v>
      </c>
      <c r="B9497" s="4" t="s">
        <v>32393</v>
      </c>
      <c r="C9497" s="4" t="s">
        <v>32394</v>
      </c>
      <c r="D9497" s="4" t="s">
        <v>32395</v>
      </c>
      <c r="E9497" s="4" t="s">
        <v>10</v>
      </c>
      <c r="F9497" s="4" t="s">
        <v>32396</v>
      </c>
      <c r="G9497" s="4" t="s">
        <v>12</v>
      </c>
    </row>
    <row r="9498" customFormat="false" ht="15.75" hidden="false" customHeight="false" outlineLevel="0" collapsed="false">
      <c r="A9498" s="3" t="n">
        <v>9497</v>
      </c>
      <c r="B9498" s="4" t="s">
        <v>32397</v>
      </c>
      <c r="C9498" s="7" t="s">
        <v>32398</v>
      </c>
      <c r="D9498" s="7" t="s">
        <v>32399</v>
      </c>
      <c r="E9498" s="7" t="s">
        <v>10</v>
      </c>
      <c r="F9498" s="7" t="s">
        <v>10</v>
      </c>
      <c r="G9498" s="7" t="s">
        <v>12</v>
      </c>
    </row>
    <row r="9499" customFormat="false" ht="15.75" hidden="false" customHeight="false" outlineLevel="0" collapsed="false">
      <c r="A9499" s="3" t="n">
        <v>9498</v>
      </c>
      <c r="B9499" s="4" t="s">
        <v>32400</v>
      </c>
      <c r="C9499" s="4" t="s">
        <v>32401</v>
      </c>
      <c r="D9499" s="4" t="s">
        <v>32402</v>
      </c>
      <c r="E9499" s="4" t="n">
        <f aca="false">+919049007728</f>
        <v>919049007728</v>
      </c>
      <c r="F9499" s="4" t="s">
        <v>32403</v>
      </c>
      <c r="G9499" s="4" t="s">
        <v>12</v>
      </c>
    </row>
    <row r="9500" customFormat="false" ht="15.75" hidden="false" customHeight="false" outlineLevel="0" collapsed="false">
      <c r="A9500" s="3" t="n">
        <v>9499</v>
      </c>
      <c r="B9500" s="5" t="s">
        <v>32404</v>
      </c>
      <c r="C9500" s="4" t="s">
        <v>32405</v>
      </c>
      <c r="D9500" s="4" t="s">
        <v>32406</v>
      </c>
      <c r="E9500" s="4" t="s">
        <v>10</v>
      </c>
      <c r="F9500" s="4" t="s">
        <v>32407</v>
      </c>
      <c r="G9500" s="4" t="s">
        <v>12</v>
      </c>
    </row>
    <row r="9501" customFormat="false" ht="15.75" hidden="false" customHeight="false" outlineLevel="0" collapsed="false">
      <c r="A9501" s="3" t="n">
        <v>9500</v>
      </c>
      <c r="B9501" s="4" t="s">
        <v>32408</v>
      </c>
      <c r="C9501" s="4" t="s">
        <v>32409</v>
      </c>
      <c r="D9501" s="4" t="s">
        <v>32410</v>
      </c>
      <c r="E9501" s="4" t="s">
        <v>10</v>
      </c>
      <c r="F9501" s="4" t="s">
        <v>32411</v>
      </c>
      <c r="G9501" s="4" t="s">
        <v>12</v>
      </c>
    </row>
    <row r="9502" customFormat="false" ht="15.75" hidden="false" customHeight="false" outlineLevel="0" collapsed="false">
      <c r="A9502" s="3" t="n">
        <v>9501</v>
      </c>
      <c r="B9502" s="4" t="s">
        <v>32412</v>
      </c>
      <c r="C9502" s="4" t="s">
        <v>12197</v>
      </c>
      <c r="D9502" s="4" t="s">
        <v>32413</v>
      </c>
      <c r="E9502" s="4" t="s">
        <v>10</v>
      </c>
      <c r="F9502" s="4" t="s">
        <v>32414</v>
      </c>
      <c r="G9502" s="4" t="s">
        <v>12</v>
      </c>
    </row>
    <row r="9503" customFormat="false" ht="15.75" hidden="false" customHeight="false" outlineLevel="0" collapsed="false">
      <c r="A9503" s="3" t="n">
        <v>9502</v>
      </c>
      <c r="B9503" s="4" t="s">
        <v>32415</v>
      </c>
      <c r="C9503" s="4" t="s">
        <v>1652</v>
      </c>
      <c r="D9503" s="4" t="s">
        <v>32416</v>
      </c>
      <c r="E9503" s="4" t="s">
        <v>10</v>
      </c>
      <c r="F9503" s="4" t="s">
        <v>32417</v>
      </c>
      <c r="G9503" s="4" t="s">
        <v>12</v>
      </c>
    </row>
    <row r="9504" customFormat="false" ht="15.75" hidden="false" customHeight="false" outlineLevel="0" collapsed="false">
      <c r="A9504" s="3" t="n">
        <v>9503</v>
      </c>
      <c r="B9504" s="4" t="s">
        <v>32418</v>
      </c>
      <c r="C9504" s="4" t="s">
        <v>1652</v>
      </c>
      <c r="D9504" s="4" t="s">
        <v>32419</v>
      </c>
      <c r="E9504" s="4" t="s">
        <v>10</v>
      </c>
      <c r="F9504" s="4" t="s">
        <v>32420</v>
      </c>
      <c r="G9504" s="4" t="s">
        <v>12</v>
      </c>
    </row>
    <row r="9505" customFormat="false" ht="15.75" hidden="false" customHeight="false" outlineLevel="0" collapsed="false">
      <c r="A9505" s="3" t="n">
        <v>9504</v>
      </c>
      <c r="B9505" s="4" t="s">
        <v>32421</v>
      </c>
      <c r="C9505" s="4" t="s">
        <v>32422</v>
      </c>
      <c r="D9505" s="4" t="s">
        <v>32423</v>
      </c>
      <c r="E9505" s="4" t="s">
        <v>10</v>
      </c>
      <c r="F9505" s="4" t="s">
        <v>32424</v>
      </c>
      <c r="G9505" s="4" t="s">
        <v>12</v>
      </c>
    </row>
    <row r="9506" customFormat="false" ht="15.75" hidden="false" customHeight="false" outlineLevel="0" collapsed="false">
      <c r="A9506" s="3" t="n">
        <v>9505</v>
      </c>
      <c r="B9506" s="4" t="s">
        <v>32425</v>
      </c>
      <c r="C9506" s="4" t="s">
        <v>32426</v>
      </c>
      <c r="D9506" s="4" t="s">
        <v>32427</v>
      </c>
      <c r="E9506" s="4" t="s">
        <v>10</v>
      </c>
      <c r="F9506" s="4" t="s">
        <v>32428</v>
      </c>
      <c r="G9506" s="4" t="s">
        <v>12</v>
      </c>
    </row>
    <row r="9507" customFormat="false" ht="15.75" hidden="false" customHeight="false" outlineLevel="0" collapsed="false">
      <c r="A9507" s="3" t="n">
        <v>9506</v>
      </c>
      <c r="B9507" s="4" t="s">
        <v>32429</v>
      </c>
      <c r="C9507" s="4" t="s">
        <v>31</v>
      </c>
      <c r="D9507" s="6" t="s">
        <v>32430</v>
      </c>
      <c r="E9507" s="4" t="s">
        <v>32431</v>
      </c>
      <c r="F9507" s="4" t="s">
        <v>32432</v>
      </c>
      <c r="G9507" s="4" t="s">
        <v>12</v>
      </c>
    </row>
    <row r="9508" customFormat="false" ht="15.75" hidden="false" customHeight="false" outlineLevel="0" collapsed="false">
      <c r="A9508" s="3" t="n">
        <v>9507</v>
      </c>
      <c r="B9508" s="4" t="s">
        <v>32433</v>
      </c>
      <c r="C9508" s="4" t="s">
        <v>31</v>
      </c>
      <c r="D9508" s="4" t="s">
        <v>32434</v>
      </c>
      <c r="E9508" s="4" t="s">
        <v>10</v>
      </c>
      <c r="F9508" s="4" t="s">
        <v>10</v>
      </c>
      <c r="G9508" s="4" t="s">
        <v>12</v>
      </c>
    </row>
    <row r="9509" customFormat="false" ht="15.75" hidden="false" customHeight="false" outlineLevel="0" collapsed="false">
      <c r="A9509" s="3" t="n">
        <v>9508</v>
      </c>
      <c r="B9509" s="4" t="s">
        <v>32435</v>
      </c>
      <c r="C9509" s="4" t="s">
        <v>3495</v>
      </c>
      <c r="D9509" s="4" t="s">
        <v>32436</v>
      </c>
      <c r="E9509" s="4" t="s">
        <v>10</v>
      </c>
      <c r="F9509" s="4" t="s">
        <v>32437</v>
      </c>
      <c r="G9509" s="4" t="s">
        <v>12</v>
      </c>
    </row>
    <row r="9510" customFormat="false" ht="15.75" hidden="false" customHeight="false" outlineLevel="0" collapsed="false">
      <c r="A9510" s="3" t="n">
        <v>9509</v>
      </c>
      <c r="B9510" s="4" t="s">
        <v>32438</v>
      </c>
      <c r="C9510" s="4" t="s">
        <v>3495</v>
      </c>
      <c r="D9510" s="4" t="s">
        <v>32439</v>
      </c>
      <c r="E9510" s="4" t="s">
        <v>10</v>
      </c>
      <c r="F9510" s="4" t="s">
        <v>32440</v>
      </c>
      <c r="G9510" s="4" t="s">
        <v>12</v>
      </c>
    </row>
    <row r="9511" customFormat="false" ht="15.75" hidden="false" customHeight="false" outlineLevel="0" collapsed="false">
      <c r="A9511" s="3" t="n">
        <v>9510</v>
      </c>
      <c r="B9511" s="4" t="s">
        <v>32441</v>
      </c>
      <c r="C9511" s="4" t="s">
        <v>12197</v>
      </c>
      <c r="D9511" s="4" t="s">
        <v>32442</v>
      </c>
      <c r="E9511" s="4" t="s">
        <v>10</v>
      </c>
      <c r="F9511" s="4" t="s">
        <v>32443</v>
      </c>
      <c r="G9511" s="4" t="s">
        <v>12</v>
      </c>
    </row>
    <row r="9512" customFormat="false" ht="15.75" hidden="false" customHeight="false" outlineLevel="0" collapsed="false">
      <c r="A9512" s="3" t="n">
        <v>9511</v>
      </c>
      <c r="B9512" s="4" t="s">
        <v>32444</v>
      </c>
      <c r="C9512" s="4" t="s">
        <v>15508</v>
      </c>
      <c r="D9512" s="4" t="s">
        <v>32445</v>
      </c>
      <c r="E9512" s="4" t="n">
        <f aca="false">+914430609001</f>
        <v>914430609001</v>
      </c>
      <c r="F9512" s="4" t="s">
        <v>32446</v>
      </c>
      <c r="G9512" s="4" t="s">
        <v>12</v>
      </c>
    </row>
    <row r="9513" customFormat="false" ht="15.75" hidden="false" customHeight="false" outlineLevel="0" collapsed="false">
      <c r="A9513" s="3" t="n">
        <v>9512</v>
      </c>
      <c r="B9513" s="4" t="s">
        <v>32447</v>
      </c>
      <c r="C9513" s="4" t="s">
        <v>32448</v>
      </c>
      <c r="D9513" s="4" t="s">
        <v>32449</v>
      </c>
      <c r="E9513" s="4" t="n">
        <f aca="false">+918322887315</f>
        <v>918322887315</v>
      </c>
      <c r="F9513" s="4" t="s">
        <v>32450</v>
      </c>
      <c r="G9513" s="4" t="s">
        <v>12</v>
      </c>
    </row>
    <row r="9514" customFormat="false" ht="15.75" hidden="false" customHeight="false" outlineLevel="0" collapsed="false">
      <c r="A9514" s="3" t="n">
        <v>9513</v>
      </c>
      <c r="B9514" s="4" t="s">
        <v>32451</v>
      </c>
      <c r="C9514" s="4" t="s">
        <v>32452</v>
      </c>
      <c r="D9514" s="4" t="s">
        <v>32453</v>
      </c>
      <c r="E9514" s="4" t="n">
        <f aca="false">+914030510999</f>
        <v>914030510999</v>
      </c>
      <c r="F9514" s="4" t="s">
        <v>32454</v>
      </c>
      <c r="G9514" s="4" t="s">
        <v>12</v>
      </c>
    </row>
    <row r="9515" customFormat="false" ht="15.75" hidden="false" customHeight="false" outlineLevel="0" collapsed="false">
      <c r="A9515" s="3" t="n">
        <v>9514</v>
      </c>
      <c r="B9515" s="4" t="s">
        <v>32455</v>
      </c>
      <c r="C9515" s="4" t="s">
        <v>32456</v>
      </c>
      <c r="D9515" s="4" t="s">
        <v>32457</v>
      </c>
      <c r="E9515" s="4" t="s">
        <v>10</v>
      </c>
      <c r="F9515" s="4" t="s">
        <v>32458</v>
      </c>
      <c r="G9515" s="4" t="s">
        <v>12</v>
      </c>
    </row>
    <row r="9516" customFormat="false" ht="15.75" hidden="false" customHeight="false" outlineLevel="0" collapsed="false">
      <c r="A9516" s="3" t="n">
        <v>9515</v>
      </c>
      <c r="B9516" s="4" t="s">
        <v>32459</v>
      </c>
      <c r="C9516" s="4" t="s">
        <v>12197</v>
      </c>
      <c r="D9516" s="4" t="s">
        <v>32460</v>
      </c>
      <c r="E9516" s="4" t="s">
        <v>10</v>
      </c>
      <c r="F9516" s="4" t="s">
        <v>32461</v>
      </c>
      <c r="G9516" s="4" t="s">
        <v>12</v>
      </c>
    </row>
    <row r="9517" customFormat="false" ht="15.75" hidden="false" customHeight="false" outlineLevel="0" collapsed="false">
      <c r="A9517" s="3" t="n">
        <v>9516</v>
      </c>
      <c r="B9517" s="4" t="s">
        <v>32462</v>
      </c>
      <c r="C9517" s="4" t="s">
        <v>32463</v>
      </c>
      <c r="D9517" s="4" t="s">
        <v>32464</v>
      </c>
      <c r="E9517" s="4" t="n">
        <f aca="false">+919513336601</f>
        <v>919513336601</v>
      </c>
      <c r="F9517" s="4" t="s">
        <v>32465</v>
      </c>
      <c r="G9517" s="4" t="s">
        <v>12</v>
      </c>
    </row>
    <row r="9518" customFormat="false" ht="15.75" hidden="false" customHeight="false" outlineLevel="0" collapsed="false">
      <c r="A9518" s="3" t="n">
        <v>9517</v>
      </c>
      <c r="B9518" s="4" t="s">
        <v>32466</v>
      </c>
      <c r="C9518" s="4" t="s">
        <v>1652</v>
      </c>
      <c r="D9518" s="4" t="s">
        <v>32467</v>
      </c>
      <c r="E9518" s="4" t="s">
        <v>10</v>
      </c>
      <c r="F9518" s="4" t="s">
        <v>32468</v>
      </c>
      <c r="G9518" s="4" t="s">
        <v>12</v>
      </c>
    </row>
    <row r="9519" customFormat="false" ht="15.75" hidden="false" customHeight="false" outlineLevel="0" collapsed="false">
      <c r="A9519" s="3" t="n">
        <v>9518</v>
      </c>
      <c r="B9519" s="4" t="s">
        <v>32469</v>
      </c>
      <c r="C9519" s="4" t="s">
        <v>6853</v>
      </c>
      <c r="D9519" s="4" t="s">
        <v>32470</v>
      </c>
      <c r="E9519" s="4" t="n">
        <f aca="false">+912242965000</f>
        <v>912242965000</v>
      </c>
      <c r="F9519" s="4" t="s">
        <v>32471</v>
      </c>
      <c r="G9519" s="4" t="s">
        <v>12</v>
      </c>
    </row>
    <row r="9520" customFormat="false" ht="15.75" hidden="false" customHeight="false" outlineLevel="0" collapsed="false">
      <c r="A9520" s="3" t="n">
        <v>9519</v>
      </c>
      <c r="B9520" s="4" t="s">
        <v>32472</v>
      </c>
      <c r="C9520" s="5" t="s">
        <v>32473</v>
      </c>
      <c r="D9520" s="4" t="s">
        <v>32474</v>
      </c>
      <c r="E9520" s="5" t="n">
        <v>7605018354</v>
      </c>
      <c r="F9520" s="5" t="s">
        <v>32475</v>
      </c>
      <c r="G9520" s="7" t="s">
        <v>31565</v>
      </c>
    </row>
    <row r="9521" customFormat="false" ht="15.75" hidden="false" customHeight="false" outlineLevel="0" collapsed="false">
      <c r="A9521" s="3" t="n">
        <v>9520</v>
      </c>
      <c r="B9521" s="4" t="s">
        <v>32476</v>
      </c>
      <c r="C9521" s="4" t="s">
        <v>32477</v>
      </c>
      <c r="D9521" s="4" t="s">
        <v>32478</v>
      </c>
      <c r="E9521" s="4" t="n">
        <f aca="false">+912025657564</f>
        <v>912025657564</v>
      </c>
      <c r="F9521" s="4" t="s">
        <v>32479</v>
      </c>
      <c r="G9521" s="4" t="s">
        <v>12</v>
      </c>
    </row>
    <row r="9522" customFormat="false" ht="15.75" hidden="false" customHeight="false" outlineLevel="0" collapsed="false">
      <c r="A9522" s="3" t="n">
        <v>9521</v>
      </c>
      <c r="B9522" s="4" t="s">
        <v>32480</v>
      </c>
      <c r="C9522" s="4" t="s">
        <v>32481</v>
      </c>
      <c r="D9522" s="4" t="s">
        <v>32482</v>
      </c>
      <c r="E9522" s="4" t="n">
        <f aca="false">+914040272070</f>
        <v>914040272070</v>
      </c>
      <c r="F9522" s="4" t="s">
        <v>32483</v>
      </c>
      <c r="G9522" s="4" t="s">
        <v>12</v>
      </c>
    </row>
    <row r="9523" customFormat="false" ht="15.75" hidden="false" customHeight="false" outlineLevel="0" collapsed="false">
      <c r="A9523" s="3" t="n">
        <v>9522</v>
      </c>
      <c r="B9523" s="4" t="s">
        <v>32484</v>
      </c>
      <c r="C9523" s="4" t="s">
        <v>32485</v>
      </c>
      <c r="D9523" s="6" t="s">
        <v>32486</v>
      </c>
      <c r="E9523" s="4" t="s">
        <v>32487</v>
      </c>
      <c r="F9523" s="10" t="s">
        <v>32488</v>
      </c>
      <c r="G9523" s="4" t="s">
        <v>12</v>
      </c>
    </row>
    <row r="9524" customFormat="false" ht="15.75" hidden="false" customHeight="false" outlineLevel="0" collapsed="false">
      <c r="A9524" s="3" t="n">
        <v>9523</v>
      </c>
      <c r="B9524" s="4" t="s">
        <v>32489</v>
      </c>
      <c r="C9524" s="4" t="s">
        <v>32490</v>
      </c>
      <c r="D9524" s="4" t="s">
        <v>32491</v>
      </c>
      <c r="E9524" s="4" t="s">
        <v>10</v>
      </c>
      <c r="F9524" s="10" t="s">
        <v>32492</v>
      </c>
      <c r="G9524" s="4" t="s">
        <v>12</v>
      </c>
    </row>
    <row r="9525" customFormat="false" ht="15.75" hidden="false" customHeight="false" outlineLevel="0" collapsed="false">
      <c r="A9525" s="3" t="n">
        <v>9524</v>
      </c>
      <c r="B9525" s="4" t="s">
        <v>32493</v>
      </c>
      <c r="C9525" s="4" t="s">
        <v>32494</v>
      </c>
      <c r="D9525" s="4" t="s">
        <v>32495</v>
      </c>
      <c r="E9525" s="4" t="n">
        <v>9850814550</v>
      </c>
      <c r="F9525" s="7" t="s">
        <v>10</v>
      </c>
      <c r="G9525" s="7" t="s">
        <v>31565</v>
      </c>
    </row>
    <row r="9526" customFormat="false" ht="15.75" hidden="false" customHeight="false" outlineLevel="0" collapsed="false">
      <c r="A9526" s="3" t="n">
        <v>9525</v>
      </c>
      <c r="B9526" s="4" t="s">
        <v>32496</v>
      </c>
      <c r="C9526" s="4" t="s">
        <v>31</v>
      </c>
      <c r="D9526" s="4" t="s">
        <v>32497</v>
      </c>
      <c r="E9526" s="4" t="s">
        <v>10</v>
      </c>
      <c r="F9526" s="4" t="s">
        <v>32498</v>
      </c>
      <c r="G9526" s="4" t="s">
        <v>12</v>
      </c>
    </row>
    <row r="9527" customFormat="false" ht="15.75" hidden="false" customHeight="false" outlineLevel="0" collapsed="false">
      <c r="A9527" s="3" t="n">
        <v>9526</v>
      </c>
      <c r="B9527" s="4" t="s">
        <v>32499</v>
      </c>
      <c r="C9527" s="4" t="s">
        <v>31</v>
      </c>
      <c r="D9527" s="4" t="s">
        <v>32500</v>
      </c>
      <c r="E9527" s="4" t="s">
        <v>10</v>
      </c>
      <c r="F9527" s="4" t="s">
        <v>32501</v>
      </c>
      <c r="G9527" s="4" t="s">
        <v>12</v>
      </c>
    </row>
    <row r="9528" customFormat="false" ht="15.75" hidden="false" customHeight="false" outlineLevel="0" collapsed="false">
      <c r="A9528" s="3" t="n">
        <v>9527</v>
      </c>
      <c r="B9528" s="4" t="s">
        <v>32502</v>
      </c>
      <c r="C9528" s="4" t="s">
        <v>1652</v>
      </c>
      <c r="D9528" s="4" t="s">
        <v>32503</v>
      </c>
      <c r="E9528" s="4" t="n">
        <f aca="false">+91206686000402</f>
        <v>91206686000402</v>
      </c>
      <c r="F9528" s="4" t="s">
        <v>32504</v>
      </c>
      <c r="G9528" s="4" t="s">
        <v>12</v>
      </c>
    </row>
    <row r="9529" customFormat="false" ht="15.75" hidden="false" customHeight="false" outlineLevel="0" collapsed="false">
      <c r="A9529" s="3" t="n">
        <v>9528</v>
      </c>
      <c r="B9529" s="4" t="s">
        <v>32505</v>
      </c>
      <c r="C9529" s="7" t="s">
        <v>32506</v>
      </c>
      <c r="D9529" s="7" t="s">
        <v>32507</v>
      </c>
      <c r="E9529" s="7" t="s">
        <v>10</v>
      </c>
      <c r="F9529" s="5" t="s">
        <v>10</v>
      </c>
      <c r="G9529" s="7" t="s">
        <v>32508</v>
      </c>
    </row>
    <row r="9530" customFormat="false" ht="15.75" hidden="false" customHeight="false" outlineLevel="0" collapsed="false">
      <c r="A9530" s="3" t="n">
        <v>9529</v>
      </c>
      <c r="B9530" s="4" t="s">
        <v>32509</v>
      </c>
      <c r="C9530" s="7" t="s">
        <v>14</v>
      </c>
      <c r="D9530" s="4" t="s">
        <v>32510</v>
      </c>
      <c r="E9530" s="7" t="n">
        <v>8800578571</v>
      </c>
      <c r="F9530" s="5" t="s">
        <v>32511</v>
      </c>
      <c r="G9530" s="7" t="s">
        <v>31565</v>
      </c>
    </row>
    <row r="9531" customFormat="false" ht="15.75" hidden="false" customHeight="false" outlineLevel="0" collapsed="false">
      <c r="A9531" s="3" t="n">
        <v>9530</v>
      </c>
      <c r="B9531" s="4" t="s">
        <v>32512</v>
      </c>
      <c r="C9531" s="4" t="s">
        <v>32513</v>
      </c>
      <c r="D9531" s="4" t="s">
        <v>32514</v>
      </c>
      <c r="E9531" s="4" t="s">
        <v>32515</v>
      </c>
      <c r="F9531" s="4" t="s">
        <v>32516</v>
      </c>
      <c r="G9531" s="4" t="s">
        <v>12</v>
      </c>
    </row>
    <row r="9532" customFormat="false" ht="15.75" hidden="false" customHeight="false" outlineLevel="0" collapsed="false">
      <c r="A9532" s="3" t="n">
        <v>9531</v>
      </c>
      <c r="B9532" s="4" t="s">
        <v>32517</v>
      </c>
      <c r="C9532" s="4" t="s">
        <v>3161</v>
      </c>
      <c r="D9532" s="4" t="s">
        <v>32518</v>
      </c>
      <c r="E9532" s="4" t="n">
        <f aca="false">+914442668924</f>
        <v>914442668924</v>
      </c>
      <c r="F9532" s="4" t="s">
        <v>32519</v>
      </c>
      <c r="G9532" s="4" t="s">
        <v>12</v>
      </c>
    </row>
    <row r="9533" customFormat="false" ht="15.75" hidden="false" customHeight="false" outlineLevel="0" collapsed="false">
      <c r="A9533" s="3" t="n">
        <v>9532</v>
      </c>
      <c r="B9533" s="4" t="s">
        <v>32520</v>
      </c>
      <c r="C9533" s="4" t="s">
        <v>32521</v>
      </c>
      <c r="D9533" s="4" t="s">
        <v>32522</v>
      </c>
      <c r="E9533" s="4" t="n">
        <f aca="false">+919901979000</f>
        <v>919901979000</v>
      </c>
      <c r="F9533" s="4" t="s">
        <v>32523</v>
      </c>
      <c r="G9533" s="4" t="s">
        <v>12</v>
      </c>
    </row>
    <row r="9534" customFormat="false" ht="15.75" hidden="false" customHeight="false" outlineLevel="0" collapsed="false">
      <c r="A9534" s="3" t="n">
        <v>9533</v>
      </c>
      <c r="B9534" s="4" t="s">
        <v>32524</v>
      </c>
      <c r="C9534" s="4" t="s">
        <v>3495</v>
      </c>
      <c r="D9534" s="4" t="s">
        <v>32525</v>
      </c>
      <c r="E9534" s="4" t="s">
        <v>10</v>
      </c>
      <c r="F9534" s="4" t="s">
        <v>32526</v>
      </c>
      <c r="G9534" s="4" t="s">
        <v>12</v>
      </c>
    </row>
    <row r="9535" customFormat="false" ht="15.75" hidden="false" customHeight="false" outlineLevel="0" collapsed="false">
      <c r="A9535" s="3" t="n">
        <v>9534</v>
      </c>
      <c r="B9535" s="4" t="s">
        <v>32527</v>
      </c>
      <c r="C9535" s="4" t="s">
        <v>32528</v>
      </c>
      <c r="D9535" s="4" t="s">
        <v>32529</v>
      </c>
      <c r="E9535" s="4" t="s">
        <v>10</v>
      </c>
      <c r="F9535" s="4" t="s">
        <v>32530</v>
      </c>
      <c r="G9535" s="4" t="s">
        <v>12</v>
      </c>
    </row>
    <row r="9536" customFormat="false" ht="15.75" hidden="false" customHeight="false" outlineLevel="0" collapsed="false">
      <c r="A9536" s="3" t="n">
        <v>9535</v>
      </c>
      <c r="B9536" s="4" t="s">
        <v>32531</v>
      </c>
      <c r="C9536" s="4" t="s">
        <v>2693</v>
      </c>
      <c r="D9536" s="4" t="s">
        <v>32532</v>
      </c>
      <c r="E9536" s="4" t="s">
        <v>10</v>
      </c>
      <c r="F9536" s="4" t="s">
        <v>32533</v>
      </c>
      <c r="G9536" s="4" t="s">
        <v>12</v>
      </c>
    </row>
    <row r="9537" customFormat="false" ht="15.75" hidden="false" customHeight="false" outlineLevel="0" collapsed="false">
      <c r="A9537" s="3" t="n">
        <v>9536</v>
      </c>
      <c r="B9537" s="4" t="s">
        <v>32534</v>
      </c>
      <c r="C9537" s="4" t="s">
        <v>32535</v>
      </c>
      <c r="D9537" s="4" t="s">
        <v>32536</v>
      </c>
      <c r="E9537" s="4" t="n">
        <f aca="false">+911125502181</f>
        <v>911125502181</v>
      </c>
      <c r="F9537" s="4" t="s">
        <v>32537</v>
      </c>
      <c r="G9537" s="4" t="s">
        <v>12</v>
      </c>
    </row>
    <row r="9538" customFormat="false" ht="15.75" hidden="false" customHeight="false" outlineLevel="0" collapsed="false">
      <c r="A9538" s="3" t="n">
        <v>9537</v>
      </c>
      <c r="B9538" s="4" t="s">
        <v>20802</v>
      </c>
      <c r="C9538" s="7" t="s">
        <v>32538</v>
      </c>
      <c r="D9538" s="7" t="s">
        <v>32539</v>
      </c>
      <c r="E9538" s="7" t="s">
        <v>10</v>
      </c>
      <c r="F9538" s="7" t="s">
        <v>10</v>
      </c>
      <c r="G9538" s="7" t="s">
        <v>31565</v>
      </c>
    </row>
    <row r="9539" customFormat="false" ht="15.75" hidden="false" customHeight="false" outlineLevel="0" collapsed="false">
      <c r="A9539" s="3" t="n">
        <v>9538</v>
      </c>
      <c r="B9539" s="4" t="s">
        <v>32540</v>
      </c>
      <c r="C9539" s="4" t="s">
        <v>32541</v>
      </c>
      <c r="D9539" s="4" t="s">
        <v>32542</v>
      </c>
      <c r="E9539" s="4" t="s">
        <v>32543</v>
      </c>
      <c r="F9539" s="4" t="s">
        <v>32544</v>
      </c>
      <c r="G9539" s="4" t="s">
        <v>12</v>
      </c>
    </row>
    <row r="9540" customFormat="false" ht="15.75" hidden="false" customHeight="false" outlineLevel="0" collapsed="false">
      <c r="A9540" s="3" t="n">
        <v>9539</v>
      </c>
      <c r="B9540" s="4" t="s">
        <v>32545</v>
      </c>
      <c r="C9540" s="4" t="s">
        <v>32546</v>
      </c>
      <c r="D9540" s="4" t="s">
        <v>32547</v>
      </c>
      <c r="E9540" s="4" t="s">
        <v>10</v>
      </c>
      <c r="F9540" s="4" t="s">
        <v>32548</v>
      </c>
      <c r="G9540" s="4" t="s">
        <v>12</v>
      </c>
    </row>
    <row r="9541" customFormat="false" ht="15.75" hidden="false" customHeight="false" outlineLevel="0" collapsed="false">
      <c r="A9541" s="3" t="n">
        <v>9540</v>
      </c>
      <c r="B9541" s="4" t="s">
        <v>32549</v>
      </c>
      <c r="C9541" s="4" t="s">
        <v>32550</v>
      </c>
      <c r="D9541" s="4" t="s">
        <v>32551</v>
      </c>
      <c r="E9541" s="4" t="s">
        <v>10</v>
      </c>
      <c r="F9541" s="4" t="s">
        <v>32552</v>
      </c>
      <c r="G9541" s="4" t="s">
        <v>12</v>
      </c>
    </row>
    <row r="9542" customFormat="false" ht="15.75" hidden="false" customHeight="false" outlineLevel="0" collapsed="false">
      <c r="A9542" s="3" t="n">
        <v>9541</v>
      </c>
      <c r="B9542" s="4" t="s">
        <v>32553</v>
      </c>
      <c r="C9542" s="7" t="s">
        <v>32554</v>
      </c>
      <c r="D9542" s="7" t="s">
        <v>32555</v>
      </c>
      <c r="E9542" s="7" t="n">
        <v>9619230808</v>
      </c>
      <c r="F9542" s="5" t="s">
        <v>32556</v>
      </c>
      <c r="G9542" s="7" t="s">
        <v>31565</v>
      </c>
    </row>
    <row r="9543" customFormat="false" ht="15.75" hidden="false" customHeight="false" outlineLevel="0" collapsed="false">
      <c r="A9543" s="3" t="n">
        <v>9542</v>
      </c>
      <c r="B9543" s="4" t="s">
        <v>32557</v>
      </c>
      <c r="C9543" s="4" t="s">
        <v>32558</v>
      </c>
      <c r="D9543" s="4" t="s">
        <v>32559</v>
      </c>
      <c r="E9543" s="4" t="s">
        <v>10</v>
      </c>
      <c r="F9543" s="4" t="s">
        <v>32560</v>
      </c>
      <c r="G9543" s="4" t="s">
        <v>12</v>
      </c>
    </row>
    <row r="9544" customFormat="false" ht="15.75" hidden="false" customHeight="false" outlineLevel="0" collapsed="false">
      <c r="A9544" s="3" t="n">
        <v>9543</v>
      </c>
      <c r="B9544" s="4" t="s">
        <v>32561</v>
      </c>
      <c r="C9544" s="4" t="s">
        <v>835</v>
      </c>
      <c r="D9544" s="4" t="s">
        <v>32562</v>
      </c>
      <c r="E9544" s="4" t="s">
        <v>10</v>
      </c>
      <c r="F9544" s="4" t="s">
        <v>32563</v>
      </c>
      <c r="G9544" s="4" t="s">
        <v>12</v>
      </c>
    </row>
    <row r="9545" customFormat="false" ht="15.75" hidden="false" customHeight="false" outlineLevel="0" collapsed="false">
      <c r="A9545" s="3" t="n">
        <v>9544</v>
      </c>
      <c r="B9545" s="4" t="s">
        <v>32564</v>
      </c>
      <c r="C9545" s="4" t="s">
        <v>32565</v>
      </c>
      <c r="D9545" s="4" t="s">
        <v>32566</v>
      </c>
      <c r="E9545" s="4" t="s">
        <v>10</v>
      </c>
      <c r="F9545" s="4" t="s">
        <v>32567</v>
      </c>
      <c r="G9545" s="4" t="s">
        <v>12</v>
      </c>
    </row>
    <row r="9546" customFormat="false" ht="15.75" hidden="false" customHeight="false" outlineLevel="0" collapsed="false">
      <c r="A9546" s="3" t="n">
        <v>9545</v>
      </c>
      <c r="B9546" s="4" t="s">
        <v>32568</v>
      </c>
      <c r="C9546" s="7" t="s">
        <v>14</v>
      </c>
      <c r="D9546" s="4" t="s">
        <v>32569</v>
      </c>
      <c r="E9546" s="7" t="s">
        <v>10</v>
      </c>
      <c r="F9546" s="7" t="s">
        <v>10</v>
      </c>
      <c r="G9546" s="7" t="s">
        <v>31565</v>
      </c>
    </row>
    <row r="9547" customFormat="false" ht="15.75" hidden="false" customHeight="false" outlineLevel="0" collapsed="false">
      <c r="A9547" s="3" t="n">
        <v>9546</v>
      </c>
      <c r="B9547" s="4" t="s">
        <v>32570</v>
      </c>
      <c r="C9547" s="4" t="s">
        <v>32571</v>
      </c>
      <c r="D9547" s="4" t="s">
        <v>32572</v>
      </c>
      <c r="E9547" s="4" t="s">
        <v>32573</v>
      </c>
      <c r="F9547" s="4" t="s">
        <v>32574</v>
      </c>
      <c r="G9547" s="4" t="s">
        <v>12</v>
      </c>
    </row>
    <row r="9548" customFormat="false" ht="15.75" hidden="false" customHeight="false" outlineLevel="0" collapsed="false">
      <c r="A9548" s="3" t="n">
        <v>9547</v>
      </c>
      <c r="B9548" s="4" t="s">
        <v>32575</v>
      </c>
      <c r="C9548" s="4" t="s">
        <v>31</v>
      </c>
      <c r="D9548" s="4" t="s">
        <v>32576</v>
      </c>
      <c r="E9548" s="4" t="n">
        <f aca="false">+914060123456</f>
        <v>914060123456</v>
      </c>
      <c r="F9548" s="4" t="s">
        <v>32577</v>
      </c>
      <c r="G9548" s="4" t="s">
        <v>12</v>
      </c>
    </row>
    <row r="9549" customFormat="false" ht="15.75" hidden="false" customHeight="false" outlineLevel="0" collapsed="false">
      <c r="A9549" s="3" t="n">
        <v>9548</v>
      </c>
      <c r="B9549" s="4" t="s">
        <v>32578</v>
      </c>
      <c r="C9549" s="4" t="s">
        <v>6853</v>
      </c>
      <c r="D9549" s="4" t="s">
        <v>32579</v>
      </c>
      <c r="E9549" s="4" t="s">
        <v>10</v>
      </c>
      <c r="F9549" s="4" t="s">
        <v>32580</v>
      </c>
      <c r="G9549" s="4" t="s">
        <v>12</v>
      </c>
    </row>
    <row r="9550" customFormat="false" ht="15.75" hidden="false" customHeight="false" outlineLevel="0" collapsed="false">
      <c r="A9550" s="3" t="n">
        <v>9549</v>
      </c>
      <c r="B9550" s="4" t="s">
        <v>32581</v>
      </c>
      <c r="C9550" s="4" t="s">
        <v>32582</v>
      </c>
      <c r="D9550" s="4" t="s">
        <v>32583</v>
      </c>
      <c r="E9550" s="4" t="s">
        <v>10</v>
      </c>
      <c r="F9550" s="4" t="s">
        <v>32584</v>
      </c>
      <c r="G9550" s="4" t="s">
        <v>12</v>
      </c>
    </row>
    <row r="9551" customFormat="false" ht="15.75" hidden="false" customHeight="false" outlineLevel="0" collapsed="false">
      <c r="A9551" s="3" t="n">
        <v>9550</v>
      </c>
      <c r="B9551" s="4" t="s">
        <v>32585</v>
      </c>
      <c r="C9551" s="4" t="s">
        <v>1652</v>
      </c>
      <c r="D9551" s="4" t="s">
        <v>32586</v>
      </c>
      <c r="E9551" s="4" t="n">
        <f aca="false">+919962578083</f>
        <v>919962578083</v>
      </c>
      <c r="F9551" s="4" t="s">
        <v>32587</v>
      </c>
      <c r="G9551" s="4" t="s">
        <v>12</v>
      </c>
    </row>
    <row r="9552" customFormat="false" ht="15.75" hidden="false" customHeight="false" outlineLevel="0" collapsed="false">
      <c r="A9552" s="3" t="n">
        <v>9551</v>
      </c>
      <c r="B9552" s="4" t="s">
        <v>32588</v>
      </c>
      <c r="C9552" s="4" t="s">
        <v>32589</v>
      </c>
      <c r="D9552" s="4" t="s">
        <v>32590</v>
      </c>
      <c r="E9552" s="4" t="s">
        <v>10</v>
      </c>
      <c r="F9552" s="4" t="s">
        <v>32591</v>
      </c>
      <c r="G9552" s="4" t="s">
        <v>12</v>
      </c>
    </row>
    <row r="9553" customFormat="false" ht="15.75" hidden="false" customHeight="false" outlineLevel="0" collapsed="false">
      <c r="A9553" s="3" t="n">
        <v>9552</v>
      </c>
      <c r="B9553" s="4" t="s">
        <v>32592</v>
      </c>
      <c r="C9553" s="4" t="s">
        <v>32593</v>
      </c>
      <c r="D9553" s="10" t="s">
        <v>32594</v>
      </c>
      <c r="E9553" s="4" t="s">
        <v>10</v>
      </c>
      <c r="F9553" s="4" t="s">
        <v>32595</v>
      </c>
      <c r="G9553" s="4" t="s">
        <v>12</v>
      </c>
    </row>
    <row r="9554" customFormat="false" ht="15.75" hidden="false" customHeight="false" outlineLevel="0" collapsed="false">
      <c r="A9554" s="3" t="n">
        <v>9553</v>
      </c>
      <c r="B9554" s="4" t="s">
        <v>32596</v>
      </c>
      <c r="C9554" s="7" t="s">
        <v>11084</v>
      </c>
      <c r="D9554" s="7" t="s">
        <v>32597</v>
      </c>
      <c r="E9554" s="7" t="s">
        <v>10</v>
      </c>
      <c r="F9554" s="7" t="s">
        <v>32598</v>
      </c>
      <c r="G9554" s="7" t="s">
        <v>31565</v>
      </c>
    </row>
    <row r="9555" customFormat="false" ht="15.75" hidden="false" customHeight="false" outlineLevel="0" collapsed="false">
      <c r="A9555" s="3" t="n">
        <v>9554</v>
      </c>
      <c r="B9555" s="4" t="s">
        <v>32599</v>
      </c>
      <c r="C9555" s="7" t="s">
        <v>32600</v>
      </c>
      <c r="D9555" s="7" t="s">
        <v>32601</v>
      </c>
      <c r="E9555" s="7" t="s">
        <v>10</v>
      </c>
      <c r="F9555" s="7" t="s">
        <v>10</v>
      </c>
      <c r="G9555" s="7" t="s">
        <v>31565</v>
      </c>
    </row>
    <row r="9556" customFormat="false" ht="15.75" hidden="false" customHeight="false" outlineLevel="0" collapsed="false">
      <c r="A9556" s="3" t="n">
        <v>9555</v>
      </c>
      <c r="B9556" s="4" t="s">
        <v>32602</v>
      </c>
      <c r="C9556" s="7" t="s">
        <v>32603</v>
      </c>
      <c r="D9556" s="7" t="s">
        <v>32604</v>
      </c>
      <c r="E9556" s="7" t="n">
        <v>9818009753</v>
      </c>
      <c r="F9556" s="7" t="s">
        <v>10</v>
      </c>
      <c r="G9556" s="7" t="s">
        <v>31565</v>
      </c>
    </row>
    <row r="9557" customFormat="false" ht="15.75" hidden="false" customHeight="false" outlineLevel="0" collapsed="false">
      <c r="A9557" s="3" t="n">
        <v>9556</v>
      </c>
      <c r="B9557" s="4" t="s">
        <v>32605</v>
      </c>
      <c r="C9557" s="4" t="s">
        <v>32606</v>
      </c>
      <c r="D9557" s="4" t="s">
        <v>32607</v>
      </c>
      <c r="E9557" s="4" t="s">
        <v>10</v>
      </c>
      <c r="F9557" s="4" t="s">
        <v>32608</v>
      </c>
      <c r="G9557" s="4" t="s">
        <v>12</v>
      </c>
    </row>
    <row r="9558" customFormat="false" ht="15.75" hidden="false" customHeight="false" outlineLevel="0" collapsed="false">
      <c r="A9558" s="3" t="n">
        <v>9557</v>
      </c>
      <c r="B9558" s="4" t="s">
        <v>32609</v>
      </c>
      <c r="C9558" s="7" t="s">
        <v>32610</v>
      </c>
      <c r="D9558" s="7" t="s">
        <v>32611</v>
      </c>
      <c r="E9558" s="7" t="s">
        <v>10</v>
      </c>
      <c r="F9558" s="7" t="s">
        <v>10</v>
      </c>
      <c r="G9558" s="7" t="s">
        <v>31565</v>
      </c>
    </row>
    <row r="9559" customFormat="false" ht="15.75" hidden="false" customHeight="false" outlineLevel="0" collapsed="false">
      <c r="A9559" s="3" t="n">
        <v>9558</v>
      </c>
      <c r="B9559" s="4" t="s">
        <v>32612</v>
      </c>
      <c r="C9559" s="4" t="s">
        <v>31</v>
      </c>
      <c r="D9559" s="4" t="s">
        <v>32613</v>
      </c>
      <c r="E9559" s="4" t="n">
        <f aca="false">+911149300500</f>
        <v>911149300500</v>
      </c>
      <c r="F9559" s="4" t="s">
        <v>32614</v>
      </c>
      <c r="G9559" s="4" t="s">
        <v>12</v>
      </c>
    </row>
    <row r="9560" customFormat="false" ht="15.75" hidden="false" customHeight="false" outlineLevel="0" collapsed="false">
      <c r="A9560" s="3" t="n">
        <v>9559</v>
      </c>
      <c r="B9560" s="4" t="s">
        <v>32615</v>
      </c>
      <c r="C9560" s="4" t="s">
        <v>32616</v>
      </c>
      <c r="D9560" s="4" t="s">
        <v>32617</v>
      </c>
      <c r="E9560" s="4" t="n">
        <f aca="false">+91140657700</f>
        <v>91140657700</v>
      </c>
      <c r="F9560" s="4" t="s">
        <v>32618</v>
      </c>
      <c r="G9560" s="4" t="s">
        <v>12</v>
      </c>
    </row>
    <row r="9561" customFormat="false" ht="15.75" hidden="false" customHeight="false" outlineLevel="0" collapsed="false">
      <c r="A9561" s="3" t="n">
        <v>9560</v>
      </c>
      <c r="B9561" s="4" t="s">
        <v>32619</v>
      </c>
      <c r="C9561" s="4" t="s">
        <v>32620</v>
      </c>
      <c r="D9561" s="4" t="s">
        <v>32621</v>
      </c>
      <c r="E9561" s="4" t="s">
        <v>10</v>
      </c>
      <c r="F9561" s="10" t="s">
        <v>32622</v>
      </c>
      <c r="G9561" s="4" t="s">
        <v>12</v>
      </c>
    </row>
    <row r="9562" customFormat="false" ht="15.75" hidden="false" customHeight="false" outlineLevel="0" collapsed="false">
      <c r="A9562" s="3" t="n">
        <v>9561</v>
      </c>
      <c r="B9562" s="4" t="s">
        <v>32623</v>
      </c>
      <c r="C9562" s="4" t="s">
        <v>2693</v>
      </c>
      <c r="D9562" s="4" t="s">
        <v>32624</v>
      </c>
      <c r="E9562" s="4" t="s">
        <v>10</v>
      </c>
      <c r="F9562" s="4" t="s">
        <v>32625</v>
      </c>
      <c r="G9562" s="4" t="s">
        <v>12</v>
      </c>
    </row>
    <row r="9563" customFormat="false" ht="15.75" hidden="false" customHeight="false" outlineLevel="0" collapsed="false">
      <c r="A9563" s="3" t="n">
        <v>9562</v>
      </c>
      <c r="B9563" s="4" t="s">
        <v>32626</v>
      </c>
      <c r="C9563" s="4" t="s">
        <v>32627</v>
      </c>
      <c r="D9563" s="4" t="s">
        <v>32628</v>
      </c>
      <c r="E9563" s="4" t="s">
        <v>10</v>
      </c>
      <c r="F9563" s="4" t="s">
        <v>32629</v>
      </c>
      <c r="G9563" s="4" t="s">
        <v>12</v>
      </c>
    </row>
    <row r="9564" customFormat="false" ht="15.75" hidden="false" customHeight="false" outlineLevel="0" collapsed="false">
      <c r="A9564" s="3" t="n">
        <v>9563</v>
      </c>
      <c r="B9564" s="4" t="s">
        <v>32630</v>
      </c>
      <c r="C9564" s="4" t="s">
        <v>1121</v>
      </c>
      <c r="D9564" s="4" t="s">
        <v>32631</v>
      </c>
      <c r="E9564" s="4" t="n">
        <f aca="false">+919008234769</f>
        <v>919008234769</v>
      </c>
      <c r="F9564" s="4" t="s">
        <v>32632</v>
      </c>
      <c r="G9564" s="4" t="s">
        <v>12</v>
      </c>
    </row>
    <row r="9565" customFormat="false" ht="15.75" hidden="false" customHeight="false" outlineLevel="0" collapsed="false">
      <c r="A9565" s="3" t="n">
        <v>9564</v>
      </c>
      <c r="B9565" s="4" t="s">
        <v>32633</v>
      </c>
      <c r="C9565" s="4" t="s">
        <v>32634</v>
      </c>
      <c r="D9565" s="4" t="s">
        <v>32635</v>
      </c>
      <c r="E9565" s="4" t="n">
        <f aca="false">+919488129409</f>
        <v>919488129409</v>
      </c>
      <c r="F9565" s="4" t="s">
        <v>32636</v>
      </c>
      <c r="G9565" s="4" t="s">
        <v>12</v>
      </c>
    </row>
    <row r="9566" customFormat="false" ht="15.75" hidden="false" customHeight="false" outlineLevel="0" collapsed="false">
      <c r="A9566" s="3" t="n">
        <v>9565</v>
      </c>
      <c r="B9566" s="4" t="s">
        <v>32637</v>
      </c>
      <c r="C9566" s="4" t="s">
        <v>32638</v>
      </c>
      <c r="D9566" s="4" t="s">
        <v>32639</v>
      </c>
      <c r="E9566" s="4" t="s">
        <v>10</v>
      </c>
      <c r="F9566" s="4" t="s">
        <v>32640</v>
      </c>
      <c r="G9566" s="4" t="s">
        <v>12</v>
      </c>
    </row>
    <row r="9567" customFormat="false" ht="15.75" hidden="false" customHeight="false" outlineLevel="0" collapsed="false">
      <c r="A9567" s="3" t="n">
        <v>9566</v>
      </c>
      <c r="B9567" s="4" t="s">
        <v>32641</v>
      </c>
      <c r="C9567" s="4" t="s">
        <v>32528</v>
      </c>
      <c r="D9567" s="4" t="s">
        <v>32642</v>
      </c>
      <c r="E9567" s="4" t="n">
        <f aca="false">+918066186077</f>
        <v>918066186077</v>
      </c>
      <c r="F9567" s="4" t="s">
        <v>32643</v>
      </c>
      <c r="G9567" s="4" t="s">
        <v>12</v>
      </c>
    </row>
    <row r="9568" customFormat="false" ht="15.75" hidden="false" customHeight="false" outlineLevel="0" collapsed="false">
      <c r="A9568" s="3" t="n">
        <v>9567</v>
      </c>
      <c r="B9568" s="4" t="s">
        <v>32644</v>
      </c>
      <c r="C9568" s="4" t="s">
        <v>30349</v>
      </c>
      <c r="D9568" s="4" t="s">
        <v>32645</v>
      </c>
      <c r="E9568" s="4" t="s">
        <v>32646</v>
      </c>
      <c r="F9568" s="4" t="s">
        <v>32647</v>
      </c>
      <c r="G9568" s="4" t="s">
        <v>12</v>
      </c>
    </row>
    <row r="9569" customFormat="false" ht="15.75" hidden="false" customHeight="false" outlineLevel="0" collapsed="false">
      <c r="A9569" s="3" t="n">
        <v>9568</v>
      </c>
      <c r="B9569" s="4" t="s">
        <v>32648</v>
      </c>
      <c r="C9569" s="4" t="s">
        <v>18720</v>
      </c>
      <c r="D9569" s="4" t="s">
        <v>32649</v>
      </c>
      <c r="E9569" s="4" t="s">
        <v>10</v>
      </c>
      <c r="F9569" s="4" t="s">
        <v>32650</v>
      </c>
      <c r="G9569" s="4" t="s">
        <v>12</v>
      </c>
    </row>
    <row r="9570" customFormat="false" ht="15.75" hidden="false" customHeight="false" outlineLevel="0" collapsed="false">
      <c r="A9570" s="3" t="n">
        <v>9569</v>
      </c>
      <c r="B9570" s="4" t="s">
        <v>32651</v>
      </c>
      <c r="C9570" s="4" t="s">
        <v>32652</v>
      </c>
      <c r="D9570" s="4" t="s">
        <v>32653</v>
      </c>
      <c r="E9570" s="4" t="s">
        <v>10</v>
      </c>
      <c r="F9570" s="4" t="s">
        <v>32654</v>
      </c>
      <c r="G9570" s="4" t="s">
        <v>12</v>
      </c>
    </row>
    <row r="9571" customFormat="false" ht="15.75" hidden="false" customHeight="false" outlineLevel="0" collapsed="false">
      <c r="A9571" s="3" t="n">
        <v>9570</v>
      </c>
      <c r="B9571" s="4" t="s">
        <v>32655</v>
      </c>
      <c r="C9571" s="4" t="s">
        <v>32656</v>
      </c>
      <c r="D9571" s="4" t="s">
        <v>32657</v>
      </c>
      <c r="E9571" s="4" t="n">
        <f aca="false">+912226837973</f>
        <v>912226837973</v>
      </c>
      <c r="F9571" s="4" t="s">
        <v>32658</v>
      </c>
      <c r="G9571" s="4" t="s">
        <v>12</v>
      </c>
    </row>
    <row r="9572" customFormat="false" ht="15.75" hidden="false" customHeight="false" outlineLevel="0" collapsed="false">
      <c r="A9572" s="3" t="n">
        <v>9571</v>
      </c>
      <c r="B9572" s="4" t="s">
        <v>32659</v>
      </c>
      <c r="C9572" s="7" t="s">
        <v>32660</v>
      </c>
      <c r="D9572" s="7" t="s">
        <v>32661</v>
      </c>
      <c r="E9572" s="7" t="s">
        <v>10</v>
      </c>
      <c r="F9572" s="7" t="s">
        <v>10</v>
      </c>
      <c r="G9572" s="7" t="s">
        <v>31565</v>
      </c>
    </row>
    <row r="9573" customFormat="false" ht="15.75" hidden="false" customHeight="false" outlineLevel="0" collapsed="false">
      <c r="A9573" s="3" t="n">
        <v>9572</v>
      </c>
      <c r="B9573" s="4" t="s">
        <v>32662</v>
      </c>
      <c r="C9573" s="7" t="s">
        <v>32663</v>
      </c>
      <c r="D9573" s="4" t="s">
        <v>32664</v>
      </c>
      <c r="E9573" s="7" t="s">
        <v>10</v>
      </c>
      <c r="F9573" s="7" t="s">
        <v>10</v>
      </c>
      <c r="G9573" s="7" t="s">
        <v>31565</v>
      </c>
    </row>
    <row r="9574" customFormat="false" ht="15.75" hidden="false" customHeight="false" outlineLevel="0" collapsed="false">
      <c r="A9574" s="3" t="n">
        <v>9573</v>
      </c>
      <c r="B9574" s="4" t="s">
        <v>32665</v>
      </c>
      <c r="C9574" s="7" t="s">
        <v>32666</v>
      </c>
      <c r="D9574" s="4" t="s">
        <v>32667</v>
      </c>
      <c r="E9574" s="7" t="s">
        <v>10</v>
      </c>
      <c r="F9574" s="7" t="s">
        <v>10</v>
      </c>
      <c r="G9574" s="7" t="s">
        <v>31565</v>
      </c>
    </row>
    <row r="9575" customFormat="false" ht="15.75" hidden="false" customHeight="false" outlineLevel="0" collapsed="false">
      <c r="A9575" s="3" t="n">
        <v>9574</v>
      </c>
      <c r="B9575" s="4" t="s">
        <v>32668</v>
      </c>
      <c r="C9575" s="7" t="s">
        <v>32669</v>
      </c>
      <c r="D9575" s="4" t="s">
        <v>32670</v>
      </c>
      <c r="E9575" s="7" t="s">
        <v>10</v>
      </c>
      <c r="F9575" s="7" t="s">
        <v>10</v>
      </c>
      <c r="G9575" s="7" t="s">
        <v>31565</v>
      </c>
    </row>
    <row r="9576" customFormat="false" ht="15.75" hidden="false" customHeight="false" outlineLevel="0" collapsed="false">
      <c r="A9576" s="3" t="n">
        <v>9575</v>
      </c>
      <c r="B9576" s="4" t="s">
        <v>32671</v>
      </c>
      <c r="C9576" s="4" t="s">
        <v>31</v>
      </c>
      <c r="D9576" s="4" t="s">
        <v>32672</v>
      </c>
      <c r="E9576" s="4" t="s">
        <v>10</v>
      </c>
      <c r="F9576" s="4" t="s">
        <v>32673</v>
      </c>
      <c r="G9576" s="4" t="s">
        <v>12</v>
      </c>
    </row>
    <row r="9577" customFormat="false" ht="15.75" hidden="false" customHeight="false" outlineLevel="0" collapsed="false">
      <c r="A9577" s="3" t="n">
        <v>9576</v>
      </c>
      <c r="B9577" s="4" t="s">
        <v>32674</v>
      </c>
      <c r="C9577" s="7" t="s">
        <v>17765</v>
      </c>
      <c r="D9577" s="7" t="s">
        <v>32675</v>
      </c>
      <c r="E9577" s="7" t="s">
        <v>10</v>
      </c>
      <c r="F9577" s="7" t="s">
        <v>10</v>
      </c>
      <c r="G9577" s="7" t="s">
        <v>31565</v>
      </c>
    </row>
    <row r="9578" customFormat="false" ht="15.75" hidden="false" customHeight="false" outlineLevel="0" collapsed="false">
      <c r="A9578" s="3" t="n">
        <v>9577</v>
      </c>
      <c r="B9578" s="4" t="s">
        <v>32676</v>
      </c>
      <c r="C9578" s="4" t="s">
        <v>32677</v>
      </c>
      <c r="D9578" s="4" t="s">
        <v>32678</v>
      </c>
      <c r="E9578" s="4" t="s">
        <v>10</v>
      </c>
      <c r="F9578" s="4" t="s">
        <v>32679</v>
      </c>
      <c r="G9578" s="4" t="s">
        <v>12</v>
      </c>
    </row>
    <row r="9579" customFormat="false" ht="15.75" hidden="false" customHeight="false" outlineLevel="0" collapsed="false">
      <c r="A9579" s="3" t="n">
        <v>9578</v>
      </c>
      <c r="B9579" s="4" t="s">
        <v>32680</v>
      </c>
      <c r="C9579" s="4" t="s">
        <v>32681</v>
      </c>
      <c r="D9579" s="4" t="s">
        <v>32682</v>
      </c>
      <c r="E9579" s="4" t="s">
        <v>10</v>
      </c>
      <c r="F9579" s="4" t="s">
        <v>32683</v>
      </c>
      <c r="G9579" s="4" t="s">
        <v>12</v>
      </c>
    </row>
    <row r="9580" customFormat="false" ht="15.75" hidden="false" customHeight="false" outlineLevel="0" collapsed="false">
      <c r="A9580" s="3" t="n">
        <v>9579</v>
      </c>
      <c r="B9580" s="4" t="s">
        <v>32684</v>
      </c>
      <c r="C9580" s="4" t="s">
        <v>31</v>
      </c>
      <c r="D9580" s="4" t="s">
        <v>32685</v>
      </c>
      <c r="E9580" s="4" t="s">
        <v>10</v>
      </c>
      <c r="F9580" s="4" t="s">
        <v>32686</v>
      </c>
      <c r="G9580" s="4" t="s">
        <v>12</v>
      </c>
    </row>
    <row r="9581" customFormat="false" ht="15.75" hidden="false" customHeight="false" outlineLevel="0" collapsed="false">
      <c r="A9581" s="3" t="n">
        <v>9580</v>
      </c>
      <c r="B9581" s="4" t="s">
        <v>32687</v>
      </c>
      <c r="C9581" s="7" t="s">
        <v>32688</v>
      </c>
      <c r="D9581" s="4" t="s">
        <v>32689</v>
      </c>
      <c r="E9581" s="7" t="s">
        <v>10</v>
      </c>
      <c r="F9581" s="7" t="s">
        <v>10</v>
      </c>
      <c r="G9581" s="7" t="s">
        <v>31565</v>
      </c>
    </row>
    <row r="9582" customFormat="false" ht="15.75" hidden="false" customHeight="false" outlineLevel="0" collapsed="false">
      <c r="A9582" s="3" t="n">
        <v>9581</v>
      </c>
      <c r="B9582" s="4" t="s">
        <v>32690</v>
      </c>
      <c r="C9582" s="4" t="s">
        <v>32691</v>
      </c>
      <c r="D9582" s="4" t="s">
        <v>32692</v>
      </c>
      <c r="E9582" s="4" t="s">
        <v>10</v>
      </c>
      <c r="F9582" s="4" t="s">
        <v>32693</v>
      </c>
      <c r="G9582" s="4" t="s">
        <v>12</v>
      </c>
    </row>
    <row r="9583" customFormat="false" ht="15.75" hidden="false" customHeight="false" outlineLevel="0" collapsed="false">
      <c r="A9583" s="3" t="n">
        <v>9582</v>
      </c>
      <c r="B9583" s="4" t="s">
        <v>32694</v>
      </c>
      <c r="C9583" s="4" t="s">
        <v>32695</v>
      </c>
      <c r="D9583" s="4" t="s">
        <v>32696</v>
      </c>
      <c r="E9583" s="4" t="s">
        <v>10</v>
      </c>
      <c r="F9583" s="4" t="s">
        <v>32697</v>
      </c>
      <c r="G9583" s="4" t="s">
        <v>12</v>
      </c>
    </row>
    <row r="9584" customFormat="false" ht="15.75" hidden="false" customHeight="false" outlineLevel="0" collapsed="false">
      <c r="A9584" s="3" t="n">
        <v>9583</v>
      </c>
      <c r="B9584" s="4" t="s">
        <v>32698</v>
      </c>
      <c r="C9584" s="7" t="s">
        <v>32699</v>
      </c>
      <c r="D9584" s="4" t="s">
        <v>32700</v>
      </c>
      <c r="E9584" s="7" t="s">
        <v>10</v>
      </c>
      <c r="F9584" s="4" t="s">
        <v>10</v>
      </c>
      <c r="G9584" s="7" t="s">
        <v>31565</v>
      </c>
    </row>
    <row r="9585" customFormat="false" ht="15.75" hidden="false" customHeight="false" outlineLevel="0" collapsed="false">
      <c r="A9585" s="3" t="n">
        <v>9584</v>
      </c>
      <c r="B9585" s="4" t="s">
        <v>32701</v>
      </c>
      <c r="C9585" s="4" t="s">
        <v>32702</v>
      </c>
      <c r="D9585" s="7" t="s">
        <v>32703</v>
      </c>
      <c r="E9585" s="7" t="s">
        <v>10</v>
      </c>
      <c r="F9585" s="7" t="s">
        <v>10</v>
      </c>
      <c r="G9585" s="7" t="s">
        <v>31565</v>
      </c>
    </row>
    <row r="9586" customFormat="false" ht="15.75" hidden="false" customHeight="false" outlineLevel="0" collapsed="false">
      <c r="A9586" s="3" t="n">
        <v>9585</v>
      </c>
      <c r="B9586" s="4" t="s">
        <v>32704</v>
      </c>
      <c r="C9586" s="7" t="s">
        <v>20953</v>
      </c>
      <c r="D9586" s="4" t="s">
        <v>32705</v>
      </c>
      <c r="E9586" s="7" t="s">
        <v>10</v>
      </c>
      <c r="F9586" s="4" t="s">
        <v>32706</v>
      </c>
      <c r="G9586" s="7" t="s">
        <v>31565</v>
      </c>
    </row>
    <row r="9587" customFormat="false" ht="15.75" hidden="false" customHeight="false" outlineLevel="0" collapsed="false">
      <c r="A9587" s="3" t="n">
        <v>9586</v>
      </c>
      <c r="B9587" s="4" t="s">
        <v>32707</v>
      </c>
      <c r="C9587" s="4" t="s">
        <v>759</v>
      </c>
      <c r="D9587" s="4" t="s">
        <v>32708</v>
      </c>
      <c r="E9587" s="4" t="s">
        <v>10</v>
      </c>
      <c r="F9587" s="4" t="s">
        <v>32709</v>
      </c>
      <c r="G9587" s="4" t="s">
        <v>12</v>
      </c>
    </row>
    <row r="9588" customFormat="false" ht="15.75" hidden="false" customHeight="false" outlineLevel="0" collapsed="false">
      <c r="A9588" s="3" t="n">
        <v>9587</v>
      </c>
      <c r="B9588" s="4" t="s">
        <v>32710</v>
      </c>
      <c r="C9588" s="4" t="s">
        <v>32711</v>
      </c>
      <c r="D9588" s="4" t="s">
        <v>32712</v>
      </c>
      <c r="E9588" s="4" t="s">
        <v>10</v>
      </c>
      <c r="F9588" s="4" t="s">
        <v>32713</v>
      </c>
      <c r="G9588" s="4" t="s">
        <v>12</v>
      </c>
    </row>
    <row r="9589" customFormat="false" ht="15.75" hidden="false" customHeight="false" outlineLevel="0" collapsed="false">
      <c r="A9589" s="3" t="n">
        <v>9588</v>
      </c>
      <c r="B9589" s="4" t="s">
        <v>32714</v>
      </c>
      <c r="C9589" s="4" t="s">
        <v>32715</v>
      </c>
      <c r="D9589" s="4" t="s">
        <v>32716</v>
      </c>
      <c r="E9589" s="4" t="s">
        <v>10</v>
      </c>
      <c r="F9589" s="4" t="s">
        <v>32717</v>
      </c>
      <c r="G9589" s="4" t="s">
        <v>12</v>
      </c>
    </row>
    <row r="9590" customFormat="false" ht="15.75" hidden="false" customHeight="false" outlineLevel="0" collapsed="false">
      <c r="A9590" s="3" t="n">
        <v>9589</v>
      </c>
      <c r="B9590" s="4" t="s">
        <v>32718</v>
      </c>
      <c r="C9590" s="4" t="s">
        <v>3127</v>
      </c>
      <c r="D9590" s="4" t="s">
        <v>32719</v>
      </c>
      <c r="E9590" s="4" t="s">
        <v>10</v>
      </c>
      <c r="F9590" s="4" t="s">
        <v>32720</v>
      </c>
      <c r="G9590" s="4" t="s">
        <v>12</v>
      </c>
    </row>
    <row r="9591" customFormat="false" ht="15.75" hidden="false" customHeight="false" outlineLevel="0" collapsed="false">
      <c r="A9591" s="3" t="n">
        <v>9590</v>
      </c>
      <c r="B9591" s="4" t="s">
        <v>32721</v>
      </c>
      <c r="C9591" s="4" t="s">
        <v>31</v>
      </c>
      <c r="D9591" s="4" t="s">
        <v>32722</v>
      </c>
      <c r="E9591" s="4" t="s">
        <v>10</v>
      </c>
      <c r="F9591" s="4" t="s">
        <v>32723</v>
      </c>
      <c r="G9591" s="4" t="s">
        <v>12</v>
      </c>
    </row>
    <row r="9592" customFormat="false" ht="15.75" hidden="false" customHeight="false" outlineLevel="0" collapsed="false">
      <c r="A9592" s="3" t="n">
        <v>9591</v>
      </c>
      <c r="B9592" s="5" t="s">
        <v>32724</v>
      </c>
      <c r="C9592" s="4" t="s">
        <v>32725</v>
      </c>
      <c r="D9592" s="4" t="s">
        <v>32726</v>
      </c>
      <c r="E9592" s="4" t="s">
        <v>10</v>
      </c>
      <c r="F9592" s="4" t="s">
        <v>32727</v>
      </c>
      <c r="G9592" s="4" t="s">
        <v>12</v>
      </c>
    </row>
    <row r="9593" customFormat="false" ht="15.75" hidden="false" customHeight="false" outlineLevel="0" collapsed="false">
      <c r="A9593" s="3" t="n">
        <v>9592</v>
      </c>
      <c r="B9593" s="4" t="s">
        <v>32728</v>
      </c>
      <c r="C9593" s="4" t="s">
        <v>32729</v>
      </c>
      <c r="D9593" s="4" t="s">
        <v>32730</v>
      </c>
      <c r="E9593" s="4" t="n">
        <f aca="false">+919566028029</f>
        <v>919566028029</v>
      </c>
      <c r="F9593" s="4" t="s">
        <v>32731</v>
      </c>
      <c r="G9593" s="4" t="s">
        <v>12</v>
      </c>
    </row>
    <row r="9594" customFormat="false" ht="15.75" hidden="false" customHeight="false" outlineLevel="0" collapsed="false">
      <c r="A9594" s="3" t="n">
        <v>9593</v>
      </c>
      <c r="B9594" s="4" t="s">
        <v>32732</v>
      </c>
      <c r="C9594" s="4" t="s">
        <v>32733</v>
      </c>
      <c r="D9594" s="4" t="s">
        <v>32734</v>
      </c>
      <c r="E9594" s="4" t="n">
        <f aca="false">+918698304049</f>
        <v>918698304049</v>
      </c>
      <c r="F9594" s="4" t="s">
        <v>32735</v>
      </c>
      <c r="G9594" s="4" t="s">
        <v>12</v>
      </c>
    </row>
    <row r="9595" customFormat="false" ht="15.75" hidden="false" customHeight="false" outlineLevel="0" collapsed="false">
      <c r="A9595" s="3" t="n">
        <v>9594</v>
      </c>
      <c r="B9595" s="4" t="s">
        <v>32736</v>
      </c>
      <c r="C9595" s="4" t="s">
        <v>32737</v>
      </c>
      <c r="D9595" s="4" t="s">
        <v>32738</v>
      </c>
      <c r="E9595" s="4" t="n">
        <f aca="false">+919387585120</f>
        <v>919387585120</v>
      </c>
      <c r="F9595" s="4" t="s">
        <v>32739</v>
      </c>
      <c r="G9595" s="4" t="s">
        <v>12</v>
      </c>
    </row>
    <row r="9596" customFormat="false" ht="15.75" hidden="false" customHeight="false" outlineLevel="0" collapsed="false">
      <c r="A9596" s="3" t="n">
        <v>9595</v>
      </c>
      <c r="B9596" s="4" t="s">
        <v>32740</v>
      </c>
      <c r="C9596" s="4" t="s">
        <v>18155</v>
      </c>
      <c r="D9596" s="4" t="s">
        <v>32741</v>
      </c>
      <c r="E9596" s="4" t="s">
        <v>10</v>
      </c>
      <c r="F9596" s="4" t="s">
        <v>32742</v>
      </c>
      <c r="G9596" s="4" t="s">
        <v>12</v>
      </c>
    </row>
    <row r="9597" customFormat="false" ht="15.75" hidden="false" customHeight="false" outlineLevel="0" collapsed="false">
      <c r="A9597" s="3" t="n">
        <v>9596</v>
      </c>
      <c r="B9597" s="5" t="s">
        <v>32743</v>
      </c>
      <c r="C9597" s="4" t="s">
        <v>32744</v>
      </c>
      <c r="D9597" s="4" t="s">
        <v>32745</v>
      </c>
      <c r="E9597" s="4" t="s">
        <v>10</v>
      </c>
      <c r="F9597" s="4" t="s">
        <v>32746</v>
      </c>
      <c r="G9597" s="4" t="s">
        <v>12</v>
      </c>
    </row>
    <row r="9598" customFormat="false" ht="15.75" hidden="false" customHeight="false" outlineLevel="0" collapsed="false">
      <c r="A9598" s="3" t="n">
        <v>9597</v>
      </c>
      <c r="B9598" s="4" t="s">
        <v>32747</v>
      </c>
      <c r="C9598" s="4" t="s">
        <v>6853</v>
      </c>
      <c r="D9598" s="6" t="s">
        <v>32748</v>
      </c>
      <c r="E9598" s="4" t="s">
        <v>10</v>
      </c>
      <c r="F9598" s="4" t="s">
        <v>32749</v>
      </c>
      <c r="G9598" s="4" t="s">
        <v>12</v>
      </c>
    </row>
    <row r="9599" customFormat="false" ht="15.75" hidden="false" customHeight="false" outlineLevel="0" collapsed="false">
      <c r="A9599" s="3" t="n">
        <v>9598</v>
      </c>
      <c r="B9599" s="4" t="s">
        <v>32750</v>
      </c>
      <c r="C9599" s="4" t="s">
        <v>32751</v>
      </c>
      <c r="D9599" s="4" t="s">
        <v>32752</v>
      </c>
      <c r="E9599" s="4" t="n">
        <f aca="false">+914023118011</f>
        <v>914023118011</v>
      </c>
      <c r="F9599" s="4" t="s">
        <v>27248</v>
      </c>
      <c r="G9599" s="4" t="s">
        <v>12</v>
      </c>
    </row>
    <row r="9600" customFormat="false" ht="15.75" hidden="false" customHeight="false" outlineLevel="0" collapsed="false">
      <c r="A9600" s="3" t="n">
        <v>9599</v>
      </c>
      <c r="B9600" s="4" t="s">
        <v>32753</v>
      </c>
      <c r="C9600" s="4" t="s">
        <v>32754</v>
      </c>
      <c r="D9600" s="4" t="s">
        <v>32755</v>
      </c>
      <c r="E9600" s="4" t="s">
        <v>10</v>
      </c>
      <c r="F9600" s="4" t="s">
        <v>32756</v>
      </c>
      <c r="G9600" s="4" t="s">
        <v>12</v>
      </c>
    </row>
    <row r="9601" customFormat="false" ht="15.75" hidden="false" customHeight="false" outlineLevel="0" collapsed="false">
      <c r="A9601" s="3" t="n">
        <v>9600</v>
      </c>
      <c r="B9601" s="4" t="s">
        <v>32757</v>
      </c>
      <c r="C9601" s="4" t="s">
        <v>31</v>
      </c>
      <c r="D9601" s="4" t="s">
        <v>32758</v>
      </c>
      <c r="E9601" s="4" t="n">
        <f aca="false">+919372918153</f>
        <v>919372918153</v>
      </c>
      <c r="F9601" s="10" t="s">
        <v>32759</v>
      </c>
      <c r="G9601" s="4" t="s">
        <v>12</v>
      </c>
    </row>
    <row r="9602" customFormat="false" ht="15.75" hidden="false" customHeight="false" outlineLevel="0" collapsed="false">
      <c r="A9602" s="3" t="n">
        <v>9601</v>
      </c>
      <c r="B9602" s="4" t="s">
        <v>32760</v>
      </c>
      <c r="C9602" s="4" t="s">
        <v>32761</v>
      </c>
      <c r="D9602" s="4" t="s">
        <v>32762</v>
      </c>
      <c r="E9602" s="4" t="s">
        <v>10</v>
      </c>
      <c r="F9602" s="4" t="s">
        <v>32763</v>
      </c>
      <c r="G9602" s="4" t="s">
        <v>12</v>
      </c>
    </row>
    <row r="9603" customFormat="false" ht="15.75" hidden="false" customHeight="false" outlineLevel="0" collapsed="false">
      <c r="A9603" s="3" t="n">
        <v>9602</v>
      </c>
      <c r="B9603" s="4" t="s">
        <v>32764</v>
      </c>
      <c r="C9603" s="4" t="s">
        <v>32765</v>
      </c>
      <c r="D9603" s="4" t="s">
        <v>32766</v>
      </c>
      <c r="E9603" s="4" t="s">
        <v>10</v>
      </c>
      <c r="F9603" s="4" t="s">
        <v>32767</v>
      </c>
      <c r="G9603" s="4" t="s">
        <v>12</v>
      </c>
    </row>
    <row r="9604" customFormat="false" ht="15.75" hidden="false" customHeight="false" outlineLevel="0" collapsed="false">
      <c r="A9604" s="3" t="n">
        <v>9603</v>
      </c>
      <c r="B9604" s="4" t="s">
        <v>32768</v>
      </c>
      <c r="C9604" s="4" t="s">
        <v>31</v>
      </c>
      <c r="D9604" s="4" t="s">
        <v>32769</v>
      </c>
      <c r="E9604" s="4" t="n">
        <f aca="false">+914027131010</f>
        <v>914027131010</v>
      </c>
      <c r="F9604" s="4" t="s">
        <v>32770</v>
      </c>
      <c r="G9604" s="4" t="s">
        <v>12</v>
      </c>
    </row>
    <row r="9605" customFormat="false" ht="15.75" hidden="false" customHeight="false" outlineLevel="0" collapsed="false">
      <c r="A9605" s="3" t="n">
        <v>9604</v>
      </c>
      <c r="B9605" s="4" t="s">
        <v>32771</v>
      </c>
      <c r="C9605" s="4" t="s">
        <v>32772</v>
      </c>
      <c r="D9605" s="4" t="s">
        <v>32773</v>
      </c>
      <c r="E9605" s="4" t="n">
        <f aca="false">+916562249404</f>
        <v>916562249404</v>
      </c>
      <c r="F9605" s="4" t="s">
        <v>32774</v>
      </c>
      <c r="G9605" s="4" t="s">
        <v>12</v>
      </c>
    </row>
    <row r="9606" customFormat="false" ht="15.75" hidden="false" customHeight="false" outlineLevel="0" collapsed="false">
      <c r="A9606" s="3" t="n">
        <v>9605</v>
      </c>
      <c r="B9606" s="4" t="s">
        <v>32775</v>
      </c>
      <c r="C9606" s="4" t="s">
        <v>29985</v>
      </c>
      <c r="D9606" s="4" t="s">
        <v>32776</v>
      </c>
      <c r="E9606" s="4" t="s">
        <v>10</v>
      </c>
      <c r="F9606" s="4" t="s">
        <v>32777</v>
      </c>
      <c r="G9606" s="4" t="s">
        <v>12</v>
      </c>
    </row>
    <row r="9607" customFormat="false" ht="15.75" hidden="false" customHeight="false" outlineLevel="0" collapsed="false">
      <c r="A9607" s="3" t="n">
        <v>9606</v>
      </c>
      <c r="B9607" s="4" t="s">
        <v>32778</v>
      </c>
      <c r="C9607" s="4" t="s">
        <v>32779</v>
      </c>
      <c r="D9607" s="4" t="s">
        <v>32780</v>
      </c>
      <c r="E9607" s="4" t="n">
        <f aca="false">+911202405492</f>
        <v>911202405492</v>
      </c>
      <c r="F9607" s="4" t="s">
        <v>32781</v>
      </c>
      <c r="G9607" s="4" t="s">
        <v>12</v>
      </c>
    </row>
    <row r="9608" customFormat="false" ht="15.75" hidden="false" customHeight="false" outlineLevel="0" collapsed="false">
      <c r="A9608" s="3" t="n">
        <v>9607</v>
      </c>
      <c r="B9608" s="4" t="s">
        <v>32782</v>
      </c>
      <c r="C9608" s="4" t="s">
        <v>6853</v>
      </c>
      <c r="D9608" s="4" t="s">
        <v>32783</v>
      </c>
      <c r="E9608" s="4" t="s">
        <v>10</v>
      </c>
      <c r="F9608" s="4" t="s">
        <v>32784</v>
      </c>
      <c r="G9608" s="4" t="s">
        <v>12</v>
      </c>
    </row>
    <row r="9609" customFormat="false" ht="15.75" hidden="false" customHeight="false" outlineLevel="0" collapsed="false">
      <c r="A9609" s="3" t="n">
        <v>9608</v>
      </c>
      <c r="B9609" s="4" t="s">
        <v>32785</v>
      </c>
      <c r="C9609" s="4" t="s">
        <v>6319</v>
      </c>
      <c r="D9609" s="4" t="s">
        <v>32786</v>
      </c>
      <c r="E9609" s="4" t="n">
        <f aca="false">+919952455273</f>
        <v>919952455273</v>
      </c>
      <c r="F9609" s="4" t="s">
        <v>32787</v>
      </c>
      <c r="G9609" s="4" t="s">
        <v>12</v>
      </c>
    </row>
    <row r="9610" customFormat="false" ht="15.75" hidden="false" customHeight="false" outlineLevel="0" collapsed="false">
      <c r="A9610" s="3" t="n">
        <v>9609</v>
      </c>
      <c r="B9610" s="4" t="s">
        <v>32788</v>
      </c>
      <c r="C9610" s="4" t="s">
        <v>32789</v>
      </c>
      <c r="D9610" s="4" t="s">
        <v>32790</v>
      </c>
      <c r="E9610" s="4" t="s">
        <v>10</v>
      </c>
      <c r="F9610" s="4" t="s">
        <v>32791</v>
      </c>
      <c r="G9610" s="4" t="s">
        <v>12</v>
      </c>
    </row>
    <row r="9611" customFormat="false" ht="15.75" hidden="false" customHeight="false" outlineLevel="0" collapsed="false">
      <c r="A9611" s="3" t="n">
        <v>9610</v>
      </c>
      <c r="B9611" s="4" t="s">
        <v>32792</v>
      </c>
      <c r="C9611" s="4" t="s">
        <v>32793</v>
      </c>
      <c r="D9611" s="4" t="s">
        <v>32794</v>
      </c>
      <c r="E9611" s="4" t="n">
        <f aca="false">+914843005156</f>
        <v>914843005156</v>
      </c>
      <c r="F9611" s="4" t="s">
        <v>32795</v>
      </c>
      <c r="G9611" s="4" t="s">
        <v>12</v>
      </c>
    </row>
    <row r="9612" customFormat="false" ht="15.75" hidden="false" customHeight="false" outlineLevel="0" collapsed="false">
      <c r="A9612" s="3" t="n">
        <v>9611</v>
      </c>
      <c r="B9612" s="4" t="s">
        <v>32796</v>
      </c>
      <c r="C9612" s="4" t="s">
        <v>32797</v>
      </c>
      <c r="D9612" s="4" t="s">
        <v>32798</v>
      </c>
      <c r="E9612" s="4" t="n">
        <f aca="false">+911243893290</f>
        <v>911243893290</v>
      </c>
      <c r="F9612" s="4" t="s">
        <v>32799</v>
      </c>
      <c r="G9612" s="4" t="s">
        <v>12</v>
      </c>
    </row>
    <row r="9613" customFormat="false" ht="15.75" hidden="false" customHeight="false" outlineLevel="0" collapsed="false">
      <c r="A9613" s="3" t="n">
        <v>9612</v>
      </c>
      <c r="B9613" s="4" t="s">
        <v>32800</v>
      </c>
      <c r="C9613" s="7" t="s">
        <v>14</v>
      </c>
      <c r="D9613" s="7" t="s">
        <v>32801</v>
      </c>
      <c r="E9613" s="7" t="s">
        <v>10</v>
      </c>
      <c r="F9613" s="7" t="s">
        <v>10</v>
      </c>
      <c r="G9613" s="7" t="s">
        <v>31565</v>
      </c>
    </row>
    <row r="9614" customFormat="false" ht="15.75" hidden="false" customHeight="false" outlineLevel="0" collapsed="false">
      <c r="A9614" s="3" t="n">
        <v>9613</v>
      </c>
      <c r="B9614" s="4" t="s">
        <v>32802</v>
      </c>
      <c r="C9614" s="4" t="s">
        <v>32803</v>
      </c>
      <c r="D9614" s="4" t="s">
        <v>32804</v>
      </c>
      <c r="E9614" s="4" t="n">
        <f aca="false">+918067899000</f>
        <v>918067899000</v>
      </c>
      <c r="F9614" s="4" t="s">
        <v>32805</v>
      </c>
      <c r="G9614" s="4" t="s">
        <v>12</v>
      </c>
    </row>
    <row r="9615" customFormat="false" ht="15.75" hidden="false" customHeight="false" outlineLevel="0" collapsed="false">
      <c r="A9615" s="3" t="n">
        <v>9614</v>
      </c>
      <c r="B9615" s="4" t="s">
        <v>32806</v>
      </c>
      <c r="C9615" s="4" t="s">
        <v>31</v>
      </c>
      <c r="D9615" s="4" t="s">
        <v>32807</v>
      </c>
      <c r="E9615" s="4" t="s">
        <v>10</v>
      </c>
      <c r="F9615" s="4" t="s">
        <v>32808</v>
      </c>
      <c r="G9615" s="4" t="s">
        <v>12</v>
      </c>
    </row>
    <row r="9616" customFormat="false" ht="15.75" hidden="false" customHeight="false" outlineLevel="0" collapsed="false">
      <c r="A9616" s="3" t="n">
        <v>9615</v>
      </c>
      <c r="B9616" s="4" t="s">
        <v>32809</v>
      </c>
      <c r="C9616" s="7" t="s">
        <v>32810</v>
      </c>
      <c r="D9616" s="7" t="s">
        <v>32811</v>
      </c>
      <c r="E9616" s="7" t="s">
        <v>10</v>
      </c>
      <c r="F9616" s="4" t="s">
        <v>32812</v>
      </c>
      <c r="G9616" s="7" t="s">
        <v>31565</v>
      </c>
    </row>
    <row r="9617" customFormat="false" ht="15.75" hidden="false" customHeight="false" outlineLevel="0" collapsed="false">
      <c r="A9617" s="3" t="n">
        <v>9616</v>
      </c>
      <c r="B9617" s="4" t="s">
        <v>32813</v>
      </c>
      <c r="C9617" s="4" t="s">
        <v>32814</v>
      </c>
      <c r="D9617" s="4" t="s">
        <v>32815</v>
      </c>
      <c r="E9617" s="4" t="n">
        <f aca="false">+911171110100</f>
        <v>911171110100</v>
      </c>
      <c r="F9617" s="4" t="s">
        <v>32816</v>
      </c>
      <c r="G9617" s="4" t="s">
        <v>12</v>
      </c>
    </row>
    <row r="9618" customFormat="false" ht="15.75" hidden="false" customHeight="false" outlineLevel="0" collapsed="false">
      <c r="A9618" s="3" t="n">
        <v>9617</v>
      </c>
      <c r="B9618" s="4" t="s">
        <v>32817</v>
      </c>
      <c r="C9618" s="4" t="s">
        <v>32818</v>
      </c>
      <c r="D9618" s="4" t="s">
        <v>32819</v>
      </c>
      <c r="E9618" s="4" t="s">
        <v>10</v>
      </c>
      <c r="F9618" s="4" t="s">
        <v>32820</v>
      </c>
      <c r="G9618" s="4" t="s">
        <v>12</v>
      </c>
    </row>
    <row r="9619" customFormat="false" ht="15.75" hidden="false" customHeight="false" outlineLevel="0" collapsed="false">
      <c r="A9619" s="3" t="n">
        <v>9618</v>
      </c>
      <c r="B9619" s="4" t="s">
        <v>32821</v>
      </c>
      <c r="C9619" s="4" t="s">
        <v>31</v>
      </c>
      <c r="D9619" s="4" t="s">
        <v>32822</v>
      </c>
      <c r="E9619" s="4" t="n">
        <f aca="false">+914030222666</f>
        <v>914030222666</v>
      </c>
      <c r="F9619" s="4" t="s">
        <v>32823</v>
      </c>
      <c r="G9619" s="4" t="s">
        <v>12</v>
      </c>
    </row>
    <row r="9620" customFormat="false" ht="15.75" hidden="false" customHeight="false" outlineLevel="0" collapsed="false">
      <c r="A9620" s="3" t="n">
        <v>9619</v>
      </c>
      <c r="B9620" s="4" t="s">
        <v>32824</v>
      </c>
      <c r="C9620" s="4" t="s">
        <v>1652</v>
      </c>
      <c r="D9620" s="4" t="s">
        <v>32825</v>
      </c>
      <c r="E9620" s="4" t="n">
        <f aca="false">+912241639000</f>
        <v>912241639000</v>
      </c>
      <c r="F9620" s="4" t="s">
        <v>32826</v>
      </c>
      <c r="G9620" s="4" t="s">
        <v>12</v>
      </c>
    </row>
    <row r="9621" customFormat="false" ht="15.75" hidden="false" customHeight="false" outlineLevel="0" collapsed="false">
      <c r="A9621" s="3" t="n">
        <v>9620</v>
      </c>
      <c r="B9621" s="4" t="s">
        <v>32827</v>
      </c>
      <c r="C9621" s="4" t="s">
        <v>32828</v>
      </c>
      <c r="D9621" s="4" t="s">
        <v>32829</v>
      </c>
      <c r="E9621" s="4" t="n">
        <f aca="false">+914030553456</f>
        <v>914030553456</v>
      </c>
      <c r="F9621" s="4" t="s">
        <v>32830</v>
      </c>
      <c r="G9621" s="4" t="s">
        <v>12</v>
      </c>
    </row>
    <row r="9622" customFormat="false" ht="15.75" hidden="false" customHeight="false" outlineLevel="0" collapsed="false">
      <c r="A9622" s="3" t="n">
        <v>9621</v>
      </c>
      <c r="B9622" s="4" t="s">
        <v>32831</v>
      </c>
      <c r="C9622" s="4" t="s">
        <v>32832</v>
      </c>
      <c r="D9622" s="4" t="s">
        <v>32833</v>
      </c>
      <c r="E9622" s="4" t="s">
        <v>10</v>
      </c>
      <c r="F9622" s="4" t="s">
        <v>32834</v>
      </c>
      <c r="G9622" s="4" t="s">
        <v>12</v>
      </c>
    </row>
    <row r="9623" customFormat="false" ht="15.75" hidden="false" customHeight="false" outlineLevel="0" collapsed="false">
      <c r="A9623" s="3" t="n">
        <v>9622</v>
      </c>
      <c r="B9623" s="4" t="s">
        <v>32835</v>
      </c>
      <c r="C9623" s="4" t="s">
        <v>32836</v>
      </c>
      <c r="D9623" s="4" t="s">
        <v>32837</v>
      </c>
      <c r="E9623" s="4" t="n">
        <v>9426406533</v>
      </c>
      <c r="F9623" s="4" t="s">
        <v>32838</v>
      </c>
      <c r="G9623" s="4" t="s">
        <v>12</v>
      </c>
    </row>
    <row r="9624" customFormat="false" ht="15.75" hidden="false" customHeight="false" outlineLevel="0" collapsed="false">
      <c r="A9624" s="3" t="n">
        <v>9623</v>
      </c>
      <c r="B9624" s="4" t="s">
        <v>32839</v>
      </c>
      <c r="C9624" s="4" t="s">
        <v>32840</v>
      </c>
      <c r="D9624" s="4" t="s">
        <v>32841</v>
      </c>
      <c r="E9624" s="4" t="s">
        <v>10</v>
      </c>
      <c r="F9624" s="4" t="s">
        <v>32842</v>
      </c>
      <c r="G9624" s="4" t="s">
        <v>12</v>
      </c>
    </row>
    <row r="9625" customFormat="false" ht="15.75" hidden="false" customHeight="false" outlineLevel="0" collapsed="false">
      <c r="A9625" s="3" t="n">
        <v>9624</v>
      </c>
      <c r="B9625" s="4" t="s">
        <v>32843</v>
      </c>
      <c r="C9625" s="4" t="s">
        <v>32844</v>
      </c>
      <c r="D9625" s="4" t="s">
        <v>32845</v>
      </c>
      <c r="E9625" s="4" t="s">
        <v>32846</v>
      </c>
      <c r="F9625" s="4" t="s">
        <v>32847</v>
      </c>
      <c r="G9625" s="4" t="s">
        <v>12</v>
      </c>
    </row>
    <row r="9626" customFormat="false" ht="15.75" hidden="false" customHeight="false" outlineLevel="0" collapsed="false">
      <c r="A9626" s="3" t="n">
        <v>9625</v>
      </c>
      <c r="B9626" s="4" t="s">
        <v>32848</v>
      </c>
      <c r="C9626" s="4" t="s">
        <v>32849</v>
      </c>
      <c r="D9626" s="4" t="s">
        <v>32850</v>
      </c>
      <c r="E9626" s="4" t="n">
        <f aca="false">+919880301441</f>
        <v>919880301441</v>
      </c>
      <c r="F9626" s="4" t="s">
        <v>32851</v>
      </c>
      <c r="G9626" s="4" t="s">
        <v>12</v>
      </c>
    </row>
    <row r="9627" customFormat="false" ht="15.75" hidden="false" customHeight="false" outlineLevel="0" collapsed="false">
      <c r="A9627" s="3" t="n">
        <v>9626</v>
      </c>
      <c r="B9627" s="4" t="s">
        <v>32852</v>
      </c>
      <c r="C9627" s="4" t="s">
        <v>11466</v>
      </c>
      <c r="D9627" s="4" t="s">
        <v>32853</v>
      </c>
      <c r="E9627" s="4" t="n">
        <f aca="false">+918040650000</f>
        <v>918040650000</v>
      </c>
      <c r="F9627" s="4" t="s">
        <v>32854</v>
      </c>
      <c r="G9627" s="4" t="s">
        <v>12</v>
      </c>
    </row>
    <row r="9628" customFormat="false" ht="15.75" hidden="false" customHeight="false" outlineLevel="0" collapsed="false">
      <c r="A9628" s="3" t="n">
        <v>9627</v>
      </c>
      <c r="B9628" s="4" t="s">
        <v>32855</v>
      </c>
      <c r="C9628" s="4" t="s">
        <v>32856</v>
      </c>
      <c r="D9628" s="4" t="s">
        <v>32857</v>
      </c>
      <c r="E9628" s="4" t="n">
        <f aca="false">+914023480430</f>
        <v>914023480430</v>
      </c>
      <c r="F9628" s="4" t="s">
        <v>32858</v>
      </c>
      <c r="G9628" s="4" t="s">
        <v>12</v>
      </c>
    </row>
    <row r="9629" customFormat="false" ht="15.75" hidden="false" customHeight="false" outlineLevel="0" collapsed="false">
      <c r="A9629" s="3" t="n">
        <v>9628</v>
      </c>
      <c r="B9629" s="4" t="s">
        <v>32859</v>
      </c>
      <c r="C9629" s="7" t="s">
        <v>14</v>
      </c>
      <c r="D9629" s="7" t="s">
        <v>32860</v>
      </c>
      <c r="E9629" s="7" t="s">
        <v>10</v>
      </c>
      <c r="F9629" s="7" t="s">
        <v>10</v>
      </c>
      <c r="G9629" s="7" t="s">
        <v>31565</v>
      </c>
    </row>
    <row r="9630" customFormat="false" ht="15.75" hidden="false" customHeight="false" outlineLevel="0" collapsed="false">
      <c r="A9630" s="3" t="n">
        <v>9629</v>
      </c>
      <c r="B9630" s="4" t="s">
        <v>32861</v>
      </c>
      <c r="C9630" s="7" t="s">
        <v>32862</v>
      </c>
      <c r="D9630" s="4" t="s">
        <v>32863</v>
      </c>
      <c r="E9630" s="7" t="s">
        <v>10</v>
      </c>
      <c r="F9630" s="7" t="s">
        <v>31564</v>
      </c>
      <c r="G9630" s="7" t="s">
        <v>31565</v>
      </c>
    </row>
    <row r="9631" customFormat="false" ht="15.75" hidden="false" customHeight="false" outlineLevel="0" collapsed="false">
      <c r="A9631" s="3" t="n">
        <v>9630</v>
      </c>
      <c r="B9631" s="4" t="s">
        <v>32864</v>
      </c>
      <c r="C9631" s="7" t="s">
        <v>32865</v>
      </c>
      <c r="D9631" s="7" t="s">
        <v>32866</v>
      </c>
      <c r="E9631" s="4" t="n">
        <v>9970908461</v>
      </c>
      <c r="F9631" s="7" t="s">
        <v>16474</v>
      </c>
      <c r="G9631" s="7" t="s">
        <v>31565</v>
      </c>
    </row>
    <row r="9632" customFormat="false" ht="15.75" hidden="false" customHeight="false" outlineLevel="0" collapsed="false">
      <c r="A9632" s="3" t="n">
        <v>9631</v>
      </c>
      <c r="B9632" s="4" t="s">
        <v>32867</v>
      </c>
      <c r="C9632" s="4" t="s">
        <v>32868</v>
      </c>
      <c r="D9632" s="4" t="s">
        <v>32869</v>
      </c>
      <c r="E9632" s="4" t="n">
        <f aca="false">+919972161961</f>
        <v>919972161961</v>
      </c>
      <c r="F9632" s="4" t="s">
        <v>32870</v>
      </c>
      <c r="G9632" s="4" t="s">
        <v>12</v>
      </c>
    </row>
    <row r="9633" customFormat="false" ht="15.75" hidden="false" customHeight="false" outlineLevel="0" collapsed="false">
      <c r="A9633" s="3" t="n">
        <v>9632</v>
      </c>
      <c r="B9633" s="4" t="s">
        <v>32871</v>
      </c>
      <c r="C9633" s="4" t="s">
        <v>32872</v>
      </c>
      <c r="D9633" s="4" t="s">
        <v>32873</v>
      </c>
      <c r="E9633" s="4" t="s">
        <v>10</v>
      </c>
      <c r="F9633" s="4" t="s">
        <v>32874</v>
      </c>
      <c r="G9633" s="4" t="s">
        <v>12</v>
      </c>
    </row>
    <row r="9634" customFormat="false" ht="15.75" hidden="false" customHeight="false" outlineLevel="0" collapsed="false">
      <c r="A9634" s="3" t="n">
        <v>9633</v>
      </c>
      <c r="B9634" s="4" t="s">
        <v>32875</v>
      </c>
      <c r="C9634" s="4" t="s">
        <v>13949</v>
      </c>
      <c r="D9634" s="4" t="s">
        <v>32876</v>
      </c>
      <c r="E9634" s="4" t="n">
        <f aca="false">+914524396878</f>
        <v>914524396878</v>
      </c>
      <c r="F9634" s="4" t="s">
        <v>32877</v>
      </c>
      <c r="G9634" s="4" t="s">
        <v>12</v>
      </c>
    </row>
    <row r="9635" customFormat="false" ht="15.75" hidden="false" customHeight="false" outlineLevel="0" collapsed="false">
      <c r="A9635" s="3" t="n">
        <v>9634</v>
      </c>
      <c r="B9635" s="4" t="s">
        <v>32878</v>
      </c>
      <c r="C9635" s="4" t="s">
        <v>31</v>
      </c>
      <c r="D9635" s="4" t="s">
        <v>32879</v>
      </c>
      <c r="E9635" s="4" t="s">
        <v>10</v>
      </c>
      <c r="F9635" s="4" t="s">
        <v>32880</v>
      </c>
      <c r="G9635" s="4" t="s">
        <v>12</v>
      </c>
    </row>
    <row r="9636" customFormat="false" ht="15.75" hidden="false" customHeight="false" outlineLevel="0" collapsed="false">
      <c r="A9636" s="3" t="n">
        <v>9635</v>
      </c>
      <c r="B9636" s="4" t="s">
        <v>32881</v>
      </c>
      <c r="C9636" s="4" t="s">
        <v>32882</v>
      </c>
      <c r="D9636" s="4" t="s">
        <v>32883</v>
      </c>
      <c r="E9636" s="4" t="s">
        <v>10</v>
      </c>
      <c r="F9636" s="4" t="s">
        <v>32884</v>
      </c>
      <c r="G9636" s="4" t="s">
        <v>12</v>
      </c>
    </row>
    <row r="9637" customFormat="false" ht="15.75" hidden="false" customHeight="false" outlineLevel="0" collapsed="false">
      <c r="A9637" s="3" t="n">
        <v>9636</v>
      </c>
      <c r="B9637" s="4" t="s">
        <v>32885</v>
      </c>
      <c r="C9637" s="4" t="s">
        <v>1652</v>
      </c>
      <c r="D9637" s="4" t="s">
        <v>32886</v>
      </c>
      <c r="E9637" s="4" t="s">
        <v>32887</v>
      </c>
      <c r="F9637" s="4" t="s">
        <v>32888</v>
      </c>
      <c r="G9637" s="4" t="s">
        <v>12</v>
      </c>
    </row>
    <row r="9638" customFormat="false" ht="15.75" hidden="false" customHeight="false" outlineLevel="0" collapsed="false">
      <c r="A9638" s="3" t="n">
        <v>9637</v>
      </c>
      <c r="B9638" s="4" t="s">
        <v>32889</v>
      </c>
      <c r="C9638" s="4" t="s">
        <v>32890</v>
      </c>
      <c r="D9638" s="4" t="s">
        <v>32891</v>
      </c>
      <c r="E9638" s="4" t="n">
        <f aca="false">+918790318191</f>
        <v>918790318191</v>
      </c>
      <c r="F9638" s="4" t="s">
        <v>12798</v>
      </c>
      <c r="G9638" s="4" t="s">
        <v>12</v>
      </c>
    </row>
    <row r="9639" customFormat="false" ht="15.75" hidden="false" customHeight="false" outlineLevel="0" collapsed="false">
      <c r="A9639" s="3" t="n">
        <v>9638</v>
      </c>
      <c r="B9639" s="4" t="s">
        <v>32892</v>
      </c>
      <c r="C9639" s="4" t="s">
        <v>32893</v>
      </c>
      <c r="D9639" s="4" t="s">
        <v>32894</v>
      </c>
      <c r="E9639" s="4" t="s">
        <v>10</v>
      </c>
      <c r="F9639" s="4" t="s">
        <v>10</v>
      </c>
      <c r="G9639" s="7" t="s">
        <v>146</v>
      </c>
    </row>
    <row r="9640" customFormat="false" ht="15.75" hidden="false" customHeight="false" outlineLevel="0" collapsed="false">
      <c r="A9640" s="3" t="n">
        <v>9639</v>
      </c>
      <c r="B9640" s="4" t="s">
        <v>32895</v>
      </c>
      <c r="C9640" s="4" t="s">
        <v>1099</v>
      </c>
      <c r="D9640" s="4" t="s">
        <v>32896</v>
      </c>
      <c r="E9640" s="4" t="s">
        <v>10</v>
      </c>
      <c r="F9640" s="4" t="s">
        <v>32897</v>
      </c>
      <c r="G9640" s="4" t="s">
        <v>12</v>
      </c>
    </row>
    <row r="9641" customFormat="false" ht="15.75" hidden="false" customHeight="false" outlineLevel="0" collapsed="false">
      <c r="A9641" s="3" t="n">
        <v>9640</v>
      </c>
      <c r="B9641" s="4" t="s">
        <v>32898</v>
      </c>
      <c r="C9641" s="4" t="s">
        <v>32899</v>
      </c>
      <c r="D9641" s="4" t="s">
        <v>32900</v>
      </c>
      <c r="E9641" s="4" t="n">
        <f aca="false">+919176006989</f>
        <v>919176006989</v>
      </c>
      <c r="F9641" s="4" t="s">
        <v>32901</v>
      </c>
      <c r="G9641" s="4" t="s">
        <v>12</v>
      </c>
    </row>
    <row r="9642" customFormat="false" ht="15.75" hidden="false" customHeight="false" outlineLevel="0" collapsed="false">
      <c r="A9642" s="3" t="n">
        <v>9641</v>
      </c>
      <c r="B9642" s="4" t="s">
        <v>32902</v>
      </c>
      <c r="C9642" s="4" t="s">
        <v>32903</v>
      </c>
      <c r="D9642" s="4" t="s">
        <v>32904</v>
      </c>
      <c r="E9642" s="4" t="s">
        <v>32905</v>
      </c>
      <c r="F9642" s="4" t="s">
        <v>32906</v>
      </c>
      <c r="G9642" s="4" t="s">
        <v>12</v>
      </c>
    </row>
    <row r="9643" customFormat="false" ht="15.75" hidden="false" customHeight="false" outlineLevel="0" collapsed="false">
      <c r="A9643" s="3" t="n">
        <v>9642</v>
      </c>
      <c r="B9643" s="4" t="s">
        <v>32907</v>
      </c>
      <c r="C9643" s="4" t="s">
        <v>27263</v>
      </c>
      <c r="D9643" s="4" t="s">
        <v>32908</v>
      </c>
      <c r="E9643" s="4" t="s">
        <v>10</v>
      </c>
      <c r="F9643" s="4" t="s">
        <v>32909</v>
      </c>
      <c r="G9643" s="4" t="s">
        <v>12</v>
      </c>
    </row>
    <row r="9644" customFormat="false" ht="15.75" hidden="false" customHeight="false" outlineLevel="0" collapsed="false">
      <c r="A9644" s="3" t="n">
        <v>9643</v>
      </c>
      <c r="B9644" s="4" t="s">
        <v>32910</v>
      </c>
      <c r="C9644" s="4" t="s">
        <v>1652</v>
      </c>
      <c r="D9644" s="4" t="s">
        <v>32911</v>
      </c>
      <c r="E9644" s="4" t="s">
        <v>10</v>
      </c>
      <c r="F9644" s="4" t="s">
        <v>32912</v>
      </c>
      <c r="G9644" s="4" t="s">
        <v>12</v>
      </c>
    </row>
    <row r="9645" customFormat="false" ht="15.75" hidden="false" customHeight="false" outlineLevel="0" collapsed="false">
      <c r="A9645" s="3" t="n">
        <v>9644</v>
      </c>
      <c r="B9645" s="4" t="s">
        <v>32913</v>
      </c>
      <c r="C9645" s="4" t="s">
        <v>32914</v>
      </c>
      <c r="D9645" s="4" t="s">
        <v>32915</v>
      </c>
      <c r="E9645" s="4" t="s">
        <v>10</v>
      </c>
      <c r="F9645" s="4" t="s">
        <v>32916</v>
      </c>
      <c r="G9645" s="4" t="s">
        <v>12</v>
      </c>
    </row>
    <row r="9646" customFormat="false" ht="15.75" hidden="false" customHeight="false" outlineLevel="0" collapsed="false">
      <c r="A9646" s="3" t="n">
        <v>9645</v>
      </c>
      <c r="B9646" s="4" t="s">
        <v>32917</v>
      </c>
      <c r="C9646" s="4" t="s">
        <v>1766</v>
      </c>
      <c r="D9646" s="4" t="s">
        <v>32918</v>
      </c>
      <c r="E9646" s="4" t="n">
        <f aca="false">+914030601260</f>
        <v>914030601260</v>
      </c>
      <c r="F9646" s="4" t="s">
        <v>32919</v>
      </c>
      <c r="G9646" s="4" t="s">
        <v>12</v>
      </c>
    </row>
    <row r="9647" customFormat="false" ht="15.75" hidden="false" customHeight="false" outlineLevel="0" collapsed="false">
      <c r="A9647" s="3" t="n">
        <v>9646</v>
      </c>
      <c r="B9647" s="4" t="s">
        <v>32920</v>
      </c>
      <c r="C9647" s="4" t="s">
        <v>32921</v>
      </c>
      <c r="D9647" s="4" t="s">
        <v>32922</v>
      </c>
      <c r="E9647" s="4" t="s">
        <v>32923</v>
      </c>
      <c r="F9647" s="4" t="s">
        <v>32924</v>
      </c>
      <c r="G9647" s="4" t="s">
        <v>12</v>
      </c>
    </row>
    <row r="9648" customFormat="false" ht="15.75" hidden="false" customHeight="false" outlineLevel="0" collapsed="false">
      <c r="A9648" s="3" t="n">
        <v>9647</v>
      </c>
      <c r="B9648" s="4" t="s">
        <v>32925</v>
      </c>
      <c r="C9648" s="4" t="s">
        <v>32926</v>
      </c>
      <c r="D9648" s="4" t="s">
        <v>32927</v>
      </c>
      <c r="E9648" s="4" t="n">
        <f aca="false">+919880494240</f>
        <v>919880494240</v>
      </c>
      <c r="F9648" s="4" t="s">
        <v>32928</v>
      </c>
      <c r="G9648" s="4" t="s">
        <v>12</v>
      </c>
    </row>
    <row r="9649" customFormat="false" ht="15.75" hidden="false" customHeight="false" outlineLevel="0" collapsed="false">
      <c r="A9649" s="3" t="n">
        <v>9648</v>
      </c>
      <c r="B9649" s="4" t="s">
        <v>32929</v>
      </c>
      <c r="C9649" s="4" t="s">
        <v>8768</v>
      </c>
      <c r="D9649" s="4" t="s">
        <v>32930</v>
      </c>
      <c r="E9649" s="4" t="s">
        <v>10</v>
      </c>
      <c r="F9649" s="4" t="s">
        <v>32931</v>
      </c>
      <c r="G9649" s="4" t="s">
        <v>12</v>
      </c>
    </row>
    <row r="9650" customFormat="false" ht="15.75" hidden="false" customHeight="false" outlineLevel="0" collapsed="false">
      <c r="A9650" s="3" t="n">
        <v>9649</v>
      </c>
      <c r="B9650" s="4" t="s">
        <v>32932</v>
      </c>
      <c r="C9650" s="4" t="s">
        <v>32933</v>
      </c>
      <c r="D9650" s="4" t="s">
        <v>32934</v>
      </c>
      <c r="E9650" s="4" t="s">
        <v>10</v>
      </c>
      <c r="F9650" s="4" t="s">
        <v>32935</v>
      </c>
      <c r="G9650" s="4" t="s">
        <v>12</v>
      </c>
    </row>
    <row r="9651" customFormat="false" ht="15.75" hidden="false" customHeight="false" outlineLevel="0" collapsed="false">
      <c r="A9651" s="3" t="n">
        <v>9650</v>
      </c>
      <c r="B9651" s="4" t="s">
        <v>32936</v>
      </c>
      <c r="C9651" s="4" t="s">
        <v>32937</v>
      </c>
      <c r="D9651" s="4" t="s">
        <v>32938</v>
      </c>
      <c r="E9651" s="4" t="n">
        <f aca="false">+919900007071</f>
        <v>919900007071</v>
      </c>
      <c r="F9651" s="4" t="s">
        <v>32939</v>
      </c>
      <c r="G9651" s="4" t="s">
        <v>12</v>
      </c>
    </row>
    <row r="9652" customFormat="false" ht="15.75" hidden="false" customHeight="false" outlineLevel="0" collapsed="false">
      <c r="A9652" s="3" t="n">
        <v>9651</v>
      </c>
      <c r="B9652" s="4" t="s">
        <v>32940</v>
      </c>
      <c r="C9652" s="4" t="s">
        <v>3874</v>
      </c>
      <c r="D9652" s="4" t="s">
        <v>32941</v>
      </c>
      <c r="E9652" s="4" t="n">
        <f aca="false">+919440887315</f>
        <v>919440887315</v>
      </c>
      <c r="F9652" s="4" t="s">
        <v>32942</v>
      </c>
      <c r="G9652" s="4" t="s">
        <v>12</v>
      </c>
    </row>
    <row r="9653" customFormat="false" ht="15.75" hidden="false" customHeight="false" outlineLevel="0" collapsed="false">
      <c r="A9653" s="3" t="n">
        <v>9652</v>
      </c>
      <c r="B9653" s="4" t="s">
        <v>32943</v>
      </c>
      <c r="C9653" s="4" t="s">
        <v>31</v>
      </c>
      <c r="D9653" s="4" t="s">
        <v>32944</v>
      </c>
      <c r="E9653" s="4" t="s">
        <v>10</v>
      </c>
      <c r="F9653" s="4" t="s">
        <v>32945</v>
      </c>
      <c r="G9653" s="4" t="s">
        <v>12</v>
      </c>
    </row>
    <row r="9654" customFormat="false" ht="15.75" hidden="false" customHeight="false" outlineLevel="0" collapsed="false">
      <c r="A9654" s="3" t="n">
        <v>9653</v>
      </c>
      <c r="B9654" s="4" t="s">
        <v>32946</v>
      </c>
      <c r="C9654" s="4" t="s">
        <v>32947</v>
      </c>
      <c r="D9654" s="4" t="s">
        <v>32948</v>
      </c>
      <c r="E9654" s="4" t="s">
        <v>32949</v>
      </c>
      <c r="F9654" s="4" t="s">
        <v>32950</v>
      </c>
      <c r="G9654" s="4" t="s">
        <v>12</v>
      </c>
    </row>
    <row r="9655" customFormat="false" ht="15.75" hidden="false" customHeight="false" outlineLevel="0" collapsed="false">
      <c r="A9655" s="3" t="n">
        <v>9654</v>
      </c>
      <c r="B9655" s="4" t="s">
        <v>32951</v>
      </c>
      <c r="C9655" s="4" t="s">
        <v>32952</v>
      </c>
      <c r="D9655" s="4" t="s">
        <v>32953</v>
      </c>
      <c r="E9655" s="4" t="s">
        <v>10</v>
      </c>
      <c r="F9655" s="4" t="s">
        <v>32954</v>
      </c>
      <c r="G9655" s="4" t="s">
        <v>12</v>
      </c>
    </row>
    <row r="9656" customFormat="false" ht="15.75" hidden="false" customHeight="false" outlineLevel="0" collapsed="false">
      <c r="A9656" s="3" t="n">
        <v>9655</v>
      </c>
      <c r="B9656" s="4" t="s">
        <v>32955</v>
      </c>
      <c r="C9656" s="4" t="s">
        <v>32956</v>
      </c>
      <c r="D9656" s="4" t="s">
        <v>32957</v>
      </c>
      <c r="E9656" s="4" t="s">
        <v>10</v>
      </c>
      <c r="F9656" s="4" t="s">
        <v>32958</v>
      </c>
      <c r="G9656" s="4" t="s">
        <v>12</v>
      </c>
    </row>
    <row r="9657" customFormat="false" ht="15.75" hidden="false" customHeight="false" outlineLevel="0" collapsed="false">
      <c r="A9657" s="3" t="n">
        <v>9656</v>
      </c>
      <c r="B9657" s="4" t="s">
        <v>32959</v>
      </c>
      <c r="C9657" s="4" t="s">
        <v>32960</v>
      </c>
      <c r="D9657" s="4" t="s">
        <v>32961</v>
      </c>
      <c r="E9657" s="4" t="s">
        <v>10</v>
      </c>
      <c r="F9657" s="4" t="s">
        <v>32962</v>
      </c>
      <c r="G9657" s="4" t="s">
        <v>12</v>
      </c>
    </row>
    <row r="9658" customFormat="false" ht="15.75" hidden="false" customHeight="false" outlineLevel="0" collapsed="false">
      <c r="A9658" s="3" t="n">
        <v>9657</v>
      </c>
      <c r="B9658" s="4" t="s">
        <v>32963</v>
      </c>
      <c r="C9658" s="4" t="s">
        <v>31</v>
      </c>
      <c r="D9658" s="4" t="s">
        <v>32964</v>
      </c>
      <c r="E9658" s="4" t="s">
        <v>10</v>
      </c>
      <c r="F9658" s="4" t="s">
        <v>32965</v>
      </c>
      <c r="G9658" s="4" t="s">
        <v>12</v>
      </c>
    </row>
    <row r="9659" customFormat="false" ht="15.75" hidden="false" customHeight="false" outlineLevel="0" collapsed="false">
      <c r="A9659" s="3" t="n">
        <v>9658</v>
      </c>
      <c r="B9659" s="4" t="s">
        <v>32966</v>
      </c>
      <c r="C9659" s="4" t="s">
        <v>32967</v>
      </c>
      <c r="D9659" s="4" t="s">
        <v>32968</v>
      </c>
      <c r="E9659" s="4" t="n">
        <f aca="false">+918042432000</f>
        <v>918042432000</v>
      </c>
      <c r="F9659" s="4" t="s">
        <v>32969</v>
      </c>
      <c r="G9659" s="4" t="s">
        <v>12</v>
      </c>
    </row>
    <row r="9660" customFormat="false" ht="15.75" hidden="false" customHeight="false" outlineLevel="0" collapsed="false">
      <c r="A9660" s="3" t="n">
        <v>9659</v>
      </c>
      <c r="B9660" s="4" t="s">
        <v>32970</v>
      </c>
      <c r="C9660" s="7" t="s">
        <v>14</v>
      </c>
      <c r="D9660" s="4" t="s">
        <v>32971</v>
      </c>
      <c r="E9660" s="7" t="s">
        <v>10</v>
      </c>
      <c r="F9660" s="7" t="s">
        <v>10</v>
      </c>
      <c r="G9660" s="7" t="s">
        <v>31565</v>
      </c>
    </row>
    <row r="9661" customFormat="false" ht="15.75" hidden="false" customHeight="false" outlineLevel="0" collapsed="false">
      <c r="A9661" s="3" t="n">
        <v>9660</v>
      </c>
      <c r="B9661" s="4" t="s">
        <v>32972</v>
      </c>
      <c r="C9661" s="7" t="s">
        <v>32973</v>
      </c>
      <c r="D9661" s="4" t="s">
        <v>32974</v>
      </c>
      <c r="E9661" s="7" t="s">
        <v>10</v>
      </c>
      <c r="F9661" s="7" t="s">
        <v>10</v>
      </c>
      <c r="G9661" s="7" t="s">
        <v>31565</v>
      </c>
    </row>
    <row r="9662" customFormat="false" ht="15.75" hidden="false" customHeight="false" outlineLevel="0" collapsed="false">
      <c r="A9662" s="3" t="n">
        <v>9661</v>
      </c>
      <c r="B9662" s="4" t="s">
        <v>32975</v>
      </c>
      <c r="C9662" s="4" t="s">
        <v>24125</v>
      </c>
      <c r="D9662" s="4" t="s">
        <v>32976</v>
      </c>
      <c r="E9662" s="4" t="n">
        <f aca="false">+914067238900</f>
        <v>914067238900</v>
      </c>
      <c r="F9662" s="4" t="s">
        <v>32977</v>
      </c>
      <c r="G9662" s="4" t="s">
        <v>12</v>
      </c>
    </row>
    <row r="9663" customFormat="false" ht="15.75" hidden="false" customHeight="false" outlineLevel="0" collapsed="false">
      <c r="A9663" s="3" t="n">
        <v>9662</v>
      </c>
      <c r="B9663" s="4" t="s">
        <v>32978</v>
      </c>
      <c r="C9663" s="4" t="s">
        <v>32979</v>
      </c>
      <c r="D9663" s="4" t="s">
        <v>32980</v>
      </c>
      <c r="E9663" s="4" t="n">
        <f aca="false">+912065277014</f>
        <v>912065277014</v>
      </c>
      <c r="F9663" s="4" t="s">
        <v>32981</v>
      </c>
      <c r="G9663" s="4" t="s">
        <v>12</v>
      </c>
    </row>
    <row r="9664" customFormat="false" ht="15.75" hidden="false" customHeight="false" outlineLevel="0" collapsed="false">
      <c r="A9664" s="3" t="n">
        <v>9663</v>
      </c>
      <c r="B9664" s="4" t="s">
        <v>32982</v>
      </c>
      <c r="C9664" s="4" t="s">
        <v>32983</v>
      </c>
      <c r="D9664" s="4" t="s">
        <v>32984</v>
      </c>
      <c r="E9664" s="4" t="s">
        <v>10</v>
      </c>
      <c r="F9664" s="4" t="s">
        <v>32985</v>
      </c>
      <c r="G9664" s="4" t="s">
        <v>12</v>
      </c>
    </row>
    <row r="9665" customFormat="false" ht="15.75" hidden="false" customHeight="false" outlineLevel="0" collapsed="false">
      <c r="A9665" s="3" t="n">
        <v>9664</v>
      </c>
      <c r="B9665" s="4" t="s">
        <v>32986</v>
      </c>
      <c r="C9665" s="4" t="s">
        <v>32987</v>
      </c>
      <c r="D9665" s="4" t="s">
        <v>32988</v>
      </c>
      <c r="E9665" s="4" t="n">
        <f aca="false">+918049138500</f>
        <v>918049138500</v>
      </c>
      <c r="F9665" s="4" t="s">
        <v>32989</v>
      </c>
      <c r="G9665" s="4" t="s">
        <v>12</v>
      </c>
    </row>
    <row r="9666" customFormat="false" ht="15.75" hidden="false" customHeight="false" outlineLevel="0" collapsed="false">
      <c r="A9666" s="3" t="n">
        <v>9665</v>
      </c>
      <c r="B9666" s="4" t="s">
        <v>32990</v>
      </c>
      <c r="C9666" s="4" t="s">
        <v>11084</v>
      </c>
      <c r="D9666" s="4" t="s">
        <v>32991</v>
      </c>
      <c r="E9666" s="4" t="s">
        <v>10</v>
      </c>
      <c r="F9666" s="4" t="s">
        <v>32992</v>
      </c>
      <c r="G9666" s="4" t="s">
        <v>12</v>
      </c>
    </row>
    <row r="9667" customFormat="false" ht="15.75" hidden="false" customHeight="false" outlineLevel="0" collapsed="false">
      <c r="A9667" s="3" t="n">
        <v>9666</v>
      </c>
      <c r="B9667" s="4" t="s">
        <v>32993</v>
      </c>
      <c r="C9667" s="4" t="s">
        <v>32994</v>
      </c>
      <c r="D9667" s="4" t="s">
        <v>32995</v>
      </c>
      <c r="E9667" s="4" t="s">
        <v>10</v>
      </c>
      <c r="F9667" s="4" t="s">
        <v>32996</v>
      </c>
      <c r="G9667" s="4" t="s">
        <v>12</v>
      </c>
    </row>
    <row r="9668" customFormat="false" ht="15.75" hidden="false" customHeight="false" outlineLevel="0" collapsed="false">
      <c r="A9668" s="3" t="n">
        <v>9667</v>
      </c>
      <c r="B9668" s="4" t="s">
        <v>32997</v>
      </c>
      <c r="C9668" s="4" t="s">
        <v>6181</v>
      </c>
      <c r="D9668" s="4" t="s">
        <v>32998</v>
      </c>
      <c r="E9668" s="4" t="n">
        <f aca="false">+911140525500</f>
        <v>911140525500</v>
      </c>
      <c r="F9668" s="4" t="s">
        <v>32999</v>
      </c>
      <c r="G9668" s="4" t="s">
        <v>12</v>
      </c>
    </row>
    <row r="9669" customFormat="false" ht="15.75" hidden="false" customHeight="false" outlineLevel="0" collapsed="false">
      <c r="A9669" s="3" t="n">
        <v>9668</v>
      </c>
      <c r="B9669" s="4" t="s">
        <v>33000</v>
      </c>
      <c r="C9669" s="4" t="s">
        <v>6853</v>
      </c>
      <c r="D9669" s="4" t="s">
        <v>33001</v>
      </c>
      <c r="E9669" s="4" t="n">
        <f aca="false">+914066686061</f>
        <v>914066686061</v>
      </c>
      <c r="F9669" s="4" t="s">
        <v>33002</v>
      </c>
      <c r="G9669" s="4" t="s">
        <v>12</v>
      </c>
    </row>
    <row r="9670" customFormat="false" ht="15.75" hidden="false" customHeight="false" outlineLevel="0" collapsed="false">
      <c r="A9670" s="3" t="n">
        <v>9669</v>
      </c>
      <c r="B9670" s="4" t="s">
        <v>33003</v>
      </c>
      <c r="C9670" s="4" t="s">
        <v>33004</v>
      </c>
      <c r="D9670" s="4" t="s">
        <v>33005</v>
      </c>
      <c r="E9670" s="4" t="n">
        <f aca="false">+918026781235</f>
        <v>918026781235</v>
      </c>
      <c r="F9670" s="4" t="s">
        <v>33006</v>
      </c>
      <c r="G9670" s="4" t="s">
        <v>12</v>
      </c>
    </row>
    <row r="9671" customFormat="false" ht="15.75" hidden="false" customHeight="false" outlineLevel="0" collapsed="false">
      <c r="A9671" s="3" t="n">
        <v>9670</v>
      </c>
      <c r="B9671" s="4" t="s">
        <v>33007</v>
      </c>
      <c r="C9671" s="4" t="s">
        <v>33008</v>
      </c>
      <c r="D9671" s="4" t="s">
        <v>33009</v>
      </c>
      <c r="E9671" s="4" t="n">
        <f aca="false">+912032344136</f>
        <v>912032344136</v>
      </c>
      <c r="F9671" s="4" t="s">
        <v>33010</v>
      </c>
      <c r="G9671" s="4" t="s">
        <v>12</v>
      </c>
    </row>
    <row r="9672" customFormat="false" ht="15.75" hidden="false" customHeight="false" outlineLevel="0" collapsed="false">
      <c r="A9672" s="3" t="n">
        <v>9671</v>
      </c>
      <c r="B9672" s="4" t="s">
        <v>33011</v>
      </c>
      <c r="C9672" s="4" t="s">
        <v>33012</v>
      </c>
      <c r="D9672" s="4" t="s">
        <v>33013</v>
      </c>
      <c r="E9672" s="4" t="n">
        <f aca="false">+914447419500</f>
        <v>914447419500</v>
      </c>
      <c r="F9672" s="4" t="s">
        <v>33014</v>
      </c>
      <c r="G9672" s="4" t="s">
        <v>12</v>
      </c>
    </row>
    <row r="9673" customFormat="false" ht="15.75" hidden="false" customHeight="false" outlineLevel="0" collapsed="false">
      <c r="A9673" s="3" t="n">
        <v>9672</v>
      </c>
      <c r="B9673" s="4" t="s">
        <v>33015</v>
      </c>
      <c r="C9673" s="4" t="s">
        <v>1825</v>
      </c>
      <c r="D9673" s="4" t="s">
        <v>33016</v>
      </c>
      <c r="E9673" s="4" t="s">
        <v>10</v>
      </c>
      <c r="F9673" s="4" t="s">
        <v>33017</v>
      </c>
      <c r="G9673" s="4" t="s">
        <v>12</v>
      </c>
    </row>
    <row r="9674" customFormat="false" ht="15.75" hidden="false" customHeight="false" outlineLevel="0" collapsed="false">
      <c r="A9674" s="3" t="n">
        <v>9673</v>
      </c>
      <c r="B9674" s="4" t="s">
        <v>33018</v>
      </c>
      <c r="C9674" s="4" t="s">
        <v>33019</v>
      </c>
      <c r="D9674" s="4" t="s">
        <v>33020</v>
      </c>
      <c r="E9674" s="4" t="n">
        <v>9347501033</v>
      </c>
      <c r="F9674" s="4" t="s">
        <v>33021</v>
      </c>
      <c r="G9674" s="4" t="s">
        <v>12</v>
      </c>
    </row>
    <row r="9675" customFormat="false" ht="15.75" hidden="false" customHeight="false" outlineLevel="0" collapsed="false">
      <c r="A9675" s="3" t="n">
        <v>9674</v>
      </c>
      <c r="B9675" s="4" t="s">
        <v>33022</v>
      </c>
      <c r="C9675" s="4" t="s">
        <v>33023</v>
      </c>
      <c r="D9675" s="4" t="s">
        <v>33024</v>
      </c>
      <c r="E9675" s="4" t="s">
        <v>10</v>
      </c>
      <c r="F9675" s="4" t="s">
        <v>33025</v>
      </c>
      <c r="G9675" s="4" t="s">
        <v>12</v>
      </c>
    </row>
    <row r="9676" customFormat="false" ht="15.75" hidden="false" customHeight="false" outlineLevel="0" collapsed="false">
      <c r="A9676" s="3" t="n">
        <v>9675</v>
      </c>
      <c r="B9676" s="4" t="s">
        <v>33026</v>
      </c>
      <c r="C9676" s="4" t="s">
        <v>31</v>
      </c>
      <c r="D9676" s="4" t="s">
        <v>33027</v>
      </c>
      <c r="E9676" s="4" t="s">
        <v>10</v>
      </c>
      <c r="F9676" s="4" t="s">
        <v>33028</v>
      </c>
      <c r="G9676" s="4" t="s">
        <v>12</v>
      </c>
    </row>
    <row r="9677" customFormat="false" ht="15.75" hidden="false" customHeight="false" outlineLevel="0" collapsed="false">
      <c r="A9677" s="3" t="n">
        <v>9676</v>
      </c>
      <c r="B9677" s="4" t="s">
        <v>33029</v>
      </c>
      <c r="C9677" s="4" t="s">
        <v>3495</v>
      </c>
      <c r="D9677" s="4" t="s">
        <v>33030</v>
      </c>
      <c r="E9677" s="4" t="s">
        <v>10</v>
      </c>
      <c r="F9677" s="4" t="s">
        <v>33031</v>
      </c>
      <c r="G9677" s="4" t="s">
        <v>12</v>
      </c>
    </row>
    <row r="9678" customFormat="false" ht="15.75" hidden="false" customHeight="false" outlineLevel="0" collapsed="false">
      <c r="A9678" s="3" t="n">
        <v>9677</v>
      </c>
      <c r="B9678" s="4" t="s">
        <v>33032</v>
      </c>
      <c r="C9678" s="4" t="s">
        <v>33033</v>
      </c>
      <c r="D9678" s="4" t="s">
        <v>33034</v>
      </c>
      <c r="E9678" s="4" t="s">
        <v>10</v>
      </c>
      <c r="F9678" s="4" t="s">
        <v>33035</v>
      </c>
      <c r="G9678" s="4" t="s">
        <v>12</v>
      </c>
    </row>
    <row r="9679" customFormat="false" ht="15.75" hidden="false" customHeight="false" outlineLevel="0" collapsed="false">
      <c r="A9679" s="3" t="n">
        <v>9678</v>
      </c>
      <c r="B9679" s="4" t="s">
        <v>33036</v>
      </c>
      <c r="C9679" s="4" t="s">
        <v>31</v>
      </c>
      <c r="D9679" s="4" t="s">
        <v>33037</v>
      </c>
      <c r="E9679" s="4" t="s">
        <v>10</v>
      </c>
      <c r="F9679" s="4" t="s">
        <v>33038</v>
      </c>
      <c r="G9679" s="4" t="s">
        <v>12</v>
      </c>
    </row>
    <row r="9680" customFormat="false" ht="15.75" hidden="false" customHeight="false" outlineLevel="0" collapsed="false">
      <c r="A9680" s="3" t="n">
        <v>9679</v>
      </c>
      <c r="B9680" s="4" t="s">
        <v>33039</v>
      </c>
      <c r="C9680" s="4" t="s">
        <v>6853</v>
      </c>
      <c r="D9680" s="4" t="s">
        <v>33040</v>
      </c>
      <c r="E9680" s="4" t="s">
        <v>10</v>
      </c>
      <c r="F9680" s="4" t="s">
        <v>33041</v>
      </c>
      <c r="G9680" s="4" t="s">
        <v>12</v>
      </c>
    </row>
    <row r="9681" customFormat="false" ht="15.75" hidden="false" customHeight="false" outlineLevel="0" collapsed="false">
      <c r="A9681" s="3" t="n">
        <v>9680</v>
      </c>
      <c r="B9681" s="4" t="s">
        <v>33042</v>
      </c>
      <c r="C9681" s="4" t="s">
        <v>33043</v>
      </c>
      <c r="D9681" s="4" t="s">
        <v>33044</v>
      </c>
      <c r="E9681" s="4" t="n">
        <f aca="false">+919880747000</f>
        <v>919880747000</v>
      </c>
      <c r="F9681" s="4" t="s">
        <v>10</v>
      </c>
      <c r="G9681" s="7" t="s">
        <v>146</v>
      </c>
    </row>
    <row r="9682" customFormat="false" ht="15.75" hidden="false" customHeight="false" outlineLevel="0" collapsed="false">
      <c r="A9682" s="3" t="n">
        <v>9681</v>
      </c>
      <c r="B9682" s="5" t="s">
        <v>33045</v>
      </c>
      <c r="C9682" s="4" t="s">
        <v>33046</v>
      </c>
      <c r="D9682" s="4" t="s">
        <v>33047</v>
      </c>
      <c r="E9682" s="4" t="s">
        <v>10</v>
      </c>
      <c r="F9682" s="4" t="s">
        <v>33048</v>
      </c>
      <c r="G9682" s="4" t="s">
        <v>12</v>
      </c>
    </row>
    <row r="9683" customFormat="false" ht="15.75" hidden="false" customHeight="false" outlineLevel="0" collapsed="false">
      <c r="A9683" s="3" t="n">
        <v>9682</v>
      </c>
      <c r="B9683" s="4" t="s">
        <v>33049</v>
      </c>
      <c r="C9683" s="4" t="s">
        <v>33050</v>
      </c>
      <c r="D9683" s="4" t="s">
        <v>33051</v>
      </c>
      <c r="E9683" s="4" t="s">
        <v>33052</v>
      </c>
      <c r="F9683" s="4" t="s">
        <v>33053</v>
      </c>
      <c r="G9683" s="4" t="s">
        <v>12</v>
      </c>
    </row>
    <row r="9684" customFormat="false" ht="15.75" hidden="false" customHeight="false" outlineLevel="0" collapsed="false">
      <c r="A9684" s="3" t="n">
        <v>9683</v>
      </c>
      <c r="B9684" s="4" t="s">
        <v>33054</v>
      </c>
      <c r="C9684" s="4" t="s">
        <v>31</v>
      </c>
      <c r="D9684" s="6" t="s">
        <v>33055</v>
      </c>
      <c r="E9684" s="4" t="s">
        <v>10</v>
      </c>
      <c r="F9684" s="4" t="s">
        <v>33056</v>
      </c>
      <c r="G9684" s="4" t="s">
        <v>12</v>
      </c>
    </row>
    <row r="9685" customFormat="false" ht="15.75" hidden="false" customHeight="false" outlineLevel="0" collapsed="false">
      <c r="A9685" s="3" t="n">
        <v>9684</v>
      </c>
      <c r="B9685" s="4" t="s">
        <v>33057</v>
      </c>
      <c r="C9685" s="4" t="s">
        <v>33058</v>
      </c>
      <c r="D9685" s="4" t="s">
        <v>33059</v>
      </c>
      <c r="E9685" s="4" t="n">
        <f aca="false">+919741300404</f>
        <v>919741300404</v>
      </c>
      <c r="F9685" s="4" t="s">
        <v>33060</v>
      </c>
      <c r="G9685" s="4" t="s">
        <v>12</v>
      </c>
    </row>
    <row r="9686" customFormat="false" ht="15.75" hidden="false" customHeight="false" outlineLevel="0" collapsed="false">
      <c r="A9686" s="3" t="n">
        <v>9685</v>
      </c>
      <c r="B9686" s="4" t="s">
        <v>33061</v>
      </c>
      <c r="C9686" s="4" t="s">
        <v>33062</v>
      </c>
      <c r="D9686" s="4" t="s">
        <v>33063</v>
      </c>
      <c r="E9686" s="4" t="s">
        <v>10</v>
      </c>
      <c r="F9686" s="4" t="s">
        <v>33064</v>
      </c>
      <c r="G9686" s="4" t="s">
        <v>12</v>
      </c>
    </row>
    <row r="9687" customFormat="false" ht="15.75" hidden="false" customHeight="false" outlineLevel="0" collapsed="false">
      <c r="A9687" s="3" t="n">
        <v>9686</v>
      </c>
      <c r="B9687" s="4" t="s">
        <v>33065</v>
      </c>
      <c r="C9687" s="4" t="s">
        <v>33066</v>
      </c>
      <c r="D9687" s="4" t="s">
        <v>33067</v>
      </c>
      <c r="E9687" s="4" t="n">
        <f aca="false">+919920244329</f>
        <v>919920244329</v>
      </c>
      <c r="F9687" s="4" t="s">
        <v>33068</v>
      </c>
      <c r="G9687" s="4" t="s">
        <v>12</v>
      </c>
    </row>
    <row r="9688" customFormat="false" ht="15.75" hidden="false" customHeight="false" outlineLevel="0" collapsed="false">
      <c r="A9688" s="3" t="n">
        <v>9687</v>
      </c>
      <c r="B9688" s="4" t="s">
        <v>33069</v>
      </c>
      <c r="C9688" s="4" t="s">
        <v>33070</v>
      </c>
      <c r="D9688" s="4" t="s">
        <v>33071</v>
      </c>
      <c r="E9688" s="4" t="s">
        <v>10</v>
      </c>
      <c r="F9688" s="4" t="s">
        <v>33072</v>
      </c>
      <c r="G9688" s="4" t="s">
        <v>12</v>
      </c>
    </row>
    <row r="9689" customFormat="false" ht="15.75" hidden="false" customHeight="false" outlineLevel="0" collapsed="false">
      <c r="A9689" s="3" t="n">
        <v>9688</v>
      </c>
      <c r="B9689" s="4" t="s">
        <v>33073</v>
      </c>
      <c r="C9689" s="4" t="s">
        <v>33074</v>
      </c>
      <c r="D9689" s="4" t="s">
        <v>33075</v>
      </c>
      <c r="E9689" s="4" t="s">
        <v>10</v>
      </c>
      <c r="F9689" s="4" t="s">
        <v>33076</v>
      </c>
      <c r="G9689" s="4" t="s">
        <v>12</v>
      </c>
    </row>
    <row r="9690" customFormat="false" ht="15.75" hidden="false" customHeight="false" outlineLevel="0" collapsed="false">
      <c r="A9690" s="3" t="n">
        <v>9689</v>
      </c>
      <c r="B9690" s="4" t="s">
        <v>33077</v>
      </c>
      <c r="C9690" s="4" t="s">
        <v>33078</v>
      </c>
      <c r="D9690" s="4" t="s">
        <v>33079</v>
      </c>
      <c r="E9690" s="4" t="s">
        <v>33080</v>
      </c>
      <c r="F9690" s="4" t="s">
        <v>33081</v>
      </c>
      <c r="G9690" s="4" t="s">
        <v>12</v>
      </c>
    </row>
    <row r="9691" customFormat="false" ht="15.75" hidden="false" customHeight="false" outlineLevel="0" collapsed="false">
      <c r="A9691" s="3" t="n">
        <v>9690</v>
      </c>
      <c r="B9691" s="4" t="s">
        <v>33082</v>
      </c>
      <c r="C9691" s="4" t="s">
        <v>2613</v>
      </c>
      <c r="D9691" s="4" t="s">
        <v>33083</v>
      </c>
      <c r="E9691" s="4" t="s">
        <v>10</v>
      </c>
      <c r="F9691" s="4" t="s">
        <v>33084</v>
      </c>
      <c r="G9691" s="4" t="s">
        <v>12</v>
      </c>
    </row>
    <row r="9692" customFormat="false" ht="15.75" hidden="false" customHeight="false" outlineLevel="0" collapsed="false">
      <c r="A9692" s="3" t="n">
        <v>9691</v>
      </c>
      <c r="B9692" s="4" t="s">
        <v>33085</v>
      </c>
      <c r="C9692" s="4" t="s">
        <v>33086</v>
      </c>
      <c r="D9692" s="4" t="s">
        <v>33087</v>
      </c>
      <c r="E9692" s="4" t="s">
        <v>10</v>
      </c>
      <c r="F9692" s="4" t="s">
        <v>33088</v>
      </c>
      <c r="G9692" s="4" t="s">
        <v>12</v>
      </c>
    </row>
    <row r="9693" customFormat="false" ht="15.75" hidden="false" customHeight="false" outlineLevel="0" collapsed="false">
      <c r="A9693" s="3" t="n">
        <v>9692</v>
      </c>
      <c r="B9693" s="4" t="s">
        <v>33089</v>
      </c>
      <c r="C9693" s="4" t="s">
        <v>1652</v>
      </c>
      <c r="D9693" s="4" t="s">
        <v>33090</v>
      </c>
      <c r="E9693" s="4" t="n">
        <f aca="false">+912041315176</f>
        <v>912041315176</v>
      </c>
      <c r="F9693" s="4" t="s">
        <v>33091</v>
      </c>
      <c r="G9693" s="4" t="s">
        <v>12</v>
      </c>
    </row>
    <row r="9694" customFormat="false" ht="15.75" hidden="false" customHeight="false" outlineLevel="0" collapsed="false">
      <c r="A9694" s="3" t="n">
        <v>9693</v>
      </c>
      <c r="B9694" s="4" t="s">
        <v>33092</v>
      </c>
      <c r="C9694" s="4" t="s">
        <v>33093</v>
      </c>
      <c r="D9694" s="4" t="s">
        <v>33094</v>
      </c>
      <c r="E9694" s="4" t="s">
        <v>10</v>
      </c>
      <c r="F9694" s="4" t="s">
        <v>33095</v>
      </c>
      <c r="G9694" s="4" t="s">
        <v>12</v>
      </c>
    </row>
    <row r="9695" customFormat="false" ht="15.75" hidden="false" customHeight="false" outlineLevel="0" collapsed="false">
      <c r="A9695" s="3" t="n">
        <v>9694</v>
      </c>
      <c r="B9695" s="4" t="s">
        <v>33096</v>
      </c>
      <c r="C9695" s="4" t="s">
        <v>33097</v>
      </c>
      <c r="D9695" s="4" t="s">
        <v>33098</v>
      </c>
      <c r="E9695" s="4" t="s">
        <v>10</v>
      </c>
      <c r="F9695" s="4" t="s">
        <v>33099</v>
      </c>
      <c r="G9695" s="4" t="s">
        <v>12</v>
      </c>
    </row>
    <row r="9696" customFormat="false" ht="15.75" hidden="false" customHeight="false" outlineLevel="0" collapsed="false">
      <c r="A9696" s="3" t="n">
        <v>9695</v>
      </c>
      <c r="B9696" s="4" t="s">
        <v>33100</v>
      </c>
      <c r="C9696" s="4" t="s">
        <v>33101</v>
      </c>
      <c r="D9696" s="4" t="s">
        <v>33102</v>
      </c>
      <c r="E9696" s="4" t="n">
        <f aca="false">+912030138899</f>
        <v>912030138899</v>
      </c>
      <c r="F9696" s="4" t="s">
        <v>33103</v>
      </c>
      <c r="G9696" s="4" t="s">
        <v>12</v>
      </c>
    </row>
    <row r="9697" customFormat="false" ht="15.75" hidden="false" customHeight="false" outlineLevel="0" collapsed="false">
      <c r="A9697" s="3" t="n">
        <v>9696</v>
      </c>
      <c r="B9697" s="4" t="s">
        <v>33104</v>
      </c>
      <c r="C9697" s="4" t="s">
        <v>6853</v>
      </c>
      <c r="D9697" s="4" t="s">
        <v>33105</v>
      </c>
      <c r="E9697" s="4" t="s">
        <v>10</v>
      </c>
      <c r="F9697" s="4" t="s">
        <v>33106</v>
      </c>
      <c r="G9697" s="4" t="s">
        <v>12</v>
      </c>
    </row>
    <row r="9698" customFormat="false" ht="15.75" hidden="false" customHeight="false" outlineLevel="0" collapsed="false">
      <c r="A9698" s="3" t="n">
        <v>9697</v>
      </c>
      <c r="B9698" s="4" t="s">
        <v>33107</v>
      </c>
      <c r="C9698" s="4" t="s">
        <v>31</v>
      </c>
      <c r="D9698" s="4" t="s">
        <v>33108</v>
      </c>
      <c r="E9698" s="4" t="s">
        <v>10</v>
      </c>
      <c r="F9698" s="10" t="s">
        <v>33109</v>
      </c>
      <c r="G9698" s="4" t="s">
        <v>12</v>
      </c>
    </row>
    <row r="9699" customFormat="false" ht="15.75" hidden="false" customHeight="false" outlineLevel="0" collapsed="false">
      <c r="A9699" s="3" t="n">
        <v>9698</v>
      </c>
      <c r="B9699" s="4" t="s">
        <v>33110</v>
      </c>
      <c r="C9699" s="4" t="s">
        <v>33111</v>
      </c>
      <c r="D9699" s="4" t="s">
        <v>33112</v>
      </c>
      <c r="E9699" s="4" t="n">
        <f aca="false">+918041201141</f>
        <v>918041201141</v>
      </c>
      <c r="F9699" s="4" t="s">
        <v>33113</v>
      </c>
      <c r="G9699" s="4" t="s">
        <v>12</v>
      </c>
    </row>
    <row r="9700" customFormat="false" ht="15.75" hidden="false" customHeight="false" outlineLevel="0" collapsed="false">
      <c r="A9700" s="3" t="n">
        <v>9699</v>
      </c>
      <c r="B9700" s="4" t="s">
        <v>33114</v>
      </c>
      <c r="C9700" s="4" t="s">
        <v>1652</v>
      </c>
      <c r="D9700" s="4" t="s">
        <v>33115</v>
      </c>
      <c r="E9700" s="4" t="s">
        <v>10</v>
      </c>
      <c r="F9700" s="4" t="s">
        <v>33116</v>
      </c>
      <c r="G9700" s="4" t="s">
        <v>12</v>
      </c>
    </row>
    <row r="9701" customFormat="false" ht="15.75" hidden="false" customHeight="false" outlineLevel="0" collapsed="false">
      <c r="A9701" s="3" t="n">
        <v>9700</v>
      </c>
      <c r="B9701" s="4" t="s">
        <v>33117</v>
      </c>
      <c r="C9701" s="4" t="s">
        <v>33118</v>
      </c>
      <c r="D9701" s="4" t="s">
        <v>33119</v>
      </c>
      <c r="E9701" s="4" t="s">
        <v>10</v>
      </c>
      <c r="F9701" s="4" t="s">
        <v>33120</v>
      </c>
      <c r="G9701" s="4" t="s">
        <v>12</v>
      </c>
    </row>
    <row r="9702" customFormat="false" ht="15.75" hidden="false" customHeight="false" outlineLevel="0" collapsed="false">
      <c r="A9702" s="3" t="n">
        <v>9701</v>
      </c>
      <c r="B9702" s="4" t="s">
        <v>33121</v>
      </c>
      <c r="C9702" s="7" t="s">
        <v>33122</v>
      </c>
      <c r="D9702" s="7" t="s">
        <v>33123</v>
      </c>
      <c r="E9702" s="7" t="n">
        <v>9986218944</v>
      </c>
      <c r="F9702" s="7" t="s">
        <v>19522</v>
      </c>
      <c r="G9702" s="7" t="s">
        <v>12</v>
      </c>
    </row>
    <row r="9703" customFormat="false" ht="15.75" hidden="false" customHeight="false" outlineLevel="0" collapsed="false">
      <c r="A9703" s="3" t="n">
        <v>9702</v>
      </c>
      <c r="B9703" s="4" t="s">
        <v>33124</v>
      </c>
      <c r="C9703" s="7" t="s">
        <v>11084</v>
      </c>
      <c r="D9703" s="7" t="s">
        <v>33125</v>
      </c>
      <c r="E9703" s="7" t="s">
        <v>10</v>
      </c>
      <c r="F9703" s="7" t="s">
        <v>10</v>
      </c>
      <c r="G9703" s="7" t="s">
        <v>12</v>
      </c>
    </row>
    <row r="9704" customFormat="false" ht="15.75" hidden="false" customHeight="false" outlineLevel="0" collapsed="false">
      <c r="A9704" s="3" t="n">
        <v>9703</v>
      </c>
      <c r="B9704" s="4" t="s">
        <v>33126</v>
      </c>
      <c r="C9704" s="7" t="s">
        <v>33127</v>
      </c>
      <c r="D9704" s="7" t="s">
        <v>33128</v>
      </c>
      <c r="E9704" s="7" t="s">
        <v>33129</v>
      </c>
      <c r="F9704" s="7" t="s">
        <v>10</v>
      </c>
      <c r="G9704" s="7" t="s">
        <v>12</v>
      </c>
    </row>
    <row r="9705" customFormat="false" ht="15.75" hidden="false" customHeight="false" outlineLevel="0" collapsed="false">
      <c r="A9705" s="3" t="n">
        <v>9704</v>
      </c>
      <c r="B9705" s="4" t="s">
        <v>33130</v>
      </c>
      <c r="C9705" s="7" t="s">
        <v>19917</v>
      </c>
      <c r="D9705" s="7" t="s">
        <v>33131</v>
      </c>
      <c r="E9705" s="7" t="s">
        <v>10</v>
      </c>
      <c r="F9705" s="7" t="s">
        <v>10</v>
      </c>
      <c r="G9705" s="7" t="s">
        <v>12</v>
      </c>
    </row>
    <row r="9706" customFormat="false" ht="15.75" hidden="false" customHeight="false" outlineLevel="0" collapsed="false">
      <c r="A9706" s="3" t="n">
        <v>9705</v>
      </c>
      <c r="B9706" s="4" t="s">
        <v>33132</v>
      </c>
      <c r="C9706" s="7" t="s">
        <v>33133</v>
      </c>
      <c r="D9706" s="7" t="s">
        <v>33134</v>
      </c>
      <c r="E9706" s="4" t="s">
        <v>10</v>
      </c>
      <c r="F9706" s="4" t="s">
        <v>10</v>
      </c>
      <c r="G9706" s="7" t="s">
        <v>12</v>
      </c>
    </row>
    <row r="9707" customFormat="false" ht="15.75" hidden="false" customHeight="false" outlineLevel="0" collapsed="false">
      <c r="A9707" s="3" t="n">
        <v>9706</v>
      </c>
      <c r="B9707" s="4" t="s">
        <v>33135</v>
      </c>
      <c r="C9707" s="7" t="s">
        <v>33136</v>
      </c>
      <c r="D9707" s="7" t="s">
        <v>33137</v>
      </c>
      <c r="E9707" s="7" t="s">
        <v>33138</v>
      </c>
      <c r="F9707" s="7" t="s">
        <v>602</v>
      </c>
      <c r="G9707" s="7" t="s">
        <v>12</v>
      </c>
    </row>
    <row r="9708" customFormat="false" ht="15.75" hidden="false" customHeight="false" outlineLevel="0" collapsed="false">
      <c r="A9708" s="3" t="n">
        <v>9707</v>
      </c>
      <c r="B9708" s="4" t="s">
        <v>33139</v>
      </c>
      <c r="C9708" s="7" t="s">
        <v>33140</v>
      </c>
      <c r="D9708" s="7" t="s">
        <v>33141</v>
      </c>
      <c r="E9708" s="7" t="s">
        <v>33142</v>
      </c>
      <c r="F9708" s="7" t="s">
        <v>10</v>
      </c>
      <c r="G9708" s="7" t="s">
        <v>12</v>
      </c>
    </row>
    <row r="9709" customFormat="false" ht="15.75" hidden="false" customHeight="false" outlineLevel="0" collapsed="false">
      <c r="A9709" s="3" t="n">
        <v>9708</v>
      </c>
      <c r="B9709" s="4" t="s">
        <v>33143</v>
      </c>
      <c r="C9709" s="7" t="s">
        <v>33144</v>
      </c>
      <c r="D9709" s="7" t="s">
        <v>33145</v>
      </c>
      <c r="E9709" s="7" t="s">
        <v>33146</v>
      </c>
      <c r="F9709" s="7" t="s">
        <v>33147</v>
      </c>
      <c r="G9709" s="7" t="s">
        <v>12</v>
      </c>
    </row>
    <row r="9710" customFormat="false" ht="15.75" hidden="false" customHeight="false" outlineLevel="0" collapsed="false">
      <c r="A9710" s="3" t="n">
        <v>9709</v>
      </c>
      <c r="B9710" s="4" t="s">
        <v>33148</v>
      </c>
      <c r="C9710" s="7" t="s">
        <v>33149</v>
      </c>
      <c r="D9710" s="7" t="s">
        <v>33150</v>
      </c>
      <c r="E9710" s="7" t="s">
        <v>10</v>
      </c>
      <c r="F9710" s="7" t="s">
        <v>10</v>
      </c>
      <c r="G9710" s="7" t="s">
        <v>12</v>
      </c>
    </row>
    <row r="9711" customFormat="false" ht="15.75" hidden="false" customHeight="false" outlineLevel="0" collapsed="false">
      <c r="A9711" s="3" t="n">
        <v>9710</v>
      </c>
      <c r="B9711" s="4" t="s">
        <v>33151</v>
      </c>
      <c r="C9711" s="7" t="s">
        <v>33152</v>
      </c>
      <c r="D9711" s="4" t="s">
        <v>33153</v>
      </c>
      <c r="E9711" s="7" t="s">
        <v>10</v>
      </c>
      <c r="F9711" s="7" t="s">
        <v>10</v>
      </c>
      <c r="G9711" s="7" t="s">
        <v>12</v>
      </c>
    </row>
    <row r="9712" customFormat="false" ht="15.75" hidden="false" customHeight="false" outlineLevel="0" collapsed="false">
      <c r="A9712" s="3" t="n">
        <v>9711</v>
      </c>
      <c r="B9712" s="4" t="s">
        <v>33154</v>
      </c>
      <c r="C9712" s="7" t="s">
        <v>33155</v>
      </c>
      <c r="D9712" s="7" t="s">
        <v>33156</v>
      </c>
      <c r="E9712" s="7" t="s">
        <v>10</v>
      </c>
      <c r="F9712" s="7" t="s">
        <v>10</v>
      </c>
      <c r="G9712" s="7" t="s">
        <v>12</v>
      </c>
    </row>
    <row r="9713" customFormat="false" ht="15.75" hidden="false" customHeight="false" outlineLevel="0" collapsed="false">
      <c r="A9713" s="3" t="n">
        <v>9712</v>
      </c>
      <c r="B9713" s="4" t="s">
        <v>33157</v>
      </c>
      <c r="C9713" s="4" t="s">
        <v>3101</v>
      </c>
      <c r="D9713" s="4" t="s">
        <v>33158</v>
      </c>
      <c r="E9713" s="4" t="s">
        <v>10</v>
      </c>
      <c r="F9713" s="4" t="s">
        <v>33159</v>
      </c>
      <c r="G9713" s="4" t="s">
        <v>12</v>
      </c>
    </row>
    <row r="9714" customFormat="false" ht="15.75" hidden="false" customHeight="false" outlineLevel="0" collapsed="false">
      <c r="A9714" s="3" t="n">
        <v>9713</v>
      </c>
      <c r="B9714" s="4" t="s">
        <v>33160</v>
      </c>
      <c r="C9714" s="7" t="s">
        <v>33161</v>
      </c>
      <c r="D9714" s="7" t="s">
        <v>33162</v>
      </c>
      <c r="E9714" s="4" t="s">
        <v>10</v>
      </c>
      <c r="F9714" s="4" t="s">
        <v>10</v>
      </c>
      <c r="G9714" s="7" t="s">
        <v>12</v>
      </c>
    </row>
    <row r="9715" customFormat="false" ht="15.75" hidden="false" customHeight="false" outlineLevel="0" collapsed="false">
      <c r="A9715" s="3" t="n">
        <v>9714</v>
      </c>
      <c r="B9715" s="4" t="s">
        <v>33163</v>
      </c>
      <c r="C9715" s="4" t="s">
        <v>31</v>
      </c>
      <c r="D9715" s="4" t="s">
        <v>33164</v>
      </c>
      <c r="E9715" s="4" t="s">
        <v>10</v>
      </c>
      <c r="F9715" s="4" t="s">
        <v>33165</v>
      </c>
      <c r="G9715" s="4" t="s">
        <v>12</v>
      </c>
    </row>
    <row r="9716" customFormat="false" ht="15.75" hidden="false" customHeight="false" outlineLevel="0" collapsed="false">
      <c r="A9716" s="3" t="n">
        <v>9715</v>
      </c>
      <c r="B9716" s="4" t="s">
        <v>33166</v>
      </c>
      <c r="C9716" s="4" t="s">
        <v>3385</v>
      </c>
      <c r="D9716" s="4" t="s">
        <v>33167</v>
      </c>
      <c r="E9716" s="4" t="n">
        <f aca="false">+914064610338</f>
        <v>914064610338</v>
      </c>
      <c r="F9716" s="4" t="s">
        <v>33168</v>
      </c>
      <c r="G9716" s="4" t="s">
        <v>12</v>
      </c>
    </row>
    <row r="9717" customFormat="false" ht="15.75" hidden="false" customHeight="false" outlineLevel="0" collapsed="false">
      <c r="A9717" s="3" t="n">
        <v>9716</v>
      </c>
      <c r="B9717" s="4" t="s">
        <v>33169</v>
      </c>
      <c r="C9717" s="4" t="s">
        <v>33170</v>
      </c>
      <c r="D9717" s="4" t="s">
        <v>33171</v>
      </c>
      <c r="E9717" s="4" t="s">
        <v>10</v>
      </c>
      <c r="F9717" s="4" t="s">
        <v>33172</v>
      </c>
      <c r="G9717" s="4" t="s">
        <v>12</v>
      </c>
    </row>
    <row r="9718" customFormat="false" ht="15.75" hidden="false" customHeight="false" outlineLevel="0" collapsed="false">
      <c r="A9718" s="3" t="n">
        <v>9717</v>
      </c>
      <c r="B9718" s="4" t="s">
        <v>33173</v>
      </c>
      <c r="C9718" s="7" t="s">
        <v>33174</v>
      </c>
      <c r="D9718" s="7" t="s">
        <v>33175</v>
      </c>
      <c r="E9718" s="7" t="s">
        <v>10</v>
      </c>
      <c r="F9718" s="7" t="s">
        <v>10</v>
      </c>
      <c r="G9718" s="7" t="s">
        <v>12</v>
      </c>
    </row>
    <row r="9719" customFormat="false" ht="15.75" hidden="false" customHeight="false" outlineLevel="0" collapsed="false">
      <c r="A9719" s="3" t="n">
        <v>9718</v>
      </c>
      <c r="B9719" s="4" t="s">
        <v>33176</v>
      </c>
      <c r="C9719" s="4" t="s">
        <v>33177</v>
      </c>
      <c r="D9719" s="4" t="s">
        <v>33178</v>
      </c>
      <c r="E9719" s="4" t="s">
        <v>10</v>
      </c>
      <c r="F9719" s="4" t="s">
        <v>33179</v>
      </c>
      <c r="G9719" s="4" t="s">
        <v>12</v>
      </c>
    </row>
    <row r="9720" customFormat="false" ht="15.75" hidden="false" customHeight="false" outlineLevel="0" collapsed="false">
      <c r="A9720" s="3" t="n">
        <v>9719</v>
      </c>
      <c r="B9720" s="4" t="s">
        <v>33180</v>
      </c>
      <c r="C9720" s="4" t="s">
        <v>33181</v>
      </c>
      <c r="D9720" s="4" t="s">
        <v>33182</v>
      </c>
      <c r="E9720" s="4" t="s">
        <v>10</v>
      </c>
      <c r="F9720" s="4" t="s">
        <v>33183</v>
      </c>
      <c r="G9720" s="4" t="s">
        <v>12</v>
      </c>
    </row>
    <row r="9721" customFormat="false" ht="15.75" hidden="false" customHeight="false" outlineLevel="0" collapsed="false">
      <c r="A9721" s="3" t="n">
        <v>9720</v>
      </c>
      <c r="B9721" s="4" t="s">
        <v>33184</v>
      </c>
      <c r="C9721" s="4" t="s">
        <v>33185</v>
      </c>
      <c r="D9721" s="4" t="s">
        <v>33186</v>
      </c>
      <c r="E9721" s="4" t="s">
        <v>10</v>
      </c>
      <c r="F9721" s="4" t="s">
        <v>33187</v>
      </c>
      <c r="G9721" s="4" t="s">
        <v>12</v>
      </c>
    </row>
    <row r="9722" customFormat="false" ht="15.75" hidden="false" customHeight="false" outlineLevel="0" collapsed="false">
      <c r="A9722" s="3" t="n">
        <v>9721</v>
      </c>
      <c r="B9722" s="4" t="s">
        <v>33188</v>
      </c>
      <c r="C9722" s="4" t="s">
        <v>33189</v>
      </c>
      <c r="D9722" s="4" t="s">
        <v>33190</v>
      </c>
      <c r="E9722" s="4" t="s">
        <v>10</v>
      </c>
      <c r="F9722" s="4" t="s">
        <v>33191</v>
      </c>
      <c r="G9722" s="4" t="s">
        <v>12</v>
      </c>
    </row>
    <row r="9723" customFormat="false" ht="15.75" hidden="false" customHeight="false" outlineLevel="0" collapsed="false">
      <c r="A9723" s="3" t="n">
        <v>9722</v>
      </c>
      <c r="B9723" s="4" t="s">
        <v>33192</v>
      </c>
      <c r="C9723" s="4" t="s">
        <v>33193</v>
      </c>
      <c r="D9723" s="4" t="s">
        <v>33194</v>
      </c>
      <c r="E9723" s="4" t="s">
        <v>10</v>
      </c>
      <c r="F9723" s="4" t="s">
        <v>33195</v>
      </c>
      <c r="G9723" s="4" t="s">
        <v>12</v>
      </c>
    </row>
    <row r="9724" customFormat="false" ht="15.75" hidden="false" customHeight="false" outlineLevel="0" collapsed="false">
      <c r="A9724" s="3" t="n">
        <v>9723</v>
      </c>
      <c r="B9724" s="4" t="s">
        <v>33196</v>
      </c>
      <c r="C9724" s="4" t="s">
        <v>33197</v>
      </c>
      <c r="D9724" s="4" t="s">
        <v>33198</v>
      </c>
      <c r="E9724" s="4" t="n">
        <f aca="false">+914023538988</f>
        <v>914023538988</v>
      </c>
      <c r="F9724" s="4" t="s">
        <v>33199</v>
      </c>
      <c r="G9724" s="4" t="s">
        <v>12</v>
      </c>
    </row>
    <row r="9725" customFormat="false" ht="15.75" hidden="false" customHeight="false" outlineLevel="0" collapsed="false">
      <c r="A9725" s="3" t="n">
        <v>9724</v>
      </c>
      <c r="B9725" s="4" t="s">
        <v>33200</v>
      </c>
      <c r="C9725" s="4" t="s">
        <v>33201</v>
      </c>
      <c r="D9725" s="4" t="s">
        <v>33202</v>
      </c>
      <c r="E9725" s="4" t="n">
        <f aca="false">+919941646091</f>
        <v>919941646091</v>
      </c>
      <c r="F9725" s="4" t="s">
        <v>33203</v>
      </c>
      <c r="G9725" s="4" t="s">
        <v>12</v>
      </c>
    </row>
    <row r="9726" customFormat="false" ht="15.75" hidden="false" customHeight="false" outlineLevel="0" collapsed="false">
      <c r="A9726" s="3" t="n">
        <v>9725</v>
      </c>
      <c r="B9726" s="4" t="s">
        <v>33204</v>
      </c>
      <c r="C9726" s="4" t="s">
        <v>24859</v>
      </c>
      <c r="D9726" s="4" t="s">
        <v>33205</v>
      </c>
      <c r="E9726" s="4" t="s">
        <v>10</v>
      </c>
      <c r="F9726" s="4" t="s">
        <v>33206</v>
      </c>
      <c r="G9726" s="4" t="s">
        <v>12</v>
      </c>
    </row>
    <row r="9727" customFormat="false" ht="15.75" hidden="false" customHeight="false" outlineLevel="0" collapsed="false">
      <c r="A9727" s="3" t="n">
        <v>9726</v>
      </c>
      <c r="B9727" s="4" t="s">
        <v>33207</v>
      </c>
      <c r="C9727" s="4" t="s">
        <v>33208</v>
      </c>
      <c r="D9727" s="4" t="s">
        <v>33209</v>
      </c>
      <c r="E9727" s="4" t="s">
        <v>10</v>
      </c>
      <c r="F9727" s="4" t="s">
        <v>33210</v>
      </c>
      <c r="G9727" s="4" t="s">
        <v>12</v>
      </c>
    </row>
    <row r="9728" customFormat="false" ht="15.75" hidden="false" customHeight="false" outlineLevel="0" collapsed="false">
      <c r="A9728" s="3" t="n">
        <v>9727</v>
      </c>
      <c r="B9728" s="4" t="s">
        <v>33211</v>
      </c>
      <c r="C9728" s="4" t="s">
        <v>400</v>
      </c>
      <c r="D9728" s="4" t="s">
        <v>33212</v>
      </c>
      <c r="E9728" s="4" t="n">
        <f aca="false">+918041535262</f>
        <v>918041535262</v>
      </c>
      <c r="F9728" s="4" t="s">
        <v>33213</v>
      </c>
      <c r="G9728" s="4" t="s">
        <v>12</v>
      </c>
    </row>
    <row r="9729" customFormat="false" ht="15.75" hidden="false" customHeight="false" outlineLevel="0" collapsed="false">
      <c r="A9729" s="3" t="n">
        <v>9728</v>
      </c>
      <c r="B9729" s="4" t="s">
        <v>33214</v>
      </c>
      <c r="C9729" s="7" t="s">
        <v>2459</v>
      </c>
      <c r="D9729" s="7" t="s">
        <v>33215</v>
      </c>
      <c r="E9729" s="7" t="s">
        <v>10</v>
      </c>
      <c r="F9729" s="7" t="s">
        <v>10</v>
      </c>
      <c r="G9729" s="7" t="s">
        <v>12</v>
      </c>
    </row>
    <row r="9730" customFormat="false" ht="15.75" hidden="false" customHeight="false" outlineLevel="0" collapsed="false">
      <c r="A9730" s="3" t="n">
        <v>9729</v>
      </c>
      <c r="B9730" s="4" t="s">
        <v>33216</v>
      </c>
      <c r="C9730" s="7" t="s">
        <v>33217</v>
      </c>
      <c r="D9730" s="7" t="s">
        <v>33218</v>
      </c>
      <c r="E9730" s="7" t="s">
        <v>10</v>
      </c>
      <c r="F9730" s="7" t="s">
        <v>10</v>
      </c>
      <c r="G9730" s="7" t="s">
        <v>12</v>
      </c>
    </row>
    <row r="9731" customFormat="false" ht="15.75" hidden="false" customHeight="false" outlineLevel="0" collapsed="false">
      <c r="A9731" s="3" t="n">
        <v>9730</v>
      </c>
      <c r="B9731" s="4" t="s">
        <v>33219</v>
      </c>
      <c r="C9731" s="7" t="s">
        <v>33220</v>
      </c>
      <c r="D9731" s="7" t="s">
        <v>33221</v>
      </c>
      <c r="E9731" s="7" t="n">
        <v>9354925578</v>
      </c>
      <c r="F9731" s="7" t="s">
        <v>33222</v>
      </c>
      <c r="G9731" s="7" t="s">
        <v>12</v>
      </c>
    </row>
    <row r="9732" customFormat="false" ht="15.75" hidden="false" customHeight="false" outlineLevel="0" collapsed="false">
      <c r="A9732" s="3" t="n">
        <v>9731</v>
      </c>
      <c r="B9732" s="4" t="s">
        <v>33223</v>
      </c>
      <c r="C9732" s="7" t="s">
        <v>33224</v>
      </c>
      <c r="D9732" s="7" t="s">
        <v>33225</v>
      </c>
      <c r="E9732" s="7" t="s">
        <v>10</v>
      </c>
      <c r="F9732" s="7" t="s">
        <v>10</v>
      </c>
      <c r="G9732" s="7" t="s">
        <v>12</v>
      </c>
    </row>
    <row r="9733" customFormat="false" ht="15.75" hidden="false" customHeight="false" outlineLevel="0" collapsed="false">
      <c r="A9733" s="3" t="n">
        <v>9732</v>
      </c>
      <c r="B9733" s="4" t="s">
        <v>33226</v>
      </c>
      <c r="C9733" s="4" t="s">
        <v>2290</v>
      </c>
      <c r="D9733" s="4" t="s">
        <v>33227</v>
      </c>
      <c r="E9733" s="4" t="s">
        <v>10</v>
      </c>
      <c r="F9733" s="4" t="s">
        <v>33228</v>
      </c>
      <c r="G9733" s="4" t="s">
        <v>12</v>
      </c>
    </row>
    <row r="9734" customFormat="false" ht="15.75" hidden="false" customHeight="false" outlineLevel="0" collapsed="false">
      <c r="A9734" s="3" t="n">
        <v>9733</v>
      </c>
      <c r="B9734" s="4" t="s">
        <v>33229</v>
      </c>
      <c r="C9734" s="7" t="s">
        <v>14</v>
      </c>
      <c r="D9734" s="7" t="s">
        <v>33230</v>
      </c>
      <c r="E9734" s="7" t="s">
        <v>10</v>
      </c>
      <c r="F9734" s="7" t="s">
        <v>10</v>
      </c>
      <c r="G9734" s="7" t="s">
        <v>12</v>
      </c>
    </row>
    <row r="9735" customFormat="false" ht="15.75" hidden="false" customHeight="false" outlineLevel="0" collapsed="false">
      <c r="A9735" s="3" t="n">
        <v>9734</v>
      </c>
      <c r="B9735" s="4" t="s">
        <v>33231</v>
      </c>
      <c r="C9735" s="4" t="s">
        <v>33232</v>
      </c>
      <c r="D9735" s="4" t="s">
        <v>33233</v>
      </c>
      <c r="E9735" s="4" t="s">
        <v>33234</v>
      </c>
      <c r="F9735" s="4" t="s">
        <v>33235</v>
      </c>
      <c r="G9735" s="4" t="s">
        <v>12</v>
      </c>
    </row>
    <row r="9736" customFormat="false" ht="15.75" hidden="false" customHeight="false" outlineLevel="0" collapsed="false">
      <c r="A9736" s="3" t="n">
        <v>9735</v>
      </c>
      <c r="B9736" s="4" t="s">
        <v>33236</v>
      </c>
      <c r="C9736" s="4" t="s">
        <v>4269</v>
      </c>
      <c r="D9736" s="4" t="s">
        <v>33237</v>
      </c>
      <c r="E9736" s="4" t="s">
        <v>33238</v>
      </c>
      <c r="F9736" s="4" t="s">
        <v>33239</v>
      </c>
      <c r="G9736" s="4" t="s">
        <v>12</v>
      </c>
    </row>
    <row r="9737" customFormat="false" ht="15.75" hidden="false" customHeight="false" outlineLevel="0" collapsed="false">
      <c r="A9737" s="3" t="n">
        <v>9736</v>
      </c>
      <c r="B9737" s="4" t="s">
        <v>33240</v>
      </c>
      <c r="C9737" s="4" t="s">
        <v>33241</v>
      </c>
      <c r="D9737" s="4" t="s">
        <v>33242</v>
      </c>
      <c r="E9737" s="4" t="s">
        <v>10</v>
      </c>
      <c r="F9737" s="4" t="s">
        <v>33243</v>
      </c>
      <c r="G9737" s="4" t="s">
        <v>12</v>
      </c>
    </row>
    <row r="9738" customFormat="false" ht="15.75" hidden="false" customHeight="false" outlineLevel="0" collapsed="false">
      <c r="A9738" s="3" t="n">
        <v>9737</v>
      </c>
      <c r="B9738" s="4" t="s">
        <v>33244</v>
      </c>
      <c r="C9738" s="4" t="s">
        <v>33245</v>
      </c>
      <c r="D9738" s="4" t="s">
        <v>33246</v>
      </c>
      <c r="E9738" s="4" t="n">
        <f aca="false">+919980243700</f>
        <v>919980243700</v>
      </c>
      <c r="F9738" s="4" t="s">
        <v>33247</v>
      </c>
      <c r="G9738" s="4" t="s">
        <v>12</v>
      </c>
    </row>
    <row r="9739" customFormat="false" ht="15.75" hidden="false" customHeight="false" outlineLevel="0" collapsed="false">
      <c r="A9739" s="3" t="n">
        <v>9738</v>
      </c>
      <c r="B9739" s="4" t="s">
        <v>33248</v>
      </c>
      <c r="C9739" s="4" t="s">
        <v>33249</v>
      </c>
      <c r="D9739" s="4" t="s">
        <v>33250</v>
      </c>
      <c r="E9739" s="4" t="n">
        <f aca="false">+918685206133</f>
        <v>918685206133</v>
      </c>
      <c r="F9739" s="4" t="s">
        <v>33251</v>
      </c>
      <c r="G9739" s="4" t="s">
        <v>12</v>
      </c>
    </row>
    <row r="9740" customFormat="false" ht="15.75" hidden="false" customHeight="false" outlineLevel="0" collapsed="false">
      <c r="A9740" s="3" t="n">
        <v>9739</v>
      </c>
      <c r="B9740" s="4" t="s">
        <v>33252</v>
      </c>
      <c r="C9740" s="4" t="s">
        <v>33253</v>
      </c>
      <c r="D9740" s="4" t="s">
        <v>33254</v>
      </c>
      <c r="E9740" s="4" t="s">
        <v>10</v>
      </c>
      <c r="F9740" s="4" t="s">
        <v>33255</v>
      </c>
      <c r="G9740" s="4" t="s">
        <v>12</v>
      </c>
    </row>
    <row r="9741" customFormat="false" ht="15.75" hidden="false" customHeight="false" outlineLevel="0" collapsed="false">
      <c r="A9741" s="3" t="n">
        <v>9740</v>
      </c>
      <c r="B9741" s="4" t="s">
        <v>33256</v>
      </c>
      <c r="C9741" s="4" t="s">
        <v>33257</v>
      </c>
      <c r="D9741" s="4" t="s">
        <v>33258</v>
      </c>
      <c r="E9741" s="4" t="s">
        <v>33259</v>
      </c>
      <c r="F9741" s="4" t="s">
        <v>33260</v>
      </c>
      <c r="G9741" s="4" t="s">
        <v>12</v>
      </c>
    </row>
    <row r="9742" customFormat="false" ht="15.75" hidden="false" customHeight="false" outlineLevel="0" collapsed="false">
      <c r="A9742" s="3" t="n">
        <v>9741</v>
      </c>
      <c r="B9742" s="4" t="s">
        <v>33261</v>
      </c>
      <c r="C9742" s="4" t="s">
        <v>33262</v>
      </c>
      <c r="D9742" s="4" t="s">
        <v>33263</v>
      </c>
      <c r="E9742" s="4" t="n">
        <f aca="false">+914030160333</f>
        <v>914030160333</v>
      </c>
      <c r="F9742" s="4" t="s">
        <v>33264</v>
      </c>
      <c r="G9742" s="4" t="s">
        <v>12</v>
      </c>
    </row>
    <row r="9743" customFormat="false" ht="15.75" hidden="false" customHeight="false" outlineLevel="0" collapsed="false">
      <c r="A9743" s="3" t="n">
        <v>9742</v>
      </c>
      <c r="B9743" s="4" t="s">
        <v>33265</v>
      </c>
      <c r="C9743" s="4" t="s">
        <v>33266</v>
      </c>
      <c r="D9743" s="4" t="s">
        <v>33267</v>
      </c>
      <c r="E9743" s="4" t="s">
        <v>10</v>
      </c>
      <c r="F9743" s="4" t="s">
        <v>33268</v>
      </c>
      <c r="G9743" s="4" t="s">
        <v>12</v>
      </c>
    </row>
    <row r="9744" customFormat="false" ht="15.75" hidden="false" customHeight="false" outlineLevel="0" collapsed="false">
      <c r="A9744" s="3" t="n">
        <v>9743</v>
      </c>
      <c r="B9744" s="4" t="s">
        <v>33269</v>
      </c>
      <c r="C9744" s="4" t="s">
        <v>3495</v>
      </c>
      <c r="D9744" s="4" t="s">
        <v>33270</v>
      </c>
      <c r="E9744" s="4" t="s">
        <v>10</v>
      </c>
      <c r="F9744" s="4" t="s">
        <v>33271</v>
      </c>
      <c r="G9744" s="4" t="s">
        <v>12</v>
      </c>
    </row>
    <row r="9745" customFormat="false" ht="15.75" hidden="false" customHeight="false" outlineLevel="0" collapsed="false">
      <c r="A9745" s="3" t="n">
        <v>9744</v>
      </c>
      <c r="B9745" s="4" t="s">
        <v>33272</v>
      </c>
      <c r="C9745" s="4" t="s">
        <v>33273</v>
      </c>
      <c r="D9745" s="4" t="s">
        <v>33274</v>
      </c>
      <c r="E9745" s="4" t="n">
        <f aca="false">+9197444432043  +9102266757527  +912266757500</f>
        <v>19211977947070</v>
      </c>
      <c r="F9745" s="4" t="s">
        <v>33275</v>
      </c>
      <c r="G9745" s="4" t="s">
        <v>12</v>
      </c>
    </row>
    <row r="9746" customFormat="false" ht="15.75" hidden="false" customHeight="false" outlineLevel="0" collapsed="false">
      <c r="A9746" s="3" t="n">
        <v>9745</v>
      </c>
      <c r="B9746" s="4" t="s">
        <v>33276</v>
      </c>
      <c r="C9746" s="4" t="s">
        <v>33277</v>
      </c>
      <c r="D9746" s="4" t="s">
        <v>33278</v>
      </c>
      <c r="E9746" s="4" t="s">
        <v>10</v>
      </c>
      <c r="F9746" s="4" t="s">
        <v>33279</v>
      </c>
      <c r="G9746" s="4" t="s">
        <v>12</v>
      </c>
    </row>
    <row r="9747" customFormat="false" ht="15.75" hidden="false" customHeight="false" outlineLevel="0" collapsed="false">
      <c r="A9747" s="3" t="n">
        <v>9746</v>
      </c>
      <c r="B9747" s="4" t="s">
        <v>33280</v>
      </c>
      <c r="C9747" s="4" t="s">
        <v>4087</v>
      </c>
      <c r="D9747" s="4" t="s">
        <v>33281</v>
      </c>
      <c r="E9747" s="4" t="n">
        <f aca="false">+918026095974  +918026095999</f>
        <v>1836052191973</v>
      </c>
      <c r="F9747" s="4" t="s">
        <v>33282</v>
      </c>
      <c r="G9747" s="4" t="s">
        <v>12</v>
      </c>
    </row>
    <row r="9748" customFormat="false" ht="15.75" hidden="false" customHeight="false" outlineLevel="0" collapsed="false">
      <c r="A9748" s="3" t="n">
        <v>9747</v>
      </c>
      <c r="B9748" s="4" t="s">
        <v>33283</v>
      </c>
      <c r="C9748" s="4" t="s">
        <v>33284</v>
      </c>
      <c r="D9748" s="4" t="s">
        <v>33285</v>
      </c>
      <c r="E9748" s="4" t="e">
        <f aca="false">+914064</f>
        <v>#N/A</v>
      </c>
      <c r="F9748" s="4" t="s">
        <v>10</v>
      </c>
      <c r="G9748" s="7" t="s">
        <v>146</v>
      </c>
    </row>
    <row r="9749" customFormat="false" ht="15.75" hidden="false" customHeight="false" outlineLevel="0" collapsed="false">
      <c r="A9749" s="3" t="n">
        <v>9748</v>
      </c>
      <c r="B9749" s="4" t="s">
        <v>33286</v>
      </c>
      <c r="C9749" s="4" t="s">
        <v>33287</v>
      </c>
      <c r="D9749" s="4" t="s">
        <v>33288</v>
      </c>
      <c r="E9749" s="4" t="s">
        <v>10</v>
      </c>
      <c r="F9749" s="4" t="s">
        <v>33289</v>
      </c>
      <c r="G9749" s="4" t="s">
        <v>12</v>
      </c>
    </row>
    <row r="9750" customFormat="false" ht="15.75" hidden="false" customHeight="false" outlineLevel="0" collapsed="false">
      <c r="A9750" s="3" t="n">
        <v>9749</v>
      </c>
      <c r="B9750" s="4" t="s">
        <v>33290</v>
      </c>
      <c r="C9750" s="4" t="s">
        <v>6853</v>
      </c>
      <c r="D9750" s="4" t="s">
        <v>33291</v>
      </c>
      <c r="E9750" s="4" t="s">
        <v>33292</v>
      </c>
      <c r="F9750" s="4" t="s">
        <v>33293</v>
      </c>
      <c r="G9750" s="4" t="s">
        <v>12</v>
      </c>
    </row>
    <row r="9751" customFormat="false" ht="15.75" hidden="false" customHeight="false" outlineLevel="0" collapsed="false">
      <c r="A9751" s="3" t="n">
        <v>9750</v>
      </c>
      <c r="B9751" s="4" t="s">
        <v>33294</v>
      </c>
      <c r="C9751" s="4" t="s">
        <v>3495</v>
      </c>
      <c r="D9751" s="4" t="s">
        <v>33295</v>
      </c>
      <c r="E9751" s="4" t="s">
        <v>33296</v>
      </c>
      <c r="F9751" s="4" t="s">
        <v>33297</v>
      </c>
      <c r="G9751" s="4" t="s">
        <v>12</v>
      </c>
    </row>
    <row r="9752" customFormat="false" ht="15.75" hidden="false" customHeight="false" outlineLevel="0" collapsed="false">
      <c r="A9752" s="3" t="n">
        <v>9751</v>
      </c>
      <c r="B9752" s="4" t="s">
        <v>33298</v>
      </c>
      <c r="C9752" s="4" t="s">
        <v>33299</v>
      </c>
      <c r="D9752" s="4" t="s">
        <v>33300</v>
      </c>
      <c r="E9752" s="4" t="n">
        <f aca="false">+919820220877</f>
        <v>919820220877</v>
      </c>
      <c r="F9752" s="4" t="s">
        <v>33301</v>
      </c>
      <c r="G9752" s="4" t="s">
        <v>12</v>
      </c>
    </row>
    <row r="9753" customFormat="false" ht="15.75" hidden="false" customHeight="false" outlineLevel="0" collapsed="false">
      <c r="A9753" s="3" t="n">
        <v>9752</v>
      </c>
      <c r="B9753" s="4" t="s">
        <v>33302</v>
      </c>
      <c r="C9753" s="4" t="s">
        <v>31</v>
      </c>
      <c r="D9753" s="6" t="s">
        <v>33303</v>
      </c>
      <c r="E9753" s="4" t="s">
        <v>10</v>
      </c>
      <c r="F9753" s="4" t="s">
        <v>33304</v>
      </c>
      <c r="G9753" s="4" t="s">
        <v>12</v>
      </c>
    </row>
    <row r="9754" customFormat="false" ht="15.75" hidden="false" customHeight="false" outlineLevel="0" collapsed="false">
      <c r="A9754" s="3" t="n">
        <v>9753</v>
      </c>
      <c r="B9754" s="4" t="s">
        <v>33305</v>
      </c>
      <c r="C9754" s="4" t="s">
        <v>33306</v>
      </c>
      <c r="D9754" s="4" t="s">
        <v>33307</v>
      </c>
      <c r="E9754" s="4" t="s">
        <v>10</v>
      </c>
      <c r="F9754" s="4" t="s">
        <v>33308</v>
      </c>
      <c r="G9754" s="4" t="s">
        <v>12</v>
      </c>
    </row>
    <row r="9755" customFormat="false" ht="15.75" hidden="false" customHeight="false" outlineLevel="0" collapsed="false">
      <c r="A9755" s="3" t="n">
        <v>9754</v>
      </c>
      <c r="B9755" s="4" t="s">
        <v>33309</v>
      </c>
      <c r="C9755" s="7" t="s">
        <v>14</v>
      </c>
      <c r="D9755" s="7" t="s">
        <v>33310</v>
      </c>
      <c r="E9755" s="7" t="s">
        <v>10</v>
      </c>
      <c r="F9755" s="7" t="s">
        <v>33311</v>
      </c>
      <c r="G9755" s="7" t="s">
        <v>12</v>
      </c>
    </row>
    <row r="9756" customFormat="false" ht="15.75" hidden="false" customHeight="false" outlineLevel="0" collapsed="false">
      <c r="A9756" s="3" t="n">
        <v>9755</v>
      </c>
      <c r="B9756" s="4" t="s">
        <v>33312</v>
      </c>
      <c r="C9756" s="4" t="s">
        <v>32937</v>
      </c>
      <c r="D9756" s="4" t="s">
        <v>33313</v>
      </c>
      <c r="E9756" s="4" t="n">
        <f aca="false">+912240778600</f>
        <v>912240778600</v>
      </c>
      <c r="F9756" s="4" t="s">
        <v>33314</v>
      </c>
      <c r="G9756" s="4" t="s">
        <v>12</v>
      </c>
    </row>
    <row r="9757" customFormat="false" ht="15.75" hidden="false" customHeight="false" outlineLevel="0" collapsed="false">
      <c r="A9757" s="3" t="n">
        <v>9756</v>
      </c>
      <c r="B9757" s="4" t="s">
        <v>33315</v>
      </c>
      <c r="C9757" s="4" t="s">
        <v>33316</v>
      </c>
      <c r="D9757" s="4" t="s">
        <v>33317</v>
      </c>
      <c r="E9757" s="4" t="n">
        <f aca="false">+914040102323</f>
        <v>914040102323</v>
      </c>
      <c r="F9757" s="4" t="s">
        <v>33318</v>
      </c>
      <c r="G9757" s="4" t="s">
        <v>12</v>
      </c>
    </row>
    <row r="9758" customFormat="false" ht="15.75" hidden="false" customHeight="false" outlineLevel="0" collapsed="false">
      <c r="A9758" s="3" t="n">
        <v>9757</v>
      </c>
      <c r="B9758" s="4" t="s">
        <v>33319</v>
      </c>
      <c r="C9758" s="4" t="s">
        <v>33320</v>
      </c>
      <c r="D9758" s="4" t="s">
        <v>33321</v>
      </c>
      <c r="E9758" s="4" t="s">
        <v>10</v>
      </c>
      <c r="F9758" s="4" t="s">
        <v>33322</v>
      </c>
      <c r="G9758" s="4" t="s">
        <v>12</v>
      </c>
    </row>
    <row r="9759" customFormat="false" ht="15.75" hidden="false" customHeight="false" outlineLevel="0" collapsed="false">
      <c r="A9759" s="3" t="n">
        <v>9758</v>
      </c>
      <c r="B9759" s="4" t="s">
        <v>33323</v>
      </c>
      <c r="C9759" s="4" t="s">
        <v>33324</v>
      </c>
      <c r="D9759" s="4" t="s">
        <v>33325</v>
      </c>
      <c r="E9759" s="4" t="s">
        <v>10</v>
      </c>
      <c r="F9759" s="4" t="s">
        <v>33326</v>
      </c>
      <c r="G9759" s="4" t="s">
        <v>12</v>
      </c>
    </row>
    <row r="9760" customFormat="false" ht="15.75" hidden="false" customHeight="false" outlineLevel="0" collapsed="false">
      <c r="A9760" s="3" t="n">
        <v>9759</v>
      </c>
      <c r="B9760" s="4" t="s">
        <v>33327</v>
      </c>
      <c r="C9760" s="4" t="s">
        <v>6853</v>
      </c>
      <c r="D9760" s="4" t="s">
        <v>33328</v>
      </c>
      <c r="E9760" s="4" t="n">
        <f aca="false">+914040207933</f>
        <v>914040207933</v>
      </c>
      <c r="F9760" s="4" t="s">
        <v>33329</v>
      </c>
      <c r="G9760" s="4" t="s">
        <v>12</v>
      </c>
    </row>
    <row r="9761" customFormat="false" ht="15.75" hidden="false" customHeight="false" outlineLevel="0" collapsed="false">
      <c r="A9761" s="3" t="n">
        <v>9760</v>
      </c>
      <c r="B9761" s="4" t="s">
        <v>33330</v>
      </c>
      <c r="C9761" s="4" t="s">
        <v>33331</v>
      </c>
      <c r="D9761" s="4" t="s">
        <v>33332</v>
      </c>
      <c r="E9761" s="4" t="n">
        <f aca="false">+912646222319</f>
        <v>912646222319</v>
      </c>
      <c r="F9761" s="4" t="s">
        <v>33333</v>
      </c>
      <c r="G9761" s="4" t="s">
        <v>12</v>
      </c>
    </row>
    <row r="9762" customFormat="false" ht="15.75" hidden="false" customHeight="false" outlineLevel="0" collapsed="false">
      <c r="A9762" s="3" t="n">
        <v>9761</v>
      </c>
      <c r="B9762" s="4" t="s">
        <v>33334</v>
      </c>
      <c r="C9762" s="4" t="s">
        <v>33335</v>
      </c>
      <c r="D9762" s="4" t="s">
        <v>33336</v>
      </c>
      <c r="E9762" s="4" t="s">
        <v>10</v>
      </c>
      <c r="F9762" s="4" t="s">
        <v>33337</v>
      </c>
      <c r="G9762" s="4" t="s">
        <v>12</v>
      </c>
    </row>
    <row r="9763" customFormat="false" ht="15.75" hidden="false" customHeight="false" outlineLevel="0" collapsed="false">
      <c r="A9763" s="3" t="n">
        <v>9762</v>
      </c>
      <c r="B9763" s="4" t="s">
        <v>33338</v>
      </c>
      <c r="C9763" s="4" t="s">
        <v>4387</v>
      </c>
      <c r="D9763" s="4" t="s">
        <v>33339</v>
      </c>
      <c r="E9763" s="4" t="n">
        <f aca="false">+914442041505</f>
        <v>914442041505</v>
      </c>
      <c r="F9763" s="4" t="s">
        <v>33340</v>
      </c>
      <c r="G9763" s="4" t="s">
        <v>12</v>
      </c>
    </row>
    <row r="9764" customFormat="false" ht="15.75" hidden="false" customHeight="false" outlineLevel="0" collapsed="false">
      <c r="A9764" s="3" t="n">
        <v>9763</v>
      </c>
      <c r="B9764" s="4" t="s">
        <v>33341</v>
      </c>
      <c r="C9764" s="4" t="s">
        <v>33342</v>
      </c>
      <c r="D9764" s="4" t="s">
        <v>33343</v>
      </c>
      <c r="E9764" s="4" t="n">
        <f aca="false">+919620022555</f>
        <v>919620022555</v>
      </c>
      <c r="F9764" s="4" t="s">
        <v>33344</v>
      </c>
      <c r="G9764" s="4" t="s">
        <v>12</v>
      </c>
    </row>
    <row r="9765" customFormat="false" ht="15.75" hidden="false" customHeight="false" outlineLevel="0" collapsed="false">
      <c r="A9765" s="3" t="n">
        <v>9764</v>
      </c>
      <c r="B9765" s="4" t="s">
        <v>33345</v>
      </c>
      <c r="C9765" s="7" t="s">
        <v>33346</v>
      </c>
      <c r="D9765" s="7" t="s">
        <v>33347</v>
      </c>
      <c r="E9765" s="7" t="s">
        <v>10</v>
      </c>
      <c r="F9765" s="7" t="s">
        <v>10</v>
      </c>
      <c r="G9765" s="7" t="s">
        <v>12</v>
      </c>
    </row>
    <row r="9766" customFormat="false" ht="15.75" hidden="false" customHeight="false" outlineLevel="0" collapsed="false">
      <c r="A9766" s="3" t="n">
        <v>9765</v>
      </c>
      <c r="B9766" s="4" t="s">
        <v>33348</v>
      </c>
      <c r="C9766" s="4" t="s">
        <v>33349</v>
      </c>
      <c r="D9766" s="4" t="s">
        <v>33350</v>
      </c>
      <c r="E9766" s="4" t="s">
        <v>33351</v>
      </c>
      <c r="F9766" s="4" t="s">
        <v>33352</v>
      </c>
      <c r="G9766" s="4" t="s">
        <v>12</v>
      </c>
    </row>
    <row r="9767" customFormat="false" ht="15.75" hidden="false" customHeight="false" outlineLevel="0" collapsed="false">
      <c r="A9767" s="3" t="n">
        <v>9766</v>
      </c>
      <c r="B9767" s="4" t="s">
        <v>33353</v>
      </c>
      <c r="C9767" s="7" t="s">
        <v>14</v>
      </c>
      <c r="D9767" s="7" t="s">
        <v>33354</v>
      </c>
      <c r="E9767" s="7" t="s">
        <v>10</v>
      </c>
      <c r="F9767" s="7" t="s">
        <v>10</v>
      </c>
      <c r="G9767" s="7" t="s">
        <v>12</v>
      </c>
    </row>
    <row r="9768" customFormat="false" ht="15.75" hidden="false" customHeight="false" outlineLevel="0" collapsed="false">
      <c r="A9768" s="3" t="n">
        <v>9767</v>
      </c>
      <c r="B9768" s="4" t="s">
        <v>33355</v>
      </c>
      <c r="C9768" s="4" t="s">
        <v>33356</v>
      </c>
      <c r="D9768" s="4" t="s">
        <v>33357</v>
      </c>
      <c r="E9768" s="4" t="s">
        <v>10</v>
      </c>
      <c r="F9768" s="4" t="s">
        <v>33358</v>
      </c>
      <c r="G9768" s="4" t="s">
        <v>12</v>
      </c>
    </row>
    <row r="9769" customFormat="false" ht="15.75" hidden="false" customHeight="false" outlineLevel="0" collapsed="false">
      <c r="A9769" s="3" t="n">
        <v>9768</v>
      </c>
      <c r="B9769" s="4" t="s">
        <v>33359</v>
      </c>
      <c r="C9769" s="4" t="s">
        <v>31</v>
      </c>
      <c r="D9769" s="4" t="s">
        <v>33360</v>
      </c>
      <c r="E9769" s="4" t="s">
        <v>10</v>
      </c>
      <c r="F9769" s="4" t="s">
        <v>33361</v>
      </c>
      <c r="G9769" s="4" t="s">
        <v>12</v>
      </c>
    </row>
    <row r="9770" customFormat="false" ht="15.75" hidden="false" customHeight="false" outlineLevel="0" collapsed="false">
      <c r="A9770" s="3" t="n">
        <v>9769</v>
      </c>
      <c r="B9770" s="4" t="s">
        <v>33362</v>
      </c>
      <c r="C9770" s="4" t="s">
        <v>20675</v>
      </c>
      <c r="D9770" s="4" t="s">
        <v>33363</v>
      </c>
      <c r="E9770" s="4" t="s">
        <v>10</v>
      </c>
      <c r="F9770" s="4" t="s">
        <v>33364</v>
      </c>
      <c r="G9770" s="4" t="s">
        <v>12</v>
      </c>
    </row>
    <row r="9771" customFormat="false" ht="15.75" hidden="false" customHeight="false" outlineLevel="0" collapsed="false">
      <c r="A9771" s="3" t="n">
        <v>9770</v>
      </c>
      <c r="B9771" s="4" t="s">
        <v>33365</v>
      </c>
      <c r="C9771" s="4" t="s">
        <v>33366</v>
      </c>
      <c r="D9771" s="4" t="s">
        <v>33367</v>
      </c>
      <c r="E9771" s="4" t="n">
        <f aca="false">+919362167273</f>
        <v>919362167273</v>
      </c>
      <c r="F9771" s="4" t="s">
        <v>33368</v>
      </c>
      <c r="G9771" s="4" t="s">
        <v>12</v>
      </c>
    </row>
    <row r="9772" customFormat="false" ht="15.75" hidden="false" customHeight="false" outlineLevel="0" collapsed="false">
      <c r="A9772" s="3" t="n">
        <v>9771</v>
      </c>
      <c r="B9772" s="4" t="s">
        <v>33369</v>
      </c>
      <c r="C9772" s="4" t="s">
        <v>31</v>
      </c>
      <c r="D9772" s="4" t="s">
        <v>33370</v>
      </c>
      <c r="E9772" s="4" t="n">
        <f aca="false">+919940014644</f>
        <v>919940014644</v>
      </c>
      <c r="F9772" s="4" t="s">
        <v>33371</v>
      </c>
      <c r="G9772" s="4" t="s">
        <v>12</v>
      </c>
    </row>
    <row r="9773" customFormat="false" ht="15.75" hidden="false" customHeight="false" outlineLevel="0" collapsed="false">
      <c r="A9773" s="3" t="n">
        <v>9772</v>
      </c>
      <c r="B9773" s="4" t="s">
        <v>33372</v>
      </c>
      <c r="C9773" s="4" t="s">
        <v>33373</v>
      </c>
      <c r="D9773" s="4" t="s">
        <v>33374</v>
      </c>
      <c r="E9773" s="4" t="s">
        <v>10</v>
      </c>
      <c r="F9773" s="4" t="s">
        <v>33375</v>
      </c>
      <c r="G9773" s="4" t="s">
        <v>12</v>
      </c>
    </row>
    <row r="9774" customFormat="false" ht="15.75" hidden="false" customHeight="false" outlineLevel="0" collapsed="false">
      <c r="A9774" s="3" t="n">
        <v>9773</v>
      </c>
      <c r="B9774" s="4" t="s">
        <v>33376</v>
      </c>
      <c r="C9774" s="4" t="s">
        <v>33377</v>
      </c>
      <c r="D9774" s="4" t="s">
        <v>33378</v>
      </c>
      <c r="E9774" s="4" t="s">
        <v>10</v>
      </c>
      <c r="F9774" s="4" t="s">
        <v>33379</v>
      </c>
      <c r="G9774" s="4" t="s">
        <v>12</v>
      </c>
    </row>
    <row r="9775" customFormat="false" ht="15.75" hidden="false" customHeight="false" outlineLevel="0" collapsed="false">
      <c r="A9775" s="3" t="n">
        <v>9774</v>
      </c>
      <c r="B9775" s="4" t="s">
        <v>33380</v>
      </c>
      <c r="C9775" s="4" t="s">
        <v>33381</v>
      </c>
      <c r="D9775" s="4" t="s">
        <v>33382</v>
      </c>
      <c r="E9775" s="4" t="s">
        <v>10</v>
      </c>
      <c r="F9775" s="4" t="s">
        <v>33383</v>
      </c>
      <c r="G9775" s="4" t="s">
        <v>12</v>
      </c>
    </row>
    <row r="9776" customFormat="false" ht="15.75" hidden="false" customHeight="false" outlineLevel="0" collapsed="false">
      <c r="A9776" s="3" t="n">
        <v>9775</v>
      </c>
      <c r="B9776" s="4" t="s">
        <v>33384</v>
      </c>
      <c r="C9776" s="4" t="s">
        <v>33385</v>
      </c>
      <c r="D9776" s="4" t="s">
        <v>33386</v>
      </c>
      <c r="E9776" s="4" t="n">
        <f aca="false">+912261590000</f>
        <v>912261590000</v>
      </c>
      <c r="F9776" s="4" t="s">
        <v>33387</v>
      </c>
      <c r="G9776" s="4" t="s">
        <v>12</v>
      </c>
    </row>
    <row r="9777" customFormat="false" ht="15.75" hidden="false" customHeight="false" outlineLevel="0" collapsed="false">
      <c r="A9777" s="3" t="n">
        <v>9776</v>
      </c>
      <c r="B9777" s="4" t="s">
        <v>33388</v>
      </c>
      <c r="C9777" s="4" t="s">
        <v>33389</v>
      </c>
      <c r="D9777" s="4" t="s">
        <v>33390</v>
      </c>
      <c r="E9777" s="4" t="s">
        <v>10</v>
      </c>
      <c r="F9777" s="4" t="s">
        <v>33391</v>
      </c>
      <c r="G9777" s="4" t="s">
        <v>12</v>
      </c>
    </row>
    <row r="9778" customFormat="false" ht="15.75" hidden="false" customHeight="false" outlineLevel="0" collapsed="false">
      <c r="A9778" s="3" t="n">
        <v>9777</v>
      </c>
      <c r="B9778" s="4" t="s">
        <v>33392</v>
      </c>
      <c r="C9778" s="4" t="s">
        <v>31</v>
      </c>
      <c r="D9778" s="4" t="s">
        <v>33393</v>
      </c>
      <c r="E9778" s="4" t="n">
        <f aca="false">+917373797077</f>
        <v>917373797077</v>
      </c>
      <c r="F9778" s="4" t="s">
        <v>33394</v>
      </c>
      <c r="G9778" s="4" t="s">
        <v>12</v>
      </c>
    </row>
    <row r="9779" customFormat="false" ht="15.75" hidden="false" customHeight="false" outlineLevel="0" collapsed="false">
      <c r="A9779" s="3" t="n">
        <v>9778</v>
      </c>
      <c r="B9779" s="4" t="s">
        <v>33395</v>
      </c>
      <c r="C9779" s="7" t="s">
        <v>14</v>
      </c>
      <c r="D9779" s="7" t="s">
        <v>33396</v>
      </c>
      <c r="E9779" s="7" t="s">
        <v>10</v>
      </c>
      <c r="F9779" s="7" t="s">
        <v>10</v>
      </c>
      <c r="G9779" s="7" t="s">
        <v>12</v>
      </c>
    </row>
    <row r="9780" customFormat="false" ht="15.75" hidden="false" customHeight="false" outlineLevel="0" collapsed="false">
      <c r="A9780" s="3" t="n">
        <v>9779</v>
      </c>
      <c r="B9780" s="4" t="s">
        <v>33397</v>
      </c>
      <c r="C9780" s="4" t="s">
        <v>33398</v>
      </c>
      <c r="D9780" s="4" t="s">
        <v>33399</v>
      </c>
      <c r="E9780" s="4" t="s">
        <v>10</v>
      </c>
      <c r="F9780" s="4" t="s">
        <v>33400</v>
      </c>
      <c r="G9780" s="4" t="s">
        <v>12</v>
      </c>
    </row>
    <row r="9781" customFormat="false" ht="15.75" hidden="false" customHeight="false" outlineLevel="0" collapsed="false">
      <c r="A9781" s="3" t="n">
        <v>9780</v>
      </c>
      <c r="B9781" s="4" t="s">
        <v>33401</v>
      </c>
      <c r="C9781" s="4" t="s">
        <v>51</v>
      </c>
      <c r="D9781" s="4" t="s">
        <v>33402</v>
      </c>
      <c r="E9781" s="4" t="n">
        <f aca="false">+912065404333</f>
        <v>912065404333</v>
      </c>
      <c r="F9781" s="4" t="s">
        <v>33403</v>
      </c>
      <c r="G9781" s="4" t="s">
        <v>12</v>
      </c>
    </row>
    <row r="9782" customFormat="false" ht="15.75" hidden="false" customHeight="false" outlineLevel="0" collapsed="false">
      <c r="A9782" s="3" t="n">
        <v>9781</v>
      </c>
      <c r="B9782" s="4" t="s">
        <v>33404</v>
      </c>
      <c r="C9782" s="4" t="s">
        <v>33405</v>
      </c>
      <c r="D9782" s="4" t="s">
        <v>33406</v>
      </c>
      <c r="E9782" s="4" t="n">
        <f aca="false">+918023584699</f>
        <v>918023584699</v>
      </c>
      <c r="F9782" s="4" t="s">
        <v>33407</v>
      </c>
      <c r="G9782" s="4" t="s">
        <v>12</v>
      </c>
    </row>
    <row r="9783" customFormat="false" ht="15.75" hidden="false" customHeight="false" outlineLevel="0" collapsed="false">
      <c r="A9783" s="3" t="n">
        <v>9782</v>
      </c>
      <c r="B9783" s="4" t="s">
        <v>33408</v>
      </c>
      <c r="C9783" s="4" t="s">
        <v>25141</v>
      </c>
      <c r="D9783" s="4" t="s">
        <v>33409</v>
      </c>
      <c r="E9783" s="4" t="s">
        <v>10</v>
      </c>
      <c r="F9783" s="4" t="s">
        <v>33410</v>
      </c>
      <c r="G9783" s="4" t="s">
        <v>12</v>
      </c>
    </row>
    <row r="9784" customFormat="false" ht="15.75" hidden="false" customHeight="false" outlineLevel="0" collapsed="false">
      <c r="A9784" s="3" t="n">
        <v>9783</v>
      </c>
      <c r="B9784" s="4" t="s">
        <v>33411</v>
      </c>
      <c r="C9784" s="4" t="s">
        <v>33412</v>
      </c>
      <c r="D9784" s="4" t="s">
        <v>33413</v>
      </c>
      <c r="E9784" s="4" t="n">
        <f aca="false">+912066083174  +912267009026</f>
        <v>1824333092200</v>
      </c>
      <c r="F9784" s="4" t="s">
        <v>33414</v>
      </c>
      <c r="G9784" s="4" t="s">
        <v>12</v>
      </c>
    </row>
    <row r="9785" customFormat="false" ht="15.75" hidden="false" customHeight="false" outlineLevel="0" collapsed="false">
      <c r="A9785" s="3" t="n">
        <v>9784</v>
      </c>
      <c r="B9785" s="4" t="s">
        <v>33415</v>
      </c>
      <c r="C9785" s="4" t="s">
        <v>33416</v>
      </c>
      <c r="D9785" s="4" t="s">
        <v>33417</v>
      </c>
      <c r="E9785" s="4" t="n">
        <f aca="false">+919545458606</f>
        <v>919545458606</v>
      </c>
      <c r="F9785" s="4" t="s">
        <v>33418</v>
      </c>
      <c r="G9785" s="4" t="s">
        <v>12</v>
      </c>
    </row>
    <row r="9786" customFormat="false" ht="15.75" hidden="false" customHeight="false" outlineLevel="0" collapsed="false">
      <c r="A9786" s="3" t="n">
        <v>9785</v>
      </c>
      <c r="B9786" s="4" t="s">
        <v>33419</v>
      </c>
      <c r="C9786" s="4" t="s">
        <v>1708</v>
      </c>
      <c r="D9786" s="4" t="s">
        <v>33420</v>
      </c>
      <c r="E9786" s="4" t="n">
        <f aca="false">+919901840840</f>
        <v>919901840840</v>
      </c>
      <c r="F9786" s="4" t="s">
        <v>33421</v>
      </c>
      <c r="G9786" s="4" t="s">
        <v>12</v>
      </c>
    </row>
    <row r="9787" customFormat="false" ht="15.75" hidden="false" customHeight="false" outlineLevel="0" collapsed="false">
      <c r="A9787" s="3" t="n">
        <v>9786</v>
      </c>
      <c r="B9787" s="4" t="s">
        <v>33422</v>
      </c>
      <c r="C9787" s="4" t="s">
        <v>33423</v>
      </c>
      <c r="D9787" s="4" t="s">
        <v>33424</v>
      </c>
      <c r="E9787" s="4" t="n">
        <f aca="false">+914067046004</f>
        <v>914067046004</v>
      </c>
      <c r="F9787" s="4" t="s">
        <v>33425</v>
      </c>
      <c r="G9787" s="4" t="s">
        <v>12</v>
      </c>
    </row>
    <row r="9788" customFormat="false" ht="15.75" hidden="false" customHeight="false" outlineLevel="0" collapsed="false">
      <c r="A9788" s="3" t="n">
        <v>9787</v>
      </c>
      <c r="B9788" s="4" t="s">
        <v>33426</v>
      </c>
      <c r="C9788" s="4" t="s">
        <v>33427</v>
      </c>
      <c r="D9788" s="4" t="s">
        <v>33428</v>
      </c>
      <c r="E9788" s="4" t="s">
        <v>10</v>
      </c>
      <c r="F9788" s="4" t="s">
        <v>33429</v>
      </c>
      <c r="G9788" s="4" t="s">
        <v>12</v>
      </c>
    </row>
    <row r="9789" customFormat="false" ht="15.75" hidden="false" customHeight="false" outlineLevel="0" collapsed="false">
      <c r="A9789" s="3" t="n">
        <v>9788</v>
      </c>
      <c r="B9789" s="4" t="s">
        <v>33430</v>
      </c>
      <c r="C9789" s="4" t="s">
        <v>33431</v>
      </c>
      <c r="D9789" s="4" t="s">
        <v>33432</v>
      </c>
      <c r="E9789" s="4" t="n">
        <f aca="false">+914442641345</f>
        <v>914442641345</v>
      </c>
      <c r="F9789" s="4" t="s">
        <v>33433</v>
      </c>
      <c r="G9789" s="4" t="s">
        <v>12</v>
      </c>
    </row>
    <row r="9790" customFormat="false" ht="15.75" hidden="false" customHeight="false" outlineLevel="0" collapsed="false">
      <c r="A9790" s="3" t="n">
        <v>9789</v>
      </c>
      <c r="B9790" s="4" t="s">
        <v>33434</v>
      </c>
      <c r="C9790" s="4" t="s">
        <v>33435</v>
      </c>
      <c r="D9790" s="4" t="s">
        <v>33436</v>
      </c>
      <c r="E9790" s="4" t="s">
        <v>10</v>
      </c>
      <c r="F9790" s="4" t="s">
        <v>33437</v>
      </c>
      <c r="G9790" s="4" t="s">
        <v>12</v>
      </c>
    </row>
    <row r="9791" customFormat="false" ht="15.75" hidden="false" customHeight="false" outlineLevel="0" collapsed="false">
      <c r="A9791" s="3" t="n">
        <v>9790</v>
      </c>
      <c r="B9791" s="4" t="s">
        <v>33438</v>
      </c>
      <c r="C9791" s="4" t="s">
        <v>33439</v>
      </c>
      <c r="D9791" s="6" t="s">
        <v>33440</v>
      </c>
      <c r="E9791" s="4" t="s">
        <v>10</v>
      </c>
      <c r="F9791" s="4" t="s">
        <v>33441</v>
      </c>
      <c r="G9791" s="4" t="s">
        <v>12</v>
      </c>
    </row>
    <row r="9792" customFormat="false" ht="15.75" hidden="false" customHeight="false" outlineLevel="0" collapsed="false">
      <c r="A9792" s="3" t="n">
        <v>9791</v>
      </c>
      <c r="B9792" s="4" t="s">
        <v>33442</v>
      </c>
      <c r="C9792" s="4" t="s">
        <v>31</v>
      </c>
      <c r="D9792" s="4" t="s">
        <v>33443</v>
      </c>
      <c r="E9792" s="4" t="s">
        <v>10</v>
      </c>
      <c r="F9792" s="4" t="s">
        <v>33444</v>
      </c>
      <c r="G9792" s="4" t="s">
        <v>12</v>
      </c>
    </row>
    <row r="9793" customFormat="false" ht="15.75" hidden="false" customHeight="false" outlineLevel="0" collapsed="false">
      <c r="A9793" s="3" t="n">
        <v>9792</v>
      </c>
      <c r="B9793" s="4" t="s">
        <v>33445</v>
      </c>
      <c r="C9793" s="4" t="s">
        <v>33446</v>
      </c>
      <c r="D9793" s="4" t="s">
        <v>33447</v>
      </c>
      <c r="E9793" s="4" t="n">
        <f aca="false">+917132039867</f>
        <v>917132039867</v>
      </c>
      <c r="F9793" s="4" t="s">
        <v>33448</v>
      </c>
      <c r="G9793" s="4" t="s">
        <v>12</v>
      </c>
    </row>
    <row r="9794" customFormat="false" ht="15.75" hidden="false" customHeight="false" outlineLevel="0" collapsed="false">
      <c r="A9794" s="3" t="n">
        <v>9793</v>
      </c>
      <c r="B9794" s="4" t="s">
        <v>33449</v>
      </c>
      <c r="C9794" s="4" t="s">
        <v>30349</v>
      </c>
      <c r="D9794" s="4" t="s">
        <v>33450</v>
      </c>
      <c r="E9794" s="4" t="s">
        <v>33451</v>
      </c>
      <c r="F9794" s="4" t="s">
        <v>33452</v>
      </c>
      <c r="G9794" s="4" t="s">
        <v>12</v>
      </c>
    </row>
    <row r="9795" customFormat="false" ht="15.75" hidden="false" customHeight="false" outlineLevel="0" collapsed="false">
      <c r="A9795" s="3" t="n">
        <v>9794</v>
      </c>
      <c r="B9795" s="4" t="s">
        <v>33453</v>
      </c>
      <c r="C9795" s="4" t="s">
        <v>33454</v>
      </c>
      <c r="D9795" s="4" t="s">
        <v>33455</v>
      </c>
      <c r="E9795" s="4" t="n">
        <f aca="false">+919849800430</f>
        <v>919849800430</v>
      </c>
      <c r="F9795" s="10" t="s">
        <v>33456</v>
      </c>
      <c r="G9795" s="4" t="s">
        <v>12</v>
      </c>
    </row>
    <row r="9796" customFormat="false" ht="15.75" hidden="false" customHeight="false" outlineLevel="0" collapsed="false">
      <c r="A9796" s="3" t="n">
        <v>9795</v>
      </c>
      <c r="B9796" s="4" t="s">
        <v>33457</v>
      </c>
      <c r="C9796" s="4" t="s">
        <v>33458</v>
      </c>
      <c r="D9796" s="4" t="s">
        <v>33459</v>
      </c>
      <c r="E9796" s="4" t="s">
        <v>10</v>
      </c>
      <c r="F9796" s="4" t="s">
        <v>33460</v>
      </c>
      <c r="G9796" s="4" t="s">
        <v>12</v>
      </c>
    </row>
    <row r="9797" customFormat="false" ht="15.75" hidden="false" customHeight="false" outlineLevel="0" collapsed="false">
      <c r="A9797" s="3" t="n">
        <v>9796</v>
      </c>
      <c r="B9797" s="4" t="s">
        <v>33461</v>
      </c>
      <c r="C9797" s="4" t="s">
        <v>33462</v>
      </c>
      <c r="D9797" s="4" t="s">
        <v>33463</v>
      </c>
      <c r="E9797" s="4" t="s">
        <v>10</v>
      </c>
      <c r="F9797" s="4" t="s">
        <v>33464</v>
      </c>
      <c r="G9797" s="4" t="s">
        <v>12</v>
      </c>
    </row>
    <row r="9798" customFormat="false" ht="15.75" hidden="false" customHeight="false" outlineLevel="0" collapsed="false">
      <c r="A9798" s="3" t="n">
        <v>9797</v>
      </c>
      <c r="B9798" s="4" t="s">
        <v>33465</v>
      </c>
      <c r="C9798" s="4" t="s">
        <v>33466</v>
      </c>
      <c r="D9798" s="4" t="s">
        <v>33467</v>
      </c>
      <c r="E9798" s="4" t="s">
        <v>10</v>
      </c>
      <c r="F9798" s="4" t="s">
        <v>33468</v>
      </c>
      <c r="G9798" s="4" t="s">
        <v>12</v>
      </c>
    </row>
    <row r="9799" customFormat="false" ht="15.75" hidden="false" customHeight="false" outlineLevel="0" collapsed="false">
      <c r="A9799" s="3" t="n">
        <v>9798</v>
      </c>
      <c r="B9799" s="4" t="s">
        <v>33469</v>
      </c>
      <c r="C9799" s="4" t="s">
        <v>33470</v>
      </c>
      <c r="D9799" s="4" t="s">
        <v>33471</v>
      </c>
      <c r="E9799" s="4" t="n">
        <f aca="false">+914023390940</f>
        <v>914023390940</v>
      </c>
      <c r="F9799" s="4" t="s">
        <v>33472</v>
      </c>
      <c r="G9799" s="4" t="s">
        <v>12</v>
      </c>
    </row>
    <row r="9800" customFormat="false" ht="15.75" hidden="false" customHeight="false" outlineLevel="0" collapsed="false">
      <c r="A9800" s="3" t="n">
        <v>9799</v>
      </c>
      <c r="B9800" s="4" t="s">
        <v>33473</v>
      </c>
      <c r="C9800" s="4" t="s">
        <v>33474</v>
      </c>
      <c r="D9800" s="4" t="s">
        <v>33475</v>
      </c>
      <c r="E9800" s="4" t="n">
        <f aca="false">+912030242078</f>
        <v>912030242078</v>
      </c>
      <c r="F9800" s="4" t="s">
        <v>33476</v>
      </c>
      <c r="G9800" s="4" t="s">
        <v>12</v>
      </c>
    </row>
    <row r="9801" customFormat="false" ht="15.75" hidden="false" customHeight="false" outlineLevel="0" collapsed="false">
      <c r="A9801" s="3" t="n">
        <v>9800</v>
      </c>
      <c r="B9801" s="4" t="s">
        <v>33477</v>
      </c>
      <c r="C9801" s="4" t="s">
        <v>33478</v>
      </c>
      <c r="D9801" s="6" t="s">
        <v>33479</v>
      </c>
      <c r="E9801" s="4" t="s">
        <v>10</v>
      </c>
      <c r="F9801" s="4" t="s">
        <v>33480</v>
      </c>
      <c r="G9801" s="4" t="s">
        <v>12</v>
      </c>
    </row>
    <row r="9802" customFormat="false" ht="15.75" hidden="false" customHeight="false" outlineLevel="0" collapsed="false">
      <c r="A9802" s="3" t="n">
        <v>9801</v>
      </c>
      <c r="B9802" s="4" t="s">
        <v>33481</v>
      </c>
      <c r="C9802" s="4" t="s">
        <v>5689</v>
      </c>
      <c r="D9802" s="4" t="s">
        <v>33482</v>
      </c>
      <c r="E9802" s="4" t="n">
        <f aca="false">+918042188850</f>
        <v>918042188850</v>
      </c>
      <c r="F9802" s="4" t="s">
        <v>33483</v>
      </c>
      <c r="G9802" s="4" t="s">
        <v>12</v>
      </c>
    </row>
    <row r="9803" customFormat="false" ht="15.75" hidden="false" customHeight="false" outlineLevel="0" collapsed="false">
      <c r="A9803" s="3" t="n">
        <v>9802</v>
      </c>
      <c r="B9803" s="4" t="s">
        <v>33484</v>
      </c>
      <c r="C9803" s="4" t="s">
        <v>31</v>
      </c>
      <c r="D9803" s="4" t="s">
        <v>33485</v>
      </c>
      <c r="E9803" s="4" t="s">
        <v>10</v>
      </c>
      <c r="F9803" s="4" t="s">
        <v>33486</v>
      </c>
      <c r="G9803" s="4" t="s">
        <v>12</v>
      </c>
    </row>
    <row r="9804" customFormat="false" ht="15.75" hidden="false" customHeight="false" outlineLevel="0" collapsed="false">
      <c r="A9804" s="3" t="n">
        <v>9803</v>
      </c>
      <c r="B9804" s="4" t="s">
        <v>33487</v>
      </c>
      <c r="C9804" s="4" t="s">
        <v>33488</v>
      </c>
      <c r="D9804" s="4" t="s">
        <v>33489</v>
      </c>
      <c r="E9804" s="4" t="s">
        <v>10</v>
      </c>
      <c r="F9804" s="4" t="s">
        <v>33490</v>
      </c>
      <c r="G9804" s="4" t="s">
        <v>12</v>
      </c>
    </row>
    <row r="9805" customFormat="false" ht="15.75" hidden="false" customHeight="false" outlineLevel="0" collapsed="false">
      <c r="A9805" s="3" t="n">
        <v>9804</v>
      </c>
      <c r="B9805" s="4" t="s">
        <v>33491</v>
      </c>
      <c r="C9805" s="4" t="s">
        <v>7959</v>
      </c>
      <c r="D9805" s="4" t="s">
        <v>33492</v>
      </c>
      <c r="E9805" s="4" t="n">
        <f aca="false">+914023119633</f>
        <v>914023119633</v>
      </c>
      <c r="F9805" s="4" t="s">
        <v>33493</v>
      </c>
      <c r="G9805" s="4" t="s">
        <v>12</v>
      </c>
    </row>
    <row r="9806" customFormat="false" ht="15.75" hidden="false" customHeight="false" outlineLevel="0" collapsed="false">
      <c r="A9806" s="3" t="n">
        <v>9805</v>
      </c>
      <c r="B9806" s="4" t="s">
        <v>33494</v>
      </c>
      <c r="C9806" s="4" t="s">
        <v>10843</v>
      </c>
      <c r="D9806" s="4" t="s">
        <v>33495</v>
      </c>
      <c r="E9806" s="4" t="s">
        <v>10</v>
      </c>
      <c r="F9806" s="4" t="s">
        <v>33496</v>
      </c>
      <c r="G9806" s="4" t="s">
        <v>12</v>
      </c>
    </row>
    <row r="9807" customFormat="false" ht="15.75" hidden="false" customHeight="false" outlineLevel="0" collapsed="false">
      <c r="A9807" s="3" t="n">
        <v>9806</v>
      </c>
      <c r="B9807" s="4" t="s">
        <v>33497</v>
      </c>
      <c r="C9807" s="4" t="s">
        <v>163</v>
      </c>
      <c r="D9807" s="4" t="s">
        <v>33498</v>
      </c>
      <c r="E9807" s="4" t="s">
        <v>33499</v>
      </c>
      <c r="F9807" s="4" t="s">
        <v>33500</v>
      </c>
      <c r="G9807" s="4" t="s">
        <v>12</v>
      </c>
    </row>
    <row r="9808" customFormat="false" ht="15.75" hidden="false" customHeight="false" outlineLevel="0" collapsed="false">
      <c r="A9808" s="3" t="n">
        <v>9807</v>
      </c>
      <c r="B9808" s="4" t="s">
        <v>33501</v>
      </c>
      <c r="C9808" s="4" t="s">
        <v>33502</v>
      </c>
      <c r="D9808" s="4" t="s">
        <v>33503</v>
      </c>
      <c r="E9808" s="4" t="n">
        <f aca="false">+912066036478</f>
        <v>912066036478</v>
      </c>
      <c r="F9808" s="4" t="s">
        <v>33504</v>
      </c>
      <c r="G9808" s="4" t="s">
        <v>12</v>
      </c>
    </row>
    <row r="9809" customFormat="false" ht="15.75" hidden="false" customHeight="false" outlineLevel="0" collapsed="false">
      <c r="A9809" s="3" t="n">
        <v>9808</v>
      </c>
      <c r="B9809" s="4" t="s">
        <v>33505</v>
      </c>
      <c r="C9809" s="4" t="s">
        <v>11790</v>
      </c>
      <c r="D9809" s="6" t="s">
        <v>33506</v>
      </c>
      <c r="E9809" s="4" t="s">
        <v>10</v>
      </c>
      <c r="F9809" s="4" t="s">
        <v>33507</v>
      </c>
      <c r="G9809" s="4" t="s">
        <v>12</v>
      </c>
    </row>
    <row r="9810" customFormat="false" ht="15.75" hidden="false" customHeight="false" outlineLevel="0" collapsed="false">
      <c r="A9810" s="3" t="n">
        <v>9809</v>
      </c>
      <c r="B9810" s="4" t="s">
        <v>33508</v>
      </c>
      <c r="C9810" s="4" t="s">
        <v>31</v>
      </c>
      <c r="D9810" s="4" t="s">
        <v>33509</v>
      </c>
      <c r="E9810" s="4" t="s">
        <v>10</v>
      </c>
      <c r="F9810" s="4" t="s">
        <v>33510</v>
      </c>
      <c r="G9810" s="4" t="s">
        <v>12</v>
      </c>
    </row>
    <row r="9811" customFormat="false" ht="15.75" hidden="false" customHeight="false" outlineLevel="0" collapsed="false">
      <c r="A9811" s="3" t="n">
        <v>9810</v>
      </c>
      <c r="B9811" s="4" t="s">
        <v>33511</v>
      </c>
      <c r="C9811" s="4" t="s">
        <v>1652</v>
      </c>
      <c r="D9811" s="4" t="s">
        <v>33512</v>
      </c>
      <c r="E9811" s="4" t="n">
        <f aca="false">+916573046294</f>
        <v>916573046294</v>
      </c>
      <c r="F9811" s="4" t="s">
        <v>33513</v>
      </c>
      <c r="G9811" s="4" t="s">
        <v>12</v>
      </c>
    </row>
    <row r="9812" customFormat="false" ht="15.75" hidden="false" customHeight="false" outlineLevel="0" collapsed="false">
      <c r="A9812" s="3" t="n">
        <v>9811</v>
      </c>
      <c r="B9812" s="4" t="s">
        <v>33514</v>
      </c>
      <c r="C9812" s="4" t="s">
        <v>31</v>
      </c>
      <c r="D9812" s="4" t="s">
        <v>33515</v>
      </c>
      <c r="E9812" s="4" t="s">
        <v>10</v>
      </c>
      <c r="F9812" s="4" t="s">
        <v>33516</v>
      </c>
      <c r="G9812" s="4" t="s">
        <v>12</v>
      </c>
    </row>
    <row r="9813" customFormat="false" ht="15.75" hidden="false" customHeight="false" outlineLevel="0" collapsed="false">
      <c r="A9813" s="3" t="n">
        <v>9812</v>
      </c>
      <c r="B9813" s="4" t="s">
        <v>33517</v>
      </c>
      <c r="C9813" s="4" t="s">
        <v>1652</v>
      </c>
      <c r="D9813" s="4" t="s">
        <v>33518</v>
      </c>
      <c r="E9813" s="4" t="n">
        <f aca="false">+919841031311</f>
        <v>919841031311</v>
      </c>
      <c r="F9813" s="4" t="s">
        <v>33519</v>
      </c>
      <c r="G9813" s="4" t="s">
        <v>12</v>
      </c>
    </row>
    <row r="9814" customFormat="false" ht="15.75" hidden="false" customHeight="false" outlineLevel="0" collapsed="false">
      <c r="A9814" s="3" t="n">
        <v>9813</v>
      </c>
      <c r="B9814" s="4" t="s">
        <v>33520</v>
      </c>
      <c r="C9814" s="4" t="s">
        <v>33521</v>
      </c>
      <c r="D9814" s="4" t="s">
        <v>33522</v>
      </c>
      <c r="E9814" s="4" t="s">
        <v>10</v>
      </c>
      <c r="F9814" s="4" t="s">
        <v>33523</v>
      </c>
      <c r="G9814" s="4" t="s">
        <v>12</v>
      </c>
    </row>
    <row r="9815" customFormat="false" ht="15.75" hidden="false" customHeight="false" outlineLevel="0" collapsed="false">
      <c r="A9815" s="3" t="n">
        <v>9814</v>
      </c>
      <c r="B9815" s="4" t="s">
        <v>33524</v>
      </c>
      <c r="C9815" s="4" t="s">
        <v>33525</v>
      </c>
      <c r="D9815" s="4" t="s">
        <v>33526</v>
      </c>
      <c r="E9815" s="4" t="s">
        <v>10</v>
      </c>
      <c r="F9815" s="4" t="s">
        <v>33527</v>
      </c>
      <c r="G9815" s="4" t="s">
        <v>12</v>
      </c>
    </row>
    <row r="9816" customFormat="false" ht="15.75" hidden="false" customHeight="false" outlineLevel="0" collapsed="false">
      <c r="A9816" s="3" t="n">
        <v>9815</v>
      </c>
      <c r="B9816" s="4" t="s">
        <v>33528</v>
      </c>
      <c r="C9816" s="4" t="s">
        <v>33529</v>
      </c>
      <c r="D9816" s="4" t="s">
        <v>33530</v>
      </c>
      <c r="E9816" s="4" t="s">
        <v>33531</v>
      </c>
      <c r="F9816" s="4" t="s">
        <v>33532</v>
      </c>
      <c r="G9816" s="4" t="s">
        <v>12</v>
      </c>
    </row>
    <row r="9817" customFormat="false" ht="15.75" hidden="false" customHeight="false" outlineLevel="0" collapsed="false">
      <c r="A9817" s="3" t="n">
        <v>9816</v>
      </c>
      <c r="B9817" s="4" t="s">
        <v>33533</v>
      </c>
      <c r="C9817" s="4" t="s">
        <v>33534</v>
      </c>
      <c r="D9817" s="4" t="s">
        <v>33535</v>
      </c>
      <c r="E9817" s="4" t="s">
        <v>10</v>
      </c>
      <c r="F9817" s="4" t="s">
        <v>33536</v>
      </c>
      <c r="G9817" s="4" t="s">
        <v>12</v>
      </c>
    </row>
    <row r="9818" customFormat="false" ht="15.75" hidden="false" customHeight="false" outlineLevel="0" collapsed="false">
      <c r="A9818" s="3" t="n">
        <v>9817</v>
      </c>
      <c r="B9818" s="4" t="s">
        <v>33537</v>
      </c>
      <c r="C9818" s="4" t="s">
        <v>1652</v>
      </c>
      <c r="D9818" s="4" t="s">
        <v>33538</v>
      </c>
      <c r="E9818" s="4" t="s">
        <v>10</v>
      </c>
      <c r="F9818" s="4" t="s">
        <v>33539</v>
      </c>
      <c r="G9818" s="4" t="s">
        <v>12</v>
      </c>
    </row>
    <row r="9819" customFormat="false" ht="15.75" hidden="false" customHeight="false" outlineLevel="0" collapsed="false">
      <c r="A9819" s="3" t="n">
        <v>9818</v>
      </c>
      <c r="B9819" s="4" t="s">
        <v>33540</v>
      </c>
      <c r="C9819" s="4" t="s">
        <v>33541</v>
      </c>
      <c r="D9819" s="4" t="s">
        <v>33542</v>
      </c>
      <c r="E9819" s="4" t="n">
        <f aca="false">+918805525650</f>
        <v>918805525650</v>
      </c>
      <c r="F9819" s="4" t="s">
        <v>33543</v>
      </c>
      <c r="G9819" s="4" t="s">
        <v>12</v>
      </c>
    </row>
    <row r="9820" customFormat="false" ht="15.75" hidden="false" customHeight="false" outlineLevel="0" collapsed="false">
      <c r="A9820" s="3" t="n">
        <v>9819</v>
      </c>
      <c r="B9820" s="4" t="s">
        <v>33544</v>
      </c>
      <c r="C9820" s="4" t="s">
        <v>1652</v>
      </c>
      <c r="D9820" s="4" t="s">
        <v>33545</v>
      </c>
      <c r="E9820" s="4" t="s">
        <v>10</v>
      </c>
      <c r="F9820" s="4" t="s">
        <v>33546</v>
      </c>
      <c r="G9820" s="4" t="s">
        <v>12</v>
      </c>
    </row>
    <row r="9821" customFormat="false" ht="15.75" hidden="false" customHeight="false" outlineLevel="0" collapsed="false">
      <c r="A9821" s="3" t="n">
        <v>9820</v>
      </c>
      <c r="B9821" s="4" t="s">
        <v>33547</v>
      </c>
      <c r="C9821" s="4" t="s">
        <v>33548</v>
      </c>
      <c r="D9821" s="4" t="s">
        <v>33549</v>
      </c>
      <c r="E9821" s="4" t="s">
        <v>10</v>
      </c>
      <c r="F9821" s="4" t="s">
        <v>33550</v>
      </c>
      <c r="G9821" s="4" t="s">
        <v>12</v>
      </c>
    </row>
    <row r="9822" customFormat="false" ht="15.75" hidden="false" customHeight="false" outlineLevel="0" collapsed="false">
      <c r="A9822" s="3" t="n">
        <v>9821</v>
      </c>
      <c r="B9822" s="4" t="s">
        <v>33551</v>
      </c>
      <c r="C9822" s="4" t="s">
        <v>33552</v>
      </c>
      <c r="D9822" s="4" t="s">
        <v>33553</v>
      </c>
      <c r="E9822" s="4" t="s">
        <v>10</v>
      </c>
      <c r="F9822" s="10" t="s">
        <v>33554</v>
      </c>
      <c r="G9822" s="4" t="s">
        <v>12</v>
      </c>
    </row>
    <row r="9823" customFormat="false" ht="15.75" hidden="false" customHeight="false" outlineLevel="0" collapsed="false">
      <c r="A9823" s="3" t="n">
        <v>9822</v>
      </c>
      <c r="B9823" s="4" t="s">
        <v>33555</v>
      </c>
      <c r="C9823" s="4" t="s">
        <v>16759</v>
      </c>
      <c r="D9823" s="4" t="s">
        <v>33556</v>
      </c>
      <c r="E9823" s="4" t="s">
        <v>10</v>
      </c>
      <c r="F9823" s="4" t="s">
        <v>33557</v>
      </c>
      <c r="G9823" s="4" t="s">
        <v>12</v>
      </c>
    </row>
    <row r="9824" customFormat="false" ht="15.75" hidden="false" customHeight="false" outlineLevel="0" collapsed="false">
      <c r="A9824" s="3" t="n">
        <v>9823</v>
      </c>
      <c r="B9824" s="4" t="s">
        <v>27467</v>
      </c>
      <c r="C9824" s="4" t="s">
        <v>33558</v>
      </c>
      <c r="D9824" s="4" t="s">
        <v>33559</v>
      </c>
      <c r="E9824" s="4" t="s">
        <v>33560</v>
      </c>
      <c r="F9824" s="4" t="s">
        <v>27471</v>
      </c>
      <c r="G9824" s="4" t="s">
        <v>12</v>
      </c>
    </row>
    <row r="9825" customFormat="false" ht="15.75" hidden="false" customHeight="false" outlineLevel="0" collapsed="false">
      <c r="A9825" s="3" t="n">
        <v>9824</v>
      </c>
      <c r="B9825" s="4" t="s">
        <v>33561</v>
      </c>
      <c r="C9825" s="4" t="s">
        <v>32765</v>
      </c>
      <c r="D9825" s="4" t="s">
        <v>33562</v>
      </c>
      <c r="E9825" s="4" t="n">
        <f aca="false">+914442637181</f>
        <v>914442637181</v>
      </c>
      <c r="F9825" s="4" t="s">
        <v>33563</v>
      </c>
      <c r="G9825" s="4" t="s">
        <v>12</v>
      </c>
    </row>
    <row r="9826" customFormat="false" ht="15.75" hidden="false" customHeight="false" outlineLevel="0" collapsed="false">
      <c r="A9826" s="3" t="n">
        <v>9825</v>
      </c>
      <c r="B9826" s="4" t="s">
        <v>33564</v>
      </c>
      <c r="C9826" s="4" t="s">
        <v>33565</v>
      </c>
      <c r="D9826" s="4" t="s">
        <v>33566</v>
      </c>
      <c r="E9826" s="4" t="n">
        <f aca="false">+912041043526</f>
        <v>912041043526</v>
      </c>
      <c r="F9826" s="4" t="s">
        <v>33567</v>
      </c>
      <c r="G9826" s="4" t="s">
        <v>12</v>
      </c>
    </row>
    <row r="9827" customFormat="false" ht="15.75" hidden="false" customHeight="false" outlineLevel="0" collapsed="false">
      <c r="A9827" s="3" t="n">
        <v>9826</v>
      </c>
      <c r="B9827" s="4" t="s">
        <v>33568</v>
      </c>
      <c r="C9827" s="4" t="s">
        <v>26628</v>
      </c>
      <c r="D9827" s="4" t="s">
        <v>33569</v>
      </c>
      <c r="E9827" s="4" t="s">
        <v>10</v>
      </c>
      <c r="F9827" s="4" t="s">
        <v>33570</v>
      </c>
      <c r="G9827" s="4" t="s">
        <v>12</v>
      </c>
    </row>
    <row r="9828" customFormat="false" ht="15.75" hidden="false" customHeight="false" outlineLevel="0" collapsed="false">
      <c r="A9828" s="3" t="n">
        <v>9827</v>
      </c>
      <c r="B9828" s="4" t="s">
        <v>33571</v>
      </c>
      <c r="C9828" s="4" t="s">
        <v>1821</v>
      </c>
      <c r="D9828" s="4" t="s">
        <v>33572</v>
      </c>
      <c r="E9828" s="4" t="n">
        <f aca="false">+911244197108</f>
        <v>911244197108</v>
      </c>
      <c r="F9828" s="4" t="s">
        <v>33573</v>
      </c>
      <c r="G9828" s="4" t="s">
        <v>12</v>
      </c>
    </row>
    <row r="9829" customFormat="false" ht="15.75" hidden="false" customHeight="false" outlineLevel="0" collapsed="false">
      <c r="A9829" s="3" t="n">
        <v>9828</v>
      </c>
      <c r="B9829" s="4" t="s">
        <v>33574</v>
      </c>
      <c r="C9829" s="4" t="s">
        <v>33575</v>
      </c>
      <c r="D9829" s="4" t="s">
        <v>33576</v>
      </c>
      <c r="E9829" s="4" t="s">
        <v>10</v>
      </c>
      <c r="F9829" s="4" t="s">
        <v>33577</v>
      </c>
      <c r="G9829" s="4" t="s">
        <v>12</v>
      </c>
    </row>
    <row r="9830" customFormat="false" ht="15.75" hidden="false" customHeight="false" outlineLevel="0" collapsed="false">
      <c r="A9830" s="3" t="n">
        <v>9829</v>
      </c>
      <c r="B9830" s="4" t="s">
        <v>33578</v>
      </c>
      <c r="C9830" s="4" t="s">
        <v>7867</v>
      </c>
      <c r="D9830" s="4" t="s">
        <v>33579</v>
      </c>
      <c r="E9830" s="4" t="s">
        <v>10</v>
      </c>
      <c r="F9830" s="4" t="s">
        <v>33580</v>
      </c>
      <c r="G9830" s="4" t="s">
        <v>12</v>
      </c>
    </row>
    <row r="9831" customFormat="false" ht="15.75" hidden="false" customHeight="false" outlineLevel="0" collapsed="false">
      <c r="A9831" s="3" t="n">
        <v>9830</v>
      </c>
      <c r="B9831" s="4" t="s">
        <v>33581</v>
      </c>
      <c r="C9831" s="4" t="s">
        <v>33582</v>
      </c>
      <c r="D9831" s="4" t="s">
        <v>33583</v>
      </c>
      <c r="E9831" s="4" t="s">
        <v>10</v>
      </c>
      <c r="F9831" s="4" t="s">
        <v>33584</v>
      </c>
      <c r="G9831" s="4" t="s">
        <v>12</v>
      </c>
    </row>
    <row r="9832" customFormat="false" ht="15.75" hidden="false" customHeight="false" outlineLevel="0" collapsed="false">
      <c r="A9832" s="3" t="n">
        <v>9831</v>
      </c>
      <c r="B9832" s="4" t="s">
        <v>33585</v>
      </c>
      <c r="C9832" s="4" t="s">
        <v>2693</v>
      </c>
      <c r="D9832" s="4" t="s">
        <v>33586</v>
      </c>
      <c r="E9832" s="4" t="s">
        <v>10</v>
      </c>
      <c r="F9832" s="4" t="s">
        <v>33587</v>
      </c>
      <c r="G9832" s="4" t="s">
        <v>12</v>
      </c>
    </row>
    <row r="9833" customFormat="false" ht="15.75" hidden="false" customHeight="false" outlineLevel="0" collapsed="false">
      <c r="A9833" s="3" t="n">
        <v>9832</v>
      </c>
      <c r="B9833" s="4" t="s">
        <v>33588</v>
      </c>
      <c r="C9833" s="4" t="s">
        <v>33589</v>
      </c>
      <c r="D9833" s="4" t="s">
        <v>33590</v>
      </c>
      <c r="E9833" s="4" t="s">
        <v>10</v>
      </c>
      <c r="F9833" s="4" t="s">
        <v>33591</v>
      </c>
      <c r="G9833" s="4" t="s">
        <v>12</v>
      </c>
    </row>
    <row r="9834" customFormat="false" ht="15.75" hidden="false" customHeight="false" outlineLevel="0" collapsed="false">
      <c r="A9834" s="3" t="n">
        <v>9833</v>
      </c>
      <c r="B9834" s="4" t="s">
        <v>33592</v>
      </c>
      <c r="C9834" s="4" t="s">
        <v>1652</v>
      </c>
      <c r="D9834" s="4" t="s">
        <v>33593</v>
      </c>
      <c r="E9834" s="4" t="s">
        <v>10</v>
      </c>
      <c r="F9834" s="4" t="s">
        <v>33594</v>
      </c>
      <c r="G9834" s="4" t="s">
        <v>12</v>
      </c>
    </row>
    <row r="9835" customFormat="false" ht="15.75" hidden="false" customHeight="false" outlineLevel="0" collapsed="false">
      <c r="A9835" s="3" t="n">
        <v>9834</v>
      </c>
      <c r="B9835" s="4" t="s">
        <v>33595</v>
      </c>
      <c r="C9835" s="4" t="s">
        <v>33596</v>
      </c>
      <c r="D9835" s="4" t="s">
        <v>33597</v>
      </c>
      <c r="E9835" s="4" t="n">
        <f aca="false">+912266714771</f>
        <v>912266714771</v>
      </c>
      <c r="F9835" s="4" t="s">
        <v>33598</v>
      </c>
      <c r="G9835" s="4" t="s">
        <v>12</v>
      </c>
    </row>
    <row r="9836" customFormat="false" ht="15.75" hidden="false" customHeight="false" outlineLevel="0" collapsed="false">
      <c r="A9836" s="3" t="n">
        <v>9835</v>
      </c>
      <c r="B9836" s="4" t="s">
        <v>33599</v>
      </c>
      <c r="C9836" s="4" t="s">
        <v>51</v>
      </c>
      <c r="D9836" s="4" t="s">
        <v>33600</v>
      </c>
      <c r="E9836" s="4" t="s">
        <v>10</v>
      </c>
      <c r="F9836" s="4" t="s">
        <v>10</v>
      </c>
      <c r="G9836" s="7" t="s">
        <v>146</v>
      </c>
    </row>
    <row r="9837" customFormat="false" ht="15.75" hidden="false" customHeight="false" outlineLevel="0" collapsed="false">
      <c r="A9837" s="3" t="n">
        <v>9836</v>
      </c>
      <c r="B9837" s="4" t="s">
        <v>33601</v>
      </c>
      <c r="C9837" s="4" t="s">
        <v>33602</v>
      </c>
      <c r="D9837" s="4" t="s">
        <v>33603</v>
      </c>
      <c r="E9837" s="4" t="s">
        <v>10</v>
      </c>
      <c r="F9837" s="4" t="s">
        <v>33604</v>
      </c>
      <c r="G9837" s="4" t="s">
        <v>12</v>
      </c>
    </row>
    <row r="9838" customFormat="false" ht="15.75" hidden="false" customHeight="false" outlineLevel="0" collapsed="false">
      <c r="A9838" s="3" t="n">
        <v>9837</v>
      </c>
      <c r="B9838" s="4" t="s">
        <v>33605</v>
      </c>
      <c r="C9838" s="4" t="s">
        <v>33606</v>
      </c>
      <c r="D9838" s="4" t="s">
        <v>33607</v>
      </c>
      <c r="E9838" s="4" t="s">
        <v>10</v>
      </c>
      <c r="F9838" s="4" t="s">
        <v>33608</v>
      </c>
      <c r="G9838" s="4" t="s">
        <v>12</v>
      </c>
    </row>
    <row r="9839" customFormat="false" ht="15.75" hidden="false" customHeight="false" outlineLevel="0" collapsed="false">
      <c r="A9839" s="3" t="n">
        <v>9838</v>
      </c>
      <c r="B9839" s="4" t="s">
        <v>33609</v>
      </c>
      <c r="C9839" s="4" t="s">
        <v>3495</v>
      </c>
      <c r="D9839" s="4" t="s">
        <v>33610</v>
      </c>
      <c r="E9839" s="4" t="n">
        <f aca="false">+914042022000</f>
        <v>914042022000</v>
      </c>
      <c r="F9839" s="4" t="s">
        <v>33611</v>
      </c>
      <c r="G9839" s="4" t="s">
        <v>12</v>
      </c>
    </row>
    <row r="9840" customFormat="false" ht="15.75" hidden="false" customHeight="false" outlineLevel="0" collapsed="false">
      <c r="A9840" s="3" t="n">
        <v>9839</v>
      </c>
      <c r="B9840" s="4" t="s">
        <v>33612</v>
      </c>
      <c r="C9840" s="4" t="s">
        <v>33613</v>
      </c>
      <c r="D9840" s="4" t="s">
        <v>33614</v>
      </c>
      <c r="E9840" s="4" t="n">
        <f aca="false">+919030042424</f>
        <v>919030042424</v>
      </c>
      <c r="F9840" s="4" t="s">
        <v>33615</v>
      </c>
      <c r="G9840" s="4" t="s">
        <v>12</v>
      </c>
    </row>
    <row r="9841" customFormat="false" ht="15.75" hidden="false" customHeight="false" outlineLevel="0" collapsed="false">
      <c r="A9841" s="3" t="n">
        <v>9840</v>
      </c>
      <c r="B9841" s="4" t="s">
        <v>33616</v>
      </c>
      <c r="C9841" s="4" t="s">
        <v>33617</v>
      </c>
      <c r="D9841" s="4" t="s">
        <v>33618</v>
      </c>
      <c r="E9841" s="4" t="n">
        <f aca="false">+912067395000</f>
        <v>912067395000</v>
      </c>
      <c r="F9841" s="4" t="s">
        <v>33619</v>
      </c>
      <c r="G9841" s="4" t="s">
        <v>12</v>
      </c>
    </row>
    <row r="9842" customFormat="false" ht="15.75" hidden="false" customHeight="false" outlineLevel="0" collapsed="false">
      <c r="A9842" s="3" t="n">
        <v>9841</v>
      </c>
      <c r="B9842" s="4" t="s">
        <v>33620</v>
      </c>
      <c r="C9842" s="4" t="s">
        <v>1416</v>
      </c>
      <c r="D9842" s="4" t="s">
        <v>33621</v>
      </c>
      <c r="E9842" s="4" t="s">
        <v>10</v>
      </c>
      <c r="F9842" s="4" t="s">
        <v>33622</v>
      </c>
      <c r="G9842" s="4" t="s">
        <v>12</v>
      </c>
    </row>
    <row r="9843" customFormat="false" ht="15.75" hidden="false" customHeight="false" outlineLevel="0" collapsed="false">
      <c r="A9843" s="3" t="n">
        <v>9842</v>
      </c>
      <c r="B9843" s="4" t="s">
        <v>33623</v>
      </c>
      <c r="C9843" s="4" t="s">
        <v>33624</v>
      </c>
      <c r="D9843" s="4" t="s">
        <v>33625</v>
      </c>
      <c r="E9843" s="4" t="n">
        <v>9234307828</v>
      </c>
      <c r="F9843" s="4" t="s">
        <v>33626</v>
      </c>
      <c r="G9843" s="4" t="s">
        <v>12</v>
      </c>
    </row>
    <row r="9844" customFormat="false" ht="15.75" hidden="false" customHeight="false" outlineLevel="0" collapsed="false">
      <c r="A9844" s="3" t="n">
        <v>9843</v>
      </c>
      <c r="B9844" s="4" t="s">
        <v>33627</v>
      </c>
      <c r="C9844" s="4" t="s">
        <v>33628</v>
      </c>
      <c r="D9844" s="4" t="s">
        <v>33629</v>
      </c>
      <c r="E9844" s="4" t="s">
        <v>10</v>
      </c>
      <c r="F9844" s="4" t="s">
        <v>33630</v>
      </c>
      <c r="G9844" s="4" t="s">
        <v>12</v>
      </c>
    </row>
    <row r="9845" customFormat="false" ht="15.75" hidden="false" customHeight="false" outlineLevel="0" collapsed="false">
      <c r="A9845" s="3" t="n">
        <v>9844</v>
      </c>
      <c r="B9845" s="4" t="s">
        <v>33631</v>
      </c>
      <c r="C9845" s="4" t="s">
        <v>2459</v>
      </c>
      <c r="D9845" s="4" t="s">
        <v>33632</v>
      </c>
      <c r="E9845" s="4" t="n">
        <f aca="false">+918105240783</f>
        <v>918105240783</v>
      </c>
      <c r="F9845" s="4" t="s">
        <v>33633</v>
      </c>
      <c r="G9845" s="4" t="s">
        <v>12</v>
      </c>
    </row>
    <row r="9846" customFormat="false" ht="15.75" hidden="false" customHeight="false" outlineLevel="0" collapsed="false">
      <c r="A9846" s="3" t="n">
        <v>9845</v>
      </c>
      <c r="B9846" s="4" t="s">
        <v>33634</v>
      </c>
      <c r="C9846" s="4" t="s">
        <v>33635</v>
      </c>
      <c r="D9846" s="4" t="s">
        <v>33636</v>
      </c>
      <c r="E9846" s="4" t="s">
        <v>10</v>
      </c>
      <c r="F9846" s="4" t="s">
        <v>33637</v>
      </c>
      <c r="G9846" s="4" t="s">
        <v>12</v>
      </c>
    </row>
    <row r="9847" customFormat="false" ht="15.75" hidden="false" customHeight="false" outlineLevel="0" collapsed="false">
      <c r="A9847" s="3" t="n">
        <v>9846</v>
      </c>
      <c r="B9847" s="4" t="s">
        <v>33638</v>
      </c>
      <c r="C9847" s="4" t="s">
        <v>33639</v>
      </c>
      <c r="D9847" s="4" t="s">
        <v>33640</v>
      </c>
      <c r="E9847" s="4" t="n">
        <f aca="false">+918040220700</f>
        <v>918040220700</v>
      </c>
      <c r="F9847" s="4" t="s">
        <v>33641</v>
      </c>
      <c r="G9847" s="4" t="s">
        <v>12</v>
      </c>
    </row>
    <row r="9848" customFormat="false" ht="15.75" hidden="false" customHeight="false" outlineLevel="0" collapsed="false">
      <c r="A9848" s="3" t="n">
        <v>9847</v>
      </c>
      <c r="B9848" s="4" t="s">
        <v>33642</v>
      </c>
      <c r="C9848" s="4" t="s">
        <v>33643</v>
      </c>
      <c r="D9848" s="4" t="s">
        <v>33644</v>
      </c>
      <c r="E9848" s="4" t="s">
        <v>10</v>
      </c>
      <c r="F9848" s="4" t="s">
        <v>33645</v>
      </c>
      <c r="G9848" s="4" t="s">
        <v>12</v>
      </c>
    </row>
    <row r="9849" customFormat="false" ht="15.75" hidden="false" customHeight="false" outlineLevel="0" collapsed="false">
      <c r="A9849" s="3" t="n">
        <v>9848</v>
      </c>
      <c r="B9849" s="4" t="s">
        <v>33646</v>
      </c>
      <c r="C9849" s="4" t="s">
        <v>33647</v>
      </c>
      <c r="D9849" s="4" t="s">
        <v>33648</v>
      </c>
      <c r="E9849" s="4" t="s">
        <v>33649</v>
      </c>
      <c r="F9849" s="4" t="s">
        <v>33650</v>
      </c>
      <c r="G9849" s="4" t="s">
        <v>12</v>
      </c>
    </row>
    <row r="9850" customFormat="false" ht="15.75" hidden="false" customHeight="false" outlineLevel="0" collapsed="false">
      <c r="A9850" s="3" t="n">
        <v>9849</v>
      </c>
      <c r="B9850" s="4" t="s">
        <v>33651</v>
      </c>
      <c r="C9850" s="4" t="s">
        <v>33529</v>
      </c>
      <c r="D9850" s="4" t="s">
        <v>33652</v>
      </c>
      <c r="E9850" s="4" t="s">
        <v>10</v>
      </c>
      <c r="F9850" s="4" t="s">
        <v>33653</v>
      </c>
      <c r="G9850" s="4" t="s">
        <v>12</v>
      </c>
    </row>
    <row r="9851" customFormat="false" ht="15.75" hidden="false" customHeight="false" outlineLevel="0" collapsed="false">
      <c r="A9851" s="3" t="n">
        <v>9850</v>
      </c>
      <c r="B9851" s="4" t="s">
        <v>33654</v>
      </c>
      <c r="C9851" s="4" t="s">
        <v>3495</v>
      </c>
      <c r="D9851" s="4" t="s">
        <v>33655</v>
      </c>
      <c r="E9851" s="4" t="s">
        <v>10</v>
      </c>
      <c r="F9851" s="4" t="s">
        <v>33656</v>
      </c>
      <c r="G9851" s="4" t="s">
        <v>12</v>
      </c>
    </row>
    <row r="9852" customFormat="false" ht="15.75" hidden="false" customHeight="false" outlineLevel="0" collapsed="false">
      <c r="A9852" s="3" t="n">
        <v>9851</v>
      </c>
      <c r="B9852" s="4" t="s">
        <v>33657</v>
      </c>
      <c r="C9852" s="4" t="s">
        <v>5597</v>
      </c>
      <c r="D9852" s="4" t="s">
        <v>33658</v>
      </c>
      <c r="E9852" s="4" t="n">
        <f aca="false">+919900700911</f>
        <v>919900700911</v>
      </c>
      <c r="F9852" s="4" t="s">
        <v>33659</v>
      </c>
      <c r="G9852" s="4" t="s">
        <v>12</v>
      </c>
    </row>
    <row r="9853" customFormat="false" ht="15.75" hidden="false" customHeight="false" outlineLevel="0" collapsed="false">
      <c r="A9853" s="3" t="n">
        <v>9852</v>
      </c>
      <c r="B9853" s="4" t="s">
        <v>33660</v>
      </c>
      <c r="C9853" s="4" t="s">
        <v>33661</v>
      </c>
      <c r="D9853" s="4" t="s">
        <v>33662</v>
      </c>
      <c r="E9853" s="4" t="n">
        <f aca="false">+917207244455</f>
        <v>917207244455</v>
      </c>
      <c r="F9853" s="4" t="s">
        <v>33663</v>
      </c>
      <c r="G9853" s="4" t="s">
        <v>12</v>
      </c>
    </row>
    <row r="9854" customFormat="false" ht="15.75" hidden="false" customHeight="false" outlineLevel="0" collapsed="false">
      <c r="A9854" s="3" t="n">
        <v>9853</v>
      </c>
      <c r="B9854" s="4" t="s">
        <v>33664</v>
      </c>
      <c r="C9854" s="4" t="s">
        <v>33665</v>
      </c>
      <c r="D9854" s="4" t="s">
        <v>33666</v>
      </c>
      <c r="E9854" s="4" t="s">
        <v>10</v>
      </c>
      <c r="F9854" s="4" t="s">
        <v>33667</v>
      </c>
      <c r="G9854" s="4" t="s">
        <v>12</v>
      </c>
    </row>
    <row r="9855" customFormat="false" ht="15.75" hidden="false" customHeight="false" outlineLevel="0" collapsed="false">
      <c r="A9855" s="3" t="n">
        <v>9854</v>
      </c>
      <c r="B9855" s="4" t="s">
        <v>33668</v>
      </c>
      <c r="C9855" s="4" t="s">
        <v>31</v>
      </c>
      <c r="D9855" s="4" t="s">
        <v>33669</v>
      </c>
      <c r="E9855" s="4" t="s">
        <v>10</v>
      </c>
      <c r="F9855" s="4" t="s">
        <v>33670</v>
      </c>
      <c r="G9855" s="4" t="s">
        <v>12</v>
      </c>
    </row>
    <row r="9856" customFormat="false" ht="15.75" hidden="false" customHeight="false" outlineLevel="0" collapsed="false">
      <c r="A9856" s="3" t="n">
        <v>9855</v>
      </c>
      <c r="B9856" s="4" t="s">
        <v>33671</v>
      </c>
      <c r="C9856" s="4" t="s">
        <v>33672</v>
      </c>
      <c r="D9856" s="4" t="s">
        <v>33673</v>
      </c>
      <c r="E9856" s="4" t="n">
        <f aca="false">+914023233358</f>
        <v>914023233358</v>
      </c>
      <c r="F9856" s="10" t="s">
        <v>33674</v>
      </c>
      <c r="G9856" s="4" t="s">
        <v>12</v>
      </c>
    </row>
    <row r="9857" customFormat="false" ht="15.75" hidden="false" customHeight="false" outlineLevel="0" collapsed="false">
      <c r="A9857" s="3" t="n">
        <v>9856</v>
      </c>
      <c r="B9857" s="4" t="s">
        <v>33675</v>
      </c>
      <c r="C9857" s="4" t="s">
        <v>33676</v>
      </c>
      <c r="D9857" s="4" t="s">
        <v>33677</v>
      </c>
      <c r="E9857" s="4" t="s">
        <v>10</v>
      </c>
      <c r="F9857" s="4" t="s">
        <v>33678</v>
      </c>
      <c r="G9857" s="4" t="s">
        <v>12</v>
      </c>
    </row>
    <row r="9858" customFormat="false" ht="15.75" hidden="false" customHeight="false" outlineLevel="0" collapsed="false">
      <c r="A9858" s="3" t="n">
        <v>9857</v>
      </c>
      <c r="B9858" s="4" t="s">
        <v>33679</v>
      </c>
      <c r="C9858" s="4" t="s">
        <v>3495</v>
      </c>
      <c r="D9858" s="4" t="s">
        <v>33680</v>
      </c>
      <c r="E9858" s="4" t="n">
        <f aca="false">+918032711266</f>
        <v>918032711266</v>
      </c>
      <c r="F9858" s="4" t="s">
        <v>33681</v>
      </c>
      <c r="G9858" s="4" t="s">
        <v>12</v>
      </c>
    </row>
    <row r="9859" customFormat="false" ht="15.75" hidden="false" customHeight="false" outlineLevel="0" collapsed="false">
      <c r="A9859" s="3" t="n">
        <v>9858</v>
      </c>
      <c r="B9859" s="4" t="s">
        <v>33682</v>
      </c>
      <c r="C9859" s="4" t="s">
        <v>33683</v>
      </c>
      <c r="D9859" s="4" t="s">
        <v>33684</v>
      </c>
      <c r="E9859" s="4" t="n">
        <f aca="false">+914432577233</f>
        <v>914432577233</v>
      </c>
      <c r="F9859" s="4" t="s">
        <v>33685</v>
      </c>
      <c r="G9859" s="4" t="s">
        <v>12</v>
      </c>
    </row>
    <row r="9860" customFormat="false" ht="15.75" hidden="false" customHeight="false" outlineLevel="0" collapsed="false">
      <c r="A9860" s="3" t="n">
        <v>9859</v>
      </c>
      <c r="B9860" s="4" t="s">
        <v>33686</v>
      </c>
      <c r="C9860" s="4" t="s">
        <v>400</v>
      </c>
      <c r="D9860" s="4" t="s">
        <v>33687</v>
      </c>
      <c r="E9860" s="4" t="n">
        <f aca="false">+919989696513</f>
        <v>919989696513</v>
      </c>
      <c r="F9860" s="4" t="s">
        <v>33688</v>
      </c>
      <c r="G9860" s="4" t="s">
        <v>12</v>
      </c>
    </row>
    <row r="9861" customFormat="false" ht="15.75" hidden="false" customHeight="false" outlineLevel="0" collapsed="false">
      <c r="A9861" s="3" t="n">
        <v>9860</v>
      </c>
      <c r="B9861" s="4" t="s">
        <v>33689</v>
      </c>
      <c r="C9861" s="4" t="s">
        <v>31</v>
      </c>
      <c r="D9861" s="4" t="s">
        <v>33690</v>
      </c>
      <c r="E9861" s="4" t="s">
        <v>10</v>
      </c>
      <c r="F9861" s="4" t="s">
        <v>33691</v>
      </c>
      <c r="G9861" s="4" t="s">
        <v>12</v>
      </c>
    </row>
    <row r="9862" customFormat="false" ht="15.75" hidden="false" customHeight="false" outlineLevel="0" collapsed="false">
      <c r="A9862" s="3" t="n">
        <v>9861</v>
      </c>
      <c r="B9862" s="4" t="s">
        <v>33692</v>
      </c>
      <c r="C9862" s="4" t="s">
        <v>31</v>
      </c>
      <c r="D9862" s="4" t="s">
        <v>33693</v>
      </c>
      <c r="E9862" s="4" t="n">
        <f aca="false">+919930950376</f>
        <v>919930950376</v>
      </c>
      <c r="F9862" s="4" t="s">
        <v>33694</v>
      </c>
      <c r="G9862" s="4" t="s">
        <v>12</v>
      </c>
    </row>
    <row r="9863" customFormat="false" ht="15.75" hidden="false" customHeight="false" outlineLevel="0" collapsed="false">
      <c r="A9863" s="3" t="n">
        <v>9862</v>
      </c>
      <c r="B9863" s="4" t="s">
        <v>33695</v>
      </c>
      <c r="C9863" s="4" t="s">
        <v>24977</v>
      </c>
      <c r="D9863" s="4" t="s">
        <v>33696</v>
      </c>
      <c r="E9863" s="4" t="n">
        <f aca="false">+911246650126</f>
        <v>911246650126</v>
      </c>
      <c r="F9863" s="10" t="s">
        <v>33697</v>
      </c>
      <c r="G9863" s="4" t="s">
        <v>12</v>
      </c>
    </row>
    <row r="9864" customFormat="false" ht="15.75" hidden="false" customHeight="false" outlineLevel="0" collapsed="false">
      <c r="A9864" s="3" t="n">
        <v>9863</v>
      </c>
      <c r="B9864" s="4" t="s">
        <v>33698</v>
      </c>
      <c r="C9864" s="4" t="s">
        <v>16759</v>
      </c>
      <c r="D9864" s="4" t="s">
        <v>33699</v>
      </c>
      <c r="E9864" s="4" t="s">
        <v>33700</v>
      </c>
      <c r="F9864" s="4" t="s">
        <v>10</v>
      </c>
      <c r="G9864" s="7" t="s">
        <v>146</v>
      </c>
    </row>
    <row r="9865" customFormat="false" ht="15.75" hidden="false" customHeight="false" outlineLevel="0" collapsed="false">
      <c r="A9865" s="3" t="n">
        <v>9864</v>
      </c>
      <c r="B9865" s="4" t="s">
        <v>33701</v>
      </c>
      <c r="C9865" s="4" t="s">
        <v>18749</v>
      </c>
      <c r="D9865" s="4" t="s">
        <v>33702</v>
      </c>
      <c r="E9865" s="4" t="s">
        <v>10</v>
      </c>
      <c r="F9865" s="10" t="s">
        <v>33703</v>
      </c>
      <c r="G9865" s="4" t="s">
        <v>12</v>
      </c>
    </row>
    <row r="9866" customFormat="false" ht="15.75" hidden="false" customHeight="false" outlineLevel="0" collapsed="false">
      <c r="A9866" s="3" t="n">
        <v>9865</v>
      </c>
      <c r="B9866" s="4" t="s">
        <v>33704</v>
      </c>
      <c r="C9866" s="4" t="s">
        <v>33705</v>
      </c>
      <c r="D9866" s="4" t="s">
        <v>33706</v>
      </c>
      <c r="E9866" s="4" t="n">
        <f aca="false">+911243214156</f>
        <v>911243214156</v>
      </c>
      <c r="F9866" s="4" t="s">
        <v>33707</v>
      </c>
      <c r="G9866" s="4" t="s">
        <v>12</v>
      </c>
    </row>
    <row r="9867" customFormat="false" ht="15.75" hidden="false" customHeight="false" outlineLevel="0" collapsed="false">
      <c r="A9867" s="3" t="n">
        <v>9866</v>
      </c>
      <c r="B9867" s="4" t="s">
        <v>33708</v>
      </c>
      <c r="C9867" s="4" t="s">
        <v>1652</v>
      </c>
      <c r="D9867" s="4" t="s">
        <v>33709</v>
      </c>
      <c r="E9867" s="4" t="s">
        <v>10</v>
      </c>
      <c r="F9867" s="4" t="s">
        <v>33710</v>
      </c>
      <c r="G9867" s="4" t="s">
        <v>12</v>
      </c>
    </row>
    <row r="9868" customFormat="false" ht="15.75" hidden="false" customHeight="false" outlineLevel="0" collapsed="false">
      <c r="A9868" s="3" t="n">
        <v>9867</v>
      </c>
      <c r="B9868" s="4" t="s">
        <v>33711</v>
      </c>
      <c r="C9868" s="4" t="s">
        <v>33712</v>
      </c>
      <c r="D9868" s="4" t="s">
        <v>33713</v>
      </c>
      <c r="E9868" s="4" t="n">
        <f aca="false">+914023546019</f>
        <v>914023546019</v>
      </c>
      <c r="F9868" s="4" t="s">
        <v>33714</v>
      </c>
      <c r="G9868" s="4" t="s">
        <v>12</v>
      </c>
    </row>
    <row r="9869" customFormat="false" ht="15.75" hidden="false" customHeight="false" outlineLevel="0" collapsed="false">
      <c r="A9869" s="3" t="n">
        <v>9868</v>
      </c>
      <c r="B9869" s="4" t="s">
        <v>33715</v>
      </c>
      <c r="C9869" s="4" t="s">
        <v>163</v>
      </c>
      <c r="D9869" s="4" t="s">
        <v>33716</v>
      </c>
      <c r="E9869" s="4" t="s">
        <v>10</v>
      </c>
      <c r="F9869" s="4" t="s">
        <v>33717</v>
      </c>
      <c r="G9869" s="4" t="s">
        <v>12</v>
      </c>
    </row>
    <row r="9870" customFormat="false" ht="15.75" hidden="false" customHeight="false" outlineLevel="0" collapsed="false">
      <c r="A9870" s="3" t="n">
        <v>9869</v>
      </c>
      <c r="B9870" s="4" t="s">
        <v>33718</v>
      </c>
      <c r="C9870" s="4" t="s">
        <v>171</v>
      </c>
      <c r="D9870" s="4" t="s">
        <v>33719</v>
      </c>
      <c r="E9870" s="4" t="n">
        <f aca="false">+914443433030</f>
        <v>914443433030</v>
      </c>
      <c r="F9870" s="4" t="s">
        <v>33720</v>
      </c>
      <c r="G9870" s="4" t="s">
        <v>12</v>
      </c>
    </row>
    <row r="9871" customFormat="false" ht="15.75" hidden="false" customHeight="false" outlineLevel="0" collapsed="false">
      <c r="A9871" s="3" t="n">
        <v>9870</v>
      </c>
      <c r="B9871" s="4" t="s">
        <v>33721</v>
      </c>
      <c r="C9871" s="4" t="s">
        <v>33722</v>
      </c>
      <c r="D9871" s="4" t="s">
        <v>33723</v>
      </c>
      <c r="E9871" s="4" t="s">
        <v>10</v>
      </c>
      <c r="F9871" s="4" t="s">
        <v>33724</v>
      </c>
      <c r="G9871" s="4" t="s">
        <v>12</v>
      </c>
    </row>
    <row r="9872" customFormat="false" ht="15.75" hidden="false" customHeight="false" outlineLevel="0" collapsed="false">
      <c r="A9872" s="3" t="n">
        <v>9871</v>
      </c>
      <c r="B9872" s="4" t="s">
        <v>33725</v>
      </c>
      <c r="C9872" s="4" t="s">
        <v>33726</v>
      </c>
      <c r="D9872" s="4" t="s">
        <v>33727</v>
      </c>
      <c r="E9872" s="4" t="s">
        <v>10</v>
      </c>
      <c r="F9872" s="4" t="s">
        <v>33728</v>
      </c>
      <c r="G9872" s="4" t="s">
        <v>12</v>
      </c>
    </row>
    <row r="9873" customFormat="false" ht="15.75" hidden="false" customHeight="false" outlineLevel="0" collapsed="false">
      <c r="A9873" s="3" t="n">
        <v>9872</v>
      </c>
      <c r="B9873" s="4" t="s">
        <v>33729</v>
      </c>
      <c r="C9873" s="4" t="s">
        <v>31</v>
      </c>
      <c r="D9873" s="4" t="s">
        <v>33730</v>
      </c>
      <c r="E9873" s="4" t="n">
        <f aca="false">+912266082100</f>
        <v>912266082100</v>
      </c>
      <c r="F9873" s="4" t="s">
        <v>33731</v>
      </c>
      <c r="G9873" s="4" t="s">
        <v>12</v>
      </c>
    </row>
    <row r="9874" customFormat="false" ht="15.75" hidden="false" customHeight="false" outlineLevel="0" collapsed="false">
      <c r="A9874" s="3" t="n">
        <v>9873</v>
      </c>
      <c r="B9874" s="4" t="s">
        <v>33732</v>
      </c>
      <c r="C9874" s="4" t="s">
        <v>31</v>
      </c>
      <c r="D9874" s="4" t="s">
        <v>33733</v>
      </c>
      <c r="E9874" s="4" t="s">
        <v>10</v>
      </c>
      <c r="F9874" s="4" t="s">
        <v>33734</v>
      </c>
      <c r="G9874" s="4" t="s">
        <v>12</v>
      </c>
    </row>
    <row r="9875" customFormat="false" ht="15.75" hidden="false" customHeight="false" outlineLevel="0" collapsed="false">
      <c r="A9875" s="3" t="n">
        <v>9874</v>
      </c>
      <c r="B9875" s="4" t="s">
        <v>33735</v>
      </c>
      <c r="C9875" s="4" t="s">
        <v>33736</v>
      </c>
      <c r="D9875" s="4" t="s">
        <v>33737</v>
      </c>
      <c r="E9875" s="4" t="n">
        <f aca="false">+912266407676</f>
        <v>912266407676</v>
      </c>
      <c r="F9875" s="4" t="s">
        <v>33738</v>
      </c>
      <c r="G9875" s="4" t="s">
        <v>12</v>
      </c>
    </row>
    <row r="9876" customFormat="false" ht="15.75" hidden="false" customHeight="false" outlineLevel="0" collapsed="false">
      <c r="A9876" s="3" t="n">
        <v>9875</v>
      </c>
      <c r="B9876" s="4" t="s">
        <v>33739</v>
      </c>
      <c r="C9876" s="7" t="s">
        <v>33740</v>
      </c>
      <c r="D9876" s="7" t="s">
        <v>33741</v>
      </c>
      <c r="E9876" s="7" t="s">
        <v>10</v>
      </c>
      <c r="F9876" s="7" t="s">
        <v>10</v>
      </c>
      <c r="G9876" s="7" t="s">
        <v>12</v>
      </c>
    </row>
    <row r="9877" customFormat="false" ht="15.75" hidden="false" customHeight="false" outlineLevel="0" collapsed="false">
      <c r="A9877" s="3" t="n">
        <v>9876</v>
      </c>
      <c r="B9877" s="4" t="s">
        <v>33742</v>
      </c>
      <c r="C9877" s="4" t="s">
        <v>33743</v>
      </c>
      <c r="D9877" s="4" t="s">
        <v>33744</v>
      </c>
      <c r="E9877" s="4" t="s">
        <v>10</v>
      </c>
      <c r="F9877" s="4" t="s">
        <v>33745</v>
      </c>
      <c r="G9877" s="4" t="s">
        <v>12</v>
      </c>
    </row>
    <row r="9878" customFormat="false" ht="15.75" hidden="false" customHeight="false" outlineLevel="0" collapsed="false">
      <c r="A9878" s="3" t="n">
        <v>9877</v>
      </c>
      <c r="B9878" s="4" t="s">
        <v>33746</v>
      </c>
      <c r="C9878" s="4" t="s">
        <v>51</v>
      </c>
      <c r="D9878" s="4" t="s">
        <v>33747</v>
      </c>
      <c r="E9878" s="4" t="n">
        <f aca="false">+912066879000</f>
        <v>912066879000</v>
      </c>
      <c r="F9878" s="4" t="s">
        <v>33748</v>
      </c>
      <c r="G9878" s="4" t="s">
        <v>12</v>
      </c>
    </row>
    <row r="9879" customFormat="false" ht="15.75" hidden="false" customHeight="false" outlineLevel="0" collapsed="false">
      <c r="A9879" s="3" t="n">
        <v>9878</v>
      </c>
      <c r="B9879" s="4" t="s">
        <v>33749</v>
      </c>
      <c r="C9879" s="4" t="s">
        <v>6853</v>
      </c>
      <c r="D9879" s="6" t="s">
        <v>33750</v>
      </c>
      <c r="E9879" s="4" t="s">
        <v>10</v>
      </c>
      <c r="F9879" s="4" t="s">
        <v>33751</v>
      </c>
      <c r="G9879" s="4" t="s">
        <v>12</v>
      </c>
    </row>
    <row r="9880" customFormat="false" ht="15.75" hidden="false" customHeight="false" outlineLevel="0" collapsed="false">
      <c r="A9880" s="3" t="n">
        <v>9879</v>
      </c>
      <c r="B9880" s="4" t="s">
        <v>33752</v>
      </c>
      <c r="C9880" s="4" t="s">
        <v>33753</v>
      </c>
      <c r="D9880" s="4" t="s">
        <v>33754</v>
      </c>
      <c r="E9880" s="4" t="s">
        <v>33755</v>
      </c>
      <c r="F9880" s="4" t="s">
        <v>33756</v>
      </c>
      <c r="G9880" s="4" t="s">
        <v>12</v>
      </c>
    </row>
    <row r="9881" customFormat="false" ht="15.75" hidden="false" customHeight="false" outlineLevel="0" collapsed="false">
      <c r="A9881" s="3" t="n">
        <v>9880</v>
      </c>
      <c r="B9881" s="4" t="s">
        <v>33757</v>
      </c>
      <c r="C9881" s="4" t="s">
        <v>33758</v>
      </c>
      <c r="D9881" s="4" t="s">
        <v>33759</v>
      </c>
      <c r="E9881" s="4" t="s">
        <v>10</v>
      </c>
      <c r="F9881" s="4" t="s">
        <v>33760</v>
      </c>
      <c r="G9881" s="4" t="s">
        <v>12</v>
      </c>
    </row>
    <row r="9882" customFormat="false" ht="15.75" hidden="false" customHeight="false" outlineLevel="0" collapsed="false">
      <c r="A9882" s="3" t="n">
        <v>9881</v>
      </c>
      <c r="B9882" s="4" t="s">
        <v>33761</v>
      </c>
      <c r="C9882" s="4" t="s">
        <v>1652</v>
      </c>
      <c r="D9882" s="4" t="s">
        <v>33762</v>
      </c>
      <c r="E9882" s="4" t="n">
        <f aca="false">+914065810633</f>
        <v>914065810633</v>
      </c>
      <c r="F9882" s="4" t="s">
        <v>33763</v>
      </c>
      <c r="G9882" s="4" t="s">
        <v>12</v>
      </c>
    </row>
    <row r="9883" customFormat="false" ht="15.75" hidden="false" customHeight="false" outlineLevel="0" collapsed="false">
      <c r="A9883" s="3" t="n">
        <v>9882</v>
      </c>
      <c r="B9883" s="4" t="s">
        <v>33764</v>
      </c>
      <c r="C9883" s="4" t="s">
        <v>33765</v>
      </c>
      <c r="D9883" s="4" t="s">
        <v>33766</v>
      </c>
      <c r="E9883" s="4" t="n">
        <f aca="false">+917926868100</f>
        <v>917926868100</v>
      </c>
      <c r="F9883" s="4" t="s">
        <v>10</v>
      </c>
      <c r="G9883" s="7" t="s">
        <v>146</v>
      </c>
    </row>
    <row r="9884" customFormat="false" ht="15.75" hidden="false" customHeight="false" outlineLevel="0" collapsed="false">
      <c r="A9884" s="3" t="n">
        <v>9883</v>
      </c>
      <c r="B9884" s="4" t="s">
        <v>33767</v>
      </c>
      <c r="C9884" s="4" t="s">
        <v>33768</v>
      </c>
      <c r="D9884" s="4" t="s">
        <v>33769</v>
      </c>
      <c r="E9884" s="4" t="s">
        <v>10</v>
      </c>
      <c r="F9884" s="4" t="s">
        <v>33770</v>
      </c>
      <c r="G9884" s="4" t="s">
        <v>12</v>
      </c>
    </row>
    <row r="9885" customFormat="false" ht="15.75" hidden="false" customHeight="false" outlineLevel="0" collapsed="false">
      <c r="A9885" s="3" t="n">
        <v>9884</v>
      </c>
      <c r="B9885" s="4" t="s">
        <v>33771</v>
      </c>
      <c r="C9885" s="4" t="s">
        <v>171</v>
      </c>
      <c r="D9885" s="4" t="s">
        <v>33772</v>
      </c>
      <c r="E9885" s="4" t="n">
        <f aca="false">+911244872287</f>
        <v>911244872287</v>
      </c>
      <c r="F9885" s="10" t="s">
        <v>33773</v>
      </c>
      <c r="G9885" s="4" t="s">
        <v>12</v>
      </c>
    </row>
    <row r="9886" customFormat="false" ht="15.75" hidden="false" customHeight="false" outlineLevel="0" collapsed="false">
      <c r="A9886" s="3" t="n">
        <v>9885</v>
      </c>
      <c r="B9886" s="4" t="s">
        <v>33774</v>
      </c>
      <c r="C9886" s="4" t="s">
        <v>6853</v>
      </c>
      <c r="D9886" s="4" t="s">
        <v>33775</v>
      </c>
      <c r="E9886" s="4" t="s">
        <v>10</v>
      </c>
      <c r="F9886" s="4" t="s">
        <v>33776</v>
      </c>
      <c r="G9886" s="4" t="s">
        <v>12</v>
      </c>
    </row>
    <row r="9887" customFormat="false" ht="15.75" hidden="false" customHeight="false" outlineLevel="0" collapsed="false">
      <c r="A9887" s="3" t="n">
        <v>9886</v>
      </c>
      <c r="B9887" s="4" t="s">
        <v>33777</v>
      </c>
      <c r="C9887" s="4" t="s">
        <v>33778</v>
      </c>
      <c r="D9887" s="4" t="s">
        <v>33779</v>
      </c>
      <c r="E9887" s="4" t="s">
        <v>10</v>
      </c>
      <c r="F9887" s="4" t="s">
        <v>33780</v>
      </c>
      <c r="G9887" s="4" t="s">
        <v>12</v>
      </c>
    </row>
    <row r="9888" customFormat="false" ht="15.75" hidden="false" customHeight="false" outlineLevel="0" collapsed="false">
      <c r="A9888" s="3" t="n">
        <v>9887</v>
      </c>
      <c r="B9888" s="4" t="s">
        <v>33781</v>
      </c>
      <c r="C9888" s="4" t="s">
        <v>1652</v>
      </c>
      <c r="D9888" s="4" t="s">
        <v>33782</v>
      </c>
      <c r="E9888" s="4" t="s">
        <v>10</v>
      </c>
      <c r="F9888" s="4" t="s">
        <v>10</v>
      </c>
      <c r="G9888" s="4" t="s">
        <v>12</v>
      </c>
    </row>
    <row r="9889" customFormat="false" ht="15.75" hidden="false" customHeight="false" outlineLevel="0" collapsed="false">
      <c r="A9889" s="3" t="n">
        <v>9888</v>
      </c>
      <c r="B9889" s="4" t="s">
        <v>33783</v>
      </c>
      <c r="C9889" s="4" t="s">
        <v>33784</v>
      </c>
      <c r="D9889" s="4" t="s">
        <v>33785</v>
      </c>
      <c r="E9889" s="4" t="s">
        <v>10</v>
      </c>
      <c r="F9889" s="4" t="s">
        <v>33786</v>
      </c>
      <c r="G9889" s="4" t="s">
        <v>12</v>
      </c>
    </row>
    <row r="9890" customFormat="false" ht="15.75" hidden="false" customHeight="false" outlineLevel="0" collapsed="false">
      <c r="A9890" s="3" t="n">
        <v>9889</v>
      </c>
      <c r="B9890" s="4" t="s">
        <v>33787</v>
      </c>
      <c r="C9890" s="4" t="s">
        <v>33788</v>
      </c>
      <c r="D9890" s="4" t="s">
        <v>33789</v>
      </c>
      <c r="E9890" s="4" t="s">
        <v>10</v>
      </c>
      <c r="F9890" s="4" t="s">
        <v>33790</v>
      </c>
      <c r="G9890" s="4" t="s">
        <v>12</v>
      </c>
    </row>
    <row r="9891" customFormat="false" ht="15.75" hidden="false" customHeight="false" outlineLevel="0" collapsed="false">
      <c r="A9891" s="3" t="n">
        <v>9890</v>
      </c>
      <c r="B9891" s="4" t="s">
        <v>33791</v>
      </c>
      <c r="C9891" s="4" t="s">
        <v>33792</v>
      </c>
      <c r="D9891" s="4" t="s">
        <v>33793</v>
      </c>
      <c r="E9891" s="4" t="s">
        <v>10</v>
      </c>
      <c r="F9891" s="4" t="s">
        <v>33794</v>
      </c>
      <c r="G9891" s="4" t="s">
        <v>12</v>
      </c>
    </row>
    <row r="9892" customFormat="false" ht="15.75" hidden="false" customHeight="false" outlineLevel="0" collapsed="false">
      <c r="A9892" s="3" t="n">
        <v>9891</v>
      </c>
      <c r="B9892" s="4" t="s">
        <v>33795</v>
      </c>
      <c r="C9892" s="4" t="s">
        <v>33796</v>
      </c>
      <c r="D9892" s="4" t="s">
        <v>33797</v>
      </c>
      <c r="E9892" s="4" t="n">
        <f aca="false">+919866241281</f>
        <v>919866241281</v>
      </c>
      <c r="F9892" s="4" t="s">
        <v>33798</v>
      </c>
      <c r="G9892" s="4" t="s">
        <v>12</v>
      </c>
    </row>
    <row r="9893" customFormat="false" ht="15.75" hidden="false" customHeight="false" outlineLevel="0" collapsed="false">
      <c r="A9893" s="3" t="n">
        <v>9892</v>
      </c>
      <c r="B9893" s="4" t="s">
        <v>33799</v>
      </c>
      <c r="C9893" s="4" t="s">
        <v>31</v>
      </c>
      <c r="D9893" s="4" t="s">
        <v>33800</v>
      </c>
      <c r="E9893" s="4" t="s">
        <v>33801</v>
      </c>
      <c r="F9893" s="4" t="s">
        <v>33802</v>
      </c>
      <c r="G9893" s="4" t="s">
        <v>12</v>
      </c>
    </row>
    <row r="9894" customFormat="false" ht="15.75" hidden="false" customHeight="false" outlineLevel="0" collapsed="false">
      <c r="A9894" s="3" t="n">
        <v>9893</v>
      </c>
      <c r="B9894" s="4" t="s">
        <v>33803</v>
      </c>
      <c r="C9894" s="4" t="s">
        <v>5437</v>
      </c>
      <c r="D9894" s="4" t="s">
        <v>33804</v>
      </c>
      <c r="E9894" s="4" t="s">
        <v>10</v>
      </c>
      <c r="F9894" s="4" t="s">
        <v>33805</v>
      </c>
      <c r="G9894" s="4" t="s">
        <v>12</v>
      </c>
    </row>
    <row r="9895" customFormat="false" ht="15.75" hidden="false" customHeight="false" outlineLevel="0" collapsed="false">
      <c r="A9895" s="3" t="n">
        <v>9894</v>
      </c>
      <c r="B9895" s="4" t="s">
        <v>33806</v>
      </c>
      <c r="C9895" s="4" t="s">
        <v>33807</v>
      </c>
      <c r="D9895" s="4" t="s">
        <v>33808</v>
      </c>
      <c r="E9895" s="4" t="s">
        <v>10</v>
      </c>
      <c r="F9895" s="4" t="s">
        <v>33809</v>
      </c>
      <c r="G9895" s="4" t="s">
        <v>12</v>
      </c>
    </row>
    <row r="9896" customFormat="false" ht="15.75" hidden="false" customHeight="false" outlineLevel="0" collapsed="false">
      <c r="A9896" s="3" t="n">
        <v>9895</v>
      </c>
      <c r="B9896" s="4" t="s">
        <v>33810</v>
      </c>
      <c r="C9896" s="4" t="s">
        <v>400</v>
      </c>
      <c r="D9896" s="4" t="s">
        <v>33811</v>
      </c>
      <c r="E9896" s="4" t="n">
        <f aca="false">+918041279201</f>
        <v>918041279201</v>
      </c>
      <c r="F9896" s="4" t="s">
        <v>33812</v>
      </c>
      <c r="G9896" s="4" t="s">
        <v>12</v>
      </c>
    </row>
    <row r="9897" customFormat="false" ht="15.75" hidden="false" customHeight="false" outlineLevel="0" collapsed="false">
      <c r="A9897" s="3" t="n">
        <v>9896</v>
      </c>
      <c r="B9897" s="4" t="s">
        <v>33813</v>
      </c>
      <c r="C9897" s="10" t="s">
        <v>33814</v>
      </c>
      <c r="D9897" s="4" t="s">
        <v>33815</v>
      </c>
      <c r="E9897" s="10" t="s">
        <v>33816</v>
      </c>
      <c r="F9897" s="4" t="s">
        <v>10</v>
      </c>
      <c r="G9897" s="4" t="s">
        <v>12</v>
      </c>
    </row>
    <row r="9898" customFormat="false" ht="15.75" hidden="false" customHeight="false" outlineLevel="0" collapsed="false">
      <c r="A9898" s="3" t="n">
        <v>9897</v>
      </c>
      <c r="B9898" s="4" t="s">
        <v>33817</v>
      </c>
      <c r="C9898" s="4" t="s">
        <v>163</v>
      </c>
      <c r="D9898" s="4" t="s">
        <v>33818</v>
      </c>
      <c r="E9898" s="4" t="s">
        <v>10</v>
      </c>
      <c r="F9898" s="4" t="s">
        <v>33819</v>
      </c>
      <c r="G9898" s="4" t="s">
        <v>12</v>
      </c>
    </row>
    <row r="9899" customFormat="false" ht="15.75" hidden="false" customHeight="false" outlineLevel="0" collapsed="false">
      <c r="A9899" s="3" t="n">
        <v>9898</v>
      </c>
      <c r="B9899" s="4" t="s">
        <v>33820</v>
      </c>
      <c r="C9899" s="4" t="s">
        <v>51</v>
      </c>
      <c r="D9899" s="4" t="s">
        <v>33821</v>
      </c>
      <c r="E9899" s="4" t="n">
        <f aca="false">+912402486787</f>
        <v>912402486787</v>
      </c>
      <c r="F9899" s="4" t="s">
        <v>33822</v>
      </c>
      <c r="G9899" s="4" t="s">
        <v>12</v>
      </c>
    </row>
    <row r="9900" customFormat="false" ht="15.75" hidden="false" customHeight="false" outlineLevel="0" collapsed="false">
      <c r="A9900" s="3" t="n">
        <v>9899</v>
      </c>
      <c r="B9900" s="4" t="s">
        <v>33823</v>
      </c>
      <c r="C9900" s="4" t="s">
        <v>33824</v>
      </c>
      <c r="D9900" s="4" t="s">
        <v>33825</v>
      </c>
      <c r="E9900" s="4" t="n">
        <f aca="false">+918041827159</f>
        <v>918041827159</v>
      </c>
      <c r="F9900" s="4" t="s">
        <v>33826</v>
      </c>
      <c r="G9900" s="4" t="s">
        <v>12</v>
      </c>
    </row>
    <row r="9901" customFormat="false" ht="15.75" hidden="false" customHeight="false" outlineLevel="0" collapsed="false">
      <c r="A9901" s="3" t="n">
        <v>9900</v>
      </c>
      <c r="B9901" s="4" t="s">
        <v>33827</v>
      </c>
      <c r="C9901" s="4" t="s">
        <v>33828</v>
      </c>
      <c r="D9901" s="4" t="s">
        <v>33829</v>
      </c>
      <c r="E9901" s="4" t="s">
        <v>10</v>
      </c>
      <c r="F9901" s="4" t="s">
        <v>33830</v>
      </c>
      <c r="G9901" s="4" t="s">
        <v>12</v>
      </c>
    </row>
    <row r="9902" customFormat="false" ht="15.75" hidden="false" customHeight="false" outlineLevel="0" collapsed="false">
      <c r="A9902" s="3" t="n">
        <v>9901</v>
      </c>
      <c r="B9902" s="4" t="s">
        <v>33831</v>
      </c>
      <c r="C9902" s="4" t="s">
        <v>33832</v>
      </c>
      <c r="D9902" s="4" t="s">
        <v>33833</v>
      </c>
      <c r="E9902" s="4" t="n">
        <f aca="false">+912266727501</f>
        <v>912266727501</v>
      </c>
      <c r="F9902" s="4" t="s">
        <v>33834</v>
      </c>
      <c r="G9902" s="4" t="s">
        <v>12</v>
      </c>
    </row>
    <row r="9903" customFormat="false" ht="15.75" hidden="false" customHeight="false" outlineLevel="0" collapsed="false">
      <c r="A9903" s="3" t="n">
        <v>9902</v>
      </c>
      <c r="B9903" s="4" t="s">
        <v>33835</v>
      </c>
      <c r="C9903" s="4" t="s">
        <v>33836</v>
      </c>
      <c r="D9903" s="4" t="s">
        <v>33837</v>
      </c>
      <c r="E9903" s="4" t="n">
        <f aca="false">+911145538855</f>
        <v>911145538855</v>
      </c>
      <c r="F9903" s="4" t="s">
        <v>33838</v>
      </c>
      <c r="G9903" s="4" t="s">
        <v>12</v>
      </c>
    </row>
    <row r="9904" customFormat="false" ht="15.75" hidden="false" customHeight="false" outlineLevel="0" collapsed="false">
      <c r="A9904" s="3" t="n">
        <v>9903</v>
      </c>
      <c r="B9904" s="4" t="s">
        <v>33839</v>
      </c>
      <c r="C9904" s="4" t="s">
        <v>33840</v>
      </c>
      <c r="D9904" s="4" t="s">
        <v>33841</v>
      </c>
      <c r="E9904" s="4" t="n">
        <f aca="false">+918066991200</f>
        <v>918066991200</v>
      </c>
      <c r="F9904" s="4" t="s">
        <v>33842</v>
      </c>
      <c r="G9904" s="4" t="s">
        <v>12</v>
      </c>
    </row>
    <row r="9905" customFormat="false" ht="15.75" hidden="false" customHeight="false" outlineLevel="0" collapsed="false">
      <c r="A9905" s="3" t="n">
        <v>9904</v>
      </c>
      <c r="B9905" s="4" t="s">
        <v>33843</v>
      </c>
      <c r="C9905" s="4" t="s">
        <v>31</v>
      </c>
      <c r="D9905" s="4" t="s">
        <v>33844</v>
      </c>
      <c r="E9905" s="4" t="n">
        <f aca="false">+912266997788</f>
        <v>912266997788</v>
      </c>
      <c r="F9905" s="4" t="s">
        <v>33845</v>
      </c>
      <c r="G9905" s="4" t="s">
        <v>12</v>
      </c>
    </row>
    <row r="9906" customFormat="false" ht="15.75" hidden="false" customHeight="false" outlineLevel="0" collapsed="false">
      <c r="A9906" s="3" t="n">
        <v>9905</v>
      </c>
      <c r="B9906" s="4" t="s">
        <v>33846</v>
      </c>
      <c r="C9906" s="4" t="s">
        <v>171</v>
      </c>
      <c r="D9906" s="4" t="s">
        <v>33847</v>
      </c>
      <c r="E9906" s="4" t="s">
        <v>10</v>
      </c>
      <c r="F9906" s="4" t="s">
        <v>10</v>
      </c>
      <c r="G9906" s="7" t="s">
        <v>146</v>
      </c>
    </row>
    <row r="9907" customFormat="false" ht="15.75" hidden="false" customHeight="false" outlineLevel="0" collapsed="false">
      <c r="A9907" s="3" t="n">
        <v>9906</v>
      </c>
      <c r="B9907" s="4" t="s">
        <v>33848</v>
      </c>
      <c r="C9907" s="4" t="s">
        <v>33849</v>
      </c>
      <c r="D9907" s="4" t="s">
        <v>33850</v>
      </c>
      <c r="E9907" s="4" t="e">
        <f aca="false">+91 33 24406208</f>
        <v>#VALUE!</v>
      </c>
      <c r="F9907" s="4" t="s">
        <v>33851</v>
      </c>
      <c r="G9907" s="4" t="s">
        <v>12</v>
      </c>
    </row>
    <row r="9908" customFormat="false" ht="15.75" hidden="false" customHeight="false" outlineLevel="0" collapsed="false">
      <c r="A9908" s="3" t="n">
        <v>9907</v>
      </c>
      <c r="B9908" s="4" t="s">
        <v>33852</v>
      </c>
      <c r="C9908" s="4" t="s">
        <v>33853</v>
      </c>
      <c r="D9908" s="4" t="s">
        <v>33854</v>
      </c>
      <c r="E9908" s="4" t="s">
        <v>10</v>
      </c>
      <c r="F9908" s="4" t="s">
        <v>33855</v>
      </c>
      <c r="G9908" s="4" t="s">
        <v>12</v>
      </c>
    </row>
    <row r="9909" customFormat="false" ht="15.75" hidden="false" customHeight="false" outlineLevel="0" collapsed="false">
      <c r="A9909" s="3" t="n">
        <v>9908</v>
      </c>
      <c r="B9909" s="4" t="s">
        <v>33856</v>
      </c>
      <c r="C9909" s="4" t="s">
        <v>33857</v>
      </c>
      <c r="D9909" s="4" t="s">
        <v>33858</v>
      </c>
      <c r="E9909" s="4" t="s">
        <v>10</v>
      </c>
      <c r="F9909" s="4" t="s">
        <v>33859</v>
      </c>
      <c r="G9909" s="4" t="s">
        <v>12</v>
      </c>
    </row>
    <row r="9910" customFormat="false" ht="15.75" hidden="false" customHeight="false" outlineLevel="0" collapsed="false">
      <c r="A9910" s="3" t="n">
        <v>9909</v>
      </c>
      <c r="B9910" s="4" t="s">
        <v>33860</v>
      </c>
      <c r="C9910" s="4" t="s">
        <v>33861</v>
      </c>
      <c r="D9910" s="4" t="s">
        <v>33862</v>
      </c>
      <c r="E9910" s="4" t="n">
        <f aca="false">+911244904900</f>
        <v>911244904900</v>
      </c>
      <c r="F9910" s="4" t="s">
        <v>33863</v>
      </c>
      <c r="G9910" s="4" t="s">
        <v>12</v>
      </c>
    </row>
    <row r="9911" customFormat="false" ht="15.75" hidden="false" customHeight="false" outlineLevel="0" collapsed="false">
      <c r="A9911" s="3" t="n">
        <v>9910</v>
      </c>
      <c r="B9911" s="4" t="s">
        <v>33864</v>
      </c>
      <c r="C9911" s="4" t="s">
        <v>33865</v>
      </c>
      <c r="D9911" s="4" t="s">
        <v>33866</v>
      </c>
      <c r="E9911" s="4" t="s">
        <v>10</v>
      </c>
      <c r="F9911" s="4" t="s">
        <v>10</v>
      </c>
      <c r="G9911" s="7" t="s">
        <v>146</v>
      </c>
    </row>
    <row r="9912" customFormat="false" ht="15.75" hidden="false" customHeight="false" outlineLevel="0" collapsed="false">
      <c r="A9912" s="3" t="n">
        <v>9911</v>
      </c>
      <c r="B9912" s="4" t="s">
        <v>33867</v>
      </c>
      <c r="C9912" s="4" t="s">
        <v>9324</v>
      </c>
      <c r="D9912" s="4" t="s">
        <v>33868</v>
      </c>
      <c r="E9912" s="4" t="n">
        <f aca="false">+914443533706</f>
        <v>914443533706</v>
      </c>
      <c r="F9912" s="4" t="s">
        <v>33869</v>
      </c>
      <c r="G9912" s="4" t="s">
        <v>12</v>
      </c>
    </row>
    <row r="9913" customFormat="false" ht="15.75" hidden="false" customHeight="false" outlineLevel="0" collapsed="false">
      <c r="A9913" s="3" t="n">
        <v>9912</v>
      </c>
      <c r="B9913" s="4" t="s">
        <v>33870</v>
      </c>
      <c r="C9913" s="4" t="s">
        <v>171</v>
      </c>
      <c r="D9913" s="4" t="s">
        <v>33871</v>
      </c>
      <c r="E9913" s="4" t="s">
        <v>10</v>
      </c>
      <c r="F9913" s="4" t="s">
        <v>33872</v>
      </c>
      <c r="G9913" s="4" t="s">
        <v>12</v>
      </c>
    </row>
    <row r="9914" customFormat="false" ht="15.75" hidden="false" customHeight="false" outlineLevel="0" collapsed="false">
      <c r="A9914" s="3" t="n">
        <v>9913</v>
      </c>
      <c r="B9914" s="4" t="s">
        <v>33873</v>
      </c>
      <c r="C9914" s="4" t="s">
        <v>33874</v>
      </c>
      <c r="D9914" s="4" t="s">
        <v>33875</v>
      </c>
      <c r="E9914" s="4" t="s">
        <v>10</v>
      </c>
      <c r="F9914" s="4" t="s">
        <v>33876</v>
      </c>
      <c r="G9914" s="4" t="s">
        <v>12</v>
      </c>
    </row>
    <row r="9915" customFormat="false" ht="15.75" hidden="false" customHeight="false" outlineLevel="0" collapsed="false">
      <c r="A9915" s="3" t="n">
        <v>9914</v>
      </c>
      <c r="B9915" s="4" t="s">
        <v>33877</v>
      </c>
      <c r="C9915" s="4" t="s">
        <v>3495</v>
      </c>
      <c r="D9915" s="4" t="s">
        <v>33878</v>
      </c>
      <c r="E9915" s="4" t="s">
        <v>10</v>
      </c>
      <c r="F9915" s="4" t="s">
        <v>33879</v>
      </c>
      <c r="G9915" s="4" t="s">
        <v>12</v>
      </c>
    </row>
    <row r="9916" customFormat="false" ht="15.75" hidden="false" customHeight="false" outlineLevel="0" collapsed="false">
      <c r="A9916" s="3" t="n">
        <v>9915</v>
      </c>
      <c r="B9916" s="4" t="s">
        <v>33880</v>
      </c>
      <c r="C9916" s="4" t="s">
        <v>11828</v>
      </c>
      <c r="D9916" s="4" t="s">
        <v>33881</v>
      </c>
      <c r="E9916" s="4" t="s">
        <v>10</v>
      </c>
      <c r="F9916" s="4" t="s">
        <v>33882</v>
      </c>
      <c r="G9916" s="4" t="s">
        <v>12</v>
      </c>
    </row>
    <row r="9917" customFormat="false" ht="15.75" hidden="false" customHeight="false" outlineLevel="0" collapsed="false">
      <c r="A9917" s="3" t="n">
        <v>9916</v>
      </c>
      <c r="B9917" s="4" t="s">
        <v>33883</v>
      </c>
      <c r="C9917" s="4" t="s">
        <v>33883</v>
      </c>
      <c r="D9917" s="4" t="s">
        <v>33884</v>
      </c>
      <c r="E9917" s="4" t="n">
        <f aca="false">+911294030440</f>
        <v>911294030440</v>
      </c>
      <c r="F9917" s="4" t="s">
        <v>33885</v>
      </c>
      <c r="G9917" s="4" t="s">
        <v>12</v>
      </c>
    </row>
    <row r="9918" customFormat="false" ht="15.75" hidden="false" customHeight="false" outlineLevel="0" collapsed="false">
      <c r="A9918" s="3" t="n">
        <v>9917</v>
      </c>
      <c r="B9918" s="4" t="s">
        <v>33886</v>
      </c>
      <c r="C9918" s="4" t="s">
        <v>31</v>
      </c>
      <c r="D9918" s="4" t="s">
        <v>33887</v>
      </c>
      <c r="E9918" s="4" t="n">
        <f aca="false">+918884388881</f>
        <v>918884388881</v>
      </c>
      <c r="F9918" s="4" t="s">
        <v>33888</v>
      </c>
      <c r="G9918" s="4" t="s">
        <v>12</v>
      </c>
    </row>
    <row r="9919" customFormat="false" ht="15.75" hidden="false" customHeight="false" outlineLevel="0" collapsed="false">
      <c r="A9919" s="3" t="n">
        <v>9918</v>
      </c>
      <c r="B9919" s="4" t="s">
        <v>33889</v>
      </c>
      <c r="C9919" s="4" t="s">
        <v>33890</v>
      </c>
      <c r="D9919" s="4" t="s">
        <v>33891</v>
      </c>
      <c r="E9919" s="4" t="s">
        <v>33892</v>
      </c>
      <c r="F9919" s="4" t="s">
        <v>33893</v>
      </c>
      <c r="G9919" s="4" t="s">
        <v>12</v>
      </c>
    </row>
    <row r="9920" customFormat="false" ht="15.75" hidden="false" customHeight="false" outlineLevel="0" collapsed="false">
      <c r="A9920" s="3" t="n">
        <v>9919</v>
      </c>
      <c r="B9920" s="4" t="s">
        <v>33894</v>
      </c>
      <c r="C9920" s="4" t="s">
        <v>33895</v>
      </c>
      <c r="D9920" s="4" t="s">
        <v>33896</v>
      </c>
      <c r="E9920" s="4" t="s">
        <v>10</v>
      </c>
      <c r="F9920" s="4" t="s">
        <v>33897</v>
      </c>
      <c r="G9920" s="4" t="s">
        <v>12</v>
      </c>
    </row>
    <row r="9921" customFormat="false" ht="15.75" hidden="false" customHeight="false" outlineLevel="0" collapsed="false">
      <c r="A9921" s="3" t="n">
        <v>9920</v>
      </c>
      <c r="B9921" s="4" t="s">
        <v>33898</v>
      </c>
      <c r="C9921" s="4" t="s">
        <v>419</v>
      </c>
      <c r="D9921" s="4" t="s">
        <v>33899</v>
      </c>
      <c r="E9921" s="4" t="n">
        <f aca="false">+914046465501</f>
        <v>914046465501</v>
      </c>
      <c r="F9921" s="4" t="s">
        <v>33900</v>
      </c>
      <c r="G9921" s="4" t="s">
        <v>12</v>
      </c>
    </row>
    <row r="9922" customFormat="false" ht="15.75" hidden="false" customHeight="false" outlineLevel="0" collapsed="false">
      <c r="A9922" s="3" t="n">
        <v>9921</v>
      </c>
      <c r="B9922" s="4" t="s">
        <v>33901</v>
      </c>
      <c r="C9922" s="4" t="s">
        <v>9198</v>
      </c>
      <c r="D9922" s="4" t="s">
        <v>33902</v>
      </c>
      <c r="E9922" s="4" t="n">
        <f aca="false">+911615039999</f>
        <v>911615039999</v>
      </c>
      <c r="F9922" s="4" t="s">
        <v>33903</v>
      </c>
      <c r="G9922" s="4" t="s">
        <v>12</v>
      </c>
    </row>
    <row r="9923" customFormat="false" ht="15.75" hidden="false" customHeight="false" outlineLevel="0" collapsed="false">
      <c r="A9923" s="3" t="n">
        <v>9922</v>
      </c>
      <c r="B9923" s="4" t="s">
        <v>33904</v>
      </c>
      <c r="C9923" s="4" t="s">
        <v>31</v>
      </c>
      <c r="D9923" s="4" t="s">
        <v>33905</v>
      </c>
      <c r="E9923" s="4" t="n">
        <f aca="false">+919836848940</f>
        <v>919836848940</v>
      </c>
      <c r="F9923" s="4" t="s">
        <v>33906</v>
      </c>
      <c r="G9923" s="4" t="s">
        <v>12</v>
      </c>
    </row>
    <row r="9924" customFormat="false" ht="15.75" hidden="false" customHeight="false" outlineLevel="0" collapsed="false">
      <c r="A9924" s="3" t="n">
        <v>9923</v>
      </c>
      <c r="B9924" s="4" t="s">
        <v>33907</v>
      </c>
      <c r="C9924" s="4" t="s">
        <v>33908</v>
      </c>
      <c r="D9924" s="4" t="s">
        <v>33909</v>
      </c>
      <c r="E9924" s="4" t="s">
        <v>10</v>
      </c>
      <c r="F9924" s="4" t="s">
        <v>33910</v>
      </c>
      <c r="G9924" s="4" t="s">
        <v>12</v>
      </c>
    </row>
    <row r="9925" customFormat="false" ht="15.75" hidden="false" customHeight="false" outlineLevel="0" collapsed="false">
      <c r="A9925" s="3" t="n">
        <v>9924</v>
      </c>
      <c r="B9925" s="4" t="s">
        <v>33911</v>
      </c>
      <c r="C9925" s="4" t="s">
        <v>51</v>
      </c>
      <c r="D9925" s="4" t="s">
        <v>33912</v>
      </c>
      <c r="E9925" s="4" t="n">
        <f aca="false">+912261910422</f>
        <v>912261910422</v>
      </c>
      <c r="F9925" s="4" t="s">
        <v>33913</v>
      </c>
      <c r="G9925" s="4" t="s">
        <v>12</v>
      </c>
    </row>
    <row r="9926" customFormat="false" ht="15.75" hidden="false" customHeight="false" outlineLevel="0" collapsed="false">
      <c r="A9926" s="3" t="n">
        <v>9925</v>
      </c>
      <c r="B9926" s="4" t="s">
        <v>33914</v>
      </c>
      <c r="C9926" s="4" t="s">
        <v>8146</v>
      </c>
      <c r="D9926" s="4" t="s">
        <v>33915</v>
      </c>
      <c r="E9926" s="4" t="s">
        <v>10</v>
      </c>
      <c r="F9926" s="4" t="s">
        <v>33916</v>
      </c>
      <c r="G9926" s="4" t="s">
        <v>12</v>
      </c>
    </row>
    <row r="9927" customFormat="false" ht="15.75" hidden="false" customHeight="false" outlineLevel="0" collapsed="false">
      <c r="A9927" s="3" t="n">
        <v>9926</v>
      </c>
      <c r="B9927" s="4" t="s">
        <v>33917</v>
      </c>
      <c r="C9927" s="4" t="s">
        <v>4791</v>
      </c>
      <c r="D9927" s="4" t="s">
        <v>33918</v>
      </c>
      <c r="E9927" s="4" t="s">
        <v>10</v>
      </c>
      <c r="F9927" s="4" t="s">
        <v>33919</v>
      </c>
      <c r="G9927" s="4" t="s">
        <v>12</v>
      </c>
    </row>
    <row r="9928" customFormat="false" ht="15.75" hidden="false" customHeight="false" outlineLevel="0" collapsed="false">
      <c r="A9928" s="3" t="n">
        <v>9927</v>
      </c>
      <c r="B9928" s="4" t="s">
        <v>33920</v>
      </c>
      <c r="C9928" s="4" t="s">
        <v>6853</v>
      </c>
      <c r="D9928" s="4" t="s">
        <v>33921</v>
      </c>
      <c r="E9928" s="4" t="n">
        <f aca="false">+911169000378</f>
        <v>911169000378</v>
      </c>
      <c r="F9928" s="4" t="s">
        <v>33903</v>
      </c>
      <c r="G9928" s="4" t="s">
        <v>12</v>
      </c>
    </row>
    <row r="9929" customFormat="false" ht="15.75" hidden="false" customHeight="false" outlineLevel="0" collapsed="false">
      <c r="A9929" s="3" t="n">
        <v>9928</v>
      </c>
      <c r="B9929" s="4" t="s">
        <v>33922</v>
      </c>
      <c r="C9929" s="4" t="s">
        <v>1652</v>
      </c>
      <c r="D9929" s="4" t="s">
        <v>33923</v>
      </c>
      <c r="E9929" s="4" t="s">
        <v>10</v>
      </c>
      <c r="F9929" s="4" t="s">
        <v>33924</v>
      </c>
      <c r="G9929" s="4" t="s">
        <v>12</v>
      </c>
    </row>
    <row r="9930" customFormat="false" ht="15.75" hidden="false" customHeight="false" outlineLevel="0" collapsed="false">
      <c r="A9930" s="3" t="n">
        <v>9929</v>
      </c>
      <c r="B9930" s="4" t="s">
        <v>33925</v>
      </c>
      <c r="C9930" s="4" t="s">
        <v>33926</v>
      </c>
      <c r="D9930" s="4" t="s">
        <v>33927</v>
      </c>
      <c r="E9930" s="4" t="n">
        <f aca="false">+918113860000</f>
        <v>918113860000</v>
      </c>
      <c r="F9930" s="4" t="s">
        <v>33928</v>
      </c>
      <c r="G9930" s="4" t="s">
        <v>12</v>
      </c>
    </row>
    <row r="9931" customFormat="false" ht="15.75" hidden="false" customHeight="false" outlineLevel="0" collapsed="false">
      <c r="A9931" s="3" t="n">
        <v>9930</v>
      </c>
      <c r="B9931" s="4" t="s">
        <v>33929</v>
      </c>
      <c r="C9931" s="4" t="s">
        <v>33930</v>
      </c>
      <c r="D9931" s="4" t="s">
        <v>33931</v>
      </c>
      <c r="E9931" s="4" t="s">
        <v>10</v>
      </c>
      <c r="F9931" s="4" t="s">
        <v>33932</v>
      </c>
      <c r="G9931" s="4" t="s">
        <v>12</v>
      </c>
    </row>
    <row r="9932" customFormat="false" ht="15.75" hidden="false" customHeight="false" outlineLevel="0" collapsed="false">
      <c r="A9932" s="3" t="n">
        <v>9931</v>
      </c>
      <c r="B9932" s="4" t="s">
        <v>33933</v>
      </c>
      <c r="C9932" s="4" t="s">
        <v>33934</v>
      </c>
      <c r="D9932" s="4" t="s">
        <v>33935</v>
      </c>
      <c r="E9932" s="4" t="s">
        <v>33936</v>
      </c>
      <c r="F9932" s="4" t="s">
        <v>33937</v>
      </c>
      <c r="G9932" s="4" t="s">
        <v>12</v>
      </c>
    </row>
    <row r="9933" customFormat="false" ht="15.75" hidden="false" customHeight="false" outlineLevel="0" collapsed="false">
      <c r="A9933" s="3" t="n">
        <v>9932</v>
      </c>
      <c r="B9933" s="4" t="s">
        <v>33938</v>
      </c>
      <c r="C9933" s="4" t="s">
        <v>33939</v>
      </c>
      <c r="D9933" s="4" t="s">
        <v>33940</v>
      </c>
      <c r="E9933" s="4" t="s">
        <v>10</v>
      </c>
      <c r="F9933" s="4" t="s">
        <v>1727</v>
      </c>
      <c r="G9933" s="4" t="s">
        <v>12</v>
      </c>
    </row>
    <row r="9934" customFormat="false" ht="15.75" hidden="false" customHeight="false" outlineLevel="0" collapsed="false">
      <c r="A9934" s="3" t="n">
        <v>9933</v>
      </c>
      <c r="B9934" s="4" t="s">
        <v>33941</v>
      </c>
      <c r="C9934" s="4" t="s">
        <v>6511</v>
      </c>
      <c r="D9934" s="4" t="s">
        <v>33942</v>
      </c>
      <c r="E9934" s="4" t="s">
        <v>10</v>
      </c>
      <c r="F9934" s="4" t="s">
        <v>33943</v>
      </c>
      <c r="G9934" s="4" t="s">
        <v>12</v>
      </c>
    </row>
    <row r="9935" customFormat="false" ht="15.75" hidden="false" customHeight="false" outlineLevel="0" collapsed="false">
      <c r="A9935" s="3" t="n">
        <v>9934</v>
      </c>
      <c r="B9935" s="4" t="s">
        <v>33944</v>
      </c>
      <c r="C9935" s="4" t="s">
        <v>33945</v>
      </c>
      <c r="D9935" s="4" t="s">
        <v>33946</v>
      </c>
      <c r="E9935" s="4" t="n">
        <f aca="false">+914066446710</f>
        <v>914066446710</v>
      </c>
      <c r="F9935" s="4" t="s">
        <v>33947</v>
      </c>
      <c r="G9935" s="4" t="s">
        <v>12</v>
      </c>
    </row>
    <row r="9936" customFormat="false" ht="15.75" hidden="false" customHeight="false" outlineLevel="0" collapsed="false">
      <c r="A9936" s="3" t="n">
        <v>9935</v>
      </c>
      <c r="B9936" s="4" t="s">
        <v>33948</v>
      </c>
      <c r="C9936" s="4" t="s">
        <v>33949</v>
      </c>
      <c r="D9936" s="4" t="s">
        <v>33950</v>
      </c>
      <c r="E9936" s="4" t="n">
        <f aca="false">+919900190984</f>
        <v>919900190984</v>
      </c>
      <c r="F9936" s="4" t="s">
        <v>33951</v>
      </c>
      <c r="G9936" s="4" t="s">
        <v>12</v>
      </c>
    </row>
    <row r="9937" customFormat="false" ht="15.75" hidden="false" customHeight="false" outlineLevel="0" collapsed="false">
      <c r="A9937" s="3" t="n">
        <v>9936</v>
      </c>
      <c r="B9937" s="4" t="s">
        <v>33952</v>
      </c>
      <c r="C9937" s="4" t="s">
        <v>171</v>
      </c>
      <c r="D9937" s="4" t="s">
        <v>33953</v>
      </c>
      <c r="E9937" s="4" t="s">
        <v>10</v>
      </c>
      <c r="F9937" s="10" t="s">
        <v>33954</v>
      </c>
      <c r="G9937" s="4" t="s">
        <v>12</v>
      </c>
    </row>
    <row r="9938" customFormat="false" ht="15.75" hidden="false" customHeight="false" outlineLevel="0" collapsed="false">
      <c r="A9938" s="3" t="n">
        <v>9937</v>
      </c>
      <c r="B9938" s="4" t="s">
        <v>33955</v>
      </c>
      <c r="C9938" s="4" t="s">
        <v>33956</v>
      </c>
      <c r="D9938" s="4" t="s">
        <v>33957</v>
      </c>
      <c r="E9938" s="4" t="s">
        <v>10</v>
      </c>
      <c r="F9938" s="4" t="s">
        <v>33958</v>
      </c>
      <c r="G9938" s="4" t="s">
        <v>12</v>
      </c>
    </row>
    <row r="9939" customFormat="false" ht="15.75" hidden="false" customHeight="false" outlineLevel="0" collapsed="false">
      <c r="A9939" s="3" t="n">
        <v>9938</v>
      </c>
      <c r="B9939" s="4" t="s">
        <v>33959</v>
      </c>
      <c r="C9939" s="4" t="s">
        <v>32333</v>
      </c>
      <c r="D9939" s="4" t="s">
        <v>33960</v>
      </c>
      <c r="E9939" s="4" t="n">
        <f aca="false">+914442142300</f>
        <v>914442142300</v>
      </c>
      <c r="F9939" s="4" t="s">
        <v>33961</v>
      </c>
      <c r="G9939" s="4" t="s">
        <v>12</v>
      </c>
    </row>
    <row r="9940" customFormat="false" ht="15.75" hidden="false" customHeight="false" outlineLevel="0" collapsed="false">
      <c r="A9940" s="3" t="n">
        <v>9939</v>
      </c>
      <c r="B9940" s="4" t="s">
        <v>33962</v>
      </c>
      <c r="C9940" s="4" t="s">
        <v>33963</v>
      </c>
      <c r="D9940" s="4" t="s">
        <v>33964</v>
      </c>
      <c r="E9940" s="4" t="s">
        <v>10</v>
      </c>
      <c r="F9940" s="4" t="s">
        <v>33965</v>
      </c>
      <c r="G9940" s="4" t="s">
        <v>12</v>
      </c>
    </row>
    <row r="9941" customFormat="false" ht="15.75" hidden="false" customHeight="false" outlineLevel="0" collapsed="false">
      <c r="A9941" s="3" t="n">
        <v>9940</v>
      </c>
      <c r="B9941" s="4" t="s">
        <v>33966</v>
      </c>
      <c r="C9941" s="4" t="s">
        <v>33967</v>
      </c>
      <c r="D9941" s="4" t="s">
        <v>33968</v>
      </c>
      <c r="E9941" s="4" t="n">
        <f aca="false">+912240081333</f>
        <v>912240081333</v>
      </c>
      <c r="F9941" s="4" t="s">
        <v>33969</v>
      </c>
      <c r="G9941" s="4" t="s">
        <v>12</v>
      </c>
    </row>
    <row r="9942" customFormat="false" ht="15.75" hidden="false" customHeight="false" outlineLevel="0" collapsed="false">
      <c r="A9942" s="3" t="n">
        <v>9941</v>
      </c>
      <c r="B9942" s="4" t="s">
        <v>33970</v>
      </c>
      <c r="C9942" s="4" t="s">
        <v>31</v>
      </c>
      <c r="D9942" s="4" t="s">
        <v>33971</v>
      </c>
      <c r="E9942" s="4" t="s">
        <v>10</v>
      </c>
      <c r="F9942" s="4" t="s">
        <v>33972</v>
      </c>
      <c r="G9942" s="4" t="s">
        <v>12</v>
      </c>
    </row>
    <row r="9943" customFormat="false" ht="15.75" hidden="false" customHeight="false" outlineLevel="0" collapsed="false">
      <c r="A9943" s="3" t="n">
        <v>9942</v>
      </c>
      <c r="B9943" s="4" t="s">
        <v>33973</v>
      </c>
      <c r="C9943" s="4" t="s">
        <v>171</v>
      </c>
      <c r="D9943" s="4" t="s">
        <v>33974</v>
      </c>
      <c r="E9943" s="4" t="s">
        <v>10</v>
      </c>
      <c r="F9943" s="4" t="s">
        <v>33975</v>
      </c>
      <c r="G9943" s="4" t="s">
        <v>12</v>
      </c>
    </row>
    <row r="9944" customFormat="false" ht="15.75" hidden="false" customHeight="false" outlineLevel="0" collapsed="false">
      <c r="A9944" s="3" t="n">
        <v>9943</v>
      </c>
      <c r="B9944" s="4" t="s">
        <v>33976</v>
      </c>
      <c r="C9944" s="4" t="s">
        <v>6853</v>
      </c>
      <c r="D9944" s="4" t="s">
        <v>33977</v>
      </c>
      <c r="E9944" s="4" t="n">
        <f aca="false">+912041002000</f>
        <v>912041002000</v>
      </c>
      <c r="F9944" s="4" t="s">
        <v>33978</v>
      </c>
      <c r="G9944" s="4" t="s">
        <v>12</v>
      </c>
    </row>
    <row r="9945" customFormat="false" ht="15.75" hidden="false" customHeight="false" outlineLevel="0" collapsed="false">
      <c r="A9945" s="3" t="n">
        <v>9944</v>
      </c>
      <c r="B9945" s="4" t="s">
        <v>33979</v>
      </c>
      <c r="C9945" s="4" t="s">
        <v>3495</v>
      </c>
      <c r="D9945" s="4" t="s">
        <v>33980</v>
      </c>
      <c r="E9945" s="4" t="s">
        <v>10</v>
      </c>
      <c r="F9945" s="4" t="s">
        <v>33981</v>
      </c>
      <c r="G9945" s="4" t="s">
        <v>12</v>
      </c>
    </row>
    <row r="9946" customFormat="false" ht="15.75" hidden="false" customHeight="false" outlineLevel="0" collapsed="false">
      <c r="A9946" s="3" t="n">
        <v>9945</v>
      </c>
      <c r="B9946" s="4" t="s">
        <v>33982</v>
      </c>
      <c r="C9946" s="4" t="s">
        <v>6853</v>
      </c>
      <c r="D9946" s="6" t="s">
        <v>33983</v>
      </c>
      <c r="E9946" s="4" t="s">
        <v>10</v>
      </c>
      <c r="F9946" s="4" t="s">
        <v>33984</v>
      </c>
      <c r="G9946" s="4" t="s">
        <v>12</v>
      </c>
    </row>
    <row r="9947" customFormat="false" ht="15.75" hidden="false" customHeight="false" outlineLevel="0" collapsed="false">
      <c r="A9947" s="3" t="n">
        <v>9946</v>
      </c>
      <c r="B9947" s="4" t="s">
        <v>33985</v>
      </c>
      <c r="C9947" s="4" t="s">
        <v>33986</v>
      </c>
      <c r="D9947" s="4" t="s">
        <v>33987</v>
      </c>
      <c r="E9947" s="4" t="s">
        <v>10</v>
      </c>
      <c r="F9947" s="4" t="s">
        <v>33988</v>
      </c>
      <c r="G9947" s="4" t="s">
        <v>12</v>
      </c>
    </row>
    <row r="9948" customFormat="false" ht="15.75" hidden="false" customHeight="false" outlineLevel="0" collapsed="false">
      <c r="A9948" s="3" t="n">
        <v>9947</v>
      </c>
      <c r="B9948" s="4" t="s">
        <v>33989</v>
      </c>
      <c r="C9948" s="4" t="s">
        <v>33990</v>
      </c>
      <c r="D9948" s="4" t="s">
        <v>33991</v>
      </c>
      <c r="E9948" s="4" t="s">
        <v>10</v>
      </c>
      <c r="F9948" s="4" t="s">
        <v>33992</v>
      </c>
      <c r="G9948" s="4" t="s">
        <v>12</v>
      </c>
    </row>
    <row r="9949" customFormat="false" ht="15.75" hidden="false" customHeight="false" outlineLevel="0" collapsed="false">
      <c r="A9949" s="3" t="n">
        <v>9948</v>
      </c>
      <c r="B9949" s="4" t="s">
        <v>33993</v>
      </c>
      <c r="C9949" s="4" t="s">
        <v>171</v>
      </c>
      <c r="D9949" s="4" t="s">
        <v>33994</v>
      </c>
      <c r="E9949" s="4" t="s">
        <v>10</v>
      </c>
      <c r="F9949" s="4" t="s">
        <v>33995</v>
      </c>
      <c r="G9949" s="4" t="s">
        <v>12</v>
      </c>
    </row>
    <row r="9950" customFormat="false" ht="15.75" hidden="false" customHeight="false" outlineLevel="0" collapsed="false">
      <c r="A9950" s="3" t="n">
        <v>9949</v>
      </c>
      <c r="B9950" s="4" t="s">
        <v>33996</v>
      </c>
      <c r="C9950" s="4" t="s">
        <v>31</v>
      </c>
      <c r="D9950" s="4" t="s">
        <v>33997</v>
      </c>
      <c r="E9950" s="4" t="s">
        <v>10</v>
      </c>
      <c r="F9950" s="4" t="s">
        <v>33998</v>
      </c>
      <c r="G9950" s="4" t="s">
        <v>12</v>
      </c>
    </row>
    <row r="9951" customFormat="false" ht="15.75" hidden="false" customHeight="false" outlineLevel="0" collapsed="false">
      <c r="A9951" s="3" t="n">
        <v>9950</v>
      </c>
      <c r="B9951" s="4" t="s">
        <v>33999</v>
      </c>
      <c r="C9951" s="4" t="s">
        <v>25906</v>
      </c>
      <c r="D9951" s="4" t="s">
        <v>34000</v>
      </c>
      <c r="E9951" s="4" t="s">
        <v>10</v>
      </c>
      <c r="F9951" s="4" t="s">
        <v>34001</v>
      </c>
      <c r="G9951" s="4" t="s">
        <v>12</v>
      </c>
    </row>
    <row r="9952" customFormat="false" ht="15.75" hidden="false" customHeight="false" outlineLevel="0" collapsed="false">
      <c r="A9952" s="3" t="n">
        <v>9951</v>
      </c>
      <c r="B9952" s="4" t="s">
        <v>34002</v>
      </c>
      <c r="C9952" s="4" t="s">
        <v>23848</v>
      </c>
      <c r="D9952" s="4" t="s">
        <v>34003</v>
      </c>
      <c r="E9952" s="4" t="s">
        <v>10</v>
      </c>
      <c r="F9952" s="4" t="s">
        <v>34004</v>
      </c>
      <c r="G9952" s="4" t="s">
        <v>12</v>
      </c>
    </row>
    <row r="9953" customFormat="false" ht="15.75" hidden="false" customHeight="false" outlineLevel="0" collapsed="false">
      <c r="A9953" s="3" t="n">
        <v>9952</v>
      </c>
      <c r="B9953" s="4" t="s">
        <v>34005</v>
      </c>
      <c r="C9953" s="4" t="s">
        <v>34006</v>
      </c>
      <c r="D9953" s="4" t="s">
        <v>34007</v>
      </c>
      <c r="E9953" s="4" t="s">
        <v>10</v>
      </c>
      <c r="F9953" s="4" t="s">
        <v>34008</v>
      </c>
      <c r="G9953" s="4" t="s">
        <v>12</v>
      </c>
    </row>
    <row r="9954" customFormat="false" ht="15.75" hidden="false" customHeight="false" outlineLevel="0" collapsed="false">
      <c r="A9954" s="3" t="n">
        <v>9953</v>
      </c>
      <c r="B9954" s="4" t="s">
        <v>34009</v>
      </c>
      <c r="C9954" s="4" t="s">
        <v>34010</v>
      </c>
      <c r="D9954" s="4" t="s">
        <v>34011</v>
      </c>
      <c r="E9954" s="4" t="n">
        <f aca="false">+911204562033</f>
        <v>911204562033</v>
      </c>
      <c r="F9954" s="10" t="s">
        <v>34012</v>
      </c>
      <c r="G9954" s="4" t="s">
        <v>12</v>
      </c>
    </row>
    <row r="9955" customFormat="false" ht="15.75" hidden="false" customHeight="false" outlineLevel="0" collapsed="false">
      <c r="A9955" s="3" t="n">
        <v>9954</v>
      </c>
      <c r="B9955" s="4" t="s">
        <v>34013</v>
      </c>
      <c r="C9955" s="4" t="s">
        <v>34014</v>
      </c>
      <c r="D9955" s="4" t="s">
        <v>34015</v>
      </c>
      <c r="E9955" s="4" t="n">
        <f aca="false">+914042439917</f>
        <v>914042439917</v>
      </c>
      <c r="F9955" s="4" t="s">
        <v>34016</v>
      </c>
      <c r="G9955" s="4" t="s">
        <v>12</v>
      </c>
    </row>
    <row r="9956" customFormat="false" ht="15.75" hidden="false" customHeight="false" outlineLevel="0" collapsed="false">
      <c r="A9956" s="3" t="n">
        <v>9955</v>
      </c>
      <c r="B9956" s="4" t="s">
        <v>34017</v>
      </c>
      <c r="C9956" s="4" t="s">
        <v>34018</v>
      </c>
      <c r="D9956" s="4" t="s">
        <v>34019</v>
      </c>
      <c r="E9956" s="4" t="n">
        <f aca="false">+919700244442</f>
        <v>919700244442</v>
      </c>
      <c r="F9956" s="4" t="s">
        <v>34020</v>
      </c>
      <c r="G9956" s="4" t="s">
        <v>12</v>
      </c>
    </row>
    <row r="9957" customFormat="false" ht="15.75" hidden="false" customHeight="false" outlineLevel="0" collapsed="false">
      <c r="A9957" s="3" t="n">
        <v>9956</v>
      </c>
      <c r="B9957" s="4" t="s">
        <v>34021</v>
      </c>
      <c r="C9957" s="4" t="s">
        <v>1571</v>
      </c>
      <c r="D9957" s="4" t="s">
        <v>34022</v>
      </c>
      <c r="E9957" s="4" t="s">
        <v>10</v>
      </c>
      <c r="F9957" s="4" t="s">
        <v>34023</v>
      </c>
      <c r="G9957" s="4" t="s">
        <v>12</v>
      </c>
    </row>
    <row r="9958" customFormat="false" ht="15.75" hidden="false" customHeight="false" outlineLevel="0" collapsed="false">
      <c r="A9958" s="3" t="n">
        <v>9957</v>
      </c>
      <c r="B9958" s="4" t="s">
        <v>34024</v>
      </c>
      <c r="C9958" s="4" t="s">
        <v>31</v>
      </c>
      <c r="D9958" s="4" t="s">
        <v>34025</v>
      </c>
      <c r="E9958" s="4" t="n">
        <f aca="false">+914872427392</f>
        <v>914872427392</v>
      </c>
      <c r="F9958" s="4" t="s">
        <v>34026</v>
      </c>
      <c r="G9958" s="4" t="s">
        <v>12</v>
      </c>
    </row>
    <row r="9959" customFormat="false" ht="15.75" hidden="false" customHeight="false" outlineLevel="0" collapsed="false">
      <c r="A9959" s="3" t="n">
        <v>9958</v>
      </c>
      <c r="B9959" s="4" t="s">
        <v>34027</v>
      </c>
      <c r="C9959" s="4" t="s">
        <v>51</v>
      </c>
      <c r="D9959" s="4" t="s">
        <v>34028</v>
      </c>
      <c r="E9959" s="4" t="n">
        <v>8879546333</v>
      </c>
      <c r="F9959" s="4" t="s">
        <v>34029</v>
      </c>
      <c r="G9959" s="4" t="s">
        <v>12</v>
      </c>
    </row>
    <row r="9960" customFormat="false" ht="15.75" hidden="false" customHeight="false" outlineLevel="0" collapsed="false">
      <c r="A9960" s="3" t="n">
        <v>9959</v>
      </c>
      <c r="B9960" s="4" t="s">
        <v>34030</v>
      </c>
      <c r="C9960" s="4" t="s">
        <v>6853</v>
      </c>
      <c r="D9960" s="4" t="s">
        <v>34031</v>
      </c>
      <c r="E9960" s="4" t="s">
        <v>10</v>
      </c>
      <c r="F9960" s="4" t="s">
        <v>34032</v>
      </c>
      <c r="G9960" s="4" t="s">
        <v>12</v>
      </c>
    </row>
    <row r="9961" customFormat="false" ht="15.75" hidden="false" customHeight="false" outlineLevel="0" collapsed="false">
      <c r="A9961" s="3" t="n">
        <v>9960</v>
      </c>
      <c r="B9961" s="4" t="s">
        <v>34033</v>
      </c>
      <c r="C9961" s="4" t="s">
        <v>34034</v>
      </c>
      <c r="D9961" s="4" t="s">
        <v>34035</v>
      </c>
      <c r="E9961" s="4" t="n">
        <f aca="false">+912239369500</f>
        <v>912239369500</v>
      </c>
      <c r="F9961" s="4" t="s">
        <v>34036</v>
      </c>
      <c r="G9961" s="4" t="s">
        <v>12</v>
      </c>
    </row>
    <row r="9962" customFormat="false" ht="15.75" hidden="false" customHeight="false" outlineLevel="0" collapsed="false">
      <c r="A9962" s="3" t="n">
        <v>9961</v>
      </c>
      <c r="B9962" s="4" t="s">
        <v>34037</v>
      </c>
      <c r="C9962" s="4" t="s">
        <v>34038</v>
      </c>
      <c r="D9962" s="4" t="s">
        <v>34039</v>
      </c>
      <c r="E9962" s="4" t="n">
        <f aca="false">+918022263000</f>
        <v>918022263000</v>
      </c>
      <c r="F9962" s="4" t="s">
        <v>34040</v>
      </c>
      <c r="G9962" s="4" t="s">
        <v>12</v>
      </c>
    </row>
    <row r="9963" customFormat="false" ht="15.75" hidden="false" customHeight="false" outlineLevel="0" collapsed="false">
      <c r="A9963" s="3" t="n">
        <v>9962</v>
      </c>
      <c r="B9963" s="4" t="s">
        <v>34041</v>
      </c>
      <c r="C9963" s="4" t="s">
        <v>34042</v>
      </c>
      <c r="D9963" s="4" t="s">
        <v>34043</v>
      </c>
      <c r="E9963" s="4" t="s">
        <v>10</v>
      </c>
      <c r="F9963" s="4" t="s">
        <v>34044</v>
      </c>
      <c r="G9963" s="4" t="s">
        <v>12</v>
      </c>
    </row>
    <row r="9964" customFormat="false" ht="15.75" hidden="false" customHeight="false" outlineLevel="0" collapsed="false">
      <c r="A9964" s="3" t="n">
        <v>9963</v>
      </c>
      <c r="B9964" s="4" t="s">
        <v>34045</v>
      </c>
      <c r="C9964" s="4" t="s">
        <v>25141</v>
      </c>
      <c r="D9964" s="4" t="s">
        <v>34046</v>
      </c>
      <c r="E9964" s="4" t="s">
        <v>34047</v>
      </c>
      <c r="F9964" s="4" t="s">
        <v>34048</v>
      </c>
      <c r="G9964" s="4" t="s">
        <v>12</v>
      </c>
    </row>
    <row r="9965" customFormat="false" ht="15.75" hidden="false" customHeight="false" outlineLevel="0" collapsed="false">
      <c r="A9965" s="3" t="n">
        <v>9964</v>
      </c>
      <c r="B9965" s="4" t="s">
        <v>34049</v>
      </c>
      <c r="C9965" s="4" t="s">
        <v>34050</v>
      </c>
      <c r="D9965" s="4" t="s">
        <v>34051</v>
      </c>
      <c r="E9965" s="4" t="n">
        <f aca="false">+912265626422</f>
        <v>912265626422</v>
      </c>
      <c r="F9965" s="4" t="s">
        <v>34052</v>
      </c>
      <c r="G9965" s="4" t="s">
        <v>12</v>
      </c>
    </row>
    <row r="9966" customFormat="false" ht="15.75" hidden="false" customHeight="false" outlineLevel="0" collapsed="false">
      <c r="A9966" s="3" t="n">
        <v>9965</v>
      </c>
      <c r="B9966" s="4" t="s">
        <v>34053</v>
      </c>
      <c r="C9966" s="4" t="s">
        <v>6853</v>
      </c>
      <c r="D9966" s="4" t="s">
        <v>34054</v>
      </c>
      <c r="E9966" s="4" t="s">
        <v>10</v>
      </c>
      <c r="F9966" s="4" t="s">
        <v>34055</v>
      </c>
      <c r="G9966" s="4" t="s">
        <v>12</v>
      </c>
    </row>
    <row r="9967" customFormat="false" ht="15.75" hidden="false" customHeight="false" outlineLevel="0" collapsed="false">
      <c r="A9967" s="3" t="n">
        <v>9966</v>
      </c>
      <c r="B9967" s="4" t="s">
        <v>34056</v>
      </c>
      <c r="C9967" s="4" t="s">
        <v>34057</v>
      </c>
      <c r="D9967" s="4" t="s">
        <v>34058</v>
      </c>
      <c r="E9967" s="4" t="s">
        <v>34059</v>
      </c>
      <c r="F9967" s="4" t="s">
        <v>34060</v>
      </c>
      <c r="G9967" s="4" t="s">
        <v>12</v>
      </c>
    </row>
    <row r="9968" customFormat="false" ht="15.75" hidden="false" customHeight="false" outlineLevel="0" collapsed="false">
      <c r="A9968" s="3" t="n">
        <v>9967</v>
      </c>
      <c r="B9968" s="4" t="s">
        <v>34061</v>
      </c>
      <c r="C9968" s="4" t="s">
        <v>34062</v>
      </c>
      <c r="D9968" s="4" t="s">
        <v>34063</v>
      </c>
      <c r="E9968" s="4" t="s">
        <v>10</v>
      </c>
      <c r="F9968" s="4" t="s">
        <v>34064</v>
      </c>
      <c r="G9968" s="4" t="s">
        <v>12</v>
      </c>
    </row>
    <row r="9969" customFormat="false" ht="15.75" hidden="false" customHeight="false" outlineLevel="0" collapsed="false">
      <c r="A9969" s="3" t="n">
        <v>9968</v>
      </c>
      <c r="B9969" s="4" t="s">
        <v>34065</v>
      </c>
      <c r="C9969" s="4" t="s">
        <v>1708</v>
      </c>
      <c r="D9969" s="4" t="s">
        <v>34066</v>
      </c>
      <c r="E9969" s="4" t="n">
        <f aca="false">+914064641214</f>
        <v>914064641214</v>
      </c>
      <c r="F9969" s="4" t="s">
        <v>34067</v>
      </c>
      <c r="G9969" s="4" t="s">
        <v>12</v>
      </c>
    </row>
    <row r="9970" customFormat="false" ht="15.75" hidden="false" customHeight="false" outlineLevel="0" collapsed="false">
      <c r="A9970" s="3" t="n">
        <v>9969</v>
      </c>
      <c r="B9970" s="4" t="s">
        <v>34068</v>
      </c>
      <c r="C9970" s="4" t="s">
        <v>34069</v>
      </c>
      <c r="D9970" s="4" t="s">
        <v>34070</v>
      </c>
      <c r="E9970" s="4" t="s">
        <v>10</v>
      </c>
      <c r="F9970" s="4" t="s">
        <v>34071</v>
      </c>
      <c r="G9970" s="4" t="s">
        <v>12</v>
      </c>
    </row>
    <row r="9971" customFormat="false" ht="15.75" hidden="false" customHeight="false" outlineLevel="0" collapsed="false">
      <c r="A9971" s="3" t="n">
        <v>9970</v>
      </c>
      <c r="B9971" s="4" t="s">
        <v>34072</v>
      </c>
      <c r="C9971" s="4" t="s">
        <v>34073</v>
      </c>
      <c r="D9971" s="4" t="s">
        <v>34074</v>
      </c>
      <c r="E9971" s="4" t="n">
        <f aca="false">+918045151400</f>
        <v>918045151400</v>
      </c>
      <c r="F9971" s="4" t="s">
        <v>34075</v>
      </c>
      <c r="G9971" s="4" t="s">
        <v>12</v>
      </c>
    </row>
    <row r="9972" customFormat="false" ht="15.75" hidden="false" customHeight="false" outlineLevel="0" collapsed="false">
      <c r="A9972" s="3" t="n">
        <v>9971</v>
      </c>
      <c r="B9972" s="4" t="s">
        <v>34076</v>
      </c>
      <c r="C9972" s="4" t="s">
        <v>34077</v>
      </c>
      <c r="D9972" s="4" t="s">
        <v>34078</v>
      </c>
      <c r="E9972" s="4" t="s">
        <v>10</v>
      </c>
      <c r="F9972" s="4" t="s">
        <v>34079</v>
      </c>
      <c r="G9972" s="4" t="s">
        <v>12</v>
      </c>
    </row>
    <row r="9973" customFormat="false" ht="15.75" hidden="false" customHeight="false" outlineLevel="0" collapsed="false">
      <c r="A9973" s="3" t="n">
        <v>9972</v>
      </c>
      <c r="B9973" s="4" t="s">
        <v>34080</v>
      </c>
      <c r="C9973" s="4" t="s">
        <v>34081</v>
      </c>
      <c r="D9973" s="4" t="s">
        <v>34082</v>
      </c>
      <c r="E9973" s="4" t="s">
        <v>10</v>
      </c>
      <c r="F9973" s="4" t="s">
        <v>34083</v>
      </c>
      <c r="G9973" s="4" t="s">
        <v>12</v>
      </c>
    </row>
    <row r="9974" customFormat="false" ht="15.75" hidden="false" customHeight="false" outlineLevel="0" collapsed="false">
      <c r="A9974" s="3" t="n">
        <v>9973</v>
      </c>
      <c r="B9974" s="4" t="s">
        <v>34084</v>
      </c>
      <c r="C9974" s="4" t="s">
        <v>34085</v>
      </c>
      <c r="D9974" s="4" t="s">
        <v>34086</v>
      </c>
      <c r="E9974" s="4" t="s">
        <v>10</v>
      </c>
      <c r="F9974" s="10" t="s">
        <v>34087</v>
      </c>
      <c r="G9974" s="4" t="s">
        <v>12</v>
      </c>
    </row>
    <row r="9975" customFormat="false" ht="15.75" hidden="false" customHeight="false" outlineLevel="0" collapsed="false">
      <c r="A9975" s="3" t="n">
        <v>9974</v>
      </c>
      <c r="B9975" s="4" t="s">
        <v>34088</v>
      </c>
      <c r="C9975" s="4" t="s">
        <v>1652</v>
      </c>
      <c r="D9975" s="4" t="s">
        <v>34089</v>
      </c>
      <c r="E9975" s="4" t="s">
        <v>10</v>
      </c>
      <c r="F9975" s="4" t="s">
        <v>34090</v>
      </c>
      <c r="G9975" s="4" t="s">
        <v>12</v>
      </c>
    </row>
    <row r="9976" customFormat="false" ht="15.75" hidden="false" customHeight="false" outlineLevel="0" collapsed="false">
      <c r="A9976" s="3" t="n">
        <v>9975</v>
      </c>
      <c r="B9976" s="4" t="s">
        <v>34091</v>
      </c>
      <c r="C9976" s="4" t="s">
        <v>34092</v>
      </c>
      <c r="D9976" s="4" t="s">
        <v>34093</v>
      </c>
      <c r="E9976" s="4" t="s">
        <v>10</v>
      </c>
      <c r="F9976" s="4" t="s">
        <v>34094</v>
      </c>
      <c r="G9976" s="4" t="s">
        <v>12</v>
      </c>
    </row>
    <row r="9977" customFormat="false" ht="15.75" hidden="false" customHeight="false" outlineLevel="0" collapsed="false">
      <c r="A9977" s="3" t="n">
        <v>9976</v>
      </c>
      <c r="B9977" s="4" t="s">
        <v>34095</v>
      </c>
      <c r="C9977" s="4" t="s">
        <v>34096</v>
      </c>
      <c r="D9977" s="4" t="s">
        <v>34097</v>
      </c>
      <c r="E9977" s="4" t="s">
        <v>10</v>
      </c>
      <c r="F9977" s="10" t="s">
        <v>34098</v>
      </c>
      <c r="G9977" s="4" t="s">
        <v>12</v>
      </c>
    </row>
    <row r="9978" customFormat="false" ht="15.75" hidden="false" customHeight="false" outlineLevel="0" collapsed="false">
      <c r="A9978" s="3" t="n">
        <v>9977</v>
      </c>
      <c r="B9978" s="4" t="s">
        <v>34099</v>
      </c>
      <c r="C9978" s="4" t="s">
        <v>2811</v>
      </c>
      <c r="D9978" s="4" t="s">
        <v>34100</v>
      </c>
      <c r="E9978" s="4" t="s">
        <v>10</v>
      </c>
      <c r="F9978" s="4" t="s">
        <v>34101</v>
      </c>
      <c r="G9978" s="4" t="s">
        <v>12</v>
      </c>
    </row>
    <row r="9979" customFormat="false" ht="15.75" hidden="false" customHeight="false" outlineLevel="0" collapsed="false">
      <c r="A9979" s="3" t="n">
        <v>9978</v>
      </c>
      <c r="B9979" s="4" t="s">
        <v>34102</v>
      </c>
      <c r="C9979" s="4" t="s">
        <v>34103</v>
      </c>
      <c r="D9979" s="4" t="s">
        <v>34104</v>
      </c>
      <c r="E9979" s="4" t="s">
        <v>10</v>
      </c>
      <c r="F9979" s="4" t="s">
        <v>34105</v>
      </c>
      <c r="G9979" s="4" t="s">
        <v>12</v>
      </c>
    </row>
    <row r="9980" customFormat="false" ht="15.75" hidden="false" customHeight="false" outlineLevel="0" collapsed="false">
      <c r="A9980" s="3" t="n">
        <v>9979</v>
      </c>
      <c r="B9980" s="4" t="s">
        <v>34106</v>
      </c>
      <c r="C9980" s="4" t="s">
        <v>1652</v>
      </c>
      <c r="D9980" s="4" t="s">
        <v>34107</v>
      </c>
      <c r="E9980" s="4" t="n">
        <f aca="false">+919844330744</f>
        <v>919844330744</v>
      </c>
      <c r="F9980" s="4" t="s">
        <v>34108</v>
      </c>
      <c r="G9980" s="4" t="s">
        <v>12</v>
      </c>
    </row>
    <row r="9981" customFormat="false" ht="15.75" hidden="false" customHeight="false" outlineLevel="0" collapsed="false">
      <c r="A9981" s="3" t="n">
        <v>9980</v>
      </c>
      <c r="B9981" s="4" t="s">
        <v>34109</v>
      </c>
      <c r="C9981" s="4" t="s">
        <v>1652</v>
      </c>
      <c r="D9981" s="4" t="s">
        <v>34110</v>
      </c>
      <c r="E9981" s="4" t="s">
        <v>10</v>
      </c>
      <c r="F9981" s="4" t="s">
        <v>34111</v>
      </c>
      <c r="G9981" s="4" t="s">
        <v>12</v>
      </c>
    </row>
    <row r="9982" customFormat="false" ht="15.75" hidden="false" customHeight="false" outlineLevel="0" collapsed="false">
      <c r="A9982" s="3" t="n">
        <v>9981</v>
      </c>
      <c r="B9982" s="4" t="s">
        <v>34112</v>
      </c>
      <c r="C9982" s="4" t="s">
        <v>34113</v>
      </c>
      <c r="D9982" s="4" t="s">
        <v>34114</v>
      </c>
      <c r="E9982" s="4" t="n">
        <f aca="false">+912266650808</f>
        <v>912266650808</v>
      </c>
      <c r="F9982" s="4" t="s">
        <v>34115</v>
      </c>
      <c r="G9982" s="4" t="s">
        <v>12</v>
      </c>
    </row>
    <row r="9983" customFormat="false" ht="15.75" hidden="false" customHeight="false" outlineLevel="0" collapsed="false">
      <c r="A9983" s="3" t="n">
        <v>9982</v>
      </c>
      <c r="B9983" s="4" t="s">
        <v>34116</v>
      </c>
      <c r="C9983" s="4" t="s">
        <v>34117</v>
      </c>
      <c r="D9983" s="4" t="s">
        <v>34118</v>
      </c>
      <c r="E9983" s="4" t="s">
        <v>10</v>
      </c>
      <c r="F9983" s="4" t="s">
        <v>34119</v>
      </c>
      <c r="G9983" s="4" t="s">
        <v>12</v>
      </c>
    </row>
    <row r="9984" customFormat="false" ht="15.75" hidden="false" customHeight="false" outlineLevel="0" collapsed="false">
      <c r="A9984" s="3" t="n">
        <v>9983</v>
      </c>
      <c r="B9984" s="4" t="s">
        <v>34120</v>
      </c>
      <c r="C9984" s="4" t="s">
        <v>34121</v>
      </c>
      <c r="D9984" s="4" t="s">
        <v>34122</v>
      </c>
      <c r="E9984" s="4" t="n">
        <f aca="false">+919986024424</f>
        <v>919986024424</v>
      </c>
      <c r="F9984" s="4" t="s">
        <v>34123</v>
      </c>
      <c r="G9984" s="4" t="s">
        <v>12</v>
      </c>
    </row>
    <row r="9985" customFormat="false" ht="15.75" hidden="false" customHeight="false" outlineLevel="0" collapsed="false">
      <c r="A9985" s="3" t="n">
        <v>9984</v>
      </c>
      <c r="B9985" s="4" t="s">
        <v>34124</v>
      </c>
      <c r="C9985" s="4" t="s">
        <v>33861</v>
      </c>
      <c r="D9985" s="4" t="s">
        <v>34125</v>
      </c>
      <c r="E9985" s="4" t="s">
        <v>10</v>
      </c>
      <c r="F9985" s="4" t="s">
        <v>34126</v>
      </c>
      <c r="G9985" s="4" t="s">
        <v>12</v>
      </c>
    </row>
    <row r="9986" customFormat="false" ht="15.75" hidden="false" customHeight="false" outlineLevel="0" collapsed="false">
      <c r="A9986" s="3" t="n">
        <v>9985</v>
      </c>
      <c r="B9986" s="4" t="s">
        <v>34127</v>
      </c>
      <c r="C9986" s="4" t="s">
        <v>31</v>
      </c>
      <c r="D9986" s="4" t="s">
        <v>34128</v>
      </c>
      <c r="E9986" s="4" t="s">
        <v>10</v>
      </c>
      <c r="F9986" s="4" t="s">
        <v>34129</v>
      </c>
      <c r="G9986" s="4" t="s">
        <v>12</v>
      </c>
    </row>
    <row r="9987" customFormat="false" ht="15.75" hidden="false" customHeight="false" outlineLevel="0" collapsed="false">
      <c r="A9987" s="3" t="n">
        <v>9986</v>
      </c>
      <c r="B9987" s="4" t="s">
        <v>34130</v>
      </c>
      <c r="C9987" s="4" t="s">
        <v>31</v>
      </c>
      <c r="D9987" s="4" t="s">
        <v>34131</v>
      </c>
      <c r="E9987" s="4" t="n">
        <f aca="false">+919011354455</f>
        <v>919011354455</v>
      </c>
      <c r="F9987" s="4" t="s">
        <v>34132</v>
      </c>
      <c r="G9987" s="4" t="s">
        <v>12</v>
      </c>
    </row>
    <row r="9988" customFormat="false" ht="15.75" hidden="false" customHeight="false" outlineLevel="0" collapsed="false">
      <c r="A9988" s="3" t="n">
        <v>9987</v>
      </c>
      <c r="B9988" s="4" t="s">
        <v>34133</v>
      </c>
      <c r="C9988" s="4" t="s">
        <v>34134</v>
      </c>
      <c r="D9988" s="4" t="s">
        <v>34135</v>
      </c>
      <c r="E9988" s="4" t="s">
        <v>10</v>
      </c>
      <c r="F9988" s="4" t="s">
        <v>34136</v>
      </c>
      <c r="G9988" s="4" t="s">
        <v>12</v>
      </c>
    </row>
    <row r="9989" customFormat="false" ht="15.75" hidden="false" customHeight="false" outlineLevel="0" collapsed="false">
      <c r="A9989" s="3" t="n">
        <v>9988</v>
      </c>
      <c r="B9989" s="4" t="s">
        <v>34137</v>
      </c>
      <c r="C9989" s="4" t="s">
        <v>34138</v>
      </c>
      <c r="D9989" s="4" t="s">
        <v>34139</v>
      </c>
      <c r="E9989" s="4" t="n">
        <f aca="false">+919765405044</f>
        <v>919765405044</v>
      </c>
      <c r="F9989" s="10" t="s">
        <v>34140</v>
      </c>
      <c r="G9989" s="4" t="s">
        <v>12</v>
      </c>
    </row>
    <row r="9990" customFormat="false" ht="15.75" hidden="false" customHeight="false" outlineLevel="0" collapsed="false">
      <c r="A9990" s="3" t="n">
        <v>9989</v>
      </c>
      <c r="B9990" s="4" t="s">
        <v>34141</v>
      </c>
      <c r="C9990" s="4" t="s">
        <v>34142</v>
      </c>
      <c r="D9990" s="4" t="s">
        <v>34143</v>
      </c>
      <c r="E9990" s="4" t="s">
        <v>10</v>
      </c>
      <c r="F9990" s="4" t="s">
        <v>33998</v>
      </c>
      <c r="G9990" s="4" t="s">
        <v>12</v>
      </c>
    </row>
    <row r="9991" customFormat="false" ht="15.75" hidden="false" customHeight="false" outlineLevel="0" collapsed="false">
      <c r="A9991" s="3" t="n">
        <v>9990</v>
      </c>
      <c r="B9991" s="4" t="s">
        <v>34144</v>
      </c>
      <c r="C9991" s="4" t="s">
        <v>34145</v>
      </c>
      <c r="D9991" s="4" t="s">
        <v>34146</v>
      </c>
      <c r="E9991" s="4" t="n">
        <f aca="false">+912240681001</f>
        <v>912240681001</v>
      </c>
      <c r="F9991" s="4" t="s">
        <v>10</v>
      </c>
      <c r="G9991" s="7" t="s">
        <v>146</v>
      </c>
    </row>
    <row r="9992" customFormat="false" ht="15.75" hidden="false" customHeight="false" outlineLevel="0" collapsed="false">
      <c r="A9992" s="3" t="n">
        <v>9991</v>
      </c>
      <c r="B9992" s="4" t="s">
        <v>34147</v>
      </c>
      <c r="C9992" s="4" t="s">
        <v>34148</v>
      </c>
      <c r="D9992" s="4" t="s">
        <v>34149</v>
      </c>
      <c r="E9992" s="4" t="n">
        <f aca="false">+919342277288</f>
        <v>919342277288</v>
      </c>
      <c r="F9992" s="4" t="s">
        <v>34150</v>
      </c>
      <c r="G9992" s="4" t="s">
        <v>12</v>
      </c>
    </row>
    <row r="9993" customFormat="false" ht="15.75" hidden="false" customHeight="false" outlineLevel="0" collapsed="false">
      <c r="A9993" s="3" t="n">
        <v>9992</v>
      </c>
      <c r="B9993" s="4" t="s">
        <v>34151</v>
      </c>
      <c r="C9993" s="4" t="s">
        <v>34152</v>
      </c>
      <c r="D9993" s="4" t="s">
        <v>34153</v>
      </c>
      <c r="E9993" s="4" t="n">
        <f aca="false">+912066257335</f>
        <v>912066257335</v>
      </c>
      <c r="F9993" s="4" t="s">
        <v>34154</v>
      </c>
      <c r="G9993" s="4" t="s">
        <v>12</v>
      </c>
    </row>
    <row r="9994" customFormat="false" ht="15.75" hidden="false" customHeight="false" outlineLevel="0" collapsed="false">
      <c r="A9994" s="3" t="n">
        <v>9993</v>
      </c>
      <c r="B9994" s="4" t="s">
        <v>34155</v>
      </c>
      <c r="C9994" s="4" t="s">
        <v>34156</v>
      </c>
      <c r="D9994" s="4" t="s">
        <v>34157</v>
      </c>
      <c r="E9994" s="4" t="s">
        <v>34158</v>
      </c>
      <c r="F9994" s="4" t="s">
        <v>34159</v>
      </c>
      <c r="G9994" s="4" t="s">
        <v>12</v>
      </c>
    </row>
    <row r="9995" customFormat="false" ht="15.75" hidden="false" customHeight="false" outlineLevel="0" collapsed="false">
      <c r="A9995" s="3" t="n">
        <v>9994</v>
      </c>
      <c r="B9995" s="4" t="s">
        <v>34160</v>
      </c>
      <c r="C9995" s="4" t="s">
        <v>34161</v>
      </c>
      <c r="D9995" s="4" t="s">
        <v>34162</v>
      </c>
      <c r="E9995" s="4" t="n">
        <f aca="false">+918065966596</f>
        <v>918065966596</v>
      </c>
      <c r="F9995" s="4" t="s">
        <v>34163</v>
      </c>
      <c r="G9995" s="4" t="s">
        <v>12</v>
      </c>
    </row>
    <row r="9996" customFormat="false" ht="15.75" hidden="false" customHeight="false" outlineLevel="0" collapsed="false">
      <c r="A9996" s="3" t="n">
        <v>9995</v>
      </c>
      <c r="B9996" s="4" t="s">
        <v>34164</v>
      </c>
      <c r="C9996" s="4" t="s">
        <v>31717</v>
      </c>
      <c r="D9996" s="4" t="s">
        <v>34165</v>
      </c>
      <c r="E9996" s="4" t="s">
        <v>10</v>
      </c>
      <c r="F9996" s="4" t="s">
        <v>33900</v>
      </c>
      <c r="G9996" s="4" t="s">
        <v>12</v>
      </c>
    </row>
    <row r="9997" customFormat="false" ht="15.75" hidden="false" customHeight="false" outlineLevel="0" collapsed="false">
      <c r="A9997" s="3" t="n">
        <v>9996</v>
      </c>
      <c r="B9997" s="4" t="s">
        <v>34166</v>
      </c>
      <c r="C9997" s="4" t="s">
        <v>12635</v>
      </c>
      <c r="D9997" s="4" t="s">
        <v>34167</v>
      </c>
      <c r="E9997" s="4" t="s">
        <v>10</v>
      </c>
      <c r="F9997" s="4" t="s">
        <v>34168</v>
      </c>
      <c r="G9997" s="4" t="s">
        <v>12</v>
      </c>
    </row>
    <row r="9998" customFormat="false" ht="15.75" hidden="false" customHeight="false" outlineLevel="0" collapsed="false">
      <c r="A9998" s="3" t="n">
        <v>9997</v>
      </c>
      <c r="B9998" s="4" t="s">
        <v>34169</v>
      </c>
      <c r="C9998" s="4" t="s">
        <v>34170</v>
      </c>
      <c r="D9998" s="4" t="s">
        <v>34171</v>
      </c>
      <c r="E9998" s="4" t="n">
        <f aca="false">+919971257789</f>
        <v>919971257789</v>
      </c>
      <c r="F9998" s="4" t="s">
        <v>34172</v>
      </c>
      <c r="G9998" s="4" t="s">
        <v>12</v>
      </c>
    </row>
    <row r="9999" customFormat="false" ht="15.75" hidden="false" customHeight="false" outlineLevel="0" collapsed="false">
      <c r="A9999" s="3" t="n">
        <v>9998</v>
      </c>
      <c r="B9999" s="4" t="s">
        <v>34173</v>
      </c>
      <c r="C9999" s="4" t="s">
        <v>34174</v>
      </c>
      <c r="D9999" s="4" t="s">
        <v>34175</v>
      </c>
      <c r="E9999" s="4" t="s">
        <v>10</v>
      </c>
      <c r="F9999" s="4" t="s">
        <v>34176</v>
      </c>
      <c r="G9999" s="4" t="s">
        <v>12</v>
      </c>
    </row>
    <row r="10000" customFormat="false" ht="15.75" hidden="false" customHeight="false" outlineLevel="0" collapsed="false">
      <c r="A10000" s="3" t="n">
        <v>9999</v>
      </c>
      <c r="B10000" s="4" t="s">
        <v>34177</v>
      </c>
      <c r="C10000" s="4" t="s">
        <v>34178</v>
      </c>
      <c r="D10000" s="4" t="s">
        <v>34179</v>
      </c>
      <c r="E10000" s="8" t="n">
        <v>919880000000</v>
      </c>
      <c r="F10000" s="4" t="s">
        <v>34180</v>
      </c>
      <c r="G10000" s="4" t="s">
        <v>12</v>
      </c>
    </row>
    <row r="10001" customFormat="false" ht="15.75" hidden="false" customHeight="false" outlineLevel="0" collapsed="false">
      <c r="A10001" s="3" t="n">
        <v>10000</v>
      </c>
      <c r="B10001" s="4" t="s">
        <v>34181</v>
      </c>
      <c r="C10001" s="4" t="s">
        <v>759</v>
      </c>
      <c r="D10001" s="4" t="s">
        <v>34182</v>
      </c>
      <c r="E10001" s="4" t="s">
        <v>10</v>
      </c>
      <c r="F10001" s="4" t="s">
        <v>34183</v>
      </c>
      <c r="G10001" s="4" t="s">
        <v>12</v>
      </c>
    </row>
    <row r="10002" customFormat="false" ht="15.75" hidden="false" customHeight="false" outlineLevel="0" collapsed="false">
      <c r="A10002" s="3" t="n">
        <v>10001</v>
      </c>
      <c r="B10002" s="4" t="s">
        <v>34184</v>
      </c>
      <c r="C10002" s="4" t="s">
        <v>31</v>
      </c>
      <c r="D10002" s="4" t="s">
        <v>34185</v>
      </c>
      <c r="E10002" s="4" t="s">
        <v>10</v>
      </c>
      <c r="F10002" s="4" t="s">
        <v>34186</v>
      </c>
      <c r="G10002" s="4" t="s">
        <v>12</v>
      </c>
    </row>
    <row r="10003" customFormat="false" ht="15.75" hidden="false" customHeight="false" outlineLevel="0" collapsed="false">
      <c r="A10003" s="3" t="n">
        <v>10002</v>
      </c>
      <c r="B10003" s="5" t="s">
        <v>34187</v>
      </c>
      <c r="C10003" s="4" t="s">
        <v>34188</v>
      </c>
      <c r="D10003" s="4" t="s">
        <v>34189</v>
      </c>
      <c r="E10003" s="4" t="s">
        <v>10</v>
      </c>
      <c r="F10003" s="4" t="s">
        <v>34190</v>
      </c>
      <c r="G10003" s="4" t="s">
        <v>12</v>
      </c>
    </row>
    <row r="10004" customFormat="false" ht="15.75" hidden="false" customHeight="false" outlineLevel="0" collapsed="false">
      <c r="A10004" s="3" t="n">
        <v>10003</v>
      </c>
      <c r="B10004" s="4" t="s">
        <v>34191</v>
      </c>
      <c r="C10004" s="4" t="s">
        <v>14982</v>
      </c>
      <c r="D10004" s="4" t="s">
        <v>34192</v>
      </c>
      <c r="E10004" s="4" t="s">
        <v>10</v>
      </c>
      <c r="F10004" s="4" t="s">
        <v>34193</v>
      </c>
      <c r="G10004" s="4" t="s">
        <v>12</v>
      </c>
    </row>
    <row r="10005" customFormat="false" ht="15.75" hidden="false" customHeight="false" outlineLevel="0" collapsed="false">
      <c r="A10005" s="3" t="n">
        <v>10004</v>
      </c>
      <c r="B10005" s="4" t="s">
        <v>34194</v>
      </c>
      <c r="C10005" s="4" t="s">
        <v>31</v>
      </c>
      <c r="D10005" s="4" t="s">
        <v>34195</v>
      </c>
      <c r="E10005" s="4" t="n">
        <f aca="false">+914324311188</f>
        <v>914324311188</v>
      </c>
      <c r="F10005" s="4" t="s">
        <v>34196</v>
      </c>
      <c r="G10005" s="4" t="s">
        <v>12</v>
      </c>
    </row>
    <row r="10006" customFormat="false" ht="15.75" hidden="false" customHeight="false" outlineLevel="0" collapsed="false">
      <c r="A10006" s="3" t="n">
        <v>10005</v>
      </c>
      <c r="B10006" s="4" t="s">
        <v>34197</v>
      </c>
      <c r="C10006" s="4" t="s">
        <v>14</v>
      </c>
      <c r="D10006" s="4" t="s">
        <v>34198</v>
      </c>
      <c r="E10006" s="4" t="s">
        <v>10</v>
      </c>
      <c r="F10006" s="4" t="s">
        <v>34199</v>
      </c>
      <c r="G10006" s="4" t="s">
        <v>12</v>
      </c>
    </row>
    <row r="10007" customFormat="false" ht="15.75" hidden="false" customHeight="false" outlineLevel="0" collapsed="false">
      <c r="A10007" s="3" t="n">
        <v>10006</v>
      </c>
      <c r="B10007" s="4" t="s">
        <v>34200</v>
      </c>
      <c r="C10007" s="4" t="s">
        <v>171</v>
      </c>
      <c r="D10007" s="4" t="s">
        <v>34201</v>
      </c>
      <c r="E10007" s="4" t="n">
        <f aca="false">+919448022383</f>
        <v>919448022383</v>
      </c>
      <c r="F10007" s="4" t="s">
        <v>34202</v>
      </c>
      <c r="G10007" s="4" t="s">
        <v>12</v>
      </c>
    </row>
    <row r="10008" customFormat="false" ht="15.75" hidden="false" customHeight="false" outlineLevel="0" collapsed="false">
      <c r="A10008" s="3" t="n">
        <v>10007</v>
      </c>
      <c r="B10008" s="4" t="s">
        <v>34203</v>
      </c>
      <c r="C10008" s="4" t="s">
        <v>31</v>
      </c>
      <c r="D10008" s="4" t="s">
        <v>34204</v>
      </c>
      <c r="E10008" s="4" t="s">
        <v>10</v>
      </c>
      <c r="F10008" s="4" t="s">
        <v>34205</v>
      </c>
      <c r="G10008" s="4" t="s">
        <v>12</v>
      </c>
    </row>
    <row r="10009" customFormat="false" ht="15.75" hidden="false" customHeight="false" outlineLevel="0" collapsed="false">
      <c r="A10009" s="3" t="n">
        <v>10008</v>
      </c>
      <c r="B10009" s="4" t="s">
        <v>34206</v>
      </c>
      <c r="C10009" s="4" t="s">
        <v>7228</v>
      </c>
      <c r="D10009" s="4" t="s">
        <v>34207</v>
      </c>
      <c r="E10009" s="4" t="n">
        <f aca="false">+914426412626</f>
        <v>914426412626</v>
      </c>
      <c r="F10009" s="4" t="s">
        <v>34208</v>
      </c>
      <c r="G10009" s="4" t="s">
        <v>12</v>
      </c>
    </row>
    <row r="10010" customFormat="false" ht="15.75" hidden="false" customHeight="false" outlineLevel="0" collapsed="false">
      <c r="A10010" s="3" t="n">
        <v>10009</v>
      </c>
      <c r="B10010" s="4" t="s">
        <v>34209</v>
      </c>
      <c r="C10010" s="4" t="s">
        <v>20709</v>
      </c>
      <c r="D10010" s="4" t="s">
        <v>34210</v>
      </c>
      <c r="E10010" s="4" t="s">
        <v>10</v>
      </c>
      <c r="F10010" s="4" t="s">
        <v>34211</v>
      </c>
      <c r="G10010" s="4" t="s">
        <v>12</v>
      </c>
    </row>
    <row r="10011" customFormat="false" ht="15.75" hidden="false" customHeight="false" outlineLevel="0" collapsed="false">
      <c r="A10011" s="3" t="n">
        <v>10010</v>
      </c>
      <c r="B10011" s="4" t="s">
        <v>34212</v>
      </c>
      <c r="C10011" s="4" t="s">
        <v>34213</v>
      </c>
      <c r="D10011" s="4" t="s">
        <v>34214</v>
      </c>
      <c r="E10011" s="4" t="s">
        <v>10</v>
      </c>
      <c r="F10011" s="4" t="s">
        <v>34215</v>
      </c>
      <c r="G10011" s="4" t="s">
        <v>12</v>
      </c>
    </row>
    <row r="10012" customFormat="false" ht="15.75" hidden="false" customHeight="false" outlineLevel="0" collapsed="false">
      <c r="A10012" s="3" t="n">
        <v>10011</v>
      </c>
      <c r="B10012" s="4" t="s">
        <v>34216</v>
      </c>
      <c r="C10012" s="4" t="s">
        <v>34217</v>
      </c>
      <c r="D10012" s="4" t="s">
        <v>34218</v>
      </c>
      <c r="E10012" s="4" t="s">
        <v>10</v>
      </c>
      <c r="F10012" s="4" t="s">
        <v>34219</v>
      </c>
      <c r="G10012" s="4" t="s">
        <v>12</v>
      </c>
    </row>
    <row r="10013" customFormat="false" ht="15.75" hidden="false" customHeight="false" outlineLevel="0" collapsed="false">
      <c r="A10013" s="3" t="n">
        <v>10012</v>
      </c>
      <c r="B10013" s="4" t="s">
        <v>34220</v>
      </c>
      <c r="C10013" s="4" t="s">
        <v>23916</v>
      </c>
      <c r="D10013" s="4" t="s">
        <v>34221</v>
      </c>
      <c r="E10013" s="4" t="s">
        <v>34222</v>
      </c>
      <c r="F10013" s="4" t="s">
        <v>34223</v>
      </c>
      <c r="G10013" s="4" t="s">
        <v>12</v>
      </c>
    </row>
    <row r="10014" customFormat="false" ht="15.75" hidden="false" customHeight="false" outlineLevel="0" collapsed="false">
      <c r="A10014" s="3" t="n">
        <v>10013</v>
      </c>
      <c r="B10014" s="4" t="s">
        <v>34224</v>
      </c>
      <c r="C10014" s="4" t="s">
        <v>171</v>
      </c>
      <c r="D10014" s="4" t="s">
        <v>34225</v>
      </c>
      <c r="E10014" s="4" t="s">
        <v>10</v>
      </c>
      <c r="F10014" s="4" t="s">
        <v>34226</v>
      </c>
      <c r="G10014" s="4" t="s">
        <v>12</v>
      </c>
    </row>
    <row r="10015" customFormat="false" ht="15.75" hidden="false" customHeight="false" outlineLevel="0" collapsed="false">
      <c r="A10015" s="3" t="n">
        <v>10014</v>
      </c>
      <c r="B10015" s="4" t="s">
        <v>34227</v>
      </c>
      <c r="C10015" s="4" t="s">
        <v>34228</v>
      </c>
      <c r="D10015" s="4" t="s">
        <v>34229</v>
      </c>
      <c r="E10015" s="4" t="s">
        <v>10</v>
      </c>
      <c r="F10015" s="4" t="s">
        <v>34230</v>
      </c>
      <c r="G10015" s="4" t="s">
        <v>12</v>
      </c>
    </row>
    <row r="10016" customFormat="false" ht="15.75" hidden="false" customHeight="false" outlineLevel="0" collapsed="false">
      <c r="A10016" s="3" t="n">
        <v>10015</v>
      </c>
      <c r="B10016" s="4" t="s">
        <v>34231</v>
      </c>
      <c r="C10016" s="4" t="s">
        <v>34232</v>
      </c>
      <c r="D10016" s="4" t="s">
        <v>34233</v>
      </c>
      <c r="E10016" s="4" t="n">
        <f aca="false">+919371049268</f>
        <v>919371049268</v>
      </c>
      <c r="F10016" s="4" t="s">
        <v>34234</v>
      </c>
      <c r="G10016" s="4" t="s">
        <v>12</v>
      </c>
    </row>
    <row r="10017" customFormat="false" ht="15.75" hidden="false" customHeight="false" outlineLevel="0" collapsed="false">
      <c r="A10017" s="3" t="n">
        <v>10016</v>
      </c>
      <c r="B10017" s="4" t="s">
        <v>34235</v>
      </c>
      <c r="C10017" s="4" t="s">
        <v>6853</v>
      </c>
      <c r="D10017" s="4" t="s">
        <v>34236</v>
      </c>
      <c r="E10017" s="4" t="n">
        <f aca="false">+912067311000</f>
        <v>912067311000</v>
      </c>
      <c r="F10017" s="4" t="s">
        <v>34237</v>
      </c>
      <c r="G10017" s="4" t="s">
        <v>12</v>
      </c>
    </row>
    <row r="10018" customFormat="false" ht="15.75" hidden="false" customHeight="false" outlineLevel="0" collapsed="false">
      <c r="A10018" s="3" t="n">
        <v>10017</v>
      </c>
      <c r="B10018" s="4" t="s">
        <v>34238</v>
      </c>
      <c r="C10018" s="4" t="s">
        <v>34239</v>
      </c>
      <c r="D10018" s="4" t="s">
        <v>34240</v>
      </c>
      <c r="E10018" s="4" t="n">
        <f aca="false">+912026634353</f>
        <v>912026634353</v>
      </c>
      <c r="F10018" s="4" t="s">
        <v>34241</v>
      </c>
      <c r="G10018" s="4" t="s">
        <v>12</v>
      </c>
    </row>
    <row r="10019" customFormat="false" ht="15.75" hidden="false" customHeight="false" outlineLevel="0" collapsed="false">
      <c r="A10019" s="3" t="n">
        <v>10018</v>
      </c>
      <c r="B10019" s="4" t="s">
        <v>34242</v>
      </c>
      <c r="C10019" s="4" t="s">
        <v>31</v>
      </c>
      <c r="D10019" s="4" t="s">
        <v>34243</v>
      </c>
      <c r="E10019" s="4" t="n">
        <f aca="false">+919820741595</f>
        <v>919820741595</v>
      </c>
      <c r="F10019" s="4" t="s">
        <v>34244</v>
      </c>
      <c r="G10019" s="4" t="s">
        <v>12</v>
      </c>
    </row>
    <row r="10020" customFormat="false" ht="15.75" hidden="false" customHeight="false" outlineLevel="0" collapsed="false">
      <c r="A10020" s="3" t="n">
        <v>10019</v>
      </c>
      <c r="B10020" s="4" t="s">
        <v>34245</v>
      </c>
      <c r="C10020" s="4" t="s">
        <v>34246</v>
      </c>
      <c r="D10020" s="4" t="s">
        <v>34247</v>
      </c>
      <c r="E10020" s="4" t="s">
        <v>10</v>
      </c>
      <c r="F10020" s="4" t="s">
        <v>34248</v>
      </c>
      <c r="G10020" s="4" t="s">
        <v>12</v>
      </c>
    </row>
    <row r="10021" customFormat="false" ht="15.75" hidden="false" customHeight="false" outlineLevel="0" collapsed="false">
      <c r="A10021" s="3" t="n">
        <v>10020</v>
      </c>
      <c r="B10021" s="4" t="s">
        <v>34249</v>
      </c>
      <c r="C10021" s="4" t="s">
        <v>34250</v>
      </c>
      <c r="D10021" s="4" t="s">
        <v>34251</v>
      </c>
      <c r="E10021" s="4" t="s">
        <v>10</v>
      </c>
      <c r="F10021" s="4" t="s">
        <v>34252</v>
      </c>
      <c r="G10021" s="4" t="s">
        <v>12</v>
      </c>
    </row>
    <row r="10022" customFormat="false" ht="15.75" hidden="false" customHeight="false" outlineLevel="0" collapsed="false">
      <c r="A10022" s="3" t="n">
        <v>10021</v>
      </c>
      <c r="B10022" s="4" t="s">
        <v>34253</v>
      </c>
      <c r="C10022" s="4" t="s">
        <v>31</v>
      </c>
      <c r="D10022" s="4" t="s">
        <v>34254</v>
      </c>
      <c r="E10022" s="4" t="n">
        <f aca="false">+919867700095</f>
        <v>919867700095</v>
      </c>
      <c r="F10022" s="4" t="s">
        <v>34255</v>
      </c>
      <c r="G10022" s="4" t="s">
        <v>12</v>
      </c>
    </row>
    <row r="10023" customFormat="false" ht="15.75" hidden="false" customHeight="false" outlineLevel="0" collapsed="false">
      <c r="A10023" s="3" t="n">
        <v>10022</v>
      </c>
      <c r="B10023" s="4" t="s">
        <v>34256</v>
      </c>
      <c r="C10023" s="4" t="s">
        <v>34257</v>
      </c>
      <c r="D10023" s="4" t="s">
        <v>34258</v>
      </c>
      <c r="E10023" s="4" t="n">
        <f aca="false">+918025721552</f>
        <v>918025721552</v>
      </c>
      <c r="F10023" s="4" t="s">
        <v>34259</v>
      </c>
      <c r="G10023" s="4" t="s">
        <v>12</v>
      </c>
    </row>
    <row r="10024" customFormat="false" ht="15.75" hidden="false" customHeight="false" outlineLevel="0" collapsed="false">
      <c r="A10024" s="3" t="n">
        <v>10023</v>
      </c>
      <c r="B10024" s="4" t="s">
        <v>34260</v>
      </c>
      <c r="C10024" s="4" t="s">
        <v>31</v>
      </c>
      <c r="D10024" s="4" t="s">
        <v>34261</v>
      </c>
      <c r="E10024" s="4" t="s">
        <v>10</v>
      </c>
      <c r="F10024" s="4" t="s">
        <v>34262</v>
      </c>
      <c r="G10024" s="4" t="s">
        <v>12</v>
      </c>
    </row>
    <row r="10025" customFormat="false" ht="15.75" hidden="false" customHeight="false" outlineLevel="0" collapsed="false">
      <c r="A10025" s="3" t="n">
        <v>10024</v>
      </c>
      <c r="B10025" s="4" t="s">
        <v>34263</v>
      </c>
      <c r="C10025" s="4" t="s">
        <v>34264</v>
      </c>
      <c r="D10025" s="4" t="s">
        <v>34265</v>
      </c>
      <c r="E10025" s="4" t="n">
        <f aca="false">+919663395711</f>
        <v>919663395711</v>
      </c>
      <c r="F10025" s="4" t="s">
        <v>34266</v>
      </c>
      <c r="G10025" s="4" t="s">
        <v>12</v>
      </c>
    </row>
    <row r="10026" customFormat="false" ht="15.75" hidden="false" customHeight="false" outlineLevel="0" collapsed="false">
      <c r="A10026" s="3" t="n">
        <v>10025</v>
      </c>
      <c r="B10026" s="4" t="s">
        <v>34267</v>
      </c>
      <c r="C10026" s="4" t="s">
        <v>14</v>
      </c>
      <c r="D10026" s="4" t="s">
        <v>34268</v>
      </c>
      <c r="E10026" s="4" t="s">
        <v>10</v>
      </c>
      <c r="F10026" s="4" t="s">
        <v>34269</v>
      </c>
      <c r="G10026" s="4" t="s">
        <v>12</v>
      </c>
    </row>
    <row r="10027" customFormat="false" ht="15.75" hidden="false" customHeight="false" outlineLevel="0" collapsed="false">
      <c r="A10027" s="3" t="n">
        <v>10026</v>
      </c>
      <c r="B10027" s="4" t="s">
        <v>34270</v>
      </c>
      <c r="C10027" s="4" t="s">
        <v>171</v>
      </c>
      <c r="D10027" s="4" t="s">
        <v>34271</v>
      </c>
      <c r="E10027" s="4" t="s">
        <v>10</v>
      </c>
      <c r="F10027" s="4" t="s">
        <v>34272</v>
      </c>
      <c r="G10027" s="4" t="s">
        <v>12</v>
      </c>
    </row>
    <row r="10028" customFormat="false" ht="15.75" hidden="false" customHeight="false" outlineLevel="0" collapsed="false">
      <c r="A10028" s="3" t="n">
        <v>10027</v>
      </c>
      <c r="B10028" s="4" t="s">
        <v>34273</v>
      </c>
      <c r="C10028" s="4" t="s">
        <v>34274</v>
      </c>
      <c r="D10028" s="4" t="s">
        <v>34275</v>
      </c>
      <c r="E10028" s="4" t="s">
        <v>10</v>
      </c>
      <c r="F10028" s="4" t="s">
        <v>34276</v>
      </c>
      <c r="G10028" s="4" t="s">
        <v>12</v>
      </c>
    </row>
    <row r="10029" customFormat="false" ht="15.75" hidden="false" customHeight="false" outlineLevel="0" collapsed="false">
      <c r="A10029" s="3" t="n">
        <v>10028</v>
      </c>
      <c r="B10029" s="4" t="s">
        <v>34277</v>
      </c>
      <c r="C10029" s="4" t="s">
        <v>34278</v>
      </c>
      <c r="D10029" s="4" t="s">
        <v>34279</v>
      </c>
      <c r="E10029" s="4" t="s">
        <v>10</v>
      </c>
      <c r="F10029" s="4" t="s">
        <v>34280</v>
      </c>
      <c r="G10029" s="4" t="s">
        <v>12</v>
      </c>
    </row>
    <row r="10030" customFormat="false" ht="15.75" hidden="false" customHeight="false" outlineLevel="0" collapsed="false">
      <c r="A10030" s="3" t="n">
        <v>10029</v>
      </c>
      <c r="B10030" s="4" t="s">
        <v>34281</v>
      </c>
      <c r="C10030" s="4" t="s">
        <v>34282</v>
      </c>
      <c r="D10030" s="4" t="s">
        <v>34283</v>
      </c>
      <c r="E10030" s="4" t="n">
        <f aca="false">+914422548255</f>
        <v>914422548255</v>
      </c>
      <c r="F10030" s="4" t="s">
        <v>34284</v>
      </c>
      <c r="G10030" s="4" t="s">
        <v>12</v>
      </c>
    </row>
    <row r="10031" customFormat="false" ht="15.75" hidden="false" customHeight="false" outlineLevel="0" collapsed="false">
      <c r="A10031" s="3" t="n">
        <v>10030</v>
      </c>
      <c r="B10031" s="4" t="s">
        <v>34285</v>
      </c>
      <c r="C10031" s="4" t="s">
        <v>34286</v>
      </c>
      <c r="D10031" s="4" t="s">
        <v>34287</v>
      </c>
      <c r="E10031" s="4" t="s">
        <v>10</v>
      </c>
      <c r="F10031" s="4" t="s">
        <v>34288</v>
      </c>
      <c r="G10031" s="4" t="s">
        <v>12</v>
      </c>
    </row>
    <row r="10032" customFormat="false" ht="15.75" hidden="false" customHeight="false" outlineLevel="0" collapsed="false">
      <c r="A10032" s="3" t="n">
        <v>10031</v>
      </c>
      <c r="B10032" s="4" t="s">
        <v>34289</v>
      </c>
      <c r="C10032" s="4" t="s">
        <v>34290</v>
      </c>
      <c r="D10032" s="4" t="s">
        <v>34291</v>
      </c>
      <c r="E10032" s="4" t="s">
        <v>10</v>
      </c>
      <c r="F10032" s="4" t="s">
        <v>34292</v>
      </c>
      <c r="G10032" s="4" t="s">
        <v>12</v>
      </c>
    </row>
    <row r="10033" customFormat="false" ht="15.75" hidden="false" customHeight="false" outlineLevel="0" collapsed="false">
      <c r="A10033" s="3" t="n">
        <v>10032</v>
      </c>
      <c r="B10033" s="4" t="s">
        <v>34293</v>
      </c>
      <c r="C10033" s="4" t="s">
        <v>171</v>
      </c>
      <c r="D10033" s="4" t="s">
        <v>34294</v>
      </c>
      <c r="E10033" s="4" t="n">
        <f aca="false">+919312324214</f>
        <v>919312324214</v>
      </c>
      <c r="F10033" s="4" t="s">
        <v>34295</v>
      </c>
      <c r="G10033" s="4" t="s">
        <v>12</v>
      </c>
    </row>
    <row r="10034" customFormat="false" ht="15.75" hidden="false" customHeight="false" outlineLevel="0" collapsed="false">
      <c r="A10034" s="3" t="n">
        <v>10033</v>
      </c>
      <c r="B10034" s="6" t="s">
        <v>34296</v>
      </c>
      <c r="C10034" s="4" t="s">
        <v>6853</v>
      </c>
      <c r="D10034" s="6" t="s">
        <v>34297</v>
      </c>
      <c r="E10034" s="4" t="s">
        <v>10</v>
      </c>
      <c r="F10034" s="4" t="s">
        <v>34298</v>
      </c>
      <c r="G10034" s="4" t="s">
        <v>12</v>
      </c>
    </row>
    <row r="10035" customFormat="false" ht="15.75" hidden="false" customHeight="false" outlineLevel="0" collapsed="false">
      <c r="A10035" s="3" t="n">
        <v>10034</v>
      </c>
      <c r="B10035" s="4" t="s">
        <v>34299</v>
      </c>
      <c r="C10035" s="4" t="s">
        <v>34300</v>
      </c>
      <c r="D10035" s="4" t="s">
        <v>34301</v>
      </c>
      <c r="E10035" s="4" t="n">
        <f aca="false">+919884106912</f>
        <v>919884106912</v>
      </c>
      <c r="F10035" s="4" t="s">
        <v>34302</v>
      </c>
      <c r="G10035" s="4" t="s">
        <v>12</v>
      </c>
    </row>
    <row r="10036" customFormat="false" ht="15.75" hidden="false" customHeight="false" outlineLevel="0" collapsed="false">
      <c r="A10036" s="3" t="n">
        <v>10035</v>
      </c>
      <c r="B10036" s="4" t="s">
        <v>34303</v>
      </c>
      <c r="C10036" s="4" t="s">
        <v>34304</v>
      </c>
      <c r="D10036" s="4" t="s">
        <v>34305</v>
      </c>
      <c r="E10036" s="4" t="n">
        <f aca="false">+914027893939</f>
        <v>914027893939</v>
      </c>
      <c r="F10036" s="4" t="s">
        <v>34306</v>
      </c>
      <c r="G10036" s="4" t="s">
        <v>12</v>
      </c>
    </row>
    <row r="10037" customFormat="false" ht="15.75" hidden="false" customHeight="false" outlineLevel="0" collapsed="false">
      <c r="A10037" s="3" t="n">
        <v>10036</v>
      </c>
      <c r="B10037" s="4" t="s">
        <v>34307</v>
      </c>
      <c r="C10037" s="4" t="s">
        <v>1652</v>
      </c>
      <c r="D10037" s="4" t="s">
        <v>34308</v>
      </c>
      <c r="E10037" s="4" t="s">
        <v>10</v>
      </c>
      <c r="F10037" s="4" t="s">
        <v>34309</v>
      </c>
      <c r="G10037" s="4" t="s">
        <v>12</v>
      </c>
    </row>
    <row r="10038" customFormat="false" ht="15.75" hidden="false" customHeight="false" outlineLevel="0" collapsed="false">
      <c r="A10038" s="3" t="n">
        <v>10037</v>
      </c>
      <c r="B10038" s="4" t="s">
        <v>34310</v>
      </c>
      <c r="C10038" s="4" t="s">
        <v>34311</v>
      </c>
      <c r="D10038" s="6" t="s">
        <v>34312</v>
      </c>
      <c r="E10038" s="4" t="s">
        <v>34313</v>
      </c>
      <c r="F10038" s="4" t="s">
        <v>34314</v>
      </c>
      <c r="G10038" s="4" t="s">
        <v>12</v>
      </c>
    </row>
    <row r="10039" customFormat="false" ht="15.75" hidden="false" customHeight="false" outlineLevel="0" collapsed="false">
      <c r="A10039" s="3" t="n">
        <v>10038</v>
      </c>
      <c r="B10039" s="4" t="s">
        <v>34315</v>
      </c>
      <c r="C10039" s="4" t="s">
        <v>30983</v>
      </c>
      <c r="D10039" s="4" t="s">
        <v>34316</v>
      </c>
      <c r="E10039" s="4" t="n">
        <f aca="false">+911146800700</f>
        <v>911146800700</v>
      </c>
      <c r="F10039" s="4" t="s">
        <v>34317</v>
      </c>
      <c r="G10039" s="4" t="s">
        <v>12</v>
      </c>
    </row>
    <row r="10040" customFormat="false" ht="15.75" hidden="false" customHeight="false" outlineLevel="0" collapsed="false">
      <c r="A10040" s="3" t="n">
        <v>10039</v>
      </c>
      <c r="B10040" s="4" t="s">
        <v>34318</v>
      </c>
      <c r="C10040" s="4" t="s">
        <v>34319</v>
      </c>
      <c r="D10040" s="4" t="s">
        <v>34320</v>
      </c>
      <c r="E10040" s="4" t="s">
        <v>34321</v>
      </c>
      <c r="F10040" s="4" t="s">
        <v>34322</v>
      </c>
      <c r="G10040" s="4" t="s">
        <v>12</v>
      </c>
    </row>
    <row r="10041" customFormat="false" ht="15.75" hidden="false" customHeight="false" outlineLevel="0" collapsed="false">
      <c r="A10041" s="3" t="n">
        <v>10040</v>
      </c>
      <c r="B10041" s="4" t="s">
        <v>34323</v>
      </c>
      <c r="C10041" s="4" t="s">
        <v>31</v>
      </c>
      <c r="D10041" s="4" t="s">
        <v>34324</v>
      </c>
      <c r="E10041" s="4" t="s">
        <v>10</v>
      </c>
      <c r="F10041" s="4" t="s">
        <v>34325</v>
      </c>
      <c r="G10041" s="4" t="s">
        <v>12</v>
      </c>
    </row>
    <row r="10042" customFormat="false" ht="15.75" hidden="false" customHeight="false" outlineLevel="0" collapsed="false">
      <c r="A10042" s="3" t="n">
        <v>10041</v>
      </c>
      <c r="B10042" s="4" t="s">
        <v>34326</v>
      </c>
      <c r="C10042" s="4" t="s">
        <v>32973</v>
      </c>
      <c r="D10042" s="4" t="s">
        <v>34327</v>
      </c>
      <c r="E10042" s="4" t="n">
        <f aca="false">+911143259900</f>
        <v>911143259900</v>
      </c>
      <c r="F10042" s="4" t="s">
        <v>34328</v>
      </c>
      <c r="G10042" s="4" t="s">
        <v>12</v>
      </c>
    </row>
    <row r="10043" customFormat="false" ht="15.75" hidden="false" customHeight="false" outlineLevel="0" collapsed="false">
      <c r="A10043" s="3" t="n">
        <v>10042</v>
      </c>
      <c r="B10043" s="4" t="s">
        <v>34329</v>
      </c>
      <c r="C10043" s="4" t="s">
        <v>34330</v>
      </c>
      <c r="D10043" s="4" t="s">
        <v>34331</v>
      </c>
      <c r="E10043" s="4" t="n">
        <f aca="false">+911204732860</f>
        <v>911204732860</v>
      </c>
      <c r="F10043" s="4" t="s">
        <v>34332</v>
      </c>
      <c r="G10043" s="4" t="s">
        <v>12</v>
      </c>
    </row>
    <row r="10044" customFormat="false" ht="15.75" hidden="false" customHeight="false" outlineLevel="0" collapsed="false">
      <c r="A10044" s="3" t="n">
        <v>10043</v>
      </c>
      <c r="B10044" s="4" t="s">
        <v>34333</v>
      </c>
      <c r="C10044" s="4" t="s">
        <v>34334</v>
      </c>
      <c r="D10044" s="4" t="s">
        <v>34335</v>
      </c>
      <c r="E10044" s="4" t="n">
        <f aca="false">+919959553601</f>
        <v>919959553601</v>
      </c>
      <c r="F10044" s="4" t="s">
        <v>34336</v>
      </c>
      <c r="G10044" s="4" t="s">
        <v>12</v>
      </c>
    </row>
    <row r="10045" customFormat="false" ht="15.75" hidden="false" customHeight="false" outlineLevel="0" collapsed="false">
      <c r="A10045" s="3" t="n">
        <v>10044</v>
      </c>
      <c r="B10045" s="4" t="s">
        <v>34337</v>
      </c>
      <c r="C10045" s="4" t="s">
        <v>31</v>
      </c>
      <c r="D10045" s="4" t="s">
        <v>34338</v>
      </c>
      <c r="E10045" s="4" t="n">
        <f aca="false">+914423639999</f>
        <v>914423639999</v>
      </c>
      <c r="F10045" s="4" t="s">
        <v>34339</v>
      </c>
      <c r="G10045" s="4" t="s">
        <v>12</v>
      </c>
    </row>
    <row r="10046" customFormat="false" ht="15.75" hidden="false" customHeight="false" outlineLevel="0" collapsed="false">
      <c r="A10046" s="3" t="n">
        <v>10045</v>
      </c>
      <c r="B10046" s="4" t="s">
        <v>34340</v>
      </c>
      <c r="C10046" s="4" t="s">
        <v>34341</v>
      </c>
      <c r="D10046" s="4" t="s">
        <v>34342</v>
      </c>
      <c r="E10046" s="4" t="n">
        <v>33750000</v>
      </c>
      <c r="F10046" s="4" t="s">
        <v>34343</v>
      </c>
      <c r="G10046" s="4" t="s">
        <v>12</v>
      </c>
    </row>
    <row r="10047" customFormat="false" ht="15.75" hidden="false" customHeight="false" outlineLevel="0" collapsed="false">
      <c r="A10047" s="3" t="n">
        <v>10046</v>
      </c>
      <c r="B10047" s="4" t="s">
        <v>34344</v>
      </c>
      <c r="C10047" s="4" t="s">
        <v>34345</v>
      </c>
      <c r="D10047" s="4" t="s">
        <v>34346</v>
      </c>
      <c r="E10047" s="4" t="s">
        <v>10</v>
      </c>
      <c r="F10047" s="4" t="s">
        <v>34347</v>
      </c>
      <c r="G10047" s="4" t="s">
        <v>12</v>
      </c>
    </row>
    <row r="10048" customFormat="false" ht="15.75" hidden="false" customHeight="false" outlineLevel="0" collapsed="false">
      <c r="A10048" s="3" t="n">
        <v>10047</v>
      </c>
      <c r="B10048" s="4" t="s">
        <v>34348</v>
      </c>
      <c r="C10048" s="4" t="s">
        <v>12983</v>
      </c>
      <c r="D10048" s="4" t="s">
        <v>34349</v>
      </c>
      <c r="E10048" s="4" t="s">
        <v>10</v>
      </c>
      <c r="F10048" s="4" t="s">
        <v>34350</v>
      </c>
      <c r="G10048" s="4" t="s">
        <v>12</v>
      </c>
    </row>
    <row r="10049" customFormat="false" ht="15.75" hidden="false" customHeight="false" outlineLevel="0" collapsed="false">
      <c r="A10049" s="3" t="n">
        <v>10048</v>
      </c>
      <c r="B10049" s="4" t="s">
        <v>34351</v>
      </c>
      <c r="C10049" s="4" t="s">
        <v>3495</v>
      </c>
      <c r="D10049" s="4" t="s">
        <v>34352</v>
      </c>
      <c r="E10049" s="4" t="n">
        <v>8589032334</v>
      </c>
      <c r="F10049" s="4" t="s">
        <v>34353</v>
      </c>
      <c r="G10049" s="4" t="s">
        <v>12</v>
      </c>
    </row>
    <row r="10050" customFormat="false" ht="15.75" hidden="false" customHeight="false" outlineLevel="0" collapsed="false">
      <c r="A10050" s="3" t="n">
        <v>10049</v>
      </c>
      <c r="B10050" s="4" t="s">
        <v>34354</v>
      </c>
      <c r="C10050" s="4" t="s">
        <v>34355</v>
      </c>
      <c r="D10050" s="4" t="s">
        <v>34356</v>
      </c>
      <c r="E10050" s="4" t="n">
        <f aca="false">+917022835682</f>
        <v>917022835682</v>
      </c>
      <c r="F10050" s="4" t="s">
        <v>34357</v>
      </c>
      <c r="G10050" s="4" t="s">
        <v>12</v>
      </c>
    </row>
    <row r="10051" customFormat="false" ht="15.75" hidden="false" customHeight="false" outlineLevel="0" collapsed="false">
      <c r="A10051" s="3" t="n">
        <v>10050</v>
      </c>
      <c r="B10051" s="4" t="s">
        <v>34358</v>
      </c>
      <c r="C10051" s="4" t="s">
        <v>11355</v>
      </c>
      <c r="D10051" s="4" t="s">
        <v>34359</v>
      </c>
      <c r="E10051" s="4" t="n">
        <f aca="false">+914067045555</f>
        <v>914067045555</v>
      </c>
      <c r="F10051" s="4" t="s">
        <v>34360</v>
      </c>
      <c r="G10051" s="4" t="s">
        <v>12</v>
      </c>
    </row>
    <row r="10052" customFormat="false" ht="15.75" hidden="false" customHeight="false" outlineLevel="0" collapsed="false">
      <c r="A10052" s="3" t="n">
        <v>10051</v>
      </c>
      <c r="B10052" s="4" t="s">
        <v>34361</v>
      </c>
      <c r="C10052" s="4" t="s">
        <v>34362</v>
      </c>
      <c r="D10052" s="4" t="s">
        <v>34363</v>
      </c>
      <c r="E10052" s="4" t="s">
        <v>10</v>
      </c>
      <c r="F10052" s="4" t="s">
        <v>34364</v>
      </c>
      <c r="G10052" s="4" t="s">
        <v>12</v>
      </c>
    </row>
    <row r="10053" customFormat="false" ht="15.75" hidden="false" customHeight="false" outlineLevel="0" collapsed="false">
      <c r="A10053" s="3" t="n">
        <v>10052</v>
      </c>
      <c r="B10053" s="4" t="s">
        <v>34365</v>
      </c>
      <c r="C10053" s="4" t="s">
        <v>14</v>
      </c>
      <c r="D10053" s="4" t="s">
        <v>34366</v>
      </c>
      <c r="E10053" s="4" t="s">
        <v>34367</v>
      </c>
      <c r="F10053" s="4" t="s">
        <v>34368</v>
      </c>
      <c r="G10053" s="4" t="s">
        <v>12</v>
      </c>
    </row>
    <row r="10054" customFormat="false" ht="15.75" hidden="false" customHeight="false" outlineLevel="0" collapsed="false">
      <c r="A10054" s="3" t="n">
        <v>10053</v>
      </c>
      <c r="B10054" s="4" t="s">
        <v>34369</v>
      </c>
      <c r="C10054" s="4" t="s">
        <v>51</v>
      </c>
      <c r="D10054" s="10" t="s">
        <v>34370</v>
      </c>
      <c r="E10054" s="4" t="s">
        <v>34371</v>
      </c>
      <c r="F10054" s="4" t="s">
        <v>34372</v>
      </c>
      <c r="G10054" s="4" t="s">
        <v>12</v>
      </c>
    </row>
    <row r="10055" customFormat="false" ht="15.75" hidden="false" customHeight="false" outlineLevel="0" collapsed="false">
      <c r="A10055" s="3" t="n">
        <v>10054</v>
      </c>
      <c r="B10055" s="4" t="s">
        <v>34373</v>
      </c>
      <c r="C10055" s="4" t="s">
        <v>6853</v>
      </c>
      <c r="D10055" s="4" t="s">
        <v>34374</v>
      </c>
      <c r="E10055" s="4" t="s">
        <v>10</v>
      </c>
      <c r="F10055" s="4" t="s">
        <v>34375</v>
      </c>
      <c r="G10055" s="4" t="s">
        <v>12</v>
      </c>
    </row>
    <row r="10056" customFormat="false" ht="15.75" hidden="false" customHeight="false" outlineLevel="0" collapsed="false">
      <c r="A10056" s="3" t="n">
        <v>10055</v>
      </c>
      <c r="B10056" s="4" t="s">
        <v>34376</v>
      </c>
      <c r="C10056" s="4" t="s">
        <v>8310</v>
      </c>
      <c r="D10056" s="4" t="s">
        <v>34377</v>
      </c>
      <c r="E10056" s="4" t="n">
        <f aca="false">+912224365765</f>
        <v>912224365765</v>
      </c>
      <c r="F10056" s="4" t="s">
        <v>34378</v>
      </c>
      <c r="G10056" s="4" t="s">
        <v>12</v>
      </c>
    </row>
    <row r="10057" customFormat="false" ht="15.75" hidden="false" customHeight="false" outlineLevel="0" collapsed="false">
      <c r="A10057" s="3" t="n">
        <v>10056</v>
      </c>
      <c r="B10057" s="4" t="s">
        <v>34379</v>
      </c>
      <c r="C10057" s="4" t="s">
        <v>34380</v>
      </c>
      <c r="D10057" s="4" t="s">
        <v>34381</v>
      </c>
      <c r="E10057" s="4" t="s">
        <v>10</v>
      </c>
      <c r="F10057" s="4" t="s">
        <v>34382</v>
      </c>
      <c r="G10057" s="4" t="s">
        <v>12</v>
      </c>
    </row>
    <row r="10058" customFormat="false" ht="15.75" hidden="false" customHeight="false" outlineLevel="0" collapsed="false">
      <c r="A10058" s="3" t="n">
        <v>10057</v>
      </c>
      <c r="B10058" s="4" t="s">
        <v>34383</v>
      </c>
      <c r="C10058" s="4" t="s">
        <v>8768</v>
      </c>
      <c r="D10058" s="4" t="s">
        <v>34384</v>
      </c>
      <c r="E10058" s="4" t="s">
        <v>10</v>
      </c>
      <c r="F10058" s="4" t="s">
        <v>34385</v>
      </c>
      <c r="G10058" s="4" t="s">
        <v>12</v>
      </c>
    </row>
    <row r="10059" customFormat="false" ht="15.75" hidden="false" customHeight="false" outlineLevel="0" collapsed="false">
      <c r="A10059" s="3" t="n">
        <v>10058</v>
      </c>
      <c r="B10059" s="4" t="s">
        <v>34386</v>
      </c>
      <c r="C10059" s="4" t="s">
        <v>34387</v>
      </c>
      <c r="D10059" s="4" t="s">
        <v>34388</v>
      </c>
      <c r="E10059" s="4" t="n">
        <f aca="false">+917125597588</f>
        <v>917125597588</v>
      </c>
      <c r="F10059" s="4" t="s">
        <v>34389</v>
      </c>
      <c r="G10059" s="4" t="s">
        <v>12</v>
      </c>
    </row>
    <row r="10060" customFormat="false" ht="15.75" hidden="false" customHeight="false" outlineLevel="0" collapsed="false">
      <c r="A10060" s="3" t="n">
        <v>10059</v>
      </c>
      <c r="B10060" s="4" t="s">
        <v>34390</v>
      </c>
      <c r="C10060" s="4" t="s">
        <v>34391</v>
      </c>
      <c r="D10060" s="4" t="s">
        <v>34392</v>
      </c>
      <c r="E10060" s="4" t="s">
        <v>10</v>
      </c>
      <c r="F10060" s="4" t="s">
        <v>34393</v>
      </c>
      <c r="G10060" s="4" t="s">
        <v>12</v>
      </c>
    </row>
    <row r="10061" customFormat="false" ht="15.75" hidden="false" customHeight="false" outlineLevel="0" collapsed="false">
      <c r="A10061" s="3" t="n">
        <v>10060</v>
      </c>
      <c r="B10061" s="4" t="s">
        <v>34394</v>
      </c>
      <c r="C10061" s="4" t="s">
        <v>34395</v>
      </c>
      <c r="D10061" s="4" t="s">
        <v>34396</v>
      </c>
      <c r="E10061" s="4" t="s">
        <v>10</v>
      </c>
      <c r="F10061" s="10" t="s">
        <v>34397</v>
      </c>
      <c r="G10061" s="4" t="s">
        <v>12</v>
      </c>
    </row>
    <row r="10062" customFormat="false" ht="15.75" hidden="false" customHeight="false" outlineLevel="0" collapsed="false">
      <c r="A10062" s="3" t="n">
        <v>10061</v>
      </c>
      <c r="B10062" s="4" t="s">
        <v>34398</v>
      </c>
      <c r="C10062" s="4" t="s">
        <v>34399</v>
      </c>
      <c r="D10062" s="4" t="s">
        <v>34400</v>
      </c>
      <c r="E10062" s="4" t="n">
        <v>8929376097</v>
      </c>
      <c r="F10062" s="4" t="s">
        <v>34401</v>
      </c>
      <c r="G10062" s="4" t="s">
        <v>12</v>
      </c>
    </row>
    <row r="10063" customFormat="false" ht="15.75" hidden="false" customHeight="false" outlineLevel="0" collapsed="false">
      <c r="A10063" s="3" t="n">
        <v>10062</v>
      </c>
      <c r="B10063" s="4" t="s">
        <v>34402</v>
      </c>
      <c r="C10063" s="4" t="s">
        <v>31</v>
      </c>
      <c r="D10063" s="4" t="s">
        <v>34403</v>
      </c>
      <c r="E10063" s="4" t="s">
        <v>10</v>
      </c>
      <c r="F10063" s="4" t="s">
        <v>34404</v>
      </c>
      <c r="G10063" s="4" t="s">
        <v>12</v>
      </c>
    </row>
    <row r="10064" customFormat="false" ht="15.75" hidden="false" customHeight="false" outlineLevel="0" collapsed="false">
      <c r="A10064" s="3" t="n">
        <v>10063</v>
      </c>
      <c r="B10064" s="4" t="s">
        <v>34405</v>
      </c>
      <c r="C10064" s="4" t="s">
        <v>34406</v>
      </c>
      <c r="D10064" s="4" t="s">
        <v>34407</v>
      </c>
      <c r="E10064" s="4" t="s">
        <v>10</v>
      </c>
      <c r="F10064" s="4" t="s">
        <v>34408</v>
      </c>
      <c r="G10064" s="4" t="s">
        <v>12</v>
      </c>
    </row>
    <row r="10065" customFormat="false" ht="15.75" hidden="false" customHeight="false" outlineLevel="0" collapsed="false">
      <c r="A10065" s="3" t="n">
        <v>10064</v>
      </c>
      <c r="B10065" s="4" t="s">
        <v>34409</v>
      </c>
      <c r="C10065" s="4" t="s">
        <v>34410</v>
      </c>
      <c r="D10065" s="4" t="s">
        <v>34411</v>
      </c>
      <c r="E10065" s="4" t="n">
        <f aca="false">+914439994014</f>
        <v>914439994014</v>
      </c>
      <c r="F10065" s="4" t="s">
        <v>34412</v>
      </c>
      <c r="G10065" s="4" t="s">
        <v>12</v>
      </c>
    </row>
    <row r="10066" customFormat="false" ht="15.75" hidden="false" customHeight="false" outlineLevel="0" collapsed="false">
      <c r="A10066" s="3" t="n">
        <v>10065</v>
      </c>
      <c r="B10066" s="4" t="s">
        <v>34413</v>
      </c>
      <c r="C10066" s="4" t="s">
        <v>10747</v>
      </c>
      <c r="D10066" s="6" t="s">
        <v>34414</v>
      </c>
      <c r="E10066" s="4" t="s">
        <v>34415</v>
      </c>
      <c r="F10066" s="4" t="s">
        <v>34416</v>
      </c>
      <c r="G10066" s="4" t="s">
        <v>12</v>
      </c>
    </row>
    <row r="10067" customFormat="false" ht="15.75" hidden="false" customHeight="false" outlineLevel="0" collapsed="false">
      <c r="A10067" s="3" t="n">
        <v>10066</v>
      </c>
      <c r="B10067" s="4" t="s">
        <v>34417</v>
      </c>
      <c r="C10067" s="4" t="s">
        <v>34418</v>
      </c>
      <c r="D10067" s="4" t="s">
        <v>34419</v>
      </c>
      <c r="E10067" s="4" t="s">
        <v>10</v>
      </c>
      <c r="F10067" s="4" t="s">
        <v>34420</v>
      </c>
      <c r="G10067" s="4" t="s">
        <v>12</v>
      </c>
    </row>
    <row r="10068" customFormat="false" ht="15.75" hidden="false" customHeight="false" outlineLevel="0" collapsed="false">
      <c r="A10068" s="3" t="n">
        <v>10067</v>
      </c>
      <c r="B10068" s="4" t="s">
        <v>34421</v>
      </c>
      <c r="C10068" s="4" t="s">
        <v>34422</v>
      </c>
      <c r="D10068" s="4" t="s">
        <v>34423</v>
      </c>
      <c r="E10068" s="4" t="n">
        <f aca="false">+912267304359</f>
        <v>912267304359</v>
      </c>
      <c r="F10068" s="4" t="s">
        <v>34424</v>
      </c>
      <c r="G10068" s="4" t="s">
        <v>12</v>
      </c>
    </row>
    <row r="10069" customFormat="false" ht="15.75" hidden="false" customHeight="false" outlineLevel="0" collapsed="false">
      <c r="A10069" s="3" t="n">
        <v>10068</v>
      </c>
      <c r="B10069" s="4" t="s">
        <v>34425</v>
      </c>
      <c r="C10069" s="4" t="s">
        <v>34426</v>
      </c>
      <c r="D10069" s="4" t="s">
        <v>34427</v>
      </c>
      <c r="E10069" s="4" t="n">
        <f aca="false">+911244711376</f>
        <v>911244711376</v>
      </c>
      <c r="F10069" s="4" t="s">
        <v>34428</v>
      </c>
      <c r="G10069" s="4" t="s">
        <v>12</v>
      </c>
    </row>
    <row r="10070" customFormat="false" ht="15.75" hidden="false" customHeight="false" outlineLevel="0" collapsed="false">
      <c r="A10070" s="3" t="n">
        <v>10069</v>
      </c>
      <c r="B10070" s="4" t="s">
        <v>34429</v>
      </c>
      <c r="C10070" s="4" t="s">
        <v>10843</v>
      </c>
      <c r="D10070" s="4" t="s">
        <v>34430</v>
      </c>
      <c r="E10070" s="4" t="n">
        <f aca="false">+911204601818</f>
        <v>911204601818</v>
      </c>
      <c r="F10070" s="10" t="s">
        <v>34431</v>
      </c>
      <c r="G10070" s="4" t="s">
        <v>12</v>
      </c>
    </row>
    <row r="10071" customFormat="false" ht="15.75" hidden="false" customHeight="false" outlineLevel="0" collapsed="false">
      <c r="A10071" s="3" t="n">
        <v>10070</v>
      </c>
      <c r="B10071" s="4" t="s">
        <v>34432</v>
      </c>
      <c r="C10071" s="4" t="s">
        <v>34433</v>
      </c>
      <c r="D10071" s="4" t="s">
        <v>34434</v>
      </c>
      <c r="E10071" s="4" t="n">
        <f aca="false">+913324635111</f>
        <v>913324635111</v>
      </c>
      <c r="F10071" s="4" t="s">
        <v>34435</v>
      </c>
      <c r="G10071" s="4" t="s">
        <v>12</v>
      </c>
    </row>
    <row r="10072" customFormat="false" ht="15.75" hidden="false" customHeight="false" outlineLevel="0" collapsed="false">
      <c r="A10072" s="3" t="n">
        <v>10071</v>
      </c>
      <c r="B10072" s="4" t="s">
        <v>34436</v>
      </c>
      <c r="C10072" s="4" t="s">
        <v>11771</v>
      </c>
      <c r="D10072" s="4" t="s">
        <v>34437</v>
      </c>
      <c r="E10072" s="4" t="n">
        <f aca="false">+919100111128</f>
        <v>919100111128</v>
      </c>
      <c r="F10072" s="4" t="s">
        <v>34438</v>
      </c>
      <c r="G10072" s="4" t="s">
        <v>12</v>
      </c>
    </row>
    <row r="10073" customFormat="false" ht="15.75" hidden="false" customHeight="false" outlineLevel="0" collapsed="false">
      <c r="A10073" s="3" t="n">
        <v>10072</v>
      </c>
      <c r="B10073" s="4" t="s">
        <v>34439</v>
      </c>
      <c r="C10073" s="4" t="s">
        <v>34440</v>
      </c>
      <c r="D10073" s="4" t="s">
        <v>34441</v>
      </c>
      <c r="E10073" s="4" t="n">
        <f aca="false">+912244770000</f>
        <v>912244770000</v>
      </c>
      <c r="F10073" s="4" t="s">
        <v>34442</v>
      </c>
      <c r="G10073" s="4" t="s">
        <v>12</v>
      </c>
    </row>
    <row r="10074" customFormat="false" ht="15.75" hidden="false" customHeight="false" outlineLevel="0" collapsed="false">
      <c r="A10074" s="3" t="n">
        <v>10073</v>
      </c>
      <c r="B10074" s="4" t="s">
        <v>34443</v>
      </c>
      <c r="C10074" s="4" t="s">
        <v>51</v>
      </c>
      <c r="D10074" s="4" t="s">
        <v>34444</v>
      </c>
      <c r="E10074" s="4" t="n">
        <f aca="false">+914842413399</f>
        <v>914842413399</v>
      </c>
      <c r="F10074" s="4" t="s">
        <v>34445</v>
      </c>
      <c r="G10074" s="4" t="s">
        <v>12</v>
      </c>
    </row>
    <row r="10075" customFormat="false" ht="15.75" hidden="false" customHeight="false" outlineLevel="0" collapsed="false">
      <c r="A10075" s="3" t="n">
        <v>10074</v>
      </c>
      <c r="B10075" s="4" t="s">
        <v>34446</v>
      </c>
      <c r="C10075" s="4" t="s">
        <v>25280</v>
      </c>
      <c r="D10075" s="4" t="s">
        <v>34447</v>
      </c>
      <c r="E10075" s="4" t="s">
        <v>34448</v>
      </c>
      <c r="F10075" s="4" t="s">
        <v>34449</v>
      </c>
      <c r="G10075" s="4" t="s">
        <v>12</v>
      </c>
    </row>
    <row r="10076" customFormat="false" ht="15.75" hidden="false" customHeight="false" outlineLevel="0" collapsed="false">
      <c r="A10076" s="3" t="n">
        <v>10075</v>
      </c>
      <c r="B10076" s="4" t="s">
        <v>34450</v>
      </c>
      <c r="C10076" s="4" t="s">
        <v>34451</v>
      </c>
      <c r="D10076" s="4" t="s">
        <v>34452</v>
      </c>
      <c r="E10076" s="4" t="s">
        <v>10</v>
      </c>
      <c r="F10076" s="10" t="s">
        <v>34453</v>
      </c>
      <c r="G10076" s="4" t="s">
        <v>12</v>
      </c>
    </row>
    <row r="10077" customFormat="false" ht="15.75" hidden="false" customHeight="false" outlineLevel="0" collapsed="false">
      <c r="A10077" s="3" t="n">
        <v>10076</v>
      </c>
      <c r="B10077" s="4" t="s">
        <v>34454</v>
      </c>
      <c r="C10077" s="4" t="s">
        <v>1652</v>
      </c>
      <c r="D10077" s="4" t="s">
        <v>34455</v>
      </c>
      <c r="E10077" s="4" t="s">
        <v>10</v>
      </c>
      <c r="F10077" s="4" t="s">
        <v>34456</v>
      </c>
      <c r="G10077" s="4" t="s">
        <v>12</v>
      </c>
    </row>
    <row r="10078" customFormat="false" ht="15.75" hidden="false" customHeight="false" outlineLevel="0" collapsed="false">
      <c r="A10078" s="3" t="n">
        <v>10077</v>
      </c>
      <c r="B10078" s="4" t="s">
        <v>34457</v>
      </c>
      <c r="C10078" s="4" t="s">
        <v>31</v>
      </c>
      <c r="D10078" s="4" t="s">
        <v>34458</v>
      </c>
      <c r="E10078" s="4" t="s">
        <v>10</v>
      </c>
      <c r="F10078" s="4" t="s">
        <v>34459</v>
      </c>
      <c r="G10078" s="4" t="s">
        <v>12</v>
      </c>
    </row>
    <row r="10079" customFormat="false" ht="15.75" hidden="false" customHeight="false" outlineLevel="0" collapsed="false">
      <c r="A10079" s="3" t="n">
        <v>10078</v>
      </c>
      <c r="B10079" s="4" t="s">
        <v>34460</v>
      </c>
      <c r="C10079" s="4" t="s">
        <v>34461</v>
      </c>
      <c r="D10079" s="4" t="s">
        <v>34462</v>
      </c>
      <c r="E10079" s="4" t="s">
        <v>10</v>
      </c>
      <c r="F10079" s="4" t="s">
        <v>34463</v>
      </c>
      <c r="G10079" s="4" t="s">
        <v>12</v>
      </c>
    </row>
    <row r="10080" customFormat="false" ht="15.75" hidden="false" customHeight="false" outlineLevel="0" collapsed="false">
      <c r="A10080" s="3" t="n">
        <v>10079</v>
      </c>
      <c r="B10080" s="4" t="s">
        <v>34464</v>
      </c>
      <c r="C10080" s="4" t="s">
        <v>9344</v>
      </c>
      <c r="D10080" s="4" t="s">
        <v>34465</v>
      </c>
      <c r="E10080" s="4" t="s">
        <v>10</v>
      </c>
      <c r="F10080" s="4" t="s">
        <v>34466</v>
      </c>
      <c r="G10080" s="4" t="s">
        <v>12</v>
      </c>
    </row>
    <row r="10081" customFormat="false" ht="15.75" hidden="false" customHeight="false" outlineLevel="0" collapsed="false">
      <c r="A10081" s="3" t="n">
        <v>10080</v>
      </c>
      <c r="B10081" s="4" t="s">
        <v>34467</v>
      </c>
      <c r="C10081" s="4" t="s">
        <v>34468</v>
      </c>
      <c r="D10081" s="4" t="s">
        <v>34469</v>
      </c>
      <c r="E10081" s="4" t="s">
        <v>10</v>
      </c>
      <c r="F10081" s="4" t="s">
        <v>34470</v>
      </c>
      <c r="G10081" s="4" t="s">
        <v>12</v>
      </c>
    </row>
    <row r="10082" customFormat="false" ht="15.75" hidden="false" customHeight="false" outlineLevel="0" collapsed="false">
      <c r="A10082" s="3" t="n">
        <v>10081</v>
      </c>
      <c r="B10082" s="4" t="s">
        <v>34471</v>
      </c>
      <c r="C10082" s="4" t="s">
        <v>34472</v>
      </c>
      <c r="D10082" s="4" t="s">
        <v>34473</v>
      </c>
      <c r="E10082" s="4" t="n">
        <f aca="false">+919940337956</f>
        <v>919940337956</v>
      </c>
      <c r="F10082" s="4" t="s">
        <v>34474</v>
      </c>
      <c r="G10082" s="4" t="s">
        <v>12</v>
      </c>
    </row>
    <row r="10083" customFormat="false" ht="15.75" hidden="false" customHeight="false" outlineLevel="0" collapsed="false">
      <c r="A10083" s="3" t="n">
        <v>10082</v>
      </c>
      <c r="B10083" s="4" t="s">
        <v>34475</v>
      </c>
      <c r="C10083" s="4" t="s">
        <v>34476</v>
      </c>
      <c r="D10083" s="4" t="s">
        <v>34477</v>
      </c>
      <c r="E10083" s="4" t="n">
        <f aca="false">+912240980300</f>
        <v>912240980300</v>
      </c>
      <c r="F10083" s="4" t="s">
        <v>34478</v>
      </c>
      <c r="G10083" s="4" t="s">
        <v>12</v>
      </c>
    </row>
    <row r="10084" customFormat="false" ht="15.75" hidden="false" customHeight="false" outlineLevel="0" collapsed="false">
      <c r="A10084" s="3" t="n">
        <v>10083</v>
      </c>
      <c r="B10084" s="4" t="s">
        <v>34479</v>
      </c>
      <c r="C10084" s="4" t="s">
        <v>1652</v>
      </c>
      <c r="D10084" s="4" t="s">
        <v>34480</v>
      </c>
      <c r="E10084" s="4" t="n">
        <f aca="false">+914433153116</f>
        <v>914433153116</v>
      </c>
      <c r="F10084" s="4" t="s">
        <v>34481</v>
      </c>
      <c r="G10084" s="4" t="s">
        <v>12</v>
      </c>
    </row>
    <row r="10085" customFormat="false" ht="15.75" hidden="false" customHeight="false" outlineLevel="0" collapsed="false">
      <c r="A10085" s="3" t="n">
        <v>10084</v>
      </c>
      <c r="B10085" s="4" t="s">
        <v>34482</v>
      </c>
      <c r="C10085" s="4" t="s">
        <v>31</v>
      </c>
      <c r="D10085" s="4" t="s">
        <v>34483</v>
      </c>
      <c r="E10085" s="4" t="s">
        <v>10</v>
      </c>
      <c r="F10085" s="4" t="s">
        <v>34484</v>
      </c>
      <c r="G10085" s="4" t="s">
        <v>12</v>
      </c>
    </row>
    <row r="10086" customFormat="false" ht="15.75" hidden="false" customHeight="false" outlineLevel="0" collapsed="false">
      <c r="A10086" s="3" t="n">
        <v>10085</v>
      </c>
      <c r="B10086" s="4" t="s">
        <v>34485</v>
      </c>
      <c r="C10086" s="4" t="s">
        <v>10765</v>
      </c>
      <c r="D10086" s="4" t="s">
        <v>34486</v>
      </c>
      <c r="E10086" s="4" t="n">
        <v>8451848552</v>
      </c>
      <c r="F10086" s="4" t="s">
        <v>34487</v>
      </c>
      <c r="G10086" s="4" t="s">
        <v>12</v>
      </c>
    </row>
    <row r="10087" customFormat="false" ht="15.75" hidden="false" customHeight="false" outlineLevel="0" collapsed="false">
      <c r="A10087" s="3" t="n">
        <v>10086</v>
      </c>
      <c r="B10087" s="4" t="s">
        <v>34488</v>
      </c>
      <c r="C10087" s="4" t="s">
        <v>171</v>
      </c>
      <c r="D10087" s="4" t="s">
        <v>34489</v>
      </c>
      <c r="E10087" s="4" t="n">
        <f aca="false">+914424643064</f>
        <v>914424643064</v>
      </c>
      <c r="F10087" s="4" t="s">
        <v>34490</v>
      </c>
      <c r="G10087" s="4" t="s">
        <v>12</v>
      </c>
    </row>
    <row r="10088" customFormat="false" ht="15.75" hidden="false" customHeight="false" outlineLevel="0" collapsed="false">
      <c r="A10088" s="3" t="n">
        <v>10087</v>
      </c>
      <c r="B10088" s="4" t="s">
        <v>34491</v>
      </c>
      <c r="C10088" s="4" t="s">
        <v>34492</v>
      </c>
      <c r="D10088" s="4" t="s">
        <v>34493</v>
      </c>
      <c r="E10088" s="4" t="s">
        <v>10</v>
      </c>
      <c r="F10088" s="4" t="s">
        <v>34494</v>
      </c>
      <c r="G10088" s="4" t="s">
        <v>12</v>
      </c>
    </row>
    <row r="10089" customFormat="false" ht="15.75" hidden="false" customHeight="false" outlineLevel="0" collapsed="false">
      <c r="A10089" s="3" t="n">
        <v>10088</v>
      </c>
      <c r="B10089" s="4" t="s">
        <v>34495</v>
      </c>
      <c r="C10089" s="4" t="s">
        <v>31</v>
      </c>
      <c r="D10089" s="4" t="s">
        <v>34496</v>
      </c>
      <c r="E10089" s="4" t="s">
        <v>10</v>
      </c>
      <c r="F10089" s="4" t="s">
        <v>34497</v>
      </c>
      <c r="G10089" s="4" t="s">
        <v>12</v>
      </c>
    </row>
    <row r="10090" customFormat="false" ht="15.75" hidden="false" customHeight="false" outlineLevel="0" collapsed="false">
      <c r="A10090" s="3" t="n">
        <v>10089</v>
      </c>
      <c r="B10090" s="4" t="s">
        <v>34498</v>
      </c>
      <c r="C10090" s="4" t="s">
        <v>34499</v>
      </c>
      <c r="D10090" s="4" t="s">
        <v>34500</v>
      </c>
      <c r="E10090" s="4" t="n">
        <f aca="false">+916746034530</f>
        <v>916746034530</v>
      </c>
      <c r="F10090" s="4" t="s">
        <v>34501</v>
      </c>
      <c r="G10090" s="4" t="s">
        <v>12</v>
      </c>
    </row>
    <row r="10091" customFormat="false" ht="15.75" hidden="false" customHeight="false" outlineLevel="0" collapsed="false">
      <c r="A10091" s="3" t="n">
        <v>10090</v>
      </c>
      <c r="B10091" s="4" t="s">
        <v>34502</v>
      </c>
      <c r="C10091" s="4" t="s">
        <v>34503</v>
      </c>
      <c r="D10091" s="4" t="s">
        <v>34504</v>
      </c>
      <c r="E10091" s="4" t="s">
        <v>10</v>
      </c>
      <c r="F10091" s="4" t="s">
        <v>34505</v>
      </c>
      <c r="G10091" s="4" t="s">
        <v>12</v>
      </c>
    </row>
    <row r="10092" customFormat="false" ht="15.75" hidden="false" customHeight="false" outlineLevel="0" collapsed="false">
      <c r="A10092" s="3" t="n">
        <v>10091</v>
      </c>
      <c r="B10092" s="4" t="s">
        <v>34506</v>
      </c>
      <c r="C10092" s="4" t="s">
        <v>30746</v>
      </c>
      <c r="D10092" s="4" t="s">
        <v>34507</v>
      </c>
      <c r="E10092" s="4" t="n">
        <f aca="false">+918033466500</f>
        <v>918033466500</v>
      </c>
      <c r="F10092" s="4" t="s">
        <v>34508</v>
      </c>
      <c r="G10092" s="4" t="s">
        <v>12</v>
      </c>
    </row>
    <row r="10093" customFormat="false" ht="15.75" hidden="false" customHeight="false" outlineLevel="0" collapsed="false">
      <c r="A10093" s="3" t="n">
        <v>10092</v>
      </c>
      <c r="B10093" s="4" t="s">
        <v>34509</v>
      </c>
      <c r="C10093" s="4" t="s">
        <v>31</v>
      </c>
      <c r="D10093" s="4" t="s">
        <v>34510</v>
      </c>
      <c r="E10093" s="4" t="s">
        <v>34511</v>
      </c>
      <c r="F10093" s="4" t="s">
        <v>34512</v>
      </c>
      <c r="G10093" s="4" t="s">
        <v>12</v>
      </c>
    </row>
    <row r="10094" customFormat="false" ht="15.75" hidden="false" customHeight="false" outlineLevel="0" collapsed="false">
      <c r="A10094" s="3" t="n">
        <v>10093</v>
      </c>
      <c r="B10094" s="4" t="s">
        <v>34513</v>
      </c>
      <c r="C10094" s="4" t="s">
        <v>34514</v>
      </c>
      <c r="D10094" s="4" t="s">
        <v>34515</v>
      </c>
      <c r="E10094" s="4" t="s">
        <v>10</v>
      </c>
      <c r="F10094" s="4" t="s">
        <v>27410</v>
      </c>
      <c r="G10094" s="4" t="s">
        <v>12</v>
      </c>
    </row>
    <row r="10095" customFormat="false" ht="15.75" hidden="false" customHeight="false" outlineLevel="0" collapsed="false">
      <c r="A10095" s="3" t="n">
        <v>10094</v>
      </c>
      <c r="B10095" s="4" t="s">
        <v>34516</v>
      </c>
      <c r="C10095" s="4" t="s">
        <v>31</v>
      </c>
      <c r="D10095" s="4" t="s">
        <v>34517</v>
      </c>
      <c r="E10095" s="4" t="s">
        <v>10</v>
      </c>
      <c r="F10095" s="4" t="s">
        <v>34518</v>
      </c>
      <c r="G10095" s="4" t="s">
        <v>12</v>
      </c>
    </row>
    <row r="10096" customFormat="false" ht="15.75" hidden="false" customHeight="false" outlineLevel="0" collapsed="false">
      <c r="A10096" s="3" t="n">
        <v>10095</v>
      </c>
      <c r="B10096" s="4" t="s">
        <v>34519</v>
      </c>
      <c r="C10096" s="4" t="s">
        <v>2163</v>
      </c>
      <c r="D10096" s="4" t="s">
        <v>34520</v>
      </c>
      <c r="E10096" s="4" t="s">
        <v>34521</v>
      </c>
      <c r="F10096" s="4" t="s">
        <v>34522</v>
      </c>
      <c r="G10096" s="4" t="s">
        <v>12</v>
      </c>
    </row>
    <row r="10097" customFormat="false" ht="15.75" hidden="false" customHeight="false" outlineLevel="0" collapsed="false">
      <c r="A10097" s="3" t="n">
        <v>10096</v>
      </c>
      <c r="B10097" s="4" t="s">
        <v>34523</v>
      </c>
      <c r="C10097" s="4" t="s">
        <v>34524</v>
      </c>
      <c r="D10097" s="4" t="s">
        <v>34525</v>
      </c>
      <c r="E10097" s="4" t="n">
        <f aca="false">+912228399000</f>
        <v>912228399000</v>
      </c>
      <c r="F10097" s="4" t="s">
        <v>34526</v>
      </c>
      <c r="G10097" s="4" t="s">
        <v>12</v>
      </c>
    </row>
    <row r="10098" customFormat="false" ht="15.75" hidden="false" customHeight="false" outlineLevel="0" collapsed="false">
      <c r="A10098" s="3" t="n">
        <v>10097</v>
      </c>
      <c r="B10098" s="4" t="s">
        <v>34527</v>
      </c>
      <c r="C10098" s="4" t="s">
        <v>34528</v>
      </c>
      <c r="D10098" s="4" t="s">
        <v>34529</v>
      </c>
      <c r="E10098" s="4" t="n">
        <f aca="false">+912267412613</f>
        <v>912267412613</v>
      </c>
      <c r="F10098" s="4" t="s">
        <v>34530</v>
      </c>
      <c r="G10098" s="4" t="s">
        <v>12</v>
      </c>
    </row>
    <row r="10099" customFormat="false" ht="15.75" hidden="false" customHeight="false" outlineLevel="0" collapsed="false">
      <c r="A10099" s="3" t="n">
        <v>10098</v>
      </c>
      <c r="B10099" s="4" t="s">
        <v>34531</v>
      </c>
      <c r="C10099" s="4" t="s">
        <v>31</v>
      </c>
      <c r="D10099" s="4" t="s">
        <v>34532</v>
      </c>
      <c r="E10099" s="4" t="n">
        <v>7702973241</v>
      </c>
      <c r="F10099" s="4" t="s">
        <v>34533</v>
      </c>
      <c r="G10099" s="4" t="s">
        <v>12</v>
      </c>
    </row>
    <row r="10100" customFormat="false" ht="15.75" hidden="false" customHeight="false" outlineLevel="0" collapsed="false">
      <c r="A10100" s="3" t="n">
        <v>10099</v>
      </c>
      <c r="B10100" s="4" t="s">
        <v>34534</v>
      </c>
      <c r="C10100" s="4" t="s">
        <v>2964</v>
      </c>
      <c r="D10100" s="4" t="s">
        <v>34535</v>
      </c>
      <c r="E10100" s="4" t="n">
        <v>33201212</v>
      </c>
      <c r="F10100" s="4" t="s">
        <v>34536</v>
      </c>
      <c r="G10100" s="4" t="s">
        <v>12</v>
      </c>
    </row>
    <row r="10101" customFormat="false" ht="15.75" hidden="false" customHeight="false" outlineLevel="0" collapsed="false">
      <c r="A10101" s="3" t="n">
        <v>10100</v>
      </c>
      <c r="B10101" s="4" t="s">
        <v>34537</v>
      </c>
      <c r="C10101" s="4" t="s">
        <v>51</v>
      </c>
      <c r="D10101" s="4" t="s">
        <v>34538</v>
      </c>
      <c r="E10101" s="4" t="n">
        <f aca="false">+917893444335</f>
        <v>917893444335</v>
      </c>
      <c r="F10101" s="4" t="s">
        <v>34539</v>
      </c>
      <c r="G10101" s="4" t="s">
        <v>12</v>
      </c>
    </row>
    <row r="10102" customFormat="false" ht="15.75" hidden="false" customHeight="false" outlineLevel="0" collapsed="false">
      <c r="A10102" s="3" t="n">
        <v>10101</v>
      </c>
      <c r="B10102" s="4" t="s">
        <v>34540</v>
      </c>
      <c r="C10102" s="4" t="s">
        <v>6853</v>
      </c>
      <c r="D10102" s="4" t="s">
        <v>34541</v>
      </c>
      <c r="E10102" s="4" t="s">
        <v>10</v>
      </c>
      <c r="F10102" s="4" t="s">
        <v>34542</v>
      </c>
      <c r="G10102" s="4" t="s">
        <v>12</v>
      </c>
    </row>
    <row r="10103" customFormat="false" ht="15.75" hidden="false" customHeight="false" outlineLevel="0" collapsed="false">
      <c r="A10103" s="3" t="n">
        <v>10102</v>
      </c>
      <c r="B10103" s="4" t="s">
        <v>34543</v>
      </c>
      <c r="C10103" s="4" t="s">
        <v>34544</v>
      </c>
      <c r="D10103" s="4" t="s">
        <v>34545</v>
      </c>
      <c r="E10103" s="4" t="s">
        <v>10</v>
      </c>
      <c r="F10103" s="4" t="s">
        <v>34546</v>
      </c>
      <c r="G10103" s="4" t="s">
        <v>12</v>
      </c>
    </row>
    <row r="10104" customFormat="false" ht="15.75" hidden="false" customHeight="false" outlineLevel="0" collapsed="false">
      <c r="A10104" s="3" t="n">
        <v>10103</v>
      </c>
      <c r="B10104" s="4" t="s">
        <v>34547</v>
      </c>
      <c r="C10104" s="4" t="s">
        <v>34548</v>
      </c>
      <c r="D10104" s="4" t="s">
        <v>34549</v>
      </c>
      <c r="E10104" s="4" t="s">
        <v>10</v>
      </c>
      <c r="F10104" s="4" t="s">
        <v>34550</v>
      </c>
      <c r="G10104" s="4" t="s">
        <v>12</v>
      </c>
    </row>
    <row r="10105" customFormat="false" ht="15.75" hidden="false" customHeight="false" outlineLevel="0" collapsed="false">
      <c r="A10105" s="3" t="n">
        <v>10104</v>
      </c>
      <c r="B10105" s="4" t="s">
        <v>34551</v>
      </c>
      <c r="C10105" s="4" t="s">
        <v>13949</v>
      </c>
      <c r="D10105" s="4" t="s">
        <v>34552</v>
      </c>
      <c r="E10105" s="4" t="n">
        <f aca="false">+916786664377</f>
        <v>916786664377</v>
      </c>
      <c r="F10105" s="4" t="s">
        <v>34553</v>
      </c>
      <c r="G10105" s="4" t="s">
        <v>12</v>
      </c>
    </row>
    <row r="10106" customFormat="false" ht="15.75" hidden="false" customHeight="false" outlineLevel="0" collapsed="false">
      <c r="A10106" s="3" t="n">
        <v>10105</v>
      </c>
      <c r="B10106" s="4" t="s">
        <v>34554</v>
      </c>
      <c r="C10106" s="4" t="s">
        <v>34555</v>
      </c>
      <c r="D10106" s="4" t="s">
        <v>34556</v>
      </c>
      <c r="E10106" s="4" t="n">
        <f aca="false">+912229770000</f>
        <v>912229770000</v>
      </c>
      <c r="F10106" s="4" t="s">
        <v>34557</v>
      </c>
      <c r="G10106" s="4" t="s">
        <v>12</v>
      </c>
    </row>
    <row r="10107" customFormat="false" ht="15.75" hidden="false" customHeight="false" outlineLevel="0" collapsed="false">
      <c r="A10107" s="3" t="n">
        <v>10106</v>
      </c>
      <c r="B10107" s="4" t="s">
        <v>34558</v>
      </c>
      <c r="C10107" s="4" t="s">
        <v>171</v>
      </c>
      <c r="D10107" s="4" t="s">
        <v>34559</v>
      </c>
      <c r="E10107" s="4" t="n">
        <f aca="false">+919810346919</f>
        <v>919810346919</v>
      </c>
      <c r="F10107" s="4" t="s">
        <v>34560</v>
      </c>
      <c r="G10107" s="4" t="s">
        <v>12</v>
      </c>
    </row>
    <row r="10108" customFormat="false" ht="15.75" hidden="false" customHeight="false" outlineLevel="0" collapsed="false">
      <c r="A10108" s="3" t="n">
        <v>10107</v>
      </c>
      <c r="B10108" s="4" t="s">
        <v>34561</v>
      </c>
      <c r="C10108" s="4" t="s">
        <v>34562</v>
      </c>
      <c r="D10108" s="4" t="s">
        <v>34563</v>
      </c>
      <c r="E10108" s="4" t="n">
        <v>9836190208</v>
      </c>
      <c r="F10108" s="4" t="s">
        <v>34564</v>
      </c>
      <c r="G10108" s="4" t="s">
        <v>12</v>
      </c>
    </row>
    <row r="10109" customFormat="false" ht="15.75" hidden="false" customHeight="false" outlineLevel="0" collapsed="false">
      <c r="A10109" s="3" t="n">
        <v>10108</v>
      </c>
      <c r="B10109" s="4" t="s">
        <v>34565</v>
      </c>
      <c r="C10109" s="4" t="s">
        <v>31</v>
      </c>
      <c r="D10109" s="4" t="s">
        <v>34566</v>
      </c>
      <c r="E10109" s="4" t="n">
        <f aca="false">+912026947012</f>
        <v>912026947012</v>
      </c>
      <c r="F10109" s="4" t="s">
        <v>34567</v>
      </c>
      <c r="G10109" s="4" t="s">
        <v>12</v>
      </c>
    </row>
    <row r="10110" customFormat="false" ht="15.75" hidden="false" customHeight="false" outlineLevel="0" collapsed="false">
      <c r="A10110" s="3" t="n">
        <v>10109</v>
      </c>
      <c r="B10110" s="4" t="s">
        <v>34568</v>
      </c>
      <c r="C10110" s="4" t="s">
        <v>31</v>
      </c>
      <c r="D10110" s="4" t="s">
        <v>34569</v>
      </c>
      <c r="E10110" s="4" t="n">
        <f aca="false">+912040104444</f>
        <v>912040104444</v>
      </c>
      <c r="F10110" s="4" t="s">
        <v>34570</v>
      </c>
      <c r="G10110" s="4" t="s">
        <v>12</v>
      </c>
    </row>
    <row r="10111" customFormat="false" ht="15.75" hidden="false" customHeight="false" outlineLevel="0" collapsed="false">
      <c r="A10111" s="3" t="n">
        <v>10110</v>
      </c>
      <c r="B10111" s="4" t="s">
        <v>34571</v>
      </c>
      <c r="C10111" s="4" t="s">
        <v>34572</v>
      </c>
      <c r="D10111" s="4" t="s">
        <v>34573</v>
      </c>
      <c r="E10111" s="4" t="e">
        <f aca="false">+91 9610400261</f>
        <v>#VALUE!</v>
      </c>
      <c r="F10111" s="4" t="s">
        <v>34574</v>
      </c>
      <c r="G10111" s="4" t="s">
        <v>12</v>
      </c>
    </row>
    <row r="10112" customFormat="false" ht="15.75" hidden="false" customHeight="false" outlineLevel="0" collapsed="false">
      <c r="A10112" s="3" t="n">
        <v>10111</v>
      </c>
      <c r="B10112" s="4" t="s">
        <v>34575</v>
      </c>
      <c r="C10112" s="4" t="s">
        <v>34576</v>
      </c>
      <c r="D10112" s="4" t="s">
        <v>34577</v>
      </c>
      <c r="E10112" s="4" t="s">
        <v>10</v>
      </c>
      <c r="F10112" s="4" t="s">
        <v>34578</v>
      </c>
      <c r="G10112" s="4" t="s">
        <v>12</v>
      </c>
    </row>
    <row r="10113" customFormat="false" ht="15.75" hidden="false" customHeight="false" outlineLevel="0" collapsed="false">
      <c r="A10113" s="3" t="n">
        <v>10112</v>
      </c>
      <c r="B10113" s="4" t="s">
        <v>34579</v>
      </c>
      <c r="C10113" s="4" t="s">
        <v>34580</v>
      </c>
      <c r="D10113" s="4" t="s">
        <v>34581</v>
      </c>
      <c r="E10113" s="4" t="s">
        <v>10</v>
      </c>
      <c r="F10113" s="4" t="s">
        <v>34582</v>
      </c>
      <c r="G10113" s="4" t="s">
        <v>12</v>
      </c>
    </row>
    <row r="10114" customFormat="false" ht="15.75" hidden="false" customHeight="false" outlineLevel="0" collapsed="false">
      <c r="A10114" s="3" t="n">
        <v>10113</v>
      </c>
      <c r="B10114" s="4" t="s">
        <v>34583</v>
      </c>
      <c r="C10114" s="4" t="s">
        <v>34584</v>
      </c>
      <c r="D10114" s="4" t="s">
        <v>34585</v>
      </c>
      <c r="E10114" s="4" t="s">
        <v>10</v>
      </c>
      <c r="F10114" s="4" t="s">
        <v>34586</v>
      </c>
      <c r="G10114" s="4" t="s">
        <v>12</v>
      </c>
    </row>
    <row r="10115" customFormat="false" ht="15.75" hidden="false" customHeight="false" outlineLevel="0" collapsed="false">
      <c r="A10115" s="3" t="n">
        <v>10114</v>
      </c>
      <c r="B10115" s="4" t="s">
        <v>34587</v>
      </c>
      <c r="C10115" s="4" t="s">
        <v>34588</v>
      </c>
      <c r="D10115" s="4" t="s">
        <v>34589</v>
      </c>
      <c r="E10115" s="4" t="s">
        <v>10</v>
      </c>
      <c r="F10115" s="4" t="s">
        <v>34590</v>
      </c>
      <c r="G10115" s="4" t="s">
        <v>12</v>
      </c>
    </row>
    <row r="10116" customFormat="false" ht="15.75" hidden="false" customHeight="false" outlineLevel="0" collapsed="false">
      <c r="A10116" s="3" t="n">
        <v>10115</v>
      </c>
      <c r="B10116" s="4" t="s">
        <v>34591</v>
      </c>
      <c r="C10116" s="4" t="s">
        <v>3495</v>
      </c>
      <c r="D10116" s="4" t="s">
        <v>34592</v>
      </c>
      <c r="E10116" s="4" t="s">
        <v>34593</v>
      </c>
      <c r="F10116" s="4" t="s">
        <v>34594</v>
      </c>
      <c r="G10116" s="4" t="s">
        <v>12</v>
      </c>
    </row>
    <row r="10117" customFormat="false" ht="15.75" hidden="false" customHeight="false" outlineLevel="0" collapsed="false">
      <c r="A10117" s="3" t="n">
        <v>10116</v>
      </c>
      <c r="B10117" s="4" t="s">
        <v>34595</v>
      </c>
      <c r="C10117" s="4" t="s">
        <v>34596</v>
      </c>
      <c r="D10117" s="4" t="s">
        <v>34597</v>
      </c>
      <c r="E10117" s="4" t="s">
        <v>10</v>
      </c>
      <c r="F10117" s="4" t="s">
        <v>34598</v>
      </c>
      <c r="G10117" s="4" t="s">
        <v>12</v>
      </c>
    </row>
    <row r="10118" customFormat="false" ht="15.75" hidden="false" customHeight="false" outlineLevel="0" collapsed="false">
      <c r="A10118" s="3" t="n">
        <v>10117</v>
      </c>
      <c r="B10118" s="4" t="s">
        <v>34599</v>
      </c>
      <c r="C10118" s="4" t="s">
        <v>31</v>
      </c>
      <c r="D10118" s="4" t="s">
        <v>34600</v>
      </c>
      <c r="E10118" s="4" t="n">
        <f aca="false">+918802003333</f>
        <v>918802003333</v>
      </c>
      <c r="F10118" s="4" t="s">
        <v>34601</v>
      </c>
      <c r="G10118" s="4" t="s">
        <v>12</v>
      </c>
    </row>
    <row r="10119" customFormat="false" ht="15.75" hidden="false" customHeight="false" outlineLevel="0" collapsed="false">
      <c r="A10119" s="3" t="n">
        <v>10118</v>
      </c>
      <c r="B10119" s="4" t="s">
        <v>34602</v>
      </c>
      <c r="C10119" s="4" t="s">
        <v>34603</v>
      </c>
      <c r="D10119" s="4" t="s">
        <v>34604</v>
      </c>
      <c r="E10119" s="4" t="s">
        <v>10</v>
      </c>
      <c r="F10119" s="4" t="s">
        <v>34605</v>
      </c>
      <c r="G10119" s="4" t="s">
        <v>12</v>
      </c>
    </row>
    <row r="10120" customFormat="false" ht="15.75" hidden="false" customHeight="false" outlineLevel="0" collapsed="false">
      <c r="A10120" s="3" t="n">
        <v>10119</v>
      </c>
      <c r="B10120" s="4" t="s">
        <v>34606</v>
      </c>
      <c r="C10120" s="4" t="s">
        <v>31</v>
      </c>
      <c r="D10120" s="4" t="s">
        <v>34607</v>
      </c>
      <c r="E10120" s="4" t="s">
        <v>34608</v>
      </c>
      <c r="F10120" s="4" t="s">
        <v>34609</v>
      </c>
      <c r="G10120" s="4" t="s">
        <v>12</v>
      </c>
    </row>
    <row r="10121" customFormat="false" ht="15.75" hidden="false" customHeight="false" outlineLevel="0" collapsed="false">
      <c r="A10121" s="3" t="n">
        <v>10120</v>
      </c>
      <c r="B10121" s="4" t="s">
        <v>34610</v>
      </c>
      <c r="C10121" s="4" t="s">
        <v>34611</v>
      </c>
      <c r="D10121" s="4" t="s">
        <v>34612</v>
      </c>
      <c r="E10121" s="4" t="n">
        <f aca="false">+911204393938</f>
        <v>911204393938</v>
      </c>
      <c r="F10121" s="4" t="s">
        <v>34613</v>
      </c>
      <c r="G10121" s="4" t="s">
        <v>12</v>
      </c>
    </row>
    <row r="10122" customFormat="false" ht="15.75" hidden="false" customHeight="false" outlineLevel="0" collapsed="false">
      <c r="A10122" s="3" t="n">
        <v>10121</v>
      </c>
      <c r="B10122" s="4" t="s">
        <v>34614</v>
      </c>
      <c r="C10122" s="4" t="s">
        <v>9232</v>
      </c>
      <c r="D10122" s="4" t="s">
        <v>34615</v>
      </c>
      <c r="E10122" s="4" t="s">
        <v>10</v>
      </c>
      <c r="F10122" s="4" t="s">
        <v>34616</v>
      </c>
      <c r="G10122" s="4" t="s">
        <v>12</v>
      </c>
    </row>
    <row r="10123" customFormat="false" ht="15.75" hidden="false" customHeight="false" outlineLevel="0" collapsed="false">
      <c r="A10123" s="3" t="n">
        <v>10122</v>
      </c>
      <c r="B10123" s="4" t="s">
        <v>34617</v>
      </c>
      <c r="C10123" s="4" t="s">
        <v>861</v>
      </c>
      <c r="D10123" s="4" t="s">
        <v>34618</v>
      </c>
      <c r="E10123" s="4" t="n">
        <f aca="false">+913372832118</f>
        <v>913372832118</v>
      </c>
      <c r="F10123" s="4" t="s">
        <v>34619</v>
      </c>
      <c r="G10123" s="4" t="s">
        <v>12</v>
      </c>
    </row>
    <row r="10124" customFormat="false" ht="15.75" hidden="false" customHeight="false" outlineLevel="0" collapsed="false">
      <c r="A10124" s="3" t="n">
        <v>10123</v>
      </c>
      <c r="B10124" s="4" t="s">
        <v>34620</v>
      </c>
      <c r="C10124" s="4" t="s">
        <v>34621</v>
      </c>
      <c r="D10124" s="4" t="s">
        <v>34622</v>
      </c>
      <c r="E10124" s="4" t="n">
        <f aca="false">+919821522079</f>
        <v>919821522079</v>
      </c>
      <c r="F10124" s="4" t="s">
        <v>34623</v>
      </c>
      <c r="G10124" s="4" t="s">
        <v>12</v>
      </c>
    </row>
    <row r="10125" customFormat="false" ht="15.75" hidden="false" customHeight="false" outlineLevel="0" collapsed="false">
      <c r="A10125" s="3" t="n">
        <v>10124</v>
      </c>
      <c r="B10125" s="4" t="s">
        <v>34624</v>
      </c>
      <c r="C10125" s="4" t="s">
        <v>34625</v>
      </c>
      <c r="D10125" s="4" t="s">
        <v>34626</v>
      </c>
      <c r="E10125" s="4" t="s">
        <v>10</v>
      </c>
      <c r="F10125" s="4" t="s">
        <v>34627</v>
      </c>
      <c r="G10125" s="4" t="s">
        <v>12</v>
      </c>
    </row>
    <row r="10126" customFormat="false" ht="15.75" hidden="false" customHeight="false" outlineLevel="0" collapsed="false">
      <c r="A10126" s="3" t="n">
        <v>10125</v>
      </c>
      <c r="B10126" s="4" t="s">
        <v>34628</v>
      </c>
      <c r="C10126" s="4" t="s">
        <v>34629</v>
      </c>
      <c r="D10126" s="4" t="s">
        <v>34630</v>
      </c>
      <c r="E10126" s="4" t="n">
        <f aca="false">+912224082288</f>
        <v>912224082288</v>
      </c>
      <c r="F10126" s="4" t="s">
        <v>34631</v>
      </c>
      <c r="G10126" s="4" t="s">
        <v>12</v>
      </c>
    </row>
    <row r="10127" customFormat="false" ht="15.75" hidden="false" customHeight="false" outlineLevel="0" collapsed="false">
      <c r="A10127" s="3" t="n">
        <v>10126</v>
      </c>
      <c r="B10127" s="4" t="s">
        <v>34632</v>
      </c>
      <c r="C10127" s="4" t="s">
        <v>34633</v>
      </c>
      <c r="D10127" s="4" t="s">
        <v>34634</v>
      </c>
      <c r="E10127" s="4" t="n">
        <f aca="false">+919699621471</f>
        <v>919699621471</v>
      </c>
      <c r="F10127" s="4" t="s">
        <v>34635</v>
      </c>
      <c r="G10127" s="4" t="s">
        <v>12</v>
      </c>
    </row>
    <row r="10128" customFormat="false" ht="15.75" hidden="false" customHeight="false" outlineLevel="0" collapsed="false">
      <c r="A10128" s="3" t="n">
        <v>10127</v>
      </c>
      <c r="B10128" s="4" t="s">
        <v>34636</v>
      </c>
      <c r="C10128" s="4" t="s">
        <v>34637</v>
      </c>
      <c r="D10128" s="4" t="s">
        <v>34638</v>
      </c>
      <c r="E10128" s="4" t="s">
        <v>10</v>
      </c>
      <c r="F10128" s="4" t="s">
        <v>34639</v>
      </c>
      <c r="G10128" s="4" t="s">
        <v>12</v>
      </c>
    </row>
    <row r="10129" customFormat="false" ht="15.75" hidden="false" customHeight="false" outlineLevel="0" collapsed="false">
      <c r="A10129" s="3" t="n">
        <v>10128</v>
      </c>
      <c r="B10129" s="4" t="s">
        <v>34640</v>
      </c>
      <c r="C10129" s="4" t="s">
        <v>3495</v>
      </c>
      <c r="D10129" s="4" t="s">
        <v>34641</v>
      </c>
      <c r="E10129" s="4" t="s">
        <v>34642</v>
      </c>
      <c r="F10129" s="4" t="s">
        <v>34643</v>
      </c>
      <c r="G10129" s="4" t="s">
        <v>12</v>
      </c>
    </row>
    <row r="10130" customFormat="false" ht="15.75" hidden="false" customHeight="false" outlineLevel="0" collapsed="false">
      <c r="A10130" s="3" t="n">
        <v>10129</v>
      </c>
      <c r="B10130" s="4" t="s">
        <v>34644</v>
      </c>
      <c r="C10130" s="4" t="s">
        <v>31</v>
      </c>
      <c r="D10130" s="4" t="s">
        <v>34645</v>
      </c>
      <c r="E10130" s="4" t="s">
        <v>10</v>
      </c>
      <c r="F10130" s="4" t="s">
        <v>34646</v>
      </c>
      <c r="G10130" s="4" t="s">
        <v>12</v>
      </c>
    </row>
    <row r="10131" customFormat="false" ht="15.75" hidden="false" customHeight="false" outlineLevel="0" collapsed="false">
      <c r="A10131" s="3" t="n">
        <v>10130</v>
      </c>
      <c r="B10131" s="4" t="s">
        <v>34647</v>
      </c>
      <c r="C10131" s="4" t="s">
        <v>5483</v>
      </c>
      <c r="D10131" s="4" t="s">
        <v>34648</v>
      </c>
      <c r="E10131" s="4" t="n">
        <f aca="false">+911246473000</f>
        <v>911246473000</v>
      </c>
      <c r="F10131" s="4" t="s">
        <v>34649</v>
      </c>
      <c r="G10131" s="4" t="s">
        <v>12</v>
      </c>
    </row>
    <row r="10132" customFormat="false" ht="15.75" hidden="false" customHeight="false" outlineLevel="0" collapsed="false">
      <c r="A10132" s="3" t="n">
        <v>10131</v>
      </c>
      <c r="B10132" s="4" t="s">
        <v>34650</v>
      </c>
      <c r="C10132" s="4" t="s">
        <v>34651</v>
      </c>
      <c r="D10132" s="4" t="s">
        <v>34652</v>
      </c>
      <c r="E10132" s="4" t="n">
        <f aca="false">+919763709767</f>
        <v>919763709767</v>
      </c>
      <c r="F10132" s="4" t="s">
        <v>34653</v>
      </c>
      <c r="G10132" s="4" t="s">
        <v>12</v>
      </c>
    </row>
    <row r="10133" customFormat="false" ht="15.75" hidden="false" customHeight="false" outlineLevel="0" collapsed="false">
      <c r="A10133" s="3" t="n">
        <v>10132</v>
      </c>
      <c r="B10133" s="4" t="s">
        <v>34654</v>
      </c>
      <c r="C10133" s="4" t="s">
        <v>34655</v>
      </c>
      <c r="D10133" s="4" t="s">
        <v>34656</v>
      </c>
      <c r="E10133" s="4" t="s">
        <v>34657</v>
      </c>
      <c r="F10133" s="4" t="s">
        <v>34658</v>
      </c>
      <c r="G10133" s="4" t="s">
        <v>12</v>
      </c>
    </row>
    <row r="10134" customFormat="false" ht="15.75" hidden="false" customHeight="false" outlineLevel="0" collapsed="false">
      <c r="A10134" s="3" t="n">
        <v>10133</v>
      </c>
      <c r="B10134" s="4" t="s">
        <v>34659</v>
      </c>
      <c r="C10134" s="4" t="s">
        <v>34660</v>
      </c>
      <c r="D10134" s="4" t="s">
        <v>34661</v>
      </c>
      <c r="E10134" s="4" t="s">
        <v>10</v>
      </c>
      <c r="F10134" s="4" t="s">
        <v>34662</v>
      </c>
      <c r="G10134" s="4" t="s">
        <v>12</v>
      </c>
    </row>
    <row r="10135" customFormat="false" ht="15.75" hidden="false" customHeight="false" outlineLevel="0" collapsed="false">
      <c r="A10135" s="3" t="n">
        <v>10134</v>
      </c>
      <c r="B10135" s="4" t="s">
        <v>34663</v>
      </c>
      <c r="C10135" s="4" t="s">
        <v>34664</v>
      </c>
      <c r="D10135" s="4" t="s">
        <v>34665</v>
      </c>
      <c r="E10135" s="4" t="n">
        <f aca="false">+912066800000</f>
        <v>912066800000</v>
      </c>
      <c r="F10135" s="4" t="s">
        <v>34666</v>
      </c>
      <c r="G10135" s="4" t="s">
        <v>12</v>
      </c>
    </row>
    <row r="10136" customFormat="false" ht="15.75" hidden="false" customHeight="false" outlineLevel="0" collapsed="false">
      <c r="A10136" s="3" t="n">
        <v>10135</v>
      </c>
      <c r="B10136" s="4" t="s">
        <v>34667</v>
      </c>
      <c r="C10136" s="4" t="s">
        <v>33628</v>
      </c>
      <c r="D10136" s="11" t="s">
        <v>34668</v>
      </c>
      <c r="E10136" s="4" t="s">
        <v>10</v>
      </c>
      <c r="F10136" s="4" t="s">
        <v>34669</v>
      </c>
      <c r="G10136" s="4" t="s">
        <v>12</v>
      </c>
    </row>
    <row r="10137" customFormat="false" ht="15.75" hidden="false" customHeight="false" outlineLevel="0" collapsed="false">
      <c r="A10137" s="3" t="n">
        <v>10136</v>
      </c>
      <c r="B10137" s="4" t="s">
        <v>34670</v>
      </c>
      <c r="C10137" s="4" t="s">
        <v>34671</v>
      </c>
      <c r="D10137" s="4" t="s">
        <v>34672</v>
      </c>
      <c r="E10137" s="4" t="s">
        <v>10</v>
      </c>
      <c r="F10137" s="4" t="s">
        <v>34649</v>
      </c>
      <c r="G10137" s="4" t="s">
        <v>12</v>
      </c>
    </row>
    <row r="10138" customFormat="false" ht="15.75" hidden="false" customHeight="false" outlineLevel="0" collapsed="false">
      <c r="A10138" s="3" t="n">
        <v>10137</v>
      </c>
      <c r="B10138" s="4" t="s">
        <v>34673</v>
      </c>
      <c r="C10138" s="4" t="s">
        <v>1652</v>
      </c>
      <c r="D10138" s="6" t="s">
        <v>34674</v>
      </c>
      <c r="E10138" s="4" t="s">
        <v>10</v>
      </c>
      <c r="F10138" s="4" t="s">
        <v>34675</v>
      </c>
      <c r="G10138" s="4" t="s">
        <v>12</v>
      </c>
    </row>
    <row r="10139" customFormat="false" ht="15.75" hidden="false" customHeight="false" outlineLevel="0" collapsed="false">
      <c r="A10139" s="3" t="n">
        <v>10138</v>
      </c>
      <c r="B10139" s="4" t="s">
        <v>34676</v>
      </c>
      <c r="C10139" s="4" t="s">
        <v>34677</v>
      </c>
      <c r="D10139" s="4" t="s">
        <v>34678</v>
      </c>
      <c r="E10139" s="4" t="s">
        <v>34679</v>
      </c>
      <c r="F10139" s="4" t="s">
        <v>34680</v>
      </c>
      <c r="G10139" s="4" t="s">
        <v>12</v>
      </c>
    </row>
    <row r="10140" customFormat="false" ht="15.75" hidden="false" customHeight="false" outlineLevel="0" collapsed="false">
      <c r="A10140" s="3" t="n">
        <v>10139</v>
      </c>
      <c r="B10140" s="4" t="s">
        <v>34681</v>
      </c>
      <c r="C10140" s="4" t="s">
        <v>34682</v>
      </c>
      <c r="D10140" s="4" t="s">
        <v>34683</v>
      </c>
      <c r="E10140" s="4" t="n">
        <f aca="false">+912025659413</f>
        <v>912025659413</v>
      </c>
      <c r="F10140" s="4" t="s">
        <v>34684</v>
      </c>
      <c r="G10140" s="4" t="s">
        <v>12</v>
      </c>
    </row>
    <row r="10141" customFormat="false" ht="15.75" hidden="false" customHeight="false" outlineLevel="0" collapsed="false">
      <c r="A10141" s="3" t="n">
        <v>10140</v>
      </c>
      <c r="B10141" s="4" t="s">
        <v>34685</v>
      </c>
      <c r="C10141" s="4" t="s">
        <v>6853</v>
      </c>
      <c r="D10141" s="4" t="s">
        <v>34686</v>
      </c>
      <c r="E10141" s="4" t="n">
        <f aca="false">+914040112019</f>
        <v>914040112019</v>
      </c>
      <c r="F10141" s="4" t="s">
        <v>34687</v>
      </c>
      <c r="G10141" s="4" t="s">
        <v>12</v>
      </c>
    </row>
    <row r="10142" customFormat="false" ht="15.75" hidden="false" customHeight="false" outlineLevel="0" collapsed="false">
      <c r="A10142" s="3" t="n">
        <v>10141</v>
      </c>
      <c r="B10142" s="4" t="s">
        <v>34688</v>
      </c>
      <c r="C10142" s="4" t="s">
        <v>34689</v>
      </c>
      <c r="D10142" s="6" t="s">
        <v>34690</v>
      </c>
      <c r="E10142" s="4" t="s">
        <v>34691</v>
      </c>
      <c r="F10142" s="4" t="s">
        <v>34692</v>
      </c>
      <c r="G10142" s="4" t="s">
        <v>12</v>
      </c>
    </row>
    <row r="10143" customFormat="false" ht="15.75" hidden="false" customHeight="false" outlineLevel="0" collapsed="false">
      <c r="A10143" s="3" t="n">
        <v>10142</v>
      </c>
      <c r="B10143" s="4" t="s">
        <v>34693</v>
      </c>
      <c r="C10143" s="4" t="s">
        <v>6853</v>
      </c>
      <c r="D10143" s="4" t="s">
        <v>34694</v>
      </c>
      <c r="E10143" s="4" t="n">
        <f aca="false">+917122221656</f>
        <v>917122221656</v>
      </c>
      <c r="F10143" s="4" t="s">
        <v>34695</v>
      </c>
      <c r="G10143" s="4" t="s">
        <v>12</v>
      </c>
    </row>
    <row r="10144" customFormat="false" ht="15.75" hidden="false" customHeight="false" outlineLevel="0" collapsed="false">
      <c r="A10144" s="3" t="n">
        <v>10143</v>
      </c>
      <c r="B10144" s="4" t="s">
        <v>34696</v>
      </c>
      <c r="C10144" s="4" t="s">
        <v>34697</v>
      </c>
      <c r="D10144" s="4" t="s">
        <v>34698</v>
      </c>
      <c r="E10144" s="4" t="s">
        <v>10</v>
      </c>
      <c r="F10144" s="4" t="s">
        <v>34699</v>
      </c>
      <c r="G10144" s="4" t="s">
        <v>12</v>
      </c>
    </row>
    <row r="10145" customFormat="false" ht="15.75" hidden="false" customHeight="false" outlineLevel="0" collapsed="false">
      <c r="A10145" s="3" t="n">
        <v>10144</v>
      </c>
      <c r="B10145" s="4" t="s">
        <v>34700</v>
      </c>
      <c r="C10145" s="4" t="s">
        <v>34701</v>
      </c>
      <c r="D10145" s="4" t="s">
        <v>34702</v>
      </c>
      <c r="E10145" s="4" t="s">
        <v>10</v>
      </c>
      <c r="F10145" s="4" t="s">
        <v>34703</v>
      </c>
      <c r="G10145" s="4" t="s">
        <v>12</v>
      </c>
    </row>
    <row r="10146" customFormat="false" ht="15.75" hidden="false" customHeight="false" outlineLevel="0" collapsed="false">
      <c r="A10146" s="3" t="n">
        <v>10145</v>
      </c>
      <c r="B10146" s="4" t="s">
        <v>34704</v>
      </c>
      <c r="C10146" s="4" t="s">
        <v>20958</v>
      </c>
      <c r="D10146" s="4" t="s">
        <v>34705</v>
      </c>
      <c r="E10146" s="4" t="n">
        <f aca="false">+911203391203</f>
        <v>911203391203</v>
      </c>
      <c r="F10146" s="4" t="s">
        <v>34706</v>
      </c>
      <c r="G10146" s="4" t="s">
        <v>12</v>
      </c>
    </row>
    <row r="10147" customFormat="false" ht="15.75" hidden="false" customHeight="false" outlineLevel="0" collapsed="false">
      <c r="A10147" s="3" t="n">
        <v>10146</v>
      </c>
      <c r="B10147" s="4" t="s">
        <v>34707</v>
      </c>
      <c r="C10147" s="4" t="s">
        <v>171</v>
      </c>
      <c r="D10147" s="4" t="s">
        <v>34708</v>
      </c>
      <c r="E10147" s="4" t="s">
        <v>10</v>
      </c>
      <c r="F10147" s="4" t="s">
        <v>34709</v>
      </c>
      <c r="G10147" s="4" t="s">
        <v>12</v>
      </c>
    </row>
    <row r="10148" customFormat="false" ht="15.75" hidden="false" customHeight="false" outlineLevel="0" collapsed="false">
      <c r="A10148" s="3" t="n">
        <v>10147</v>
      </c>
      <c r="B10148" s="4" t="s">
        <v>34710</v>
      </c>
      <c r="C10148" s="4" t="s">
        <v>6853</v>
      </c>
      <c r="D10148" s="4" t="s">
        <v>34711</v>
      </c>
      <c r="E10148" s="4" t="s">
        <v>10</v>
      </c>
      <c r="F10148" s="4" t="s">
        <v>34712</v>
      </c>
      <c r="G10148" s="4" t="s">
        <v>12</v>
      </c>
    </row>
    <row r="10149" customFormat="false" ht="15.75" hidden="false" customHeight="false" outlineLevel="0" collapsed="false">
      <c r="A10149" s="3" t="n">
        <v>10148</v>
      </c>
      <c r="B10149" s="4" t="s">
        <v>34713</v>
      </c>
      <c r="C10149" s="4" t="s">
        <v>34714</v>
      </c>
      <c r="D10149" s="4" t="s">
        <v>34715</v>
      </c>
      <c r="E10149" s="4" t="n">
        <f aca="false">+914064531282</f>
        <v>914064531282</v>
      </c>
      <c r="F10149" s="4" t="s">
        <v>34716</v>
      </c>
      <c r="G10149" s="4" t="s">
        <v>12</v>
      </c>
    </row>
    <row r="10150" customFormat="false" ht="15.75" hidden="false" customHeight="false" outlineLevel="0" collapsed="false">
      <c r="A10150" s="3" t="n">
        <v>10149</v>
      </c>
      <c r="B10150" s="4" t="s">
        <v>34717</v>
      </c>
      <c r="C10150" s="4" t="s">
        <v>34718</v>
      </c>
      <c r="D10150" s="4" t="s">
        <v>34719</v>
      </c>
      <c r="E10150" s="4" t="n">
        <f aca="false">+911415164444</f>
        <v>911415164444</v>
      </c>
      <c r="F10150" s="4" t="s">
        <v>34720</v>
      </c>
      <c r="G10150" s="4" t="s">
        <v>12</v>
      </c>
    </row>
    <row r="10151" customFormat="false" ht="15.75" hidden="false" customHeight="false" outlineLevel="0" collapsed="false">
      <c r="A10151" s="3" t="n">
        <v>10150</v>
      </c>
      <c r="B10151" s="4" t="s">
        <v>34721</v>
      </c>
      <c r="C10151" s="4" t="s">
        <v>31</v>
      </c>
      <c r="D10151" s="4" t="s">
        <v>34722</v>
      </c>
      <c r="E10151" s="4" t="s">
        <v>10</v>
      </c>
      <c r="F10151" s="4" t="s">
        <v>34723</v>
      </c>
      <c r="G10151" s="4" t="s">
        <v>12</v>
      </c>
    </row>
    <row r="10152" customFormat="false" ht="15.75" hidden="false" customHeight="false" outlineLevel="0" collapsed="false">
      <c r="A10152" s="3" t="n">
        <v>10151</v>
      </c>
      <c r="B10152" s="4" t="s">
        <v>34724</v>
      </c>
      <c r="C10152" s="4" t="s">
        <v>34725</v>
      </c>
      <c r="D10152" s="4" t="s">
        <v>34726</v>
      </c>
      <c r="E10152" s="4" t="n">
        <v>9911304460</v>
      </c>
      <c r="F10152" s="4" t="s">
        <v>34727</v>
      </c>
      <c r="G10152" s="4" t="s">
        <v>12</v>
      </c>
    </row>
    <row r="10153" customFormat="false" ht="15.75" hidden="false" customHeight="false" outlineLevel="0" collapsed="false">
      <c r="A10153" s="3" t="n">
        <v>10152</v>
      </c>
      <c r="B10153" s="4" t="s">
        <v>34728</v>
      </c>
      <c r="C10153" s="4" t="s">
        <v>34729</v>
      </c>
      <c r="D10153" s="4" t="s">
        <v>34730</v>
      </c>
      <c r="E10153" s="4" t="s">
        <v>10</v>
      </c>
      <c r="F10153" s="4" t="s">
        <v>34731</v>
      </c>
      <c r="G10153" s="4" t="s">
        <v>12</v>
      </c>
    </row>
    <row r="10154" customFormat="false" ht="15.75" hidden="false" customHeight="false" outlineLevel="0" collapsed="false">
      <c r="A10154" s="3" t="n">
        <v>10153</v>
      </c>
      <c r="B10154" s="4" t="s">
        <v>34732</v>
      </c>
      <c r="C10154" s="4" t="s">
        <v>34733</v>
      </c>
      <c r="D10154" s="4" t="s">
        <v>34734</v>
      </c>
      <c r="E10154" s="4" t="s">
        <v>10</v>
      </c>
      <c r="F10154" s="4" t="s">
        <v>10</v>
      </c>
      <c r="G10154" s="4" t="s">
        <v>12</v>
      </c>
    </row>
    <row r="10155" customFormat="false" ht="15.75" hidden="false" customHeight="false" outlineLevel="0" collapsed="false">
      <c r="A10155" s="3" t="n">
        <v>10154</v>
      </c>
      <c r="B10155" s="4" t="s">
        <v>34735</v>
      </c>
      <c r="C10155" s="4" t="s">
        <v>34736</v>
      </c>
      <c r="D10155" s="6" t="s">
        <v>34737</v>
      </c>
      <c r="E10155" s="4" t="s">
        <v>10</v>
      </c>
      <c r="F10155" s="4" t="s">
        <v>34738</v>
      </c>
      <c r="G10155" s="4" t="s">
        <v>12</v>
      </c>
    </row>
    <row r="10156" customFormat="false" ht="15.75" hidden="false" customHeight="false" outlineLevel="0" collapsed="false">
      <c r="A10156" s="3" t="n">
        <v>10155</v>
      </c>
      <c r="B10156" s="4" t="s">
        <v>34739</v>
      </c>
      <c r="C10156" s="4" t="s">
        <v>34740</v>
      </c>
      <c r="D10156" s="4" t="s">
        <v>34741</v>
      </c>
      <c r="E10156" s="4" t="n">
        <f aca="false">+919714377027</f>
        <v>919714377027</v>
      </c>
      <c r="F10156" s="4" t="s">
        <v>34742</v>
      </c>
      <c r="G10156" s="4" t="s">
        <v>12</v>
      </c>
    </row>
    <row r="10157" customFormat="false" ht="15.75" hidden="false" customHeight="false" outlineLevel="0" collapsed="false">
      <c r="A10157" s="3" t="n">
        <v>10156</v>
      </c>
      <c r="B10157" s="4" t="s">
        <v>34743</v>
      </c>
      <c r="C10157" s="4" t="s">
        <v>34744</v>
      </c>
      <c r="D10157" s="4" t="s">
        <v>34745</v>
      </c>
      <c r="E10157" s="4" t="n">
        <f aca="false">+912266931444</f>
        <v>912266931444</v>
      </c>
      <c r="F10157" s="4" t="s">
        <v>34746</v>
      </c>
      <c r="G10157" s="4" t="s">
        <v>12</v>
      </c>
    </row>
    <row r="10158" customFormat="false" ht="15.75" hidden="false" customHeight="false" outlineLevel="0" collapsed="false">
      <c r="A10158" s="3" t="n">
        <v>10157</v>
      </c>
      <c r="B10158" s="4" t="s">
        <v>34747</v>
      </c>
      <c r="C10158" s="4" t="s">
        <v>34748</v>
      </c>
      <c r="D10158" s="4" t="s">
        <v>34749</v>
      </c>
      <c r="E10158" s="4" t="s">
        <v>10</v>
      </c>
      <c r="F10158" s="4" t="s">
        <v>34750</v>
      </c>
      <c r="G10158" s="4" t="s">
        <v>12</v>
      </c>
    </row>
    <row r="10159" customFormat="false" ht="15.75" hidden="false" customHeight="false" outlineLevel="0" collapsed="false">
      <c r="A10159" s="3" t="n">
        <v>10158</v>
      </c>
      <c r="B10159" s="4" t="s">
        <v>34751</v>
      </c>
      <c r="C10159" s="4" t="s">
        <v>171</v>
      </c>
      <c r="D10159" s="4" t="s">
        <v>34752</v>
      </c>
      <c r="E10159" s="4" t="s">
        <v>10</v>
      </c>
      <c r="F10159" s="4" t="s">
        <v>34753</v>
      </c>
      <c r="G10159" s="4" t="s">
        <v>12</v>
      </c>
    </row>
    <row r="10160" customFormat="false" ht="15.75" hidden="false" customHeight="false" outlineLevel="0" collapsed="false">
      <c r="A10160" s="3" t="n">
        <v>10159</v>
      </c>
      <c r="B10160" s="4" t="s">
        <v>34754</v>
      </c>
      <c r="C10160" s="4" t="s">
        <v>171</v>
      </c>
      <c r="D10160" s="4" t="s">
        <v>34755</v>
      </c>
      <c r="E10160" s="4" t="s">
        <v>10</v>
      </c>
      <c r="F10160" s="4" t="s">
        <v>34756</v>
      </c>
      <c r="G10160" s="4" t="s">
        <v>12</v>
      </c>
    </row>
    <row r="10161" customFormat="false" ht="15.75" hidden="false" customHeight="false" outlineLevel="0" collapsed="false">
      <c r="A10161" s="3" t="n">
        <v>10160</v>
      </c>
      <c r="B10161" s="4" t="s">
        <v>34757</v>
      </c>
      <c r="C10161" s="4" t="s">
        <v>31</v>
      </c>
      <c r="D10161" s="4" t="s">
        <v>34758</v>
      </c>
      <c r="E10161" s="4" t="s">
        <v>10</v>
      </c>
      <c r="F10161" s="4" t="s">
        <v>34759</v>
      </c>
      <c r="G10161" s="4" t="s">
        <v>12</v>
      </c>
    </row>
    <row r="10162" customFormat="false" ht="15.75" hidden="false" customHeight="false" outlineLevel="0" collapsed="false">
      <c r="A10162" s="3" t="n">
        <v>10161</v>
      </c>
      <c r="B10162" s="4" t="s">
        <v>34760</v>
      </c>
      <c r="C10162" s="4" t="s">
        <v>34761</v>
      </c>
      <c r="D10162" s="4" t="s">
        <v>34762</v>
      </c>
      <c r="E10162" s="4" t="s">
        <v>10</v>
      </c>
      <c r="F10162" s="4" t="s">
        <v>34763</v>
      </c>
      <c r="G10162" s="4" t="s">
        <v>12</v>
      </c>
    </row>
    <row r="10163" customFormat="false" ht="15.75" hidden="false" customHeight="false" outlineLevel="0" collapsed="false">
      <c r="A10163" s="3" t="n">
        <v>10162</v>
      </c>
      <c r="B10163" s="4" t="s">
        <v>34764</v>
      </c>
      <c r="C10163" s="4" t="s">
        <v>34765</v>
      </c>
      <c r="D10163" s="4" t="s">
        <v>34766</v>
      </c>
      <c r="E10163" s="4" t="s">
        <v>10</v>
      </c>
      <c r="F10163" s="4" t="s">
        <v>34767</v>
      </c>
      <c r="G10163" s="4" t="s">
        <v>12</v>
      </c>
    </row>
    <row r="10164" customFormat="false" ht="15.75" hidden="false" customHeight="false" outlineLevel="0" collapsed="false">
      <c r="A10164" s="3" t="n">
        <v>10163</v>
      </c>
      <c r="B10164" s="4" t="s">
        <v>34768</v>
      </c>
      <c r="C10164" s="4" t="s">
        <v>10843</v>
      </c>
      <c r="D10164" s="4" t="s">
        <v>34769</v>
      </c>
      <c r="E10164" s="4" t="s">
        <v>10</v>
      </c>
      <c r="F10164" s="4" t="s">
        <v>34770</v>
      </c>
      <c r="G10164" s="4" t="s">
        <v>12</v>
      </c>
    </row>
    <row r="10165" customFormat="false" ht="15.75" hidden="false" customHeight="false" outlineLevel="0" collapsed="false">
      <c r="A10165" s="3" t="n">
        <v>10164</v>
      </c>
      <c r="B10165" s="4" t="s">
        <v>34771</v>
      </c>
      <c r="C10165" s="4" t="s">
        <v>31</v>
      </c>
      <c r="D10165" s="4" t="s">
        <v>34772</v>
      </c>
      <c r="E10165" s="4" t="s">
        <v>10</v>
      </c>
      <c r="F10165" s="4" t="s">
        <v>34773</v>
      </c>
      <c r="G10165" s="4" t="s">
        <v>12</v>
      </c>
    </row>
    <row r="10166" customFormat="false" ht="15.75" hidden="false" customHeight="false" outlineLevel="0" collapsed="false">
      <c r="A10166" s="3" t="n">
        <v>10165</v>
      </c>
      <c r="B10166" s="4" t="s">
        <v>34774</v>
      </c>
      <c r="C10166" s="4" t="s">
        <v>171</v>
      </c>
      <c r="D10166" s="4" t="s">
        <v>34775</v>
      </c>
      <c r="E10166" s="4" t="s">
        <v>10</v>
      </c>
      <c r="F10166" s="4" t="s">
        <v>34776</v>
      </c>
      <c r="G10166" s="4" t="s">
        <v>12</v>
      </c>
    </row>
    <row r="10167" customFormat="false" ht="15.75" hidden="false" customHeight="false" outlineLevel="0" collapsed="false">
      <c r="A10167" s="3" t="n">
        <v>10166</v>
      </c>
      <c r="B10167" s="4" t="s">
        <v>34777</v>
      </c>
      <c r="C10167" s="4" t="s">
        <v>51</v>
      </c>
      <c r="D10167" s="4" t="s">
        <v>34778</v>
      </c>
      <c r="E10167" s="4" t="n">
        <f aca="false">+914424343022</f>
        <v>914424343022</v>
      </c>
      <c r="F10167" s="4" t="s">
        <v>34779</v>
      </c>
      <c r="G10167" s="4" t="s">
        <v>12</v>
      </c>
    </row>
    <row r="10168" customFormat="false" ht="15.75" hidden="false" customHeight="false" outlineLevel="0" collapsed="false">
      <c r="A10168" s="3" t="n">
        <v>10167</v>
      </c>
      <c r="B10168" s="4" t="s">
        <v>34780</v>
      </c>
      <c r="C10168" s="4" t="s">
        <v>9509</v>
      </c>
      <c r="D10168" s="4" t="s">
        <v>34781</v>
      </c>
      <c r="E10168" s="4" t="s">
        <v>10</v>
      </c>
      <c r="F10168" s="4" t="s">
        <v>34782</v>
      </c>
      <c r="G10168" s="4" t="s">
        <v>12</v>
      </c>
    </row>
    <row r="10169" customFormat="false" ht="15.75" hidden="false" customHeight="false" outlineLevel="0" collapsed="false">
      <c r="A10169" s="3" t="n">
        <v>10168</v>
      </c>
      <c r="B10169" s="4" t="s">
        <v>34783</v>
      </c>
      <c r="C10169" s="4" t="s">
        <v>13425</v>
      </c>
      <c r="D10169" s="4" t="s">
        <v>34784</v>
      </c>
      <c r="E10169" s="4" t="s">
        <v>10</v>
      </c>
      <c r="F10169" s="4" t="s">
        <v>34785</v>
      </c>
      <c r="G10169" s="4" t="s">
        <v>12</v>
      </c>
    </row>
    <row r="10170" customFormat="false" ht="15.75" hidden="false" customHeight="false" outlineLevel="0" collapsed="false">
      <c r="A10170" s="3" t="n">
        <v>10169</v>
      </c>
      <c r="B10170" s="4" t="s">
        <v>34786</v>
      </c>
      <c r="C10170" s="4" t="s">
        <v>34787</v>
      </c>
      <c r="D10170" s="4" t="s">
        <v>34788</v>
      </c>
      <c r="E10170" s="4" t="s">
        <v>10</v>
      </c>
      <c r="F10170" s="4" t="s">
        <v>34789</v>
      </c>
      <c r="G10170" s="4" t="s">
        <v>12</v>
      </c>
    </row>
    <row r="10171" customFormat="false" ht="15.75" hidden="false" customHeight="false" outlineLevel="0" collapsed="false">
      <c r="A10171" s="3" t="n">
        <v>10170</v>
      </c>
      <c r="B10171" s="4" t="s">
        <v>34790</v>
      </c>
      <c r="C10171" s="4" t="s">
        <v>34791</v>
      </c>
      <c r="D10171" s="4" t="s">
        <v>34792</v>
      </c>
      <c r="E10171" s="4" t="s">
        <v>10</v>
      </c>
      <c r="F10171" s="4" t="s">
        <v>34793</v>
      </c>
      <c r="G10171" s="4" t="s">
        <v>12</v>
      </c>
    </row>
    <row r="10172" customFormat="false" ht="15.75" hidden="false" customHeight="false" outlineLevel="0" collapsed="false">
      <c r="A10172" s="3" t="n">
        <v>10171</v>
      </c>
      <c r="B10172" s="4" t="s">
        <v>34794</v>
      </c>
      <c r="C10172" s="4" t="s">
        <v>34795</v>
      </c>
      <c r="D10172" s="4" t="s">
        <v>34796</v>
      </c>
      <c r="E10172" s="4" t="s">
        <v>10</v>
      </c>
      <c r="F10172" s="4" t="s">
        <v>10</v>
      </c>
      <c r="G10172" s="4" t="s">
        <v>12</v>
      </c>
    </row>
    <row r="10173" customFormat="false" ht="15.75" hidden="false" customHeight="false" outlineLevel="0" collapsed="false">
      <c r="A10173" s="3" t="n">
        <v>10172</v>
      </c>
      <c r="B10173" s="4" t="s">
        <v>34797</v>
      </c>
      <c r="C10173" s="4" t="s">
        <v>31482</v>
      </c>
      <c r="D10173" s="4" t="s">
        <v>34798</v>
      </c>
      <c r="E10173" s="4" t="n">
        <f aca="false">+914443563377</f>
        <v>914443563377</v>
      </c>
      <c r="F10173" s="4" t="s">
        <v>34799</v>
      </c>
      <c r="G10173" s="4" t="s">
        <v>12</v>
      </c>
    </row>
    <row r="10174" customFormat="false" ht="15.75" hidden="false" customHeight="false" outlineLevel="0" collapsed="false">
      <c r="A10174" s="3" t="n">
        <v>10173</v>
      </c>
      <c r="B10174" s="4" t="s">
        <v>34800</v>
      </c>
      <c r="C10174" s="4" t="s">
        <v>109</v>
      </c>
      <c r="D10174" s="4" t="s">
        <v>34801</v>
      </c>
      <c r="E10174" s="4" t="s">
        <v>10</v>
      </c>
      <c r="F10174" s="4" t="s">
        <v>34802</v>
      </c>
      <c r="G10174" s="4" t="s">
        <v>12</v>
      </c>
    </row>
    <row r="10175" customFormat="false" ht="15.75" hidden="false" customHeight="false" outlineLevel="0" collapsed="false">
      <c r="A10175" s="3" t="n">
        <v>10174</v>
      </c>
      <c r="B10175" s="4" t="s">
        <v>34803</v>
      </c>
      <c r="C10175" s="4" t="s">
        <v>171</v>
      </c>
      <c r="D10175" s="4" t="s">
        <v>34804</v>
      </c>
      <c r="E10175" s="4" t="s">
        <v>10</v>
      </c>
      <c r="F10175" s="10" t="s">
        <v>34805</v>
      </c>
      <c r="G10175" s="4" t="s">
        <v>12</v>
      </c>
    </row>
    <row r="10176" customFormat="false" ht="15.75" hidden="false" customHeight="false" outlineLevel="0" collapsed="false">
      <c r="A10176" s="3" t="n">
        <v>10175</v>
      </c>
      <c r="B10176" s="4" t="s">
        <v>34806</v>
      </c>
      <c r="C10176" s="4" t="s">
        <v>34807</v>
      </c>
      <c r="D10176" s="4" t="s">
        <v>34808</v>
      </c>
      <c r="E10176" s="4" t="n">
        <f aca="false">+919677247766</f>
        <v>919677247766</v>
      </c>
      <c r="F10176" s="4" t="s">
        <v>34809</v>
      </c>
      <c r="G10176" s="4" t="s">
        <v>12</v>
      </c>
    </row>
    <row r="10177" customFormat="false" ht="15.75" hidden="false" customHeight="false" outlineLevel="0" collapsed="false">
      <c r="A10177" s="3" t="n">
        <v>10176</v>
      </c>
      <c r="B10177" s="4" t="s">
        <v>34810</v>
      </c>
      <c r="C10177" s="4" t="s">
        <v>31</v>
      </c>
      <c r="D10177" s="4" t="s">
        <v>34811</v>
      </c>
      <c r="E10177" s="4" t="n">
        <v>66578241</v>
      </c>
      <c r="F10177" s="4" t="s">
        <v>34812</v>
      </c>
      <c r="G10177" s="4" t="s">
        <v>12</v>
      </c>
    </row>
    <row r="10178" customFormat="false" ht="15.75" hidden="false" customHeight="false" outlineLevel="0" collapsed="false">
      <c r="A10178" s="3" t="n">
        <v>10177</v>
      </c>
      <c r="B10178" s="4" t="s">
        <v>34813</v>
      </c>
      <c r="C10178" s="4" t="s">
        <v>34814</v>
      </c>
      <c r="D10178" s="4" t="s">
        <v>34815</v>
      </c>
      <c r="E10178" s="4" t="n">
        <f aca="false">+912066297001</f>
        <v>912066297001</v>
      </c>
      <c r="F10178" s="4" t="s">
        <v>34816</v>
      </c>
      <c r="G10178" s="4" t="s">
        <v>12</v>
      </c>
    </row>
    <row r="10179" customFormat="false" ht="15.75" hidden="false" customHeight="false" outlineLevel="0" collapsed="false">
      <c r="A10179" s="3" t="n">
        <v>10178</v>
      </c>
      <c r="B10179" s="4" t="s">
        <v>34817</v>
      </c>
      <c r="C10179" s="4" t="s">
        <v>34818</v>
      </c>
      <c r="D10179" s="4" t="s">
        <v>34819</v>
      </c>
      <c r="E10179" s="4" t="s">
        <v>10</v>
      </c>
      <c r="F10179" s="4" t="s">
        <v>34820</v>
      </c>
      <c r="G10179" s="4" t="s">
        <v>12</v>
      </c>
    </row>
    <row r="10180" customFormat="false" ht="15.75" hidden="false" customHeight="false" outlineLevel="0" collapsed="false">
      <c r="A10180" s="3" t="n">
        <v>10179</v>
      </c>
      <c r="B10180" s="4" t="s">
        <v>34821</v>
      </c>
      <c r="C10180" s="7" t="s">
        <v>34822</v>
      </c>
      <c r="D10180" s="7" t="s">
        <v>34823</v>
      </c>
      <c r="E10180" s="7" t="s">
        <v>10</v>
      </c>
      <c r="F10180" s="7" t="s">
        <v>10</v>
      </c>
      <c r="G10180" s="7" t="s">
        <v>146</v>
      </c>
    </row>
    <row r="10181" customFormat="false" ht="15.75" hidden="false" customHeight="false" outlineLevel="0" collapsed="false">
      <c r="A10181" s="3" t="n">
        <v>10180</v>
      </c>
      <c r="B10181" s="4" t="s">
        <v>34824</v>
      </c>
      <c r="C10181" s="7" t="s">
        <v>14</v>
      </c>
      <c r="D10181" s="7" t="s">
        <v>34825</v>
      </c>
      <c r="E10181" s="7" t="s">
        <v>10</v>
      </c>
      <c r="F10181" s="7" t="s">
        <v>10</v>
      </c>
      <c r="G10181" s="7" t="s">
        <v>12</v>
      </c>
    </row>
    <row r="10182" customFormat="false" ht="15.75" hidden="false" customHeight="false" outlineLevel="0" collapsed="false">
      <c r="A10182" s="3" t="n">
        <v>10181</v>
      </c>
      <c r="B10182" s="4" t="s">
        <v>34826</v>
      </c>
      <c r="C10182" s="7" t="s">
        <v>34827</v>
      </c>
      <c r="D10182" s="7" t="s">
        <v>34828</v>
      </c>
      <c r="E10182" s="7" t="s">
        <v>10</v>
      </c>
      <c r="F10182" s="7" t="s">
        <v>10</v>
      </c>
      <c r="G10182" s="7" t="s">
        <v>146</v>
      </c>
    </row>
    <row r="10183" customFormat="false" ht="15.75" hidden="false" customHeight="false" outlineLevel="0" collapsed="false">
      <c r="A10183" s="3" t="n">
        <v>10182</v>
      </c>
      <c r="B10183" s="4" t="s">
        <v>34829</v>
      </c>
      <c r="C10183" s="7" t="s">
        <v>14</v>
      </c>
      <c r="D10183" s="7" t="s">
        <v>34830</v>
      </c>
      <c r="E10183" s="7" t="s">
        <v>10</v>
      </c>
      <c r="F10183" s="7" t="s">
        <v>10</v>
      </c>
      <c r="G10183" s="7" t="s">
        <v>146</v>
      </c>
    </row>
    <row r="10184" customFormat="false" ht="15.75" hidden="false" customHeight="false" outlineLevel="0" collapsed="false">
      <c r="A10184" s="3" t="n">
        <v>10183</v>
      </c>
      <c r="B10184" s="4" t="s">
        <v>34831</v>
      </c>
      <c r="C10184" s="7" t="s">
        <v>14</v>
      </c>
      <c r="D10184" s="7" t="s">
        <v>34832</v>
      </c>
      <c r="E10184" s="7" t="s">
        <v>10</v>
      </c>
      <c r="F10184" s="7" t="s">
        <v>10</v>
      </c>
      <c r="G10184" s="7" t="s">
        <v>12</v>
      </c>
    </row>
    <row r="10185" customFormat="false" ht="15.75" hidden="false" customHeight="false" outlineLevel="0" collapsed="false">
      <c r="A10185" s="3" t="n">
        <v>10184</v>
      </c>
      <c r="B10185" s="4" t="s">
        <v>34833</v>
      </c>
      <c r="C10185" s="7" t="s">
        <v>14</v>
      </c>
      <c r="D10185" s="7" t="s">
        <v>34834</v>
      </c>
      <c r="E10185" s="7" t="s">
        <v>10</v>
      </c>
      <c r="F10185" s="7" t="s">
        <v>10</v>
      </c>
      <c r="G10185" s="7" t="s">
        <v>12</v>
      </c>
    </row>
    <row r="10186" customFormat="false" ht="15.75" hidden="false" customHeight="false" outlineLevel="0" collapsed="false">
      <c r="A10186" s="3" t="n">
        <v>10185</v>
      </c>
      <c r="B10186" s="4" t="s">
        <v>34835</v>
      </c>
      <c r="C10186" s="4" t="s">
        <v>34836</v>
      </c>
      <c r="D10186" s="4" t="s">
        <v>34837</v>
      </c>
      <c r="E10186" s="4" t="n">
        <f aca="false">+912041285758</f>
        <v>912041285758</v>
      </c>
      <c r="F10186" s="4" t="s">
        <v>34838</v>
      </c>
      <c r="G10186" s="4" t="s">
        <v>12</v>
      </c>
    </row>
    <row r="10187" customFormat="false" ht="15.75" hidden="false" customHeight="false" outlineLevel="0" collapsed="false">
      <c r="A10187" s="3" t="n">
        <v>10186</v>
      </c>
      <c r="B10187" s="4" t="s">
        <v>34839</v>
      </c>
      <c r="C10187" s="4" t="s">
        <v>171</v>
      </c>
      <c r="D10187" s="4" t="s">
        <v>34840</v>
      </c>
      <c r="E10187" s="4" t="s">
        <v>10</v>
      </c>
      <c r="F10187" s="4" t="s">
        <v>34841</v>
      </c>
      <c r="G10187" s="4" t="s">
        <v>12</v>
      </c>
    </row>
    <row r="10188" customFormat="false" ht="15.75" hidden="false" customHeight="false" outlineLevel="0" collapsed="false">
      <c r="A10188" s="3" t="n">
        <v>10187</v>
      </c>
      <c r="B10188" s="4" t="s">
        <v>34842</v>
      </c>
      <c r="C10188" s="4" t="s">
        <v>34843</v>
      </c>
      <c r="D10188" s="4" t="s">
        <v>34844</v>
      </c>
      <c r="E10188" s="4" t="n">
        <f aca="false">+918527698436</f>
        <v>918527698436</v>
      </c>
      <c r="F10188" s="4" t="s">
        <v>34845</v>
      </c>
      <c r="G10188" s="4" t="s">
        <v>12</v>
      </c>
    </row>
    <row r="10189" customFormat="false" ht="15.75" hidden="false" customHeight="false" outlineLevel="0" collapsed="false">
      <c r="A10189" s="3" t="n">
        <v>10188</v>
      </c>
      <c r="B10189" s="4" t="s">
        <v>34846</v>
      </c>
      <c r="C10189" s="7" t="s">
        <v>34847</v>
      </c>
      <c r="D10189" s="7" t="s">
        <v>34848</v>
      </c>
      <c r="E10189" s="7" t="s">
        <v>10</v>
      </c>
      <c r="F10189" s="7" t="s">
        <v>10</v>
      </c>
      <c r="G10189" s="7" t="s">
        <v>12</v>
      </c>
    </row>
    <row r="10190" customFormat="false" ht="15.75" hidden="false" customHeight="false" outlineLevel="0" collapsed="false">
      <c r="A10190" s="3" t="n">
        <v>10189</v>
      </c>
      <c r="B10190" s="4" t="s">
        <v>34849</v>
      </c>
      <c r="C10190" s="7" t="s">
        <v>34850</v>
      </c>
      <c r="D10190" s="7" t="s">
        <v>34851</v>
      </c>
      <c r="E10190" s="7" t="s">
        <v>10</v>
      </c>
      <c r="F10190" s="7" t="s">
        <v>10</v>
      </c>
      <c r="G10190" s="7" t="s">
        <v>12</v>
      </c>
    </row>
    <row r="10191" customFormat="false" ht="15.75" hidden="false" customHeight="false" outlineLevel="0" collapsed="false">
      <c r="A10191" s="3" t="n">
        <v>10190</v>
      </c>
      <c r="B10191" s="4" t="s">
        <v>34852</v>
      </c>
      <c r="C10191" s="4" t="s">
        <v>34853</v>
      </c>
      <c r="D10191" s="4" t="s">
        <v>34854</v>
      </c>
      <c r="E10191" s="4" t="s">
        <v>10</v>
      </c>
      <c r="F10191" s="4" t="s">
        <v>34855</v>
      </c>
      <c r="G10191" s="4" t="s">
        <v>12</v>
      </c>
    </row>
    <row r="10192" customFormat="false" ht="15.75" hidden="false" customHeight="false" outlineLevel="0" collapsed="false">
      <c r="A10192" s="3" t="n">
        <v>10191</v>
      </c>
      <c r="B10192" s="4" t="s">
        <v>34856</v>
      </c>
      <c r="C10192" s="7" t="s">
        <v>14</v>
      </c>
      <c r="D10192" s="7" t="s">
        <v>34857</v>
      </c>
      <c r="E10192" s="7" t="s">
        <v>10</v>
      </c>
      <c r="F10192" s="7" t="s">
        <v>10</v>
      </c>
      <c r="G10192" s="4" t="s">
        <v>15954</v>
      </c>
    </row>
    <row r="10193" customFormat="false" ht="15.75" hidden="false" customHeight="false" outlineLevel="0" collapsed="false">
      <c r="A10193" s="3" t="n">
        <v>10192</v>
      </c>
      <c r="B10193" s="4" t="s">
        <v>34858</v>
      </c>
      <c r="C10193" s="4" t="s">
        <v>34859</v>
      </c>
      <c r="D10193" s="4" t="s">
        <v>34860</v>
      </c>
      <c r="E10193" s="4" t="n">
        <f aca="false">+919940635268</f>
        <v>919940635268</v>
      </c>
      <c r="F10193" s="4" t="s">
        <v>34861</v>
      </c>
      <c r="G10193" s="4" t="s">
        <v>12</v>
      </c>
    </row>
    <row r="10194" customFormat="false" ht="15.75" hidden="false" customHeight="false" outlineLevel="0" collapsed="false">
      <c r="A10194" s="3" t="n">
        <v>10193</v>
      </c>
      <c r="B10194" s="4" t="s">
        <v>34862</v>
      </c>
      <c r="C10194" s="4" t="s">
        <v>34863</v>
      </c>
      <c r="D10194" s="4" t="s">
        <v>34864</v>
      </c>
      <c r="E10194" s="4" t="n">
        <f aca="false">+912066247100</f>
        <v>912066247100</v>
      </c>
      <c r="F10194" s="4" t="s">
        <v>34865</v>
      </c>
      <c r="G10194" s="4" t="s">
        <v>12</v>
      </c>
    </row>
    <row r="10195" customFormat="false" ht="15.75" hidden="false" customHeight="false" outlineLevel="0" collapsed="false">
      <c r="A10195" s="3" t="n">
        <v>10194</v>
      </c>
      <c r="B10195" s="4" t="s">
        <v>34866</v>
      </c>
      <c r="C10195" s="4" t="s">
        <v>34867</v>
      </c>
      <c r="D10195" s="4" t="s">
        <v>34868</v>
      </c>
      <c r="E10195" s="4" t="s">
        <v>10</v>
      </c>
      <c r="F10195" s="4" t="s">
        <v>34869</v>
      </c>
      <c r="G10195" s="4" t="s">
        <v>12</v>
      </c>
    </row>
    <row r="10196" customFormat="false" ht="15.75" hidden="false" customHeight="false" outlineLevel="0" collapsed="false">
      <c r="A10196" s="3" t="n">
        <v>10195</v>
      </c>
      <c r="B10196" s="4" t="s">
        <v>34870</v>
      </c>
      <c r="C10196" s="4" t="s">
        <v>34871</v>
      </c>
      <c r="D10196" s="4" t="s">
        <v>34872</v>
      </c>
      <c r="E10196" s="4" t="s">
        <v>10</v>
      </c>
      <c r="F10196" s="4" t="s">
        <v>10</v>
      </c>
      <c r="G10196" s="4" t="s">
        <v>12</v>
      </c>
    </row>
    <row r="10197" customFormat="false" ht="15.75" hidden="false" customHeight="false" outlineLevel="0" collapsed="false">
      <c r="A10197" s="3" t="n">
        <v>10196</v>
      </c>
      <c r="B10197" s="4" t="s">
        <v>34873</v>
      </c>
      <c r="C10197" s="4" t="s">
        <v>34874</v>
      </c>
      <c r="D10197" s="4" t="s">
        <v>34875</v>
      </c>
      <c r="E10197" s="4" t="s">
        <v>10</v>
      </c>
      <c r="F10197" s="4" t="s">
        <v>34876</v>
      </c>
      <c r="G10197" s="4" t="s">
        <v>12</v>
      </c>
    </row>
    <row r="10198" customFormat="false" ht="15.75" hidden="false" customHeight="false" outlineLevel="0" collapsed="false">
      <c r="A10198" s="3" t="n">
        <v>10197</v>
      </c>
      <c r="B10198" s="4" t="s">
        <v>34877</v>
      </c>
      <c r="C10198" s="4" t="s">
        <v>34878</v>
      </c>
      <c r="D10198" s="4" t="s">
        <v>34879</v>
      </c>
      <c r="E10198" s="4" t="n">
        <f aca="false">+919650480000</f>
        <v>919650480000</v>
      </c>
      <c r="F10198" s="10" t="s">
        <v>34880</v>
      </c>
      <c r="G10198" s="4" t="s">
        <v>12</v>
      </c>
    </row>
    <row r="10199" customFormat="false" ht="15.75" hidden="false" customHeight="false" outlineLevel="0" collapsed="false">
      <c r="A10199" s="3" t="n">
        <v>10198</v>
      </c>
      <c r="B10199" s="4" t="s">
        <v>34881</v>
      </c>
      <c r="C10199" s="4" t="s">
        <v>34882</v>
      </c>
      <c r="D10199" s="4" t="s">
        <v>34883</v>
      </c>
      <c r="E10199" s="4" t="s">
        <v>10</v>
      </c>
      <c r="F10199" s="4" t="s">
        <v>34884</v>
      </c>
      <c r="G10199" s="4" t="s">
        <v>12</v>
      </c>
    </row>
    <row r="10200" customFormat="false" ht="15.75" hidden="false" customHeight="false" outlineLevel="0" collapsed="false">
      <c r="A10200" s="3" t="n">
        <v>10199</v>
      </c>
      <c r="B10200" s="4" t="s">
        <v>34885</v>
      </c>
      <c r="C10200" s="4" t="s">
        <v>31</v>
      </c>
      <c r="D10200" s="4" t="s">
        <v>34886</v>
      </c>
      <c r="E10200" s="4" t="s">
        <v>10</v>
      </c>
      <c r="F10200" s="4" t="s">
        <v>34887</v>
      </c>
      <c r="G10200" s="4" t="s">
        <v>12</v>
      </c>
    </row>
    <row r="10201" customFormat="false" ht="15.75" hidden="false" customHeight="false" outlineLevel="0" collapsed="false">
      <c r="A10201" s="3" t="n">
        <v>10200</v>
      </c>
      <c r="B10201" s="4" t="s">
        <v>34888</v>
      </c>
      <c r="C10201" s="4" t="s">
        <v>20273</v>
      </c>
      <c r="D10201" s="4" t="s">
        <v>34889</v>
      </c>
      <c r="E10201" s="4" t="s">
        <v>10</v>
      </c>
      <c r="F10201" s="4" t="s">
        <v>34890</v>
      </c>
      <c r="G10201" s="4" t="s">
        <v>12</v>
      </c>
    </row>
    <row r="10202" customFormat="false" ht="15.75" hidden="false" customHeight="false" outlineLevel="0" collapsed="false">
      <c r="A10202" s="3" t="n">
        <v>10201</v>
      </c>
      <c r="B10202" s="4" t="s">
        <v>34891</v>
      </c>
      <c r="C10202" s="4" t="s">
        <v>1652</v>
      </c>
      <c r="D10202" s="4" t="s">
        <v>34892</v>
      </c>
      <c r="E10202" s="4" t="s">
        <v>10</v>
      </c>
      <c r="F10202" s="4" t="s">
        <v>34893</v>
      </c>
      <c r="G10202" s="4" t="s">
        <v>12</v>
      </c>
    </row>
    <row r="10203" customFormat="false" ht="15.75" hidden="false" customHeight="false" outlineLevel="0" collapsed="false">
      <c r="A10203" s="3" t="n">
        <v>10202</v>
      </c>
      <c r="B10203" s="4" t="s">
        <v>34894</v>
      </c>
      <c r="C10203" s="4" t="s">
        <v>34895</v>
      </c>
      <c r="D10203" s="4" t="s">
        <v>34896</v>
      </c>
      <c r="E10203" s="4" t="n">
        <f aca="false">+914427416500</f>
        <v>914427416500</v>
      </c>
      <c r="F10203" s="4" t="s">
        <v>34897</v>
      </c>
      <c r="G10203" s="4" t="s">
        <v>12</v>
      </c>
    </row>
    <row r="10204" customFormat="false" ht="15.75" hidden="false" customHeight="false" outlineLevel="0" collapsed="false">
      <c r="A10204" s="3" t="n">
        <v>10203</v>
      </c>
      <c r="B10204" s="21" t="s">
        <v>34898</v>
      </c>
      <c r="C10204" s="9" t="s">
        <v>109</v>
      </c>
      <c r="D10204" s="12" t="s">
        <v>34899</v>
      </c>
      <c r="E10204" s="7" t="s">
        <v>10</v>
      </c>
      <c r="F10204" s="7" t="s">
        <v>10</v>
      </c>
      <c r="G10204" s="7" t="s">
        <v>146</v>
      </c>
    </row>
    <row r="10205" customFormat="false" ht="15.75" hidden="false" customHeight="false" outlineLevel="0" collapsed="false">
      <c r="A10205" s="3" t="n">
        <v>10204</v>
      </c>
      <c r="B10205" s="4" t="s">
        <v>34900</v>
      </c>
      <c r="C10205" s="4" t="s">
        <v>31</v>
      </c>
      <c r="D10205" s="4" t="s">
        <v>34901</v>
      </c>
      <c r="E10205" s="4" t="s">
        <v>10</v>
      </c>
      <c r="F10205" s="4" t="s">
        <v>34902</v>
      </c>
      <c r="G10205" s="4" t="s">
        <v>12</v>
      </c>
    </row>
    <row r="10206" customFormat="false" ht="15.75" hidden="false" customHeight="false" outlineLevel="0" collapsed="false">
      <c r="A10206" s="3" t="n">
        <v>10205</v>
      </c>
      <c r="B10206" s="4" t="s">
        <v>34903</v>
      </c>
      <c r="C10206" s="4" t="s">
        <v>34904</v>
      </c>
      <c r="D10206" s="4" t="s">
        <v>34905</v>
      </c>
      <c r="E10206" s="4" t="s">
        <v>10</v>
      </c>
      <c r="F10206" s="4" t="s">
        <v>34906</v>
      </c>
      <c r="G10206" s="4" t="s">
        <v>12</v>
      </c>
    </row>
    <row r="10207" customFormat="false" ht="15.75" hidden="false" customHeight="false" outlineLevel="0" collapsed="false">
      <c r="A10207" s="3" t="n">
        <v>10206</v>
      </c>
      <c r="B10207" s="4" t="s">
        <v>34907</v>
      </c>
      <c r="C10207" s="4" t="s">
        <v>34908</v>
      </c>
      <c r="D10207" s="4" t="s">
        <v>34909</v>
      </c>
      <c r="E10207" s="4" t="n">
        <f aca="false">+918041497888</f>
        <v>918041497888</v>
      </c>
      <c r="F10207" s="4" t="s">
        <v>34910</v>
      </c>
      <c r="G10207" s="4" t="s">
        <v>12</v>
      </c>
    </row>
    <row r="10208" customFormat="false" ht="15.75" hidden="false" customHeight="false" outlineLevel="0" collapsed="false">
      <c r="A10208" s="3" t="n">
        <v>10207</v>
      </c>
      <c r="B10208" s="4" t="s">
        <v>34911</v>
      </c>
      <c r="C10208" s="4" t="s">
        <v>7381</v>
      </c>
      <c r="D10208" s="4" t="s">
        <v>34912</v>
      </c>
      <c r="E10208" s="4" t="s">
        <v>10</v>
      </c>
      <c r="F10208" s="4" t="s">
        <v>34913</v>
      </c>
      <c r="G10208" s="4" t="s">
        <v>12</v>
      </c>
    </row>
    <row r="10209" customFormat="false" ht="15.75" hidden="false" customHeight="false" outlineLevel="0" collapsed="false">
      <c r="A10209" s="3" t="n">
        <v>10208</v>
      </c>
      <c r="B10209" s="4" t="s">
        <v>34914</v>
      </c>
      <c r="C10209" s="4" t="s">
        <v>3495</v>
      </c>
      <c r="D10209" s="4" t="s">
        <v>34915</v>
      </c>
      <c r="E10209" s="4" t="s">
        <v>10</v>
      </c>
      <c r="F10209" s="4" t="s">
        <v>34916</v>
      </c>
      <c r="G10209" s="4" t="s">
        <v>12</v>
      </c>
    </row>
    <row r="10210" customFormat="false" ht="15.75" hidden="false" customHeight="false" outlineLevel="0" collapsed="false">
      <c r="A10210" s="3" t="n">
        <v>10209</v>
      </c>
      <c r="B10210" s="4" t="s">
        <v>34917</v>
      </c>
      <c r="C10210" s="4" t="s">
        <v>34918</v>
      </c>
      <c r="D10210" s="4" t="s">
        <v>34919</v>
      </c>
      <c r="E10210" s="4" t="n">
        <f aca="false">+914064588893</f>
        <v>914064588893</v>
      </c>
      <c r="F10210" s="4" t="s">
        <v>34920</v>
      </c>
      <c r="G10210" s="4" t="s">
        <v>12</v>
      </c>
    </row>
    <row r="10211" customFormat="false" ht="15.75" hidden="false" customHeight="false" outlineLevel="0" collapsed="false">
      <c r="A10211" s="3" t="n">
        <v>10210</v>
      </c>
      <c r="B10211" s="4" t="s">
        <v>34921</v>
      </c>
      <c r="C10211" s="4" t="s">
        <v>16681</v>
      </c>
      <c r="D10211" s="4" t="s">
        <v>34922</v>
      </c>
      <c r="E10211" s="4" t="n">
        <f aca="false">+914023114413</f>
        <v>914023114413</v>
      </c>
      <c r="F10211" s="4" t="s">
        <v>34923</v>
      </c>
      <c r="G10211" s="4" t="s">
        <v>12</v>
      </c>
    </row>
    <row r="10212" customFormat="false" ht="15.75" hidden="false" customHeight="false" outlineLevel="0" collapsed="false">
      <c r="A10212" s="3" t="n">
        <v>10211</v>
      </c>
      <c r="B10212" s="4" t="s">
        <v>34924</v>
      </c>
      <c r="C10212" s="4" t="s">
        <v>34925</v>
      </c>
      <c r="D10212" s="4" t="s">
        <v>34926</v>
      </c>
      <c r="E10212" s="4" t="s">
        <v>34927</v>
      </c>
      <c r="F10212" s="4" t="s">
        <v>10</v>
      </c>
      <c r="G10212" s="4" t="s">
        <v>12</v>
      </c>
    </row>
    <row r="10213" customFormat="false" ht="15.75" hidden="false" customHeight="false" outlineLevel="0" collapsed="false">
      <c r="A10213" s="3" t="n">
        <v>10212</v>
      </c>
      <c r="B10213" s="4" t="s">
        <v>34928</v>
      </c>
      <c r="C10213" s="4" t="s">
        <v>34929</v>
      </c>
      <c r="D10213" s="4" t="s">
        <v>34930</v>
      </c>
      <c r="E10213" s="4" t="s">
        <v>10</v>
      </c>
      <c r="F10213" s="4" t="s">
        <v>34931</v>
      </c>
      <c r="G10213" s="4" t="s">
        <v>12</v>
      </c>
    </row>
    <row r="10214" customFormat="false" ht="15.75" hidden="false" customHeight="false" outlineLevel="0" collapsed="false">
      <c r="A10214" s="3" t="n">
        <v>10213</v>
      </c>
      <c r="B10214" s="4" t="s">
        <v>34932</v>
      </c>
      <c r="C10214" s="4" t="s">
        <v>11084</v>
      </c>
      <c r="D10214" s="4" t="s">
        <v>34933</v>
      </c>
      <c r="E10214" s="4" t="n">
        <v>9892883331</v>
      </c>
      <c r="F10214" s="4" t="s">
        <v>34934</v>
      </c>
      <c r="G10214" s="4" t="s">
        <v>12</v>
      </c>
    </row>
    <row r="10215" customFormat="false" ht="15.75" hidden="false" customHeight="false" outlineLevel="0" collapsed="false">
      <c r="A10215" s="3" t="n">
        <v>10214</v>
      </c>
      <c r="B10215" s="4" t="s">
        <v>34935</v>
      </c>
      <c r="C10215" s="4" t="s">
        <v>34936</v>
      </c>
      <c r="D10215" s="4" t="s">
        <v>34937</v>
      </c>
      <c r="E10215" s="4" t="s">
        <v>10</v>
      </c>
      <c r="F10215" s="4" t="s">
        <v>34938</v>
      </c>
      <c r="G10215" s="4" t="s">
        <v>12</v>
      </c>
    </row>
    <row r="10216" customFormat="false" ht="15.75" hidden="false" customHeight="false" outlineLevel="0" collapsed="false">
      <c r="A10216" s="3" t="n">
        <v>10215</v>
      </c>
      <c r="B10216" s="4" t="s">
        <v>34939</v>
      </c>
      <c r="C10216" s="4" t="s">
        <v>34940</v>
      </c>
      <c r="D10216" s="4" t="s">
        <v>34941</v>
      </c>
      <c r="E10216" s="4" t="s">
        <v>34942</v>
      </c>
      <c r="F10216" s="4" t="s">
        <v>34943</v>
      </c>
      <c r="G10216" s="4" t="s">
        <v>12</v>
      </c>
    </row>
    <row r="10217" customFormat="false" ht="15.75" hidden="false" customHeight="false" outlineLevel="0" collapsed="false">
      <c r="A10217" s="3" t="n">
        <v>10216</v>
      </c>
      <c r="B10217" s="4" t="s">
        <v>34944</v>
      </c>
      <c r="C10217" s="4" t="s">
        <v>31</v>
      </c>
      <c r="D10217" s="6" t="s">
        <v>34945</v>
      </c>
      <c r="E10217" s="4" t="s">
        <v>10</v>
      </c>
      <c r="F10217" s="4" t="s">
        <v>34946</v>
      </c>
      <c r="G10217" s="4" t="s">
        <v>12</v>
      </c>
    </row>
    <row r="10218" customFormat="false" ht="15.75" hidden="false" customHeight="false" outlineLevel="0" collapsed="false">
      <c r="A10218" s="3" t="n">
        <v>10217</v>
      </c>
      <c r="B10218" s="4" t="s">
        <v>34947</v>
      </c>
      <c r="C10218" s="4" t="s">
        <v>34948</v>
      </c>
      <c r="D10218" s="4" t="s">
        <v>34949</v>
      </c>
      <c r="E10218" s="4" t="s">
        <v>10</v>
      </c>
      <c r="F10218" s="4" t="s">
        <v>34950</v>
      </c>
      <c r="G10218" s="4" t="s">
        <v>12</v>
      </c>
    </row>
    <row r="10219" customFormat="false" ht="15.75" hidden="false" customHeight="false" outlineLevel="0" collapsed="false">
      <c r="A10219" s="3" t="n">
        <v>10218</v>
      </c>
      <c r="B10219" s="4" t="s">
        <v>34951</v>
      </c>
      <c r="C10219" s="4" t="s">
        <v>1652</v>
      </c>
      <c r="D10219" s="4" t="s">
        <v>34952</v>
      </c>
      <c r="E10219" s="4" t="s">
        <v>10</v>
      </c>
      <c r="F10219" s="4" t="s">
        <v>34953</v>
      </c>
      <c r="G10219" s="4" t="s">
        <v>12</v>
      </c>
    </row>
    <row r="10220" customFormat="false" ht="15.75" hidden="false" customHeight="false" outlineLevel="0" collapsed="false">
      <c r="A10220" s="3" t="n">
        <v>10219</v>
      </c>
      <c r="B10220" s="4" t="s">
        <v>34954</v>
      </c>
      <c r="C10220" s="4" t="s">
        <v>34955</v>
      </c>
      <c r="D10220" s="4" t="s">
        <v>34956</v>
      </c>
      <c r="E10220" s="4" t="n">
        <f aca="false">+917940373760</f>
        <v>917940373760</v>
      </c>
      <c r="F10220" s="4" t="s">
        <v>34957</v>
      </c>
      <c r="G10220" s="4" t="s">
        <v>12</v>
      </c>
    </row>
    <row r="10221" customFormat="false" ht="15.75" hidden="false" customHeight="false" outlineLevel="0" collapsed="false">
      <c r="A10221" s="3" t="n">
        <v>10220</v>
      </c>
      <c r="B10221" s="4" t="s">
        <v>34958</v>
      </c>
      <c r="C10221" s="4" t="s">
        <v>31</v>
      </c>
      <c r="D10221" s="4" t="s">
        <v>34959</v>
      </c>
      <c r="E10221" s="4" t="s">
        <v>34960</v>
      </c>
      <c r="F10221" s="4" t="s">
        <v>34961</v>
      </c>
      <c r="G10221" s="4" t="s">
        <v>12</v>
      </c>
    </row>
    <row r="10222" customFormat="false" ht="15.75" hidden="false" customHeight="false" outlineLevel="0" collapsed="false">
      <c r="A10222" s="3" t="n">
        <v>10221</v>
      </c>
      <c r="B10222" s="4" t="s">
        <v>34962</v>
      </c>
      <c r="C10222" s="4" t="s">
        <v>171</v>
      </c>
      <c r="D10222" s="4" t="s">
        <v>34963</v>
      </c>
      <c r="E10222" s="4" t="n">
        <f aca="false">+918842380155</f>
        <v>918842380155</v>
      </c>
      <c r="F10222" s="4" t="s">
        <v>34964</v>
      </c>
      <c r="G10222" s="4" t="s">
        <v>12</v>
      </c>
    </row>
    <row r="10223" customFormat="false" ht="15.75" hidden="false" customHeight="false" outlineLevel="0" collapsed="false">
      <c r="A10223" s="3" t="n">
        <v>10222</v>
      </c>
      <c r="B10223" s="4" t="s">
        <v>34965</v>
      </c>
      <c r="C10223" s="4" t="s">
        <v>31</v>
      </c>
      <c r="D10223" s="4" t="s">
        <v>34966</v>
      </c>
      <c r="E10223" s="4" t="s">
        <v>10</v>
      </c>
      <c r="F10223" s="4" t="s">
        <v>34967</v>
      </c>
      <c r="G10223" s="4" t="s">
        <v>12</v>
      </c>
    </row>
    <row r="10224" customFormat="false" ht="15.75" hidden="false" customHeight="false" outlineLevel="0" collapsed="false">
      <c r="A10224" s="3" t="n">
        <v>10223</v>
      </c>
      <c r="B10224" s="4" t="s">
        <v>34968</v>
      </c>
      <c r="C10224" s="4" t="s">
        <v>34969</v>
      </c>
      <c r="D10224" s="6" t="s">
        <v>34970</v>
      </c>
      <c r="E10224" s="4" t="s">
        <v>34971</v>
      </c>
      <c r="F10224" s="4" t="s">
        <v>34972</v>
      </c>
      <c r="G10224" s="4" t="s">
        <v>12</v>
      </c>
    </row>
    <row r="10225" customFormat="false" ht="15.75" hidden="false" customHeight="false" outlineLevel="0" collapsed="false">
      <c r="A10225" s="3" t="n">
        <v>10224</v>
      </c>
      <c r="B10225" s="4" t="s">
        <v>34973</v>
      </c>
      <c r="C10225" s="4" t="s">
        <v>34974</v>
      </c>
      <c r="D10225" s="4" t="s">
        <v>34975</v>
      </c>
      <c r="E10225" s="4" t="s">
        <v>10</v>
      </c>
      <c r="F10225" s="4" t="s">
        <v>34976</v>
      </c>
      <c r="G10225" s="4" t="s">
        <v>12</v>
      </c>
    </row>
    <row r="10226" customFormat="false" ht="15.75" hidden="false" customHeight="false" outlineLevel="0" collapsed="false">
      <c r="A10226" s="3" t="n">
        <v>10225</v>
      </c>
      <c r="B10226" s="4" t="s">
        <v>34977</v>
      </c>
      <c r="C10226" s="4" t="s">
        <v>34978</v>
      </c>
      <c r="D10226" s="4" t="s">
        <v>34979</v>
      </c>
      <c r="E10226" s="4" t="n">
        <f aca="false">+919051150000</f>
        <v>919051150000</v>
      </c>
      <c r="F10226" s="4" t="s">
        <v>34980</v>
      </c>
      <c r="G10226" s="4" t="s">
        <v>12</v>
      </c>
    </row>
    <row r="10227" customFormat="false" ht="15.75" hidden="false" customHeight="false" outlineLevel="0" collapsed="false">
      <c r="A10227" s="3" t="n">
        <v>10226</v>
      </c>
      <c r="B10227" s="4" t="s">
        <v>34981</v>
      </c>
      <c r="C10227" s="4" t="s">
        <v>34982</v>
      </c>
      <c r="D10227" s="4" t="s">
        <v>34983</v>
      </c>
      <c r="E10227" s="4" t="n">
        <v>9754992696</v>
      </c>
      <c r="F10227" s="4" t="s">
        <v>10</v>
      </c>
      <c r="G10227" s="4" t="s">
        <v>12</v>
      </c>
    </row>
    <row r="10228" customFormat="false" ht="15.75" hidden="false" customHeight="false" outlineLevel="0" collapsed="false">
      <c r="A10228" s="3" t="n">
        <v>10227</v>
      </c>
      <c r="B10228" s="4" t="s">
        <v>34984</v>
      </c>
      <c r="C10228" s="4" t="s">
        <v>31</v>
      </c>
      <c r="D10228" s="4" t="s">
        <v>34985</v>
      </c>
      <c r="E10228" s="4" t="s">
        <v>10</v>
      </c>
      <c r="F10228" s="4" t="s">
        <v>34986</v>
      </c>
      <c r="G10228" s="4" t="s">
        <v>12</v>
      </c>
    </row>
    <row r="10229" customFormat="false" ht="15.75" hidden="false" customHeight="false" outlineLevel="0" collapsed="false">
      <c r="A10229" s="3" t="n">
        <v>10228</v>
      </c>
      <c r="B10229" s="4" t="s">
        <v>34987</v>
      </c>
      <c r="C10229" s="4" t="s">
        <v>14</v>
      </c>
      <c r="D10229" s="4" t="s">
        <v>34988</v>
      </c>
      <c r="E10229" s="4" t="s">
        <v>10</v>
      </c>
      <c r="F10229" s="4" t="s">
        <v>34989</v>
      </c>
      <c r="G10229" s="4" t="s">
        <v>12</v>
      </c>
    </row>
    <row r="10230" customFormat="false" ht="15.75" hidden="false" customHeight="false" outlineLevel="0" collapsed="false">
      <c r="A10230" s="3" t="n">
        <v>10229</v>
      </c>
      <c r="B10230" s="4" t="s">
        <v>34990</v>
      </c>
      <c r="C10230" s="4" t="s">
        <v>34991</v>
      </c>
      <c r="D10230" s="4" t="s">
        <v>34992</v>
      </c>
      <c r="E10230" s="4" t="n">
        <f aca="false">+918046523001</f>
        <v>918046523001</v>
      </c>
      <c r="F10230" s="4" t="s">
        <v>34993</v>
      </c>
      <c r="G10230" s="4" t="s">
        <v>12</v>
      </c>
    </row>
    <row r="10231" customFormat="false" ht="15.75" hidden="false" customHeight="false" outlineLevel="0" collapsed="false">
      <c r="A10231" s="3" t="n">
        <v>10230</v>
      </c>
      <c r="B10231" s="4" t="s">
        <v>34994</v>
      </c>
      <c r="C10231" s="4" t="s">
        <v>13376</v>
      </c>
      <c r="D10231" s="4" t="s">
        <v>34995</v>
      </c>
      <c r="E10231" s="4" t="s">
        <v>10</v>
      </c>
      <c r="F10231" s="4" t="s">
        <v>34996</v>
      </c>
      <c r="G10231" s="4" t="s">
        <v>12</v>
      </c>
    </row>
    <row r="10232" customFormat="false" ht="15.75" hidden="false" customHeight="false" outlineLevel="0" collapsed="false">
      <c r="A10232" s="3" t="n">
        <v>10231</v>
      </c>
      <c r="B10232" s="4" t="s">
        <v>34997</v>
      </c>
      <c r="C10232" s="4" t="s">
        <v>34998</v>
      </c>
      <c r="D10232" s="4" t="s">
        <v>34999</v>
      </c>
      <c r="E10232" s="4" t="n">
        <f aca="false">+918041534388</f>
        <v>918041534388</v>
      </c>
      <c r="F10232" s="4" t="s">
        <v>35000</v>
      </c>
      <c r="G10232" s="4" t="s">
        <v>12</v>
      </c>
    </row>
    <row r="10233" customFormat="false" ht="15.75" hidden="false" customHeight="false" outlineLevel="0" collapsed="false">
      <c r="A10233" s="3" t="n">
        <v>10232</v>
      </c>
      <c r="B10233" s="4" t="s">
        <v>35001</v>
      </c>
      <c r="C10233" s="4" t="s">
        <v>35002</v>
      </c>
      <c r="D10233" s="4" t="s">
        <v>35003</v>
      </c>
      <c r="E10233" s="4" t="s">
        <v>10</v>
      </c>
      <c r="F10233" s="4" t="s">
        <v>35004</v>
      </c>
      <c r="G10233" s="4" t="s">
        <v>12</v>
      </c>
    </row>
    <row r="10234" customFormat="false" ht="15.75" hidden="false" customHeight="false" outlineLevel="0" collapsed="false">
      <c r="A10234" s="3" t="n">
        <v>10233</v>
      </c>
      <c r="B10234" s="4" t="s">
        <v>35005</v>
      </c>
      <c r="C10234" s="4" t="s">
        <v>35006</v>
      </c>
      <c r="D10234" s="4" t="s">
        <v>35007</v>
      </c>
      <c r="E10234" s="4" t="n">
        <f aca="false">+919246823337</f>
        <v>919246823337</v>
      </c>
      <c r="F10234" s="4" t="s">
        <v>35008</v>
      </c>
      <c r="G10234" s="4" t="s">
        <v>12</v>
      </c>
    </row>
    <row r="10235" customFormat="false" ht="15.75" hidden="false" customHeight="false" outlineLevel="0" collapsed="false">
      <c r="A10235" s="3" t="n">
        <v>10234</v>
      </c>
      <c r="B10235" s="4" t="s">
        <v>35009</v>
      </c>
      <c r="C10235" s="4" t="s">
        <v>35010</v>
      </c>
      <c r="D10235" s="4" t="s">
        <v>35011</v>
      </c>
      <c r="E10235" s="4" t="s">
        <v>10</v>
      </c>
      <c r="F10235" s="4" t="s">
        <v>35012</v>
      </c>
      <c r="G10235" s="4" t="s">
        <v>12</v>
      </c>
    </row>
    <row r="10236" customFormat="false" ht="15.75" hidden="false" customHeight="false" outlineLevel="0" collapsed="false">
      <c r="A10236" s="3" t="n">
        <v>10235</v>
      </c>
      <c r="B10236" s="4" t="s">
        <v>35013</v>
      </c>
      <c r="C10236" s="4" t="s">
        <v>35014</v>
      </c>
      <c r="D10236" s="4" t="s">
        <v>35015</v>
      </c>
      <c r="E10236" s="4" t="s">
        <v>35016</v>
      </c>
      <c r="F10236" s="4" t="s">
        <v>35017</v>
      </c>
      <c r="G10236" s="4" t="s">
        <v>12</v>
      </c>
    </row>
    <row r="10237" customFormat="false" ht="15.75" hidden="false" customHeight="false" outlineLevel="0" collapsed="false">
      <c r="A10237" s="3" t="n">
        <v>10236</v>
      </c>
      <c r="B10237" s="4" t="s">
        <v>35018</v>
      </c>
      <c r="C10237" s="4" t="s">
        <v>6853</v>
      </c>
      <c r="D10237" s="4" t="s">
        <v>35019</v>
      </c>
      <c r="E10237" s="4" t="s">
        <v>35020</v>
      </c>
      <c r="F10237" s="4" t="s">
        <v>35021</v>
      </c>
      <c r="G10237" s="4" t="s">
        <v>12</v>
      </c>
    </row>
    <row r="10238" customFormat="false" ht="15.75" hidden="false" customHeight="false" outlineLevel="0" collapsed="false">
      <c r="A10238" s="3" t="n">
        <v>10237</v>
      </c>
      <c r="B10238" s="4" t="s">
        <v>35022</v>
      </c>
      <c r="C10238" s="4" t="s">
        <v>31</v>
      </c>
      <c r="D10238" s="4" t="s">
        <v>35023</v>
      </c>
      <c r="E10238" s="4" t="s">
        <v>35024</v>
      </c>
      <c r="F10238" s="4" t="s">
        <v>35025</v>
      </c>
      <c r="G10238" s="4" t="s">
        <v>12</v>
      </c>
    </row>
    <row r="10239" customFormat="false" ht="15.75" hidden="false" customHeight="false" outlineLevel="0" collapsed="false">
      <c r="A10239" s="3" t="n">
        <v>10238</v>
      </c>
      <c r="B10239" s="4" t="s">
        <v>35026</v>
      </c>
      <c r="C10239" s="4" t="s">
        <v>35027</v>
      </c>
      <c r="D10239" s="4" t="s">
        <v>35028</v>
      </c>
      <c r="E10239" s="4" t="s">
        <v>10</v>
      </c>
      <c r="F10239" s="4" t="s">
        <v>35029</v>
      </c>
      <c r="G10239" s="4" t="s">
        <v>12</v>
      </c>
    </row>
    <row r="10240" customFormat="false" ht="15.75" hidden="false" customHeight="false" outlineLevel="0" collapsed="false">
      <c r="A10240" s="3" t="n">
        <v>10239</v>
      </c>
      <c r="B10240" s="4" t="s">
        <v>35030</v>
      </c>
      <c r="C10240" s="4" t="s">
        <v>3495</v>
      </c>
      <c r="D10240" s="4" t="s">
        <v>35031</v>
      </c>
      <c r="E10240" s="4" t="s">
        <v>10</v>
      </c>
      <c r="F10240" s="4" t="s">
        <v>35032</v>
      </c>
      <c r="G10240" s="4" t="s">
        <v>12</v>
      </c>
    </row>
    <row r="10241" customFormat="false" ht="15.75" hidden="false" customHeight="false" outlineLevel="0" collapsed="false">
      <c r="A10241" s="3" t="n">
        <v>10240</v>
      </c>
      <c r="B10241" s="4" t="s">
        <v>35033</v>
      </c>
      <c r="C10241" s="4" t="s">
        <v>35034</v>
      </c>
      <c r="D10241" s="4" t="s">
        <v>35035</v>
      </c>
      <c r="E10241" s="4" t="s">
        <v>10</v>
      </c>
      <c r="F10241" s="4" t="s">
        <v>35036</v>
      </c>
      <c r="G10241" s="4" t="s">
        <v>12</v>
      </c>
    </row>
    <row r="10242" customFormat="false" ht="15.75" hidden="false" customHeight="false" outlineLevel="0" collapsed="false">
      <c r="A10242" s="3" t="n">
        <v>10241</v>
      </c>
      <c r="B10242" s="4" t="s">
        <v>35037</v>
      </c>
      <c r="C10242" s="4" t="s">
        <v>35038</v>
      </c>
      <c r="D10242" s="4" t="s">
        <v>35039</v>
      </c>
      <c r="E10242" s="4" t="n">
        <f aca="false">+919831044205</f>
        <v>919831044205</v>
      </c>
      <c r="F10242" s="4" t="s">
        <v>35040</v>
      </c>
      <c r="G10242" s="4" t="s">
        <v>12</v>
      </c>
    </row>
    <row r="10243" customFormat="false" ht="15.75" hidden="false" customHeight="false" outlineLevel="0" collapsed="false">
      <c r="A10243" s="3" t="n">
        <v>10242</v>
      </c>
      <c r="B10243" s="4" t="s">
        <v>35041</v>
      </c>
      <c r="C10243" s="4" t="s">
        <v>31</v>
      </c>
      <c r="D10243" s="4" t="s">
        <v>35042</v>
      </c>
      <c r="E10243" s="4" t="s">
        <v>10</v>
      </c>
      <c r="F10243" s="10" t="s">
        <v>35043</v>
      </c>
      <c r="G10243" s="4" t="s">
        <v>12</v>
      </c>
    </row>
    <row r="10244" customFormat="false" ht="15.75" hidden="false" customHeight="false" outlineLevel="0" collapsed="false">
      <c r="A10244" s="3" t="n">
        <v>10243</v>
      </c>
      <c r="B10244" s="4" t="s">
        <v>35044</v>
      </c>
      <c r="C10244" s="4" t="s">
        <v>171</v>
      </c>
      <c r="D10244" s="4" t="s">
        <v>35045</v>
      </c>
      <c r="E10244" s="4" t="n">
        <f aca="false">+919895263981</f>
        <v>919895263981</v>
      </c>
      <c r="F10244" s="4" t="s">
        <v>10</v>
      </c>
      <c r="G10244" s="7" t="s">
        <v>146</v>
      </c>
    </row>
    <row r="10245" customFormat="false" ht="15.75" hidden="false" customHeight="false" outlineLevel="0" collapsed="false">
      <c r="A10245" s="3" t="n">
        <v>10244</v>
      </c>
      <c r="B10245" s="4" t="s">
        <v>35046</v>
      </c>
      <c r="C10245" s="4" t="s">
        <v>6853</v>
      </c>
      <c r="D10245" s="4" t="s">
        <v>35047</v>
      </c>
      <c r="E10245" s="4" t="s">
        <v>10</v>
      </c>
      <c r="F10245" s="4" t="s">
        <v>35048</v>
      </c>
      <c r="G10245" s="4" t="s">
        <v>12</v>
      </c>
    </row>
    <row r="10246" customFormat="false" ht="15.75" hidden="false" customHeight="false" outlineLevel="0" collapsed="false">
      <c r="A10246" s="3" t="n">
        <v>10245</v>
      </c>
      <c r="B10246" s="4" t="s">
        <v>35049</v>
      </c>
      <c r="C10246" s="4" t="s">
        <v>35050</v>
      </c>
      <c r="D10246" s="4" t="s">
        <v>35051</v>
      </c>
      <c r="E10246" s="4" t="s">
        <v>10</v>
      </c>
      <c r="F10246" s="4" t="s">
        <v>35052</v>
      </c>
      <c r="G10246" s="4" t="s">
        <v>12</v>
      </c>
    </row>
    <row r="10247" customFormat="false" ht="15.75" hidden="false" customHeight="false" outlineLevel="0" collapsed="false">
      <c r="A10247" s="3" t="n">
        <v>10246</v>
      </c>
      <c r="B10247" s="4" t="s">
        <v>35053</v>
      </c>
      <c r="C10247" s="4" t="s">
        <v>35054</v>
      </c>
      <c r="D10247" s="4" t="s">
        <v>35055</v>
      </c>
      <c r="E10247" s="4" t="s">
        <v>10</v>
      </c>
      <c r="F10247" s="4" t="s">
        <v>35056</v>
      </c>
      <c r="G10247" s="4" t="s">
        <v>12</v>
      </c>
    </row>
    <row r="10248" customFormat="false" ht="15.75" hidden="false" customHeight="false" outlineLevel="0" collapsed="false">
      <c r="A10248" s="3" t="n">
        <v>10247</v>
      </c>
      <c r="B10248" s="5" t="s">
        <v>35057</v>
      </c>
      <c r="C10248" s="4" t="s">
        <v>35058</v>
      </c>
      <c r="D10248" s="6" t="s">
        <v>35059</v>
      </c>
      <c r="E10248" s="4" t="s">
        <v>10</v>
      </c>
      <c r="F10248" s="4" t="s">
        <v>35060</v>
      </c>
      <c r="G10248" s="4" t="s">
        <v>12</v>
      </c>
    </row>
    <row r="10249" customFormat="false" ht="15.75" hidden="false" customHeight="false" outlineLevel="0" collapsed="false">
      <c r="A10249" s="3" t="n">
        <v>10248</v>
      </c>
      <c r="B10249" s="4" t="s">
        <v>35061</v>
      </c>
      <c r="C10249" s="4" t="s">
        <v>35062</v>
      </c>
      <c r="D10249" s="4" t="s">
        <v>35063</v>
      </c>
      <c r="E10249" s="4" t="n">
        <f aca="false">+911414034931</f>
        <v>911414034931</v>
      </c>
      <c r="F10249" s="4" t="s">
        <v>35064</v>
      </c>
      <c r="G10249" s="4" t="s">
        <v>12</v>
      </c>
    </row>
    <row r="10250" customFormat="false" ht="15.75" hidden="false" customHeight="false" outlineLevel="0" collapsed="false">
      <c r="A10250" s="3" t="n">
        <v>10249</v>
      </c>
      <c r="B10250" s="4" t="s">
        <v>35065</v>
      </c>
      <c r="C10250" s="4" t="s">
        <v>14</v>
      </c>
      <c r="D10250" s="6" t="s">
        <v>35066</v>
      </c>
      <c r="E10250" s="4" t="n">
        <v>7042192727</v>
      </c>
      <c r="F10250" s="4" t="s">
        <v>35067</v>
      </c>
      <c r="G10250" s="4" t="s">
        <v>12</v>
      </c>
    </row>
    <row r="10251" customFormat="false" ht="15.75" hidden="false" customHeight="false" outlineLevel="0" collapsed="false">
      <c r="A10251" s="3" t="n">
        <v>10250</v>
      </c>
      <c r="B10251" s="4" t="s">
        <v>35068</v>
      </c>
      <c r="C10251" s="4" t="s">
        <v>51</v>
      </c>
      <c r="D10251" s="4" t="s">
        <v>35069</v>
      </c>
      <c r="E10251" s="4" t="s">
        <v>10</v>
      </c>
      <c r="F10251" s="4" t="s">
        <v>35070</v>
      </c>
      <c r="G10251" s="4" t="s">
        <v>12</v>
      </c>
    </row>
    <row r="10252" customFormat="false" ht="15.75" hidden="false" customHeight="false" outlineLevel="0" collapsed="false">
      <c r="A10252" s="3" t="n">
        <v>10251</v>
      </c>
      <c r="B10252" s="4" t="s">
        <v>35071</v>
      </c>
      <c r="C10252" s="4" t="s">
        <v>35072</v>
      </c>
      <c r="D10252" s="4" t="s">
        <v>35073</v>
      </c>
      <c r="E10252" s="4" t="s">
        <v>10</v>
      </c>
      <c r="F10252" s="4" t="s">
        <v>35074</v>
      </c>
      <c r="G10252" s="4" t="s">
        <v>12</v>
      </c>
    </row>
    <row r="10253" customFormat="false" ht="15.75" hidden="false" customHeight="false" outlineLevel="0" collapsed="false">
      <c r="A10253" s="3" t="n">
        <v>10252</v>
      </c>
      <c r="B10253" s="4" t="s">
        <v>35075</v>
      </c>
      <c r="C10253" s="4" t="s">
        <v>32937</v>
      </c>
      <c r="D10253" s="4" t="s">
        <v>35076</v>
      </c>
      <c r="E10253" s="4" t="n">
        <f aca="false">+918067475001</f>
        <v>918067475001</v>
      </c>
      <c r="F10253" s="4" t="s">
        <v>35077</v>
      </c>
      <c r="G10253" s="4" t="s">
        <v>12</v>
      </c>
    </row>
    <row r="10254" customFormat="false" ht="15.75" hidden="false" customHeight="false" outlineLevel="0" collapsed="false">
      <c r="A10254" s="3" t="n">
        <v>10253</v>
      </c>
      <c r="B10254" s="4" t="s">
        <v>35078</v>
      </c>
      <c r="C10254" s="4" t="s">
        <v>1652</v>
      </c>
      <c r="D10254" s="4" t="s">
        <v>35079</v>
      </c>
      <c r="E10254" s="4" t="n">
        <f aca="false">+918042820531</f>
        <v>918042820531</v>
      </c>
      <c r="F10254" s="4" t="s">
        <v>35080</v>
      </c>
      <c r="G10254" s="4" t="s">
        <v>12</v>
      </c>
    </row>
    <row r="10255" customFormat="false" ht="15.75" hidden="false" customHeight="false" outlineLevel="0" collapsed="false">
      <c r="A10255" s="3" t="n">
        <v>10254</v>
      </c>
      <c r="B10255" s="4" t="s">
        <v>35081</v>
      </c>
      <c r="C10255" s="4" t="s">
        <v>35082</v>
      </c>
      <c r="D10255" s="4" t="s">
        <v>35083</v>
      </c>
      <c r="E10255" s="4" t="n">
        <f aca="false">+442033262262</f>
        <v>442033262262</v>
      </c>
      <c r="F10255" s="4" t="s">
        <v>35084</v>
      </c>
      <c r="G10255" s="4" t="s">
        <v>12</v>
      </c>
    </row>
    <row r="10256" customFormat="false" ht="15.75" hidden="false" customHeight="false" outlineLevel="0" collapsed="false">
      <c r="A10256" s="3" t="n">
        <v>10255</v>
      </c>
      <c r="B10256" s="4" t="s">
        <v>35085</v>
      </c>
      <c r="C10256" s="4" t="s">
        <v>35086</v>
      </c>
      <c r="D10256" s="4" t="s">
        <v>35087</v>
      </c>
      <c r="E10256" s="4" t="s">
        <v>10</v>
      </c>
      <c r="F10256" s="4" t="s">
        <v>10</v>
      </c>
      <c r="G10256" s="4" t="s">
        <v>12</v>
      </c>
    </row>
    <row r="10257" customFormat="false" ht="15.75" hidden="false" customHeight="false" outlineLevel="0" collapsed="false">
      <c r="A10257" s="3" t="n">
        <v>10256</v>
      </c>
      <c r="B10257" s="4" t="s">
        <v>35088</v>
      </c>
      <c r="C10257" s="4" t="s">
        <v>35089</v>
      </c>
      <c r="D10257" s="4" t="s">
        <v>35090</v>
      </c>
      <c r="E10257" s="4" t="s">
        <v>35091</v>
      </c>
      <c r="F10257" s="4" t="s">
        <v>35092</v>
      </c>
      <c r="G10257" s="4" t="s">
        <v>12</v>
      </c>
    </row>
    <row r="10258" customFormat="false" ht="15.75" hidden="false" customHeight="false" outlineLevel="0" collapsed="false">
      <c r="A10258" s="3" t="n">
        <v>10257</v>
      </c>
      <c r="B10258" s="4" t="s">
        <v>35093</v>
      </c>
      <c r="C10258" s="4" t="s">
        <v>35094</v>
      </c>
      <c r="D10258" s="6" t="s">
        <v>35095</v>
      </c>
      <c r="E10258" s="4" t="s">
        <v>10</v>
      </c>
      <c r="F10258" s="4" t="s">
        <v>35096</v>
      </c>
      <c r="G10258" s="4" t="s">
        <v>12</v>
      </c>
    </row>
    <row r="10259" customFormat="false" ht="15.75" hidden="false" customHeight="false" outlineLevel="0" collapsed="false">
      <c r="A10259" s="3" t="n">
        <v>10258</v>
      </c>
      <c r="B10259" s="5" t="s">
        <v>35097</v>
      </c>
      <c r="C10259" s="4" t="s">
        <v>51</v>
      </c>
      <c r="D10259" s="4" t="s">
        <v>35098</v>
      </c>
      <c r="E10259" s="4" t="s">
        <v>10</v>
      </c>
      <c r="F10259" s="4" t="s">
        <v>35099</v>
      </c>
      <c r="G10259" s="4" t="s">
        <v>12</v>
      </c>
    </row>
    <row r="10260" customFormat="false" ht="15.75" hidden="false" customHeight="false" outlineLevel="0" collapsed="false">
      <c r="A10260" s="3" t="n">
        <v>10259</v>
      </c>
      <c r="B10260" s="4" t="s">
        <v>35100</v>
      </c>
      <c r="C10260" s="4" t="s">
        <v>35101</v>
      </c>
      <c r="D10260" s="4" t="s">
        <v>35102</v>
      </c>
      <c r="E10260" s="4" t="s">
        <v>10</v>
      </c>
      <c r="F10260" s="4" t="s">
        <v>35103</v>
      </c>
      <c r="G10260" s="4" t="s">
        <v>12</v>
      </c>
    </row>
    <row r="10261" customFormat="false" ht="15.75" hidden="false" customHeight="false" outlineLevel="0" collapsed="false">
      <c r="A10261" s="3" t="n">
        <v>10260</v>
      </c>
      <c r="B10261" s="4" t="s">
        <v>35104</v>
      </c>
      <c r="C10261" s="4" t="s">
        <v>35105</v>
      </c>
      <c r="D10261" s="4" t="s">
        <v>35106</v>
      </c>
      <c r="E10261" s="4" t="n">
        <v>8050002481</v>
      </c>
      <c r="F10261" s="4" t="s">
        <v>35107</v>
      </c>
      <c r="G10261" s="4" t="s">
        <v>12</v>
      </c>
    </row>
    <row r="10262" customFormat="false" ht="15.75" hidden="false" customHeight="false" outlineLevel="0" collapsed="false">
      <c r="A10262" s="3" t="n">
        <v>10261</v>
      </c>
      <c r="B10262" s="4" t="s">
        <v>35108</v>
      </c>
      <c r="C10262" s="4" t="s">
        <v>1652</v>
      </c>
      <c r="D10262" s="4" t="s">
        <v>35109</v>
      </c>
      <c r="E10262" s="4" t="s">
        <v>10</v>
      </c>
      <c r="F10262" s="4" t="s">
        <v>35110</v>
      </c>
      <c r="G10262" s="4" t="s">
        <v>12</v>
      </c>
    </row>
    <row r="10263" customFormat="false" ht="15.75" hidden="false" customHeight="false" outlineLevel="0" collapsed="false">
      <c r="A10263" s="3" t="n">
        <v>10262</v>
      </c>
      <c r="B10263" s="4" t="s">
        <v>35111</v>
      </c>
      <c r="C10263" s="4" t="s">
        <v>35112</v>
      </c>
      <c r="D10263" s="4" t="s">
        <v>35113</v>
      </c>
      <c r="E10263" s="4" t="s">
        <v>10</v>
      </c>
      <c r="F10263" s="4" t="s">
        <v>35114</v>
      </c>
      <c r="G10263" s="4" t="s">
        <v>12</v>
      </c>
    </row>
    <row r="10264" customFormat="false" ht="15.75" hidden="false" customHeight="false" outlineLevel="0" collapsed="false">
      <c r="A10264" s="3" t="n">
        <v>10263</v>
      </c>
      <c r="B10264" s="4" t="s">
        <v>35115</v>
      </c>
      <c r="C10264" s="4" t="s">
        <v>33926</v>
      </c>
      <c r="D10264" s="4" t="s">
        <v>35116</v>
      </c>
      <c r="E10264" s="4" t="n">
        <f aca="false">+919096307764</f>
        <v>919096307764</v>
      </c>
      <c r="F10264" s="4" t="s">
        <v>35117</v>
      </c>
      <c r="G10264" s="4" t="s">
        <v>12</v>
      </c>
    </row>
    <row r="10265" customFormat="false" ht="15.75" hidden="false" customHeight="false" outlineLevel="0" collapsed="false">
      <c r="A10265" s="3" t="n">
        <v>10264</v>
      </c>
      <c r="B10265" s="4" t="s">
        <v>35118</v>
      </c>
      <c r="C10265" s="4" t="s">
        <v>35119</v>
      </c>
      <c r="D10265" s="4" t="s">
        <v>35120</v>
      </c>
      <c r="E10265" s="4" t="s">
        <v>10</v>
      </c>
      <c r="F10265" s="4" t="s">
        <v>35121</v>
      </c>
      <c r="G10265" s="4" t="s">
        <v>12</v>
      </c>
    </row>
    <row r="10266" customFormat="false" ht="15.75" hidden="false" customHeight="false" outlineLevel="0" collapsed="false">
      <c r="A10266" s="3" t="n">
        <v>10265</v>
      </c>
      <c r="B10266" s="4" t="s">
        <v>35122</v>
      </c>
      <c r="C10266" s="4" t="s">
        <v>35123</v>
      </c>
      <c r="D10266" s="4" t="s">
        <v>35124</v>
      </c>
      <c r="E10266" s="4" t="n">
        <f aca="false">+912224046100</f>
        <v>912224046100</v>
      </c>
      <c r="F10266" s="4" t="s">
        <v>35125</v>
      </c>
      <c r="G10266" s="4" t="s">
        <v>12</v>
      </c>
    </row>
    <row r="10267" customFormat="false" ht="15.75" hidden="false" customHeight="false" outlineLevel="0" collapsed="false">
      <c r="A10267" s="3" t="n">
        <v>10266</v>
      </c>
      <c r="B10267" s="4" t="s">
        <v>35126</v>
      </c>
      <c r="C10267" s="4" t="s">
        <v>35127</v>
      </c>
      <c r="D10267" s="4" t="s">
        <v>35128</v>
      </c>
      <c r="E10267" s="4" t="s">
        <v>10</v>
      </c>
      <c r="F10267" s="4" t="s">
        <v>10</v>
      </c>
      <c r="G10267" s="4" t="s">
        <v>146</v>
      </c>
    </row>
    <row r="10268" customFormat="false" ht="15.75" hidden="false" customHeight="false" outlineLevel="0" collapsed="false">
      <c r="A10268" s="3" t="n">
        <v>10267</v>
      </c>
      <c r="B10268" s="4" t="s">
        <v>35129</v>
      </c>
      <c r="C10268" s="4" t="s">
        <v>298</v>
      </c>
      <c r="D10268" s="4" t="s">
        <v>35130</v>
      </c>
      <c r="E10268" s="4" t="s">
        <v>10</v>
      </c>
      <c r="F10268" s="4" t="s">
        <v>35131</v>
      </c>
      <c r="G10268" s="4" t="s">
        <v>12</v>
      </c>
    </row>
    <row r="10269" customFormat="false" ht="15.75" hidden="false" customHeight="false" outlineLevel="0" collapsed="false">
      <c r="A10269" s="3" t="n">
        <v>10268</v>
      </c>
      <c r="B10269" s="4" t="s">
        <v>35132</v>
      </c>
      <c r="C10269" s="4" t="s">
        <v>35133</v>
      </c>
      <c r="D10269" s="4" t="s">
        <v>35134</v>
      </c>
      <c r="E10269" s="4" t="s">
        <v>10</v>
      </c>
      <c r="F10269" s="4" t="s">
        <v>35135</v>
      </c>
      <c r="G10269" s="4" t="s">
        <v>12</v>
      </c>
    </row>
    <row r="10270" customFormat="false" ht="15.75" hidden="false" customHeight="false" outlineLevel="0" collapsed="false">
      <c r="A10270" s="3" t="n">
        <v>10269</v>
      </c>
      <c r="B10270" s="4" t="s">
        <v>35136</v>
      </c>
      <c r="C10270" s="4" t="s">
        <v>35137</v>
      </c>
      <c r="D10270" s="4" t="s">
        <v>35138</v>
      </c>
      <c r="E10270" s="4" t="n">
        <f aca="false">+912266884949</f>
        <v>912266884949</v>
      </c>
      <c r="F10270" s="4" t="s">
        <v>35139</v>
      </c>
      <c r="G10270" s="4" t="s">
        <v>12</v>
      </c>
    </row>
    <row r="10271" customFormat="false" ht="15.75" hidden="false" customHeight="false" outlineLevel="0" collapsed="false">
      <c r="A10271" s="3" t="n">
        <v>10270</v>
      </c>
      <c r="B10271" s="4" t="s">
        <v>35140</v>
      </c>
      <c r="C10271" s="4" t="s">
        <v>35141</v>
      </c>
      <c r="D10271" s="4" t="s">
        <v>35142</v>
      </c>
      <c r="E10271" s="4" t="n">
        <f aca="false">+918066082286</f>
        <v>918066082286</v>
      </c>
      <c r="F10271" s="4" t="s">
        <v>35143</v>
      </c>
      <c r="G10271" s="4" t="s">
        <v>12</v>
      </c>
    </row>
    <row r="10272" customFormat="false" ht="15.75" hidden="false" customHeight="false" outlineLevel="0" collapsed="false">
      <c r="A10272" s="3" t="n">
        <v>10271</v>
      </c>
      <c r="B10272" s="4" t="s">
        <v>35144</v>
      </c>
      <c r="C10272" s="4" t="s">
        <v>35145</v>
      </c>
      <c r="D10272" s="4" t="s">
        <v>35146</v>
      </c>
      <c r="E10272" s="4" t="s">
        <v>10</v>
      </c>
      <c r="F10272" s="4" t="s">
        <v>35147</v>
      </c>
      <c r="G10272" s="4" t="s">
        <v>12</v>
      </c>
    </row>
    <row r="10273" customFormat="false" ht="15.75" hidden="false" customHeight="false" outlineLevel="0" collapsed="false">
      <c r="A10273" s="3" t="n">
        <v>10272</v>
      </c>
      <c r="B10273" s="4" t="s">
        <v>35148</v>
      </c>
      <c r="C10273" s="4" t="s">
        <v>31717</v>
      </c>
      <c r="D10273" s="6" t="s">
        <v>35149</v>
      </c>
      <c r="E10273" s="4" t="s">
        <v>10</v>
      </c>
      <c r="F10273" s="4" t="s">
        <v>35150</v>
      </c>
      <c r="G10273" s="4" t="s">
        <v>12</v>
      </c>
    </row>
    <row r="10274" customFormat="false" ht="15.75" hidden="false" customHeight="false" outlineLevel="0" collapsed="false">
      <c r="A10274" s="3" t="n">
        <v>10273</v>
      </c>
      <c r="B10274" s="4" t="s">
        <v>35151</v>
      </c>
      <c r="C10274" s="4" t="s">
        <v>51</v>
      </c>
      <c r="D10274" s="4" t="s">
        <v>35152</v>
      </c>
      <c r="E10274" s="4" t="n">
        <f aca="false">+914023112293</f>
        <v>914023112293</v>
      </c>
      <c r="F10274" s="4" t="s">
        <v>35153</v>
      </c>
      <c r="G10274" s="4" t="s">
        <v>12</v>
      </c>
    </row>
    <row r="10275" customFormat="false" ht="15.75" hidden="false" customHeight="false" outlineLevel="0" collapsed="false">
      <c r="A10275" s="3" t="n">
        <v>10274</v>
      </c>
      <c r="B10275" s="4" t="s">
        <v>35154</v>
      </c>
      <c r="C10275" s="4" t="s">
        <v>31</v>
      </c>
      <c r="D10275" s="4" t="s">
        <v>35155</v>
      </c>
      <c r="E10275" s="4" t="s">
        <v>10</v>
      </c>
      <c r="F10275" s="4" t="s">
        <v>35156</v>
      </c>
      <c r="G10275" s="4" t="s">
        <v>12</v>
      </c>
    </row>
    <row r="10276" customFormat="false" ht="15.75" hidden="false" customHeight="false" outlineLevel="0" collapsed="false">
      <c r="A10276" s="3" t="n">
        <v>10275</v>
      </c>
      <c r="B10276" s="4" t="s">
        <v>35157</v>
      </c>
      <c r="C10276" s="4" t="s">
        <v>10664</v>
      </c>
      <c r="D10276" s="4" t="s">
        <v>35158</v>
      </c>
      <c r="E10276" s="4" t="s">
        <v>10</v>
      </c>
      <c r="F10276" s="4" t="s">
        <v>35159</v>
      </c>
      <c r="G10276" s="4" t="s">
        <v>12</v>
      </c>
    </row>
    <row r="10277" customFormat="false" ht="15.75" hidden="false" customHeight="false" outlineLevel="0" collapsed="false">
      <c r="A10277" s="3" t="n">
        <v>10276</v>
      </c>
      <c r="B10277" s="4" t="s">
        <v>35160</v>
      </c>
      <c r="C10277" s="4" t="s">
        <v>500</v>
      </c>
      <c r="D10277" s="4" t="s">
        <v>35161</v>
      </c>
      <c r="E10277" s="4" t="s">
        <v>10</v>
      </c>
      <c r="F10277" s="4" t="s">
        <v>35162</v>
      </c>
      <c r="G10277" s="4" t="s">
        <v>12</v>
      </c>
    </row>
    <row r="10278" customFormat="false" ht="15.75" hidden="false" customHeight="false" outlineLevel="0" collapsed="false">
      <c r="A10278" s="3" t="n">
        <v>10277</v>
      </c>
      <c r="B10278" s="4" t="s">
        <v>35163</v>
      </c>
      <c r="C10278" s="4" t="s">
        <v>35164</v>
      </c>
      <c r="D10278" s="4" t="s">
        <v>35165</v>
      </c>
      <c r="E10278" s="4" t="n">
        <f aca="false">+914066860101</f>
        <v>914066860101</v>
      </c>
      <c r="F10278" s="4" t="s">
        <v>35166</v>
      </c>
      <c r="G10278" s="4" t="s">
        <v>12</v>
      </c>
    </row>
    <row r="10279" customFormat="false" ht="15.75" hidden="false" customHeight="false" outlineLevel="0" collapsed="false">
      <c r="A10279" s="3" t="n">
        <v>10278</v>
      </c>
      <c r="B10279" s="4" t="s">
        <v>35167</v>
      </c>
      <c r="C10279" s="4" t="s">
        <v>9153</v>
      </c>
      <c r="D10279" s="4" t="s">
        <v>35168</v>
      </c>
      <c r="E10279" s="4" t="s">
        <v>35169</v>
      </c>
      <c r="F10279" s="4" t="s">
        <v>35170</v>
      </c>
      <c r="G10279" s="4" t="s">
        <v>12</v>
      </c>
    </row>
    <row r="10280" customFormat="false" ht="15.75" hidden="false" customHeight="false" outlineLevel="0" collapsed="false">
      <c r="A10280" s="3" t="n">
        <v>10279</v>
      </c>
      <c r="B10280" s="4" t="s">
        <v>35171</v>
      </c>
      <c r="C10280" s="4" t="s">
        <v>35172</v>
      </c>
      <c r="D10280" s="4" t="s">
        <v>35173</v>
      </c>
      <c r="E10280" s="4" t="s">
        <v>10</v>
      </c>
      <c r="F10280" s="4" t="s">
        <v>35174</v>
      </c>
      <c r="G10280" s="4" t="s">
        <v>12</v>
      </c>
    </row>
    <row r="10281" customFormat="false" ht="15.75" hidden="false" customHeight="false" outlineLevel="0" collapsed="false">
      <c r="A10281" s="3" t="n">
        <v>10280</v>
      </c>
      <c r="B10281" s="4" t="s">
        <v>35175</v>
      </c>
      <c r="C10281" s="4" t="s">
        <v>35176</v>
      </c>
      <c r="D10281" s="4" t="s">
        <v>35177</v>
      </c>
      <c r="E10281" s="4" t="s">
        <v>35178</v>
      </c>
      <c r="F10281" s="4" t="s">
        <v>35179</v>
      </c>
      <c r="G10281" s="4" t="s">
        <v>12</v>
      </c>
    </row>
    <row r="10282" customFormat="false" ht="15.75" hidden="false" customHeight="false" outlineLevel="0" collapsed="false">
      <c r="A10282" s="3" t="n">
        <v>10281</v>
      </c>
      <c r="B10282" s="4" t="s">
        <v>35180</v>
      </c>
      <c r="C10282" s="4" t="s">
        <v>35181</v>
      </c>
      <c r="D10282" s="4" t="s">
        <v>35182</v>
      </c>
      <c r="E10282" s="4" t="s">
        <v>10</v>
      </c>
      <c r="F10282" s="4" t="s">
        <v>35183</v>
      </c>
      <c r="G10282" s="4" t="s">
        <v>12</v>
      </c>
    </row>
    <row r="10283" customFormat="false" ht="15.75" hidden="false" customHeight="false" outlineLevel="0" collapsed="false">
      <c r="A10283" s="3" t="n">
        <v>10282</v>
      </c>
      <c r="B10283" s="4" t="s">
        <v>35184</v>
      </c>
      <c r="C10283" s="4" t="s">
        <v>35185</v>
      </c>
      <c r="D10283" s="4" t="s">
        <v>35186</v>
      </c>
      <c r="E10283" s="4" t="n">
        <f aca="false">+917411024211</f>
        <v>917411024211</v>
      </c>
      <c r="F10283" s="4" t="s">
        <v>35187</v>
      </c>
      <c r="G10283" s="4" t="s">
        <v>12</v>
      </c>
    </row>
    <row r="10284" customFormat="false" ht="15.75" hidden="false" customHeight="false" outlineLevel="0" collapsed="false">
      <c r="A10284" s="3" t="n">
        <v>10283</v>
      </c>
      <c r="B10284" s="4" t="s">
        <v>35188</v>
      </c>
      <c r="C10284" s="4" t="s">
        <v>3017</v>
      </c>
      <c r="D10284" s="4" t="s">
        <v>35189</v>
      </c>
      <c r="E10284" s="4" t="s">
        <v>10</v>
      </c>
      <c r="F10284" s="4" t="s">
        <v>35190</v>
      </c>
      <c r="G10284" s="4" t="s">
        <v>12</v>
      </c>
    </row>
    <row r="10285" customFormat="false" ht="15.75" hidden="false" customHeight="false" outlineLevel="0" collapsed="false">
      <c r="A10285" s="3" t="n">
        <v>10284</v>
      </c>
      <c r="B10285" s="4" t="s">
        <v>35191</v>
      </c>
      <c r="C10285" s="4" t="s">
        <v>35192</v>
      </c>
      <c r="D10285" s="4" t="s">
        <v>35193</v>
      </c>
      <c r="E10285" s="4" t="s">
        <v>10</v>
      </c>
      <c r="F10285" s="4" t="s">
        <v>35194</v>
      </c>
      <c r="G10285" s="4" t="s">
        <v>12</v>
      </c>
    </row>
    <row r="10286" customFormat="false" ht="15.75" hidden="false" customHeight="false" outlineLevel="0" collapsed="false">
      <c r="A10286" s="3" t="n">
        <v>10285</v>
      </c>
      <c r="B10286" s="4" t="s">
        <v>35195</v>
      </c>
      <c r="C10286" s="4" t="s">
        <v>35196</v>
      </c>
      <c r="D10286" s="4" t="s">
        <v>35197</v>
      </c>
      <c r="E10286" s="4" t="s">
        <v>10</v>
      </c>
      <c r="F10286" s="4" t="s">
        <v>10</v>
      </c>
      <c r="G10286" s="4" t="s">
        <v>12</v>
      </c>
    </row>
    <row r="10287" customFormat="false" ht="15.75" hidden="false" customHeight="false" outlineLevel="0" collapsed="false">
      <c r="A10287" s="3" t="n">
        <v>10286</v>
      </c>
      <c r="B10287" s="4" t="s">
        <v>35198</v>
      </c>
      <c r="C10287" s="4" t="s">
        <v>35199</v>
      </c>
      <c r="D10287" s="4" t="s">
        <v>35200</v>
      </c>
      <c r="E10287" s="4" t="s">
        <v>10</v>
      </c>
      <c r="F10287" s="4" t="s">
        <v>35201</v>
      </c>
      <c r="G10287" s="4" t="s">
        <v>12</v>
      </c>
    </row>
    <row r="10288" customFormat="false" ht="15.75" hidden="false" customHeight="false" outlineLevel="0" collapsed="false">
      <c r="A10288" s="3" t="n">
        <v>10287</v>
      </c>
      <c r="B10288" s="4" t="s">
        <v>35202</v>
      </c>
      <c r="C10288" s="4" t="s">
        <v>30045</v>
      </c>
      <c r="D10288" s="4" t="s">
        <v>35203</v>
      </c>
      <c r="E10288" s="4" t="s">
        <v>10</v>
      </c>
      <c r="F10288" s="4" t="s">
        <v>35204</v>
      </c>
      <c r="G10288" s="4" t="s">
        <v>12</v>
      </c>
    </row>
    <row r="10289" customFormat="false" ht="15.75" hidden="false" customHeight="false" outlineLevel="0" collapsed="false">
      <c r="A10289" s="3" t="n">
        <v>10288</v>
      </c>
      <c r="B10289" s="4" t="s">
        <v>35205</v>
      </c>
      <c r="C10289" s="4" t="s">
        <v>35206</v>
      </c>
      <c r="D10289" s="4" t="s">
        <v>35207</v>
      </c>
      <c r="E10289" s="4" t="s">
        <v>10</v>
      </c>
      <c r="F10289" s="4" t="s">
        <v>35208</v>
      </c>
      <c r="G10289" s="4" t="s">
        <v>12</v>
      </c>
    </row>
    <row r="10290" customFormat="false" ht="15.75" hidden="false" customHeight="false" outlineLevel="0" collapsed="false">
      <c r="A10290" s="3" t="n">
        <v>10289</v>
      </c>
      <c r="B10290" s="4" t="s">
        <v>35209</v>
      </c>
      <c r="C10290" s="4" t="s">
        <v>35210</v>
      </c>
      <c r="D10290" s="4" t="s">
        <v>35211</v>
      </c>
      <c r="E10290" s="4" t="n">
        <f aca="false">+912066131111</f>
        <v>912066131111</v>
      </c>
      <c r="F10290" s="4" t="s">
        <v>35212</v>
      </c>
      <c r="G10290" s="4" t="s">
        <v>12</v>
      </c>
    </row>
    <row r="10291" customFormat="false" ht="15.75" hidden="false" customHeight="false" outlineLevel="0" collapsed="false">
      <c r="A10291" s="3" t="n">
        <v>10290</v>
      </c>
      <c r="B10291" s="4" t="s">
        <v>35213</v>
      </c>
      <c r="C10291" s="4" t="s">
        <v>35214</v>
      </c>
      <c r="D10291" s="4" t="s">
        <v>35215</v>
      </c>
      <c r="E10291" s="4" t="n">
        <f aca="false">+918105468111</f>
        <v>918105468111</v>
      </c>
      <c r="F10291" s="4" t="s">
        <v>35216</v>
      </c>
      <c r="G10291" s="4" t="s">
        <v>12</v>
      </c>
    </row>
    <row r="10292" customFormat="false" ht="15.75" hidden="false" customHeight="false" outlineLevel="0" collapsed="false">
      <c r="A10292" s="3" t="n">
        <v>10291</v>
      </c>
      <c r="B10292" s="4" t="s">
        <v>35217</v>
      </c>
      <c r="C10292" s="4" t="s">
        <v>3442</v>
      </c>
      <c r="D10292" s="4" t="s">
        <v>35218</v>
      </c>
      <c r="E10292" s="4" t="n">
        <f aca="false">+914067252626  +919606640233</f>
        <v>1833673892859</v>
      </c>
      <c r="F10292" s="4" t="s">
        <v>10</v>
      </c>
      <c r="G10292" s="4" t="s">
        <v>12</v>
      </c>
    </row>
    <row r="10293" customFormat="false" ht="15.75" hidden="false" customHeight="false" outlineLevel="0" collapsed="false">
      <c r="A10293" s="3" t="n">
        <v>10292</v>
      </c>
      <c r="B10293" s="4" t="s">
        <v>9870</v>
      </c>
      <c r="C10293" s="4" t="s">
        <v>25635</v>
      </c>
      <c r="D10293" s="4" t="s">
        <v>35219</v>
      </c>
      <c r="E10293" s="4" t="n">
        <v>9113615136</v>
      </c>
      <c r="F10293" s="4" t="s">
        <v>10</v>
      </c>
      <c r="G10293" s="4" t="s">
        <v>12</v>
      </c>
    </row>
    <row r="10294" customFormat="false" ht="15.75" hidden="false" customHeight="false" outlineLevel="0" collapsed="false">
      <c r="A10294" s="3" t="n">
        <v>10293</v>
      </c>
      <c r="B10294" s="4" t="s">
        <v>35220</v>
      </c>
      <c r="C10294" s="4" t="s">
        <v>35221</v>
      </c>
      <c r="D10294" s="4" t="s">
        <v>35222</v>
      </c>
      <c r="E10294" s="4" t="s">
        <v>10</v>
      </c>
      <c r="F10294" s="4" t="s">
        <v>35223</v>
      </c>
      <c r="G10294" s="4" t="s">
        <v>12</v>
      </c>
    </row>
    <row r="10295" customFormat="false" ht="15.75" hidden="false" customHeight="false" outlineLevel="0" collapsed="false">
      <c r="A10295" s="3" t="n">
        <v>10294</v>
      </c>
      <c r="B10295" s="4" t="s">
        <v>35224</v>
      </c>
      <c r="C10295" s="4" t="s">
        <v>14</v>
      </c>
      <c r="D10295" s="4" t="s">
        <v>35225</v>
      </c>
      <c r="E10295" s="4" t="s">
        <v>35226</v>
      </c>
      <c r="F10295" s="4" t="s">
        <v>35227</v>
      </c>
      <c r="G10295" s="4" t="s">
        <v>12</v>
      </c>
    </row>
    <row r="10296" customFormat="false" ht="15.75" hidden="false" customHeight="false" outlineLevel="0" collapsed="false">
      <c r="A10296" s="3" t="n">
        <v>10295</v>
      </c>
      <c r="B10296" s="4" t="s">
        <v>35228</v>
      </c>
      <c r="C10296" s="4" t="s">
        <v>171</v>
      </c>
      <c r="D10296" s="4" t="s">
        <v>35229</v>
      </c>
      <c r="E10296" s="4" t="s">
        <v>10</v>
      </c>
      <c r="F10296" s="4" t="s">
        <v>35230</v>
      </c>
      <c r="G10296" s="4" t="s">
        <v>12</v>
      </c>
    </row>
    <row r="10297" customFormat="false" ht="15.75" hidden="false" customHeight="false" outlineLevel="0" collapsed="false">
      <c r="A10297" s="3" t="n">
        <v>10296</v>
      </c>
      <c r="B10297" s="4" t="s">
        <v>35231</v>
      </c>
      <c r="C10297" s="4" t="s">
        <v>35232</v>
      </c>
      <c r="D10297" s="4" t="s">
        <v>35233</v>
      </c>
      <c r="E10297" s="4" t="n">
        <f aca="false">+919664455005</f>
        <v>919664455005</v>
      </c>
      <c r="F10297" s="10" t="s">
        <v>35234</v>
      </c>
      <c r="G10297" s="4" t="s">
        <v>12</v>
      </c>
    </row>
    <row r="10298" customFormat="false" ht="15.75" hidden="false" customHeight="false" outlineLevel="0" collapsed="false">
      <c r="A10298" s="3" t="n">
        <v>10297</v>
      </c>
      <c r="B10298" s="4" t="s">
        <v>35235</v>
      </c>
      <c r="C10298" s="4" t="s">
        <v>35236</v>
      </c>
      <c r="D10298" s="4" t="s">
        <v>35237</v>
      </c>
      <c r="E10298" s="4" t="n">
        <f aca="false">+919849640096</f>
        <v>919849640096</v>
      </c>
      <c r="F10298" s="4" t="s">
        <v>35238</v>
      </c>
      <c r="G10298" s="4" t="s">
        <v>12</v>
      </c>
    </row>
    <row r="10299" customFormat="false" ht="15.75" hidden="false" customHeight="false" outlineLevel="0" collapsed="false">
      <c r="A10299" s="3" t="n">
        <v>10298</v>
      </c>
      <c r="B10299" s="4" t="s">
        <v>35239</v>
      </c>
      <c r="C10299" s="4" t="s">
        <v>35240</v>
      </c>
      <c r="D10299" s="6" t="s">
        <v>35241</v>
      </c>
      <c r="E10299" s="4" t="s">
        <v>10</v>
      </c>
      <c r="F10299" s="4" t="s">
        <v>35242</v>
      </c>
      <c r="G10299" s="4" t="s">
        <v>12</v>
      </c>
    </row>
    <row r="10300" customFormat="false" ht="15.75" hidden="false" customHeight="false" outlineLevel="0" collapsed="false">
      <c r="A10300" s="3" t="n">
        <v>10299</v>
      </c>
      <c r="B10300" s="4" t="s">
        <v>35243</v>
      </c>
      <c r="C10300" s="4" t="s">
        <v>31</v>
      </c>
      <c r="D10300" s="4" t="s">
        <v>35244</v>
      </c>
      <c r="E10300" s="4" t="s">
        <v>10</v>
      </c>
      <c r="F10300" s="4" t="s">
        <v>35245</v>
      </c>
      <c r="G10300" s="4" t="s">
        <v>12</v>
      </c>
    </row>
    <row r="10301" customFormat="false" ht="15.75" hidden="false" customHeight="false" outlineLevel="0" collapsed="false">
      <c r="A10301" s="3" t="n">
        <v>10300</v>
      </c>
      <c r="B10301" s="4" t="s">
        <v>35246</v>
      </c>
      <c r="C10301" s="4" t="s">
        <v>31</v>
      </c>
      <c r="D10301" s="4" t="s">
        <v>35247</v>
      </c>
      <c r="E10301" s="4" t="n">
        <f aca="false">+914040633355</f>
        <v>914040633355</v>
      </c>
      <c r="F10301" s="4" t="s">
        <v>35248</v>
      </c>
      <c r="G10301" s="4" t="s">
        <v>12</v>
      </c>
    </row>
    <row r="10302" customFormat="false" ht="15.75" hidden="false" customHeight="false" outlineLevel="0" collapsed="false">
      <c r="A10302" s="3" t="n">
        <v>10301</v>
      </c>
      <c r="B10302" s="4" t="s">
        <v>35249</v>
      </c>
      <c r="C10302" s="4" t="s">
        <v>31</v>
      </c>
      <c r="D10302" s="4" t="s">
        <v>35250</v>
      </c>
      <c r="E10302" s="4" t="s">
        <v>10</v>
      </c>
      <c r="F10302" s="4" t="s">
        <v>35251</v>
      </c>
      <c r="G10302" s="4" t="s">
        <v>12</v>
      </c>
    </row>
    <row r="10303" customFormat="false" ht="15.75" hidden="false" customHeight="false" outlineLevel="0" collapsed="false">
      <c r="A10303" s="3" t="n">
        <v>10302</v>
      </c>
      <c r="B10303" s="4" t="s">
        <v>35252</v>
      </c>
      <c r="C10303" s="4" t="s">
        <v>35253</v>
      </c>
      <c r="D10303" s="4" t="s">
        <v>35254</v>
      </c>
      <c r="E10303" s="4" t="s">
        <v>10</v>
      </c>
      <c r="F10303" s="4" t="s">
        <v>35255</v>
      </c>
      <c r="G10303" s="4" t="s">
        <v>12</v>
      </c>
    </row>
    <row r="10304" customFormat="false" ht="15.75" hidden="false" customHeight="false" outlineLevel="0" collapsed="false">
      <c r="A10304" s="3" t="n">
        <v>10303</v>
      </c>
      <c r="B10304" s="4" t="s">
        <v>35256</v>
      </c>
      <c r="C10304" s="4" t="s">
        <v>31</v>
      </c>
      <c r="D10304" s="4" t="s">
        <v>35257</v>
      </c>
      <c r="E10304" s="4" t="s">
        <v>10</v>
      </c>
      <c r="F10304" s="4" t="s">
        <v>35258</v>
      </c>
      <c r="G10304" s="4" t="s">
        <v>12</v>
      </c>
    </row>
    <row r="10305" customFormat="false" ht="15.75" hidden="false" customHeight="false" outlineLevel="0" collapsed="false">
      <c r="A10305" s="3" t="n">
        <v>10304</v>
      </c>
      <c r="B10305" s="4" t="s">
        <v>35259</v>
      </c>
      <c r="C10305" s="4" t="s">
        <v>35260</v>
      </c>
      <c r="D10305" s="4" t="s">
        <v>35261</v>
      </c>
      <c r="E10305" s="4" t="n">
        <f aca="false">+912266294000</f>
        <v>912266294000</v>
      </c>
      <c r="F10305" s="4" t="s">
        <v>35262</v>
      </c>
      <c r="G10305" s="4" t="s">
        <v>12</v>
      </c>
    </row>
    <row r="10306" customFormat="false" ht="15.75" hidden="false" customHeight="false" outlineLevel="0" collapsed="false">
      <c r="A10306" s="3" t="n">
        <v>10305</v>
      </c>
      <c r="B10306" s="4" t="s">
        <v>35263</v>
      </c>
      <c r="C10306" s="4" t="s">
        <v>35264</v>
      </c>
      <c r="D10306" s="4" t="s">
        <v>35265</v>
      </c>
      <c r="E10306" s="4" t="s">
        <v>10</v>
      </c>
      <c r="F10306" s="4" t="s">
        <v>35266</v>
      </c>
      <c r="G10306" s="4" t="s">
        <v>12</v>
      </c>
    </row>
    <row r="10307" customFormat="false" ht="15.75" hidden="false" customHeight="false" outlineLevel="0" collapsed="false">
      <c r="A10307" s="3" t="n">
        <v>10306</v>
      </c>
      <c r="B10307" s="4" t="s">
        <v>35267</v>
      </c>
      <c r="C10307" s="4" t="s">
        <v>31</v>
      </c>
      <c r="D10307" s="4" t="s">
        <v>35268</v>
      </c>
      <c r="E10307" s="4" t="s">
        <v>10</v>
      </c>
      <c r="F10307" s="4" t="s">
        <v>35269</v>
      </c>
      <c r="G10307" s="4" t="s">
        <v>12</v>
      </c>
    </row>
    <row r="10308" customFormat="false" ht="15.75" hidden="false" customHeight="false" outlineLevel="0" collapsed="false">
      <c r="A10308" s="3" t="n">
        <v>10307</v>
      </c>
      <c r="B10308" s="4" t="s">
        <v>35270</v>
      </c>
      <c r="C10308" s="4" t="s">
        <v>35271</v>
      </c>
      <c r="D10308" s="4" t="s">
        <v>35272</v>
      </c>
      <c r="E10308" s="4" t="s">
        <v>10</v>
      </c>
      <c r="F10308" s="4" t="s">
        <v>10</v>
      </c>
      <c r="G10308" s="4" t="s">
        <v>12</v>
      </c>
    </row>
    <row r="10309" customFormat="false" ht="15.75" hidden="false" customHeight="false" outlineLevel="0" collapsed="false">
      <c r="A10309" s="3" t="n">
        <v>10308</v>
      </c>
      <c r="B10309" s="4" t="s">
        <v>35273</v>
      </c>
      <c r="C10309" s="4" t="s">
        <v>109</v>
      </c>
      <c r="D10309" s="4" t="s">
        <v>35274</v>
      </c>
      <c r="E10309" s="4" t="s">
        <v>10</v>
      </c>
      <c r="F10309" s="4" t="s">
        <v>10</v>
      </c>
      <c r="G10309" s="4" t="s">
        <v>12</v>
      </c>
    </row>
    <row r="10310" customFormat="false" ht="15.75" hidden="false" customHeight="false" outlineLevel="0" collapsed="false">
      <c r="A10310" s="3" t="n">
        <v>10309</v>
      </c>
      <c r="B10310" s="4" t="s">
        <v>35275</v>
      </c>
      <c r="C10310" s="4" t="s">
        <v>17963</v>
      </c>
      <c r="D10310" s="4" t="s">
        <v>35276</v>
      </c>
      <c r="E10310" s="4" t="s">
        <v>10</v>
      </c>
      <c r="F10310" s="4" t="s">
        <v>10</v>
      </c>
      <c r="G10310" s="4" t="s">
        <v>12</v>
      </c>
    </row>
    <row r="10311" customFormat="false" ht="15.75" hidden="false" customHeight="false" outlineLevel="0" collapsed="false">
      <c r="A10311" s="3" t="n">
        <v>10310</v>
      </c>
      <c r="B10311" s="4" t="s">
        <v>35277</v>
      </c>
      <c r="C10311" s="4" t="s">
        <v>35278</v>
      </c>
      <c r="D10311" s="4" t="s">
        <v>35279</v>
      </c>
      <c r="E10311" s="4" t="s">
        <v>10</v>
      </c>
      <c r="F10311" s="4" t="s">
        <v>10</v>
      </c>
      <c r="G10311" s="4" t="s">
        <v>12</v>
      </c>
    </row>
    <row r="10312" customFormat="false" ht="15.75" hidden="false" customHeight="false" outlineLevel="0" collapsed="false">
      <c r="A10312" s="3" t="n">
        <v>10311</v>
      </c>
      <c r="B10312" s="4" t="s">
        <v>35280</v>
      </c>
      <c r="C10312" s="4" t="s">
        <v>109</v>
      </c>
      <c r="D10312" s="4" t="s">
        <v>35281</v>
      </c>
      <c r="E10312" s="4" t="s">
        <v>10</v>
      </c>
      <c r="F10312" s="4" t="s">
        <v>10</v>
      </c>
      <c r="G10312" s="4" t="s">
        <v>12</v>
      </c>
    </row>
    <row r="10313" customFormat="false" ht="15.75" hidden="false" customHeight="false" outlineLevel="0" collapsed="false">
      <c r="A10313" s="3" t="n">
        <v>10312</v>
      </c>
      <c r="B10313" s="4" t="s">
        <v>35282</v>
      </c>
      <c r="C10313" s="4" t="s">
        <v>35283</v>
      </c>
      <c r="D10313" s="4" t="s">
        <v>35284</v>
      </c>
      <c r="E10313" s="4" t="s">
        <v>10</v>
      </c>
      <c r="F10313" s="4" t="s">
        <v>10</v>
      </c>
      <c r="G10313" s="4" t="s">
        <v>12</v>
      </c>
    </row>
    <row r="10314" customFormat="false" ht="15.75" hidden="false" customHeight="false" outlineLevel="0" collapsed="false">
      <c r="A10314" s="3" t="n">
        <v>10313</v>
      </c>
      <c r="B10314" s="4" t="s">
        <v>35285</v>
      </c>
      <c r="C10314" s="4" t="s">
        <v>35286</v>
      </c>
      <c r="D10314" s="4" t="s">
        <v>35287</v>
      </c>
      <c r="E10314" s="4" t="s">
        <v>10</v>
      </c>
      <c r="F10314" s="4" t="s">
        <v>10</v>
      </c>
      <c r="G10314" s="4" t="s">
        <v>12</v>
      </c>
    </row>
    <row r="10315" customFormat="false" ht="15.75" hidden="false" customHeight="false" outlineLevel="0" collapsed="false">
      <c r="A10315" s="3" t="n">
        <v>10314</v>
      </c>
      <c r="B10315" s="4" t="s">
        <v>35288</v>
      </c>
      <c r="C10315" s="4" t="s">
        <v>759</v>
      </c>
      <c r="D10315" s="4" t="s">
        <v>35289</v>
      </c>
      <c r="E10315" s="4" t="s">
        <v>10</v>
      </c>
      <c r="F10315" s="4" t="s">
        <v>35290</v>
      </c>
      <c r="G10315" s="4" t="s">
        <v>12</v>
      </c>
    </row>
    <row r="10316" customFormat="false" ht="15.75" hidden="false" customHeight="false" outlineLevel="0" collapsed="false">
      <c r="A10316" s="3" t="n">
        <v>10315</v>
      </c>
      <c r="B10316" s="4" t="s">
        <v>35291</v>
      </c>
      <c r="C10316" s="4" t="s">
        <v>35292</v>
      </c>
      <c r="D10316" s="4" t="s">
        <v>35293</v>
      </c>
      <c r="E10316" s="4" t="s">
        <v>10</v>
      </c>
      <c r="F10316" s="4" t="s">
        <v>10</v>
      </c>
      <c r="G10316" s="4" t="s">
        <v>12</v>
      </c>
    </row>
    <row r="10317" customFormat="false" ht="15.75" hidden="false" customHeight="false" outlineLevel="0" collapsed="false">
      <c r="A10317" s="3" t="n">
        <v>10316</v>
      </c>
      <c r="B10317" s="4" t="s">
        <v>35294</v>
      </c>
      <c r="C10317" s="4" t="s">
        <v>25952</v>
      </c>
      <c r="D10317" s="4" t="s">
        <v>35295</v>
      </c>
      <c r="E10317" s="4" t="n">
        <f aca="false">+919900094486</f>
        <v>919900094486</v>
      </c>
      <c r="F10317" s="4" t="s">
        <v>35296</v>
      </c>
      <c r="G10317" s="4" t="s">
        <v>12</v>
      </c>
    </row>
    <row r="10318" customFormat="false" ht="15.75" hidden="false" customHeight="false" outlineLevel="0" collapsed="false">
      <c r="A10318" s="3" t="n">
        <v>10317</v>
      </c>
      <c r="B10318" s="4" t="s">
        <v>35297</v>
      </c>
      <c r="C10318" s="4" t="s">
        <v>35298</v>
      </c>
      <c r="D10318" s="4" t="s">
        <v>35299</v>
      </c>
      <c r="E10318" s="4" t="s">
        <v>35300</v>
      </c>
      <c r="F10318" s="4" t="s">
        <v>35301</v>
      </c>
      <c r="G10318" s="4" t="s">
        <v>12</v>
      </c>
    </row>
    <row r="10319" customFormat="false" ht="15.75" hidden="false" customHeight="false" outlineLevel="0" collapsed="false">
      <c r="A10319" s="3" t="n">
        <v>10318</v>
      </c>
      <c r="B10319" s="4" t="s">
        <v>35302</v>
      </c>
      <c r="C10319" s="4" t="s">
        <v>109</v>
      </c>
      <c r="D10319" s="4" t="s">
        <v>35303</v>
      </c>
      <c r="E10319" s="4" t="s">
        <v>10</v>
      </c>
      <c r="F10319" s="4" t="s">
        <v>10</v>
      </c>
      <c r="G10319" s="4" t="s">
        <v>12</v>
      </c>
    </row>
    <row r="10320" customFormat="false" ht="15.75" hidden="false" customHeight="false" outlineLevel="0" collapsed="false">
      <c r="A10320" s="3" t="n">
        <v>10319</v>
      </c>
      <c r="B10320" s="4" t="s">
        <v>35304</v>
      </c>
      <c r="C10320" s="4" t="s">
        <v>35305</v>
      </c>
      <c r="D10320" s="4" t="s">
        <v>35306</v>
      </c>
      <c r="E10320" s="4" t="s">
        <v>10</v>
      </c>
      <c r="F10320" s="4" t="s">
        <v>35307</v>
      </c>
      <c r="G10320" s="4" t="s">
        <v>12</v>
      </c>
    </row>
    <row r="10321" customFormat="false" ht="15.75" hidden="false" customHeight="false" outlineLevel="0" collapsed="false">
      <c r="A10321" s="3" t="n">
        <v>10320</v>
      </c>
      <c r="B10321" s="4" t="s">
        <v>35308</v>
      </c>
      <c r="C10321" s="4" t="s">
        <v>35309</v>
      </c>
      <c r="D10321" s="4" t="s">
        <v>35310</v>
      </c>
      <c r="E10321" s="4" t="s">
        <v>10</v>
      </c>
      <c r="F10321" s="4" t="s">
        <v>10</v>
      </c>
      <c r="G10321" s="4" t="s">
        <v>12</v>
      </c>
    </row>
    <row r="10322" customFormat="false" ht="15.75" hidden="false" customHeight="false" outlineLevel="0" collapsed="false">
      <c r="A10322" s="3" t="n">
        <v>10321</v>
      </c>
      <c r="B10322" s="4" t="s">
        <v>35311</v>
      </c>
      <c r="C10322" s="4" t="s">
        <v>6871</v>
      </c>
      <c r="D10322" s="4" t="s">
        <v>35312</v>
      </c>
      <c r="E10322" s="4" t="s">
        <v>10</v>
      </c>
      <c r="F10322" s="4" t="s">
        <v>35313</v>
      </c>
      <c r="G10322" s="4" t="s">
        <v>12</v>
      </c>
    </row>
    <row r="10323" customFormat="false" ht="15.75" hidden="false" customHeight="false" outlineLevel="0" collapsed="false">
      <c r="A10323" s="3" t="n">
        <v>10322</v>
      </c>
      <c r="B10323" s="4" t="s">
        <v>35314</v>
      </c>
      <c r="C10323" s="4" t="s">
        <v>1652</v>
      </c>
      <c r="D10323" s="4" t="s">
        <v>35315</v>
      </c>
      <c r="E10323" s="4" t="n">
        <f aca="false">+914023555555</f>
        <v>914023555555</v>
      </c>
      <c r="F10323" s="4" t="s">
        <v>35316</v>
      </c>
      <c r="G10323" s="4" t="s">
        <v>12</v>
      </c>
    </row>
    <row r="10324" customFormat="false" ht="15.75" hidden="false" customHeight="false" outlineLevel="0" collapsed="false">
      <c r="A10324" s="3" t="n">
        <v>10323</v>
      </c>
      <c r="B10324" s="4" t="s">
        <v>35317</v>
      </c>
      <c r="C10324" s="4" t="s">
        <v>33224</v>
      </c>
      <c r="D10324" s="4" t="s">
        <v>35318</v>
      </c>
      <c r="E10324" s="4" t="s">
        <v>10</v>
      </c>
      <c r="F10324" s="4" t="s">
        <v>10</v>
      </c>
      <c r="G10324" s="4" t="s">
        <v>12</v>
      </c>
    </row>
    <row r="10325" customFormat="false" ht="15.75" hidden="false" customHeight="false" outlineLevel="0" collapsed="false">
      <c r="A10325" s="3" t="n">
        <v>10324</v>
      </c>
      <c r="B10325" s="4" t="s">
        <v>35319</v>
      </c>
      <c r="C10325" s="4" t="s">
        <v>35320</v>
      </c>
      <c r="D10325" s="4" t="s">
        <v>35321</v>
      </c>
      <c r="E10325" s="4" t="s">
        <v>10</v>
      </c>
      <c r="F10325" s="4" t="s">
        <v>35322</v>
      </c>
      <c r="G10325" s="4" t="s">
        <v>12</v>
      </c>
    </row>
    <row r="10326" customFormat="false" ht="15.75" hidden="false" customHeight="false" outlineLevel="0" collapsed="false">
      <c r="A10326" s="3" t="n">
        <v>10325</v>
      </c>
      <c r="B10326" s="4" t="s">
        <v>35323</v>
      </c>
      <c r="C10326" s="4" t="s">
        <v>35324</v>
      </c>
      <c r="D10326" s="4" t="s">
        <v>35325</v>
      </c>
      <c r="E10326" s="4" t="s">
        <v>10</v>
      </c>
      <c r="F10326" s="4" t="s">
        <v>10</v>
      </c>
      <c r="G10326" s="4" t="s">
        <v>12</v>
      </c>
    </row>
    <row r="10327" customFormat="false" ht="15.75" hidden="false" customHeight="false" outlineLevel="0" collapsed="false">
      <c r="A10327" s="3" t="n">
        <v>10326</v>
      </c>
      <c r="B10327" s="4" t="s">
        <v>35326</v>
      </c>
      <c r="C10327" s="4" t="s">
        <v>35327</v>
      </c>
      <c r="D10327" s="4" t="s">
        <v>35328</v>
      </c>
      <c r="E10327" s="4" t="s">
        <v>10</v>
      </c>
      <c r="F10327" s="4" t="s">
        <v>10</v>
      </c>
      <c r="G10327" s="4" t="s">
        <v>12</v>
      </c>
    </row>
    <row r="10328" customFormat="false" ht="15.75" hidden="false" customHeight="false" outlineLevel="0" collapsed="false">
      <c r="A10328" s="3" t="n">
        <v>10327</v>
      </c>
      <c r="B10328" s="4" t="s">
        <v>35329</v>
      </c>
      <c r="C10328" s="4" t="s">
        <v>35330</v>
      </c>
      <c r="D10328" s="4" t="s">
        <v>35331</v>
      </c>
      <c r="E10328" s="4" t="n">
        <f aca="false">+914064604108</f>
        <v>914064604108</v>
      </c>
      <c r="F10328" s="4" t="s">
        <v>35332</v>
      </c>
      <c r="G10328" s="4" t="s">
        <v>12</v>
      </c>
    </row>
    <row r="10329" customFormat="false" ht="15.75" hidden="false" customHeight="false" outlineLevel="0" collapsed="false">
      <c r="A10329" s="3" t="n">
        <v>10328</v>
      </c>
      <c r="B10329" s="4" t="s">
        <v>35333</v>
      </c>
      <c r="C10329" s="4" t="s">
        <v>35334</v>
      </c>
      <c r="D10329" s="4" t="s">
        <v>35335</v>
      </c>
      <c r="E10329" s="4" t="s">
        <v>10</v>
      </c>
      <c r="F10329" s="4" t="s">
        <v>10</v>
      </c>
      <c r="G10329" s="4" t="s">
        <v>12</v>
      </c>
    </row>
    <row r="10330" customFormat="false" ht="15.75" hidden="false" customHeight="false" outlineLevel="0" collapsed="false">
      <c r="A10330" s="3" t="n">
        <v>10329</v>
      </c>
      <c r="B10330" s="4" t="s">
        <v>35336</v>
      </c>
      <c r="C10330" s="4" t="s">
        <v>5701</v>
      </c>
      <c r="D10330" s="4" t="s">
        <v>35337</v>
      </c>
      <c r="E10330" s="4" t="n">
        <v>8200776271</v>
      </c>
      <c r="F10330" s="4" t="s">
        <v>10</v>
      </c>
      <c r="G10330" s="4" t="s">
        <v>12</v>
      </c>
    </row>
    <row r="10331" customFormat="false" ht="15.75" hidden="false" customHeight="false" outlineLevel="0" collapsed="false">
      <c r="A10331" s="3" t="n">
        <v>10330</v>
      </c>
      <c r="B10331" s="4" t="s">
        <v>35338</v>
      </c>
      <c r="C10331" s="4" t="s">
        <v>35339</v>
      </c>
      <c r="D10331" s="4" t="s">
        <v>35340</v>
      </c>
      <c r="E10331" s="4" t="n">
        <f aca="false">+912222182528</f>
        <v>912222182528</v>
      </c>
      <c r="F10331" s="4" t="s">
        <v>35341</v>
      </c>
      <c r="G10331" s="4" t="s">
        <v>12</v>
      </c>
    </row>
    <row r="10332" customFormat="false" ht="15.75" hidden="false" customHeight="false" outlineLevel="0" collapsed="false">
      <c r="A10332" s="3" t="n">
        <v>10331</v>
      </c>
      <c r="B10332" s="4" t="s">
        <v>35342</v>
      </c>
      <c r="C10332" s="4" t="s">
        <v>51</v>
      </c>
      <c r="D10332" s="4" t="s">
        <v>35343</v>
      </c>
      <c r="E10332" s="4" t="s">
        <v>10</v>
      </c>
      <c r="F10332" s="4" t="s">
        <v>35344</v>
      </c>
      <c r="G10332" s="4" t="s">
        <v>12</v>
      </c>
    </row>
    <row r="10333" customFormat="false" ht="15.75" hidden="false" customHeight="false" outlineLevel="0" collapsed="false">
      <c r="A10333" s="3" t="n">
        <v>10332</v>
      </c>
      <c r="B10333" s="4" t="s">
        <v>35345</v>
      </c>
      <c r="C10333" s="4" t="s">
        <v>35346</v>
      </c>
      <c r="D10333" s="4" t="s">
        <v>35347</v>
      </c>
      <c r="E10333" s="4" t="s">
        <v>10</v>
      </c>
      <c r="F10333" s="4" t="s">
        <v>35348</v>
      </c>
      <c r="G10333" s="4" t="s">
        <v>12</v>
      </c>
    </row>
    <row r="10334" customFormat="false" ht="15.75" hidden="false" customHeight="false" outlineLevel="0" collapsed="false">
      <c r="A10334" s="3" t="n">
        <v>10333</v>
      </c>
      <c r="B10334" s="4" t="s">
        <v>35349</v>
      </c>
      <c r="C10334" s="4" t="s">
        <v>35327</v>
      </c>
      <c r="D10334" s="4" t="s">
        <v>35350</v>
      </c>
      <c r="E10334" s="4" t="n">
        <v>8657002745</v>
      </c>
      <c r="F10334" s="4" t="s">
        <v>10</v>
      </c>
      <c r="G10334" s="4" t="s">
        <v>12</v>
      </c>
    </row>
    <row r="10335" customFormat="false" ht="15.75" hidden="false" customHeight="false" outlineLevel="0" collapsed="false">
      <c r="A10335" s="3" t="n">
        <v>10334</v>
      </c>
      <c r="B10335" s="4" t="s">
        <v>35351</v>
      </c>
      <c r="C10335" s="4" t="s">
        <v>35352</v>
      </c>
      <c r="D10335" s="4" t="s">
        <v>35353</v>
      </c>
      <c r="E10335" s="4" t="s">
        <v>10</v>
      </c>
      <c r="F10335" s="4" t="s">
        <v>35354</v>
      </c>
      <c r="G10335" s="4" t="s">
        <v>12</v>
      </c>
    </row>
    <row r="10336" customFormat="false" ht="15.75" hidden="false" customHeight="false" outlineLevel="0" collapsed="false">
      <c r="A10336" s="3" t="n">
        <v>10335</v>
      </c>
      <c r="B10336" s="4" t="s">
        <v>35355</v>
      </c>
      <c r="C10336" s="4" t="s">
        <v>35356</v>
      </c>
      <c r="D10336" s="4" t="s">
        <v>35357</v>
      </c>
      <c r="E10336" s="4" t="n">
        <f aca="false">+919448058754</f>
        <v>919448058754</v>
      </c>
      <c r="F10336" s="4" t="s">
        <v>35358</v>
      </c>
      <c r="G10336" s="4" t="s">
        <v>12</v>
      </c>
    </row>
    <row r="10337" customFormat="false" ht="15.75" hidden="false" customHeight="false" outlineLevel="0" collapsed="false">
      <c r="A10337" s="3" t="n">
        <v>10336</v>
      </c>
      <c r="B10337" s="4" t="s">
        <v>35359</v>
      </c>
      <c r="C10337" s="4" t="s">
        <v>35360</v>
      </c>
      <c r="D10337" s="4" t="s">
        <v>35361</v>
      </c>
      <c r="E10337" s="4" t="s">
        <v>10</v>
      </c>
      <c r="F10337" s="4" t="s">
        <v>35362</v>
      </c>
      <c r="G10337" s="4" t="s">
        <v>12</v>
      </c>
    </row>
    <row r="10338" customFormat="false" ht="15.75" hidden="false" customHeight="false" outlineLevel="0" collapsed="false">
      <c r="A10338" s="3" t="n">
        <v>10337</v>
      </c>
      <c r="B10338" s="4" t="s">
        <v>35363</v>
      </c>
      <c r="C10338" s="4" t="s">
        <v>35364</v>
      </c>
      <c r="D10338" s="4" t="s">
        <v>35365</v>
      </c>
      <c r="E10338" s="4" t="n">
        <v>9004626789</v>
      </c>
      <c r="F10338" s="4" t="s">
        <v>35366</v>
      </c>
      <c r="G10338" s="4" t="s">
        <v>12</v>
      </c>
    </row>
    <row r="10339" customFormat="false" ht="15.75" hidden="false" customHeight="false" outlineLevel="0" collapsed="false">
      <c r="A10339" s="3" t="n">
        <v>10338</v>
      </c>
      <c r="B10339" s="4" t="s">
        <v>35367</v>
      </c>
      <c r="C10339" s="4" t="s">
        <v>14</v>
      </c>
      <c r="D10339" s="4" t="s">
        <v>35368</v>
      </c>
      <c r="E10339" s="4" t="s">
        <v>10</v>
      </c>
      <c r="F10339" s="4" t="s">
        <v>10</v>
      </c>
      <c r="G10339" s="7" t="s">
        <v>146</v>
      </c>
    </row>
    <row r="10340" customFormat="false" ht="15.75" hidden="false" customHeight="false" outlineLevel="0" collapsed="false">
      <c r="A10340" s="3" t="n">
        <v>10339</v>
      </c>
      <c r="B10340" s="4" t="s">
        <v>35369</v>
      </c>
      <c r="C10340" s="4" t="s">
        <v>35370</v>
      </c>
      <c r="D10340" s="4" t="s">
        <v>35371</v>
      </c>
      <c r="E10340" s="4" t="s">
        <v>10</v>
      </c>
      <c r="F10340" s="4" t="s">
        <v>35372</v>
      </c>
      <c r="G10340" s="4" t="s">
        <v>12</v>
      </c>
    </row>
    <row r="10341" customFormat="false" ht="15.75" hidden="false" customHeight="false" outlineLevel="0" collapsed="false">
      <c r="A10341" s="3" t="n">
        <v>10340</v>
      </c>
      <c r="B10341" s="4" t="s">
        <v>35373</v>
      </c>
      <c r="C10341" s="4" t="s">
        <v>35374</v>
      </c>
      <c r="D10341" s="4" t="s">
        <v>35375</v>
      </c>
      <c r="E10341" s="4" t="s">
        <v>35376</v>
      </c>
      <c r="F10341" s="4" t="s">
        <v>35377</v>
      </c>
      <c r="G10341" s="4" t="s">
        <v>12</v>
      </c>
    </row>
    <row r="10342" customFormat="false" ht="15.75" hidden="false" customHeight="false" outlineLevel="0" collapsed="false">
      <c r="A10342" s="3" t="n">
        <v>10341</v>
      </c>
      <c r="B10342" s="4" t="s">
        <v>35378</v>
      </c>
      <c r="C10342" s="4" t="s">
        <v>3495</v>
      </c>
      <c r="D10342" s="4" t="s">
        <v>35379</v>
      </c>
      <c r="E10342" s="4" t="s">
        <v>35380</v>
      </c>
      <c r="F10342" s="4" t="s">
        <v>35381</v>
      </c>
      <c r="G10342" s="4" t="s">
        <v>12</v>
      </c>
    </row>
    <row r="10343" customFormat="false" ht="15.75" hidden="false" customHeight="false" outlineLevel="0" collapsed="false">
      <c r="A10343" s="3" t="n">
        <v>10342</v>
      </c>
      <c r="B10343" s="4" t="s">
        <v>35382</v>
      </c>
      <c r="C10343" s="4" t="s">
        <v>35383</v>
      </c>
      <c r="D10343" s="4" t="s">
        <v>35384</v>
      </c>
      <c r="E10343" s="4" t="n">
        <f aca="false">+919840990592</f>
        <v>919840990592</v>
      </c>
      <c r="F10343" s="4" t="s">
        <v>35385</v>
      </c>
      <c r="G10343" s="4" t="s">
        <v>12</v>
      </c>
    </row>
    <row r="10344" customFormat="false" ht="15.75" hidden="false" customHeight="false" outlineLevel="0" collapsed="false">
      <c r="A10344" s="3" t="n">
        <v>10343</v>
      </c>
      <c r="B10344" s="4" t="s">
        <v>35386</v>
      </c>
      <c r="C10344" s="4" t="s">
        <v>35387</v>
      </c>
      <c r="D10344" s="4" t="s">
        <v>35388</v>
      </c>
      <c r="E10344" s="4" t="n">
        <f aca="false">+919620162254</f>
        <v>919620162254</v>
      </c>
      <c r="F10344" s="4" t="s">
        <v>35389</v>
      </c>
      <c r="G10344" s="4" t="s">
        <v>12</v>
      </c>
    </row>
    <row r="10345" customFormat="false" ht="15.75" hidden="false" customHeight="false" outlineLevel="0" collapsed="false">
      <c r="A10345" s="3" t="n">
        <v>10344</v>
      </c>
      <c r="B10345" s="4" t="s">
        <v>35390</v>
      </c>
      <c r="C10345" s="4" t="s">
        <v>35391</v>
      </c>
      <c r="D10345" s="4" t="s">
        <v>35392</v>
      </c>
      <c r="E10345" s="4" t="s">
        <v>10</v>
      </c>
      <c r="F10345" s="4" t="s">
        <v>35393</v>
      </c>
      <c r="G10345" s="4" t="s">
        <v>12</v>
      </c>
    </row>
    <row r="10346" customFormat="false" ht="15.75" hidden="false" customHeight="false" outlineLevel="0" collapsed="false">
      <c r="A10346" s="3" t="n">
        <v>10345</v>
      </c>
      <c r="B10346" s="4" t="s">
        <v>35394</v>
      </c>
      <c r="C10346" s="4" t="s">
        <v>21709</v>
      </c>
      <c r="D10346" s="4" t="s">
        <v>35395</v>
      </c>
      <c r="E10346" s="4" t="n">
        <v>9582596176</v>
      </c>
      <c r="F10346" s="4" t="s">
        <v>35396</v>
      </c>
      <c r="G10346" s="4" t="s">
        <v>12</v>
      </c>
    </row>
    <row r="10347" customFormat="false" ht="15.75" hidden="false" customHeight="false" outlineLevel="0" collapsed="false">
      <c r="A10347" s="3" t="n">
        <v>10346</v>
      </c>
      <c r="B10347" s="4" t="s">
        <v>35397</v>
      </c>
      <c r="C10347" s="4" t="s">
        <v>35398</v>
      </c>
      <c r="D10347" s="4" t="s">
        <v>35399</v>
      </c>
      <c r="E10347" s="4" t="n">
        <f aca="false">+918067223600</f>
        <v>918067223600</v>
      </c>
      <c r="F10347" s="4" t="s">
        <v>35400</v>
      </c>
      <c r="G10347" s="4" t="s">
        <v>12</v>
      </c>
    </row>
    <row r="10348" customFormat="false" ht="15.75" hidden="false" customHeight="false" outlineLevel="0" collapsed="false">
      <c r="A10348" s="3" t="n">
        <v>10347</v>
      </c>
      <c r="B10348" s="4" t="s">
        <v>35401</v>
      </c>
      <c r="C10348" s="4" t="s">
        <v>21839</v>
      </c>
      <c r="D10348" s="4" t="s">
        <v>35402</v>
      </c>
      <c r="E10348" s="4" t="s">
        <v>10</v>
      </c>
      <c r="F10348" s="4" t="s">
        <v>35403</v>
      </c>
      <c r="G10348" s="4" t="s">
        <v>12</v>
      </c>
    </row>
    <row r="10349" customFormat="false" ht="15.75" hidden="false" customHeight="false" outlineLevel="0" collapsed="false">
      <c r="A10349" s="3" t="n">
        <v>10348</v>
      </c>
      <c r="B10349" s="4" t="s">
        <v>35404</v>
      </c>
      <c r="C10349" s="4" t="s">
        <v>171</v>
      </c>
      <c r="D10349" s="4" t="s">
        <v>35405</v>
      </c>
      <c r="E10349" s="4" t="n">
        <f aca="false">+919900151661</f>
        <v>919900151661</v>
      </c>
      <c r="F10349" s="10" t="s">
        <v>35406</v>
      </c>
      <c r="G10349" s="4" t="s">
        <v>12</v>
      </c>
    </row>
    <row r="10350" customFormat="false" ht="15.75" hidden="false" customHeight="false" outlineLevel="0" collapsed="false">
      <c r="A10350" s="3" t="n">
        <v>10349</v>
      </c>
      <c r="B10350" s="4" t="s">
        <v>35407</v>
      </c>
      <c r="C10350" s="4" t="s">
        <v>1708</v>
      </c>
      <c r="D10350" s="4" t="s">
        <v>35408</v>
      </c>
      <c r="E10350" s="4" t="n">
        <v>7303192540</v>
      </c>
      <c r="F10350" s="4" t="s">
        <v>35409</v>
      </c>
      <c r="G10350" s="4" t="s">
        <v>12</v>
      </c>
    </row>
    <row r="10351" customFormat="false" ht="15.75" hidden="false" customHeight="false" outlineLevel="0" collapsed="false">
      <c r="A10351" s="3" t="n">
        <v>10350</v>
      </c>
      <c r="B10351" s="4" t="s">
        <v>35410</v>
      </c>
      <c r="C10351" s="4" t="s">
        <v>6853</v>
      </c>
      <c r="D10351" s="4" t="s">
        <v>35411</v>
      </c>
      <c r="E10351" s="4" t="s">
        <v>10</v>
      </c>
      <c r="F10351" s="4" t="s">
        <v>35412</v>
      </c>
      <c r="G10351" s="4" t="s">
        <v>12</v>
      </c>
    </row>
    <row r="10352" customFormat="false" ht="15.75" hidden="false" customHeight="false" outlineLevel="0" collapsed="false">
      <c r="A10352" s="3" t="n">
        <v>10351</v>
      </c>
      <c r="B10352" s="4" t="s">
        <v>35413</v>
      </c>
      <c r="C10352" s="4" t="s">
        <v>35414</v>
      </c>
      <c r="D10352" s="4" t="s">
        <v>35415</v>
      </c>
      <c r="E10352" s="4" t="s">
        <v>10</v>
      </c>
      <c r="F10352" s="4" t="s">
        <v>35416</v>
      </c>
      <c r="G10352" s="4" t="s">
        <v>12</v>
      </c>
    </row>
    <row r="10353" customFormat="false" ht="15.75" hidden="false" customHeight="false" outlineLevel="0" collapsed="false">
      <c r="A10353" s="3" t="n">
        <v>10352</v>
      </c>
      <c r="B10353" s="4" t="s">
        <v>35417</v>
      </c>
      <c r="C10353" s="4" t="s">
        <v>35418</v>
      </c>
      <c r="D10353" s="4" t="s">
        <v>35419</v>
      </c>
      <c r="E10353" s="4" t="n">
        <f aca="false">+914222542670</f>
        <v>914222542670</v>
      </c>
      <c r="F10353" s="4" t="s">
        <v>35420</v>
      </c>
      <c r="G10353" s="4" t="s">
        <v>12</v>
      </c>
    </row>
    <row r="10354" customFormat="false" ht="15.75" hidden="false" customHeight="false" outlineLevel="0" collapsed="false">
      <c r="A10354" s="3" t="n">
        <v>10353</v>
      </c>
      <c r="B10354" s="4" t="s">
        <v>35421</v>
      </c>
      <c r="C10354" s="4" t="s">
        <v>12983</v>
      </c>
      <c r="D10354" s="4" t="s">
        <v>35422</v>
      </c>
      <c r="E10354" s="4" t="s">
        <v>10</v>
      </c>
      <c r="F10354" s="4" t="s">
        <v>10</v>
      </c>
      <c r="G10354" s="4" t="s">
        <v>12</v>
      </c>
    </row>
    <row r="10355" customFormat="false" ht="15.75" hidden="false" customHeight="false" outlineLevel="0" collapsed="false">
      <c r="A10355" s="3" t="n">
        <v>10354</v>
      </c>
      <c r="B10355" s="4" t="s">
        <v>35423</v>
      </c>
      <c r="C10355" s="4" t="s">
        <v>35424</v>
      </c>
      <c r="D10355" s="4" t="s">
        <v>35425</v>
      </c>
      <c r="E10355" s="4" t="s">
        <v>10</v>
      </c>
      <c r="F10355" s="4" t="s">
        <v>35426</v>
      </c>
      <c r="G10355" s="4" t="s">
        <v>12</v>
      </c>
    </row>
    <row r="10356" customFormat="false" ht="15.75" hidden="false" customHeight="false" outlineLevel="0" collapsed="false">
      <c r="A10356" s="3" t="n">
        <v>10355</v>
      </c>
      <c r="B10356" s="4" t="s">
        <v>35427</v>
      </c>
      <c r="C10356" s="4" t="s">
        <v>35428</v>
      </c>
      <c r="D10356" s="4" t="s">
        <v>35429</v>
      </c>
      <c r="E10356" s="4" t="n">
        <v>9909931087</v>
      </c>
      <c r="F10356" s="4" t="s">
        <v>10</v>
      </c>
      <c r="G10356" s="4" t="s">
        <v>12</v>
      </c>
    </row>
    <row r="10357" customFormat="false" ht="15.75" hidden="false" customHeight="false" outlineLevel="0" collapsed="false">
      <c r="A10357" s="3" t="n">
        <v>10356</v>
      </c>
      <c r="B10357" s="4" t="s">
        <v>35430</v>
      </c>
      <c r="C10357" s="4" t="s">
        <v>35431</v>
      </c>
      <c r="D10357" s="4" t="s">
        <v>35432</v>
      </c>
      <c r="E10357" s="4" t="s">
        <v>10</v>
      </c>
      <c r="F10357" s="4" t="s">
        <v>35433</v>
      </c>
      <c r="G10357" s="4" t="s">
        <v>12</v>
      </c>
    </row>
    <row r="10358" customFormat="false" ht="15.75" hidden="false" customHeight="false" outlineLevel="0" collapsed="false">
      <c r="A10358" s="3" t="n">
        <v>10357</v>
      </c>
      <c r="B10358" s="4" t="s">
        <v>35434</v>
      </c>
      <c r="C10358" s="4" t="s">
        <v>11399</v>
      </c>
      <c r="D10358" s="4" t="s">
        <v>35435</v>
      </c>
      <c r="E10358" s="4" t="n">
        <f aca="false">+919676674427</f>
        <v>919676674427</v>
      </c>
      <c r="F10358" s="4" t="s">
        <v>35436</v>
      </c>
      <c r="G10358" s="4" t="s">
        <v>12</v>
      </c>
    </row>
    <row r="10359" customFormat="false" ht="15.75" hidden="false" customHeight="false" outlineLevel="0" collapsed="false">
      <c r="A10359" s="3" t="n">
        <v>10358</v>
      </c>
      <c r="B10359" s="4" t="s">
        <v>35437</v>
      </c>
      <c r="C10359" s="4" t="s">
        <v>35438</v>
      </c>
      <c r="D10359" s="4" t="s">
        <v>35439</v>
      </c>
      <c r="E10359" s="4" t="s">
        <v>10</v>
      </c>
      <c r="F10359" s="4" t="s">
        <v>10</v>
      </c>
      <c r="G10359" s="4" t="s">
        <v>12</v>
      </c>
    </row>
    <row r="10360" customFormat="false" ht="15.75" hidden="false" customHeight="false" outlineLevel="0" collapsed="false">
      <c r="A10360" s="3" t="n">
        <v>10359</v>
      </c>
      <c r="B10360" s="4" t="s">
        <v>35440</v>
      </c>
      <c r="C10360" s="4" t="s">
        <v>51</v>
      </c>
      <c r="D10360" s="4" t="s">
        <v>35441</v>
      </c>
      <c r="E10360" s="4" t="n">
        <f aca="false">+911145613160</f>
        <v>911145613160</v>
      </c>
      <c r="F10360" s="4" t="s">
        <v>35442</v>
      </c>
      <c r="G10360" s="4" t="s">
        <v>12</v>
      </c>
    </row>
    <row r="10361" customFormat="false" ht="15.75" hidden="false" customHeight="false" outlineLevel="0" collapsed="false">
      <c r="A10361" s="3" t="n">
        <v>10360</v>
      </c>
      <c r="B10361" s="4" t="s">
        <v>35443</v>
      </c>
      <c r="C10361" s="4" t="s">
        <v>31</v>
      </c>
      <c r="D10361" s="4" t="s">
        <v>35444</v>
      </c>
      <c r="E10361" s="4" t="s">
        <v>10</v>
      </c>
      <c r="F10361" s="4" t="s">
        <v>35445</v>
      </c>
      <c r="G10361" s="4" t="s">
        <v>12</v>
      </c>
    </row>
    <row r="10362" customFormat="false" ht="15.75" hidden="false" customHeight="false" outlineLevel="0" collapsed="false">
      <c r="A10362" s="3" t="n">
        <v>10361</v>
      </c>
      <c r="B10362" s="4" t="s">
        <v>35446</v>
      </c>
      <c r="C10362" s="4" t="s">
        <v>35447</v>
      </c>
      <c r="D10362" s="4" t="s">
        <v>35448</v>
      </c>
      <c r="E10362" s="4" t="n">
        <f aca="false">+914430980300</f>
        <v>914430980300</v>
      </c>
      <c r="F10362" s="4" t="s">
        <v>35449</v>
      </c>
      <c r="G10362" s="4" t="s">
        <v>12</v>
      </c>
    </row>
    <row r="10363" customFormat="false" ht="15.75" hidden="false" customHeight="false" outlineLevel="0" collapsed="false">
      <c r="A10363" s="3" t="n">
        <v>10362</v>
      </c>
      <c r="B10363" s="4" t="s">
        <v>35450</v>
      </c>
      <c r="C10363" s="4" t="s">
        <v>9112</v>
      </c>
      <c r="D10363" s="4" t="s">
        <v>35451</v>
      </c>
      <c r="E10363" s="4" t="n">
        <f aca="false">+911244260818</f>
        <v>911244260818</v>
      </c>
      <c r="F10363" s="4" t="s">
        <v>35452</v>
      </c>
      <c r="G10363" s="4" t="s">
        <v>12</v>
      </c>
    </row>
    <row r="10364" customFormat="false" ht="15.75" hidden="false" customHeight="false" outlineLevel="0" collapsed="false">
      <c r="A10364" s="3" t="n">
        <v>10363</v>
      </c>
      <c r="B10364" s="4" t="s">
        <v>35453</v>
      </c>
      <c r="C10364" s="4" t="s">
        <v>35454</v>
      </c>
      <c r="D10364" s="4" t="s">
        <v>35455</v>
      </c>
      <c r="E10364" s="4" t="s">
        <v>10</v>
      </c>
      <c r="F10364" s="4" t="s">
        <v>10</v>
      </c>
      <c r="G10364" s="4" t="s">
        <v>12</v>
      </c>
    </row>
    <row r="10365" customFormat="false" ht="15.75" hidden="false" customHeight="false" outlineLevel="0" collapsed="false">
      <c r="A10365" s="3" t="n">
        <v>10364</v>
      </c>
      <c r="B10365" s="4" t="s">
        <v>35456</v>
      </c>
      <c r="C10365" s="4" t="s">
        <v>35457</v>
      </c>
      <c r="D10365" s="4" t="s">
        <v>35458</v>
      </c>
      <c r="E10365" s="4" t="s">
        <v>10</v>
      </c>
      <c r="F10365" s="4" t="s">
        <v>10</v>
      </c>
      <c r="G10365" s="4" t="s">
        <v>12</v>
      </c>
    </row>
    <row r="10366" customFormat="false" ht="15.75" hidden="false" customHeight="false" outlineLevel="0" collapsed="false">
      <c r="A10366" s="3" t="n">
        <v>10365</v>
      </c>
      <c r="B10366" s="4" t="s">
        <v>35459</v>
      </c>
      <c r="C10366" s="4" t="s">
        <v>35460</v>
      </c>
      <c r="D10366" s="4" t="s">
        <v>35461</v>
      </c>
      <c r="E10366" s="4" t="s">
        <v>10</v>
      </c>
      <c r="F10366" s="4" t="s">
        <v>10</v>
      </c>
      <c r="G10366" s="4" t="s">
        <v>12</v>
      </c>
    </row>
    <row r="10367" customFormat="false" ht="15.75" hidden="false" customHeight="false" outlineLevel="0" collapsed="false">
      <c r="A10367" s="3" t="n">
        <v>10366</v>
      </c>
      <c r="B10367" s="4" t="s">
        <v>35462</v>
      </c>
      <c r="C10367" s="4" t="s">
        <v>35463</v>
      </c>
      <c r="D10367" s="4" t="s">
        <v>35464</v>
      </c>
      <c r="E10367" s="4" t="s">
        <v>35465</v>
      </c>
      <c r="F10367" s="4" t="s">
        <v>35466</v>
      </c>
      <c r="G10367" s="4" t="s">
        <v>12</v>
      </c>
    </row>
    <row r="10368" customFormat="false" ht="15.75" hidden="false" customHeight="false" outlineLevel="0" collapsed="false">
      <c r="A10368" s="3" t="n">
        <v>10367</v>
      </c>
      <c r="B10368" s="4" t="s">
        <v>35467</v>
      </c>
      <c r="C10368" s="4" t="s">
        <v>31</v>
      </c>
      <c r="D10368" s="4" t="s">
        <v>35468</v>
      </c>
      <c r="E10368" s="4" t="s">
        <v>10</v>
      </c>
      <c r="F10368" s="4" t="s">
        <v>35469</v>
      </c>
      <c r="G10368" s="4" t="s">
        <v>12</v>
      </c>
    </row>
    <row r="10369" customFormat="false" ht="15.75" hidden="false" customHeight="false" outlineLevel="0" collapsed="false">
      <c r="A10369" s="3" t="n">
        <v>10368</v>
      </c>
      <c r="B10369" s="4" t="s">
        <v>35470</v>
      </c>
      <c r="C10369" s="4" t="s">
        <v>35471</v>
      </c>
      <c r="D10369" s="4" t="s">
        <v>35472</v>
      </c>
      <c r="E10369" s="4" t="n">
        <f aca="false">+919381011009</f>
        <v>919381011009</v>
      </c>
      <c r="F10369" s="4" t="s">
        <v>35473</v>
      </c>
      <c r="G10369" s="4" t="s">
        <v>12</v>
      </c>
    </row>
    <row r="10370" customFormat="false" ht="15.75" hidden="false" customHeight="false" outlineLevel="0" collapsed="false">
      <c r="A10370" s="3" t="n">
        <v>10369</v>
      </c>
      <c r="B10370" s="4" t="s">
        <v>35474</v>
      </c>
      <c r="C10370" s="4" t="s">
        <v>35475</v>
      </c>
      <c r="D10370" s="4" t="s">
        <v>35476</v>
      </c>
      <c r="E10370" s="4" t="s">
        <v>10</v>
      </c>
      <c r="F10370" s="10" t="s">
        <v>35477</v>
      </c>
      <c r="G10370" s="4" t="s">
        <v>12</v>
      </c>
    </row>
    <row r="10371" customFormat="false" ht="15.75" hidden="false" customHeight="false" outlineLevel="0" collapsed="false">
      <c r="A10371" s="3" t="n">
        <v>10370</v>
      </c>
      <c r="B10371" s="4" t="s">
        <v>35478</v>
      </c>
      <c r="C10371" s="4" t="s">
        <v>35479</v>
      </c>
      <c r="D10371" s="4" t="s">
        <v>35480</v>
      </c>
      <c r="E10371" s="4" t="s">
        <v>10</v>
      </c>
      <c r="F10371" s="4" t="s">
        <v>10</v>
      </c>
      <c r="G10371" s="4" t="s">
        <v>12</v>
      </c>
    </row>
    <row r="10372" customFormat="false" ht="15.75" hidden="false" customHeight="false" outlineLevel="0" collapsed="false">
      <c r="A10372" s="3" t="n">
        <v>10371</v>
      </c>
      <c r="B10372" s="4" t="s">
        <v>35481</v>
      </c>
      <c r="C10372" s="4" t="s">
        <v>30591</v>
      </c>
      <c r="D10372" s="4" t="s">
        <v>35482</v>
      </c>
      <c r="E10372" s="4" t="s">
        <v>10</v>
      </c>
      <c r="F10372" s="4" t="s">
        <v>10</v>
      </c>
      <c r="G10372" s="4" t="s">
        <v>12</v>
      </c>
    </row>
    <row r="10373" customFormat="false" ht="15.75" hidden="false" customHeight="false" outlineLevel="0" collapsed="false">
      <c r="A10373" s="3" t="n">
        <v>10372</v>
      </c>
      <c r="B10373" s="4" t="s">
        <v>35483</v>
      </c>
      <c r="C10373" s="4" t="s">
        <v>35484</v>
      </c>
      <c r="D10373" s="4" t="s">
        <v>35485</v>
      </c>
      <c r="E10373" s="4" t="s">
        <v>10</v>
      </c>
      <c r="F10373" s="4" t="s">
        <v>35486</v>
      </c>
      <c r="G10373" s="4" t="s">
        <v>12</v>
      </c>
    </row>
    <row r="10374" customFormat="false" ht="15.75" hidden="false" customHeight="false" outlineLevel="0" collapsed="false">
      <c r="A10374" s="3" t="n">
        <v>10373</v>
      </c>
      <c r="B10374" s="4" t="s">
        <v>35487</v>
      </c>
      <c r="C10374" s="4" t="s">
        <v>35488</v>
      </c>
      <c r="D10374" s="4" t="s">
        <v>35489</v>
      </c>
      <c r="E10374" s="4" t="n">
        <f aca="false">+914344276780</f>
        <v>914344276780</v>
      </c>
      <c r="F10374" s="4" t="s">
        <v>35490</v>
      </c>
      <c r="G10374" s="4" t="s">
        <v>12</v>
      </c>
    </row>
    <row r="10375" customFormat="false" ht="15.75" hidden="false" customHeight="false" outlineLevel="0" collapsed="false">
      <c r="A10375" s="3" t="n">
        <v>10374</v>
      </c>
      <c r="B10375" s="4" t="s">
        <v>35491</v>
      </c>
      <c r="C10375" s="4" t="s">
        <v>35492</v>
      </c>
      <c r="D10375" s="4" t="s">
        <v>35493</v>
      </c>
      <c r="E10375" s="4" t="s">
        <v>10</v>
      </c>
      <c r="F10375" s="4" t="s">
        <v>10</v>
      </c>
      <c r="G10375" s="4" t="s">
        <v>12</v>
      </c>
    </row>
    <row r="10376" customFormat="false" ht="15.75" hidden="false" customHeight="false" outlineLevel="0" collapsed="false">
      <c r="A10376" s="3" t="n">
        <v>10375</v>
      </c>
      <c r="B10376" s="4" t="s">
        <v>35494</v>
      </c>
      <c r="C10376" s="4" t="s">
        <v>35495</v>
      </c>
      <c r="D10376" s="4" t="s">
        <v>35496</v>
      </c>
      <c r="E10376" s="4" t="s">
        <v>10</v>
      </c>
      <c r="F10376" s="4" t="s">
        <v>35497</v>
      </c>
      <c r="G10376" s="4" t="s">
        <v>12</v>
      </c>
    </row>
    <row r="10377" customFormat="false" ht="15.75" hidden="false" customHeight="false" outlineLevel="0" collapsed="false">
      <c r="A10377" s="3" t="n">
        <v>10376</v>
      </c>
      <c r="B10377" s="4" t="s">
        <v>35498</v>
      </c>
      <c r="C10377" s="4" t="s">
        <v>35499</v>
      </c>
      <c r="D10377" s="4" t="s">
        <v>35500</v>
      </c>
      <c r="E10377" s="4" t="s">
        <v>10</v>
      </c>
      <c r="F10377" s="4" t="s">
        <v>35501</v>
      </c>
      <c r="G10377" s="4" t="s">
        <v>12</v>
      </c>
    </row>
    <row r="10378" customFormat="false" ht="15.75" hidden="false" customHeight="false" outlineLevel="0" collapsed="false">
      <c r="A10378" s="3" t="n">
        <v>10377</v>
      </c>
      <c r="B10378" s="4" t="s">
        <v>35502</v>
      </c>
      <c r="C10378" s="4" t="s">
        <v>35503</v>
      </c>
      <c r="D10378" s="4" t="s">
        <v>35504</v>
      </c>
      <c r="E10378" s="4" t="n">
        <f aca="false">+912336056777</f>
        <v>912336056777</v>
      </c>
      <c r="F10378" s="4" t="s">
        <v>35505</v>
      </c>
      <c r="G10378" s="4" t="s">
        <v>12</v>
      </c>
    </row>
    <row r="10379" customFormat="false" ht="15.75" hidden="false" customHeight="false" outlineLevel="0" collapsed="false">
      <c r="A10379" s="3" t="n">
        <v>10378</v>
      </c>
      <c r="B10379" s="4" t="s">
        <v>35506</v>
      </c>
      <c r="C10379" s="4" t="s">
        <v>171</v>
      </c>
      <c r="D10379" s="4" t="s">
        <v>35507</v>
      </c>
      <c r="E10379" s="4" t="n">
        <f aca="false">+912041055800</f>
        <v>912041055800</v>
      </c>
      <c r="F10379" s="4" t="s">
        <v>35508</v>
      </c>
      <c r="G10379" s="4" t="s">
        <v>12</v>
      </c>
    </row>
    <row r="10380" customFormat="false" ht="15.75" hidden="false" customHeight="false" outlineLevel="0" collapsed="false">
      <c r="A10380" s="3" t="n">
        <v>10379</v>
      </c>
      <c r="B10380" s="4" t="s">
        <v>35509</v>
      </c>
      <c r="C10380" s="4" t="s">
        <v>316</v>
      </c>
      <c r="D10380" s="4" t="s">
        <v>35510</v>
      </c>
      <c r="E10380" s="4" t="s">
        <v>10</v>
      </c>
      <c r="F10380" s="4" t="s">
        <v>35511</v>
      </c>
      <c r="G10380" s="4" t="s">
        <v>12</v>
      </c>
    </row>
    <row r="10381" customFormat="false" ht="15.75" hidden="false" customHeight="false" outlineLevel="0" collapsed="false">
      <c r="A10381" s="3" t="n">
        <v>10380</v>
      </c>
      <c r="B10381" s="4" t="s">
        <v>35512</v>
      </c>
      <c r="C10381" s="4" t="s">
        <v>31</v>
      </c>
      <c r="D10381" s="4" t="s">
        <v>35513</v>
      </c>
      <c r="E10381" s="4" t="s">
        <v>10</v>
      </c>
      <c r="F10381" s="4" t="s">
        <v>35514</v>
      </c>
      <c r="G10381" s="4" t="s">
        <v>12</v>
      </c>
    </row>
    <row r="10382" customFormat="false" ht="15.75" hidden="false" customHeight="false" outlineLevel="0" collapsed="false">
      <c r="A10382" s="3" t="n">
        <v>10381</v>
      </c>
      <c r="B10382" s="4" t="s">
        <v>35515</v>
      </c>
      <c r="C10382" s="4" t="s">
        <v>35516</v>
      </c>
      <c r="D10382" s="4" t="s">
        <v>35517</v>
      </c>
      <c r="E10382" s="4" t="s">
        <v>10</v>
      </c>
      <c r="F10382" s="4" t="s">
        <v>35518</v>
      </c>
      <c r="G10382" s="4" t="s">
        <v>12</v>
      </c>
    </row>
    <row r="10383" customFormat="false" ht="15.75" hidden="false" customHeight="false" outlineLevel="0" collapsed="false">
      <c r="A10383" s="3" t="n">
        <v>10382</v>
      </c>
      <c r="B10383" s="4" t="s">
        <v>35519</v>
      </c>
      <c r="C10383" s="4" t="s">
        <v>35520</v>
      </c>
      <c r="D10383" s="4" t="s">
        <v>35521</v>
      </c>
      <c r="E10383" s="4" t="s">
        <v>10</v>
      </c>
      <c r="F10383" s="4" t="s">
        <v>35522</v>
      </c>
      <c r="G10383" s="4" t="s">
        <v>12</v>
      </c>
    </row>
    <row r="10384" customFormat="false" ht="15.75" hidden="false" customHeight="false" outlineLevel="0" collapsed="false">
      <c r="A10384" s="3" t="n">
        <v>10383</v>
      </c>
      <c r="B10384" s="4" t="s">
        <v>35523</v>
      </c>
      <c r="C10384" s="4" t="s">
        <v>32973</v>
      </c>
      <c r="D10384" s="4" t="s">
        <v>35524</v>
      </c>
      <c r="E10384" s="4" t="s">
        <v>10</v>
      </c>
      <c r="F10384" s="4" t="s">
        <v>35525</v>
      </c>
      <c r="G10384" s="4" t="s">
        <v>12</v>
      </c>
    </row>
    <row r="10385" customFormat="false" ht="15.75" hidden="false" customHeight="false" outlineLevel="0" collapsed="false">
      <c r="A10385" s="3" t="n">
        <v>10384</v>
      </c>
      <c r="B10385" s="4" t="s">
        <v>35526</v>
      </c>
      <c r="C10385" s="4" t="s">
        <v>14</v>
      </c>
      <c r="D10385" s="4" t="s">
        <v>35527</v>
      </c>
      <c r="E10385" s="4" t="s">
        <v>10</v>
      </c>
      <c r="F10385" s="4" t="s">
        <v>35528</v>
      </c>
      <c r="G10385" s="4" t="s">
        <v>12</v>
      </c>
    </row>
    <row r="10386" customFormat="false" ht="15.75" hidden="false" customHeight="false" outlineLevel="0" collapsed="false">
      <c r="A10386" s="3" t="n">
        <v>10385</v>
      </c>
      <c r="B10386" s="4" t="s">
        <v>35529</v>
      </c>
      <c r="C10386" s="4" t="s">
        <v>35530</v>
      </c>
      <c r="D10386" s="4" t="s">
        <v>35531</v>
      </c>
      <c r="E10386" s="4" t="s">
        <v>10</v>
      </c>
      <c r="F10386" s="4" t="s">
        <v>35532</v>
      </c>
      <c r="G10386" s="4" t="s">
        <v>12</v>
      </c>
    </row>
    <row r="10387" customFormat="false" ht="15.75" hidden="false" customHeight="false" outlineLevel="0" collapsed="false">
      <c r="A10387" s="3" t="n">
        <v>10386</v>
      </c>
      <c r="B10387" s="4" t="s">
        <v>35533</v>
      </c>
      <c r="C10387" s="4" t="s">
        <v>35534</v>
      </c>
      <c r="D10387" s="4" t="s">
        <v>35535</v>
      </c>
      <c r="E10387" s="4" t="s">
        <v>10</v>
      </c>
      <c r="F10387" s="4" t="s">
        <v>35536</v>
      </c>
      <c r="G10387" s="4" t="s">
        <v>12</v>
      </c>
    </row>
    <row r="10388" customFormat="false" ht="15.75" hidden="false" customHeight="false" outlineLevel="0" collapsed="false">
      <c r="A10388" s="3" t="n">
        <v>10387</v>
      </c>
      <c r="B10388" s="4" t="s">
        <v>35537</v>
      </c>
      <c r="C10388" s="4" t="s">
        <v>35538</v>
      </c>
      <c r="D10388" s="4" t="s">
        <v>35539</v>
      </c>
      <c r="E10388" s="4" t="s">
        <v>10</v>
      </c>
      <c r="F10388" s="4" t="s">
        <v>30920</v>
      </c>
      <c r="G10388" s="4" t="s">
        <v>12</v>
      </c>
    </row>
    <row r="10389" customFormat="false" ht="15.75" hidden="false" customHeight="false" outlineLevel="0" collapsed="false">
      <c r="A10389" s="3" t="n">
        <v>10388</v>
      </c>
      <c r="B10389" s="4" t="s">
        <v>35540</v>
      </c>
      <c r="C10389" s="4" t="s">
        <v>1652</v>
      </c>
      <c r="D10389" s="4" t="s">
        <v>35541</v>
      </c>
      <c r="E10389" s="4" t="n">
        <f aca="false">+918041220749</f>
        <v>918041220749</v>
      </c>
      <c r="F10389" s="4" t="s">
        <v>35542</v>
      </c>
      <c r="G10389" s="4" t="s">
        <v>12</v>
      </c>
    </row>
    <row r="10390" customFormat="false" ht="15.75" hidden="false" customHeight="false" outlineLevel="0" collapsed="false">
      <c r="A10390" s="3" t="n">
        <v>10389</v>
      </c>
      <c r="B10390" s="4" t="s">
        <v>35543</v>
      </c>
      <c r="C10390" s="4" t="s">
        <v>2618</v>
      </c>
      <c r="D10390" s="6" t="s">
        <v>35544</v>
      </c>
      <c r="E10390" s="4" t="s">
        <v>10</v>
      </c>
      <c r="F10390" s="4" t="s">
        <v>35545</v>
      </c>
      <c r="G10390" s="4" t="s">
        <v>12</v>
      </c>
    </row>
    <row r="10391" customFormat="false" ht="15.75" hidden="false" customHeight="false" outlineLevel="0" collapsed="false">
      <c r="A10391" s="3" t="n">
        <v>10390</v>
      </c>
      <c r="B10391" s="4" t="s">
        <v>35546</v>
      </c>
      <c r="C10391" s="4" t="s">
        <v>35547</v>
      </c>
      <c r="D10391" s="4" t="s">
        <v>35548</v>
      </c>
      <c r="E10391" s="4" t="n">
        <f aca="false">+918065594977</f>
        <v>918065594977</v>
      </c>
      <c r="F10391" s="4" t="s">
        <v>35549</v>
      </c>
      <c r="G10391" s="4" t="s">
        <v>12</v>
      </c>
    </row>
    <row r="10392" customFormat="false" ht="15.75" hidden="false" customHeight="false" outlineLevel="0" collapsed="false">
      <c r="A10392" s="3" t="n">
        <v>10391</v>
      </c>
      <c r="B10392" s="4" t="s">
        <v>35550</v>
      </c>
      <c r="C10392" s="4" t="s">
        <v>35551</v>
      </c>
      <c r="D10392" s="4" t="s">
        <v>35552</v>
      </c>
      <c r="E10392" s="4" t="s">
        <v>10</v>
      </c>
      <c r="F10392" s="4" t="s">
        <v>35553</v>
      </c>
      <c r="G10392" s="4" t="s">
        <v>12</v>
      </c>
    </row>
    <row r="10393" customFormat="false" ht="15.75" hidden="false" customHeight="false" outlineLevel="0" collapsed="false">
      <c r="A10393" s="3" t="n">
        <v>10392</v>
      </c>
      <c r="B10393" s="4" t="s">
        <v>35554</v>
      </c>
      <c r="C10393" s="4" t="s">
        <v>35555</v>
      </c>
      <c r="D10393" s="4" t="s">
        <v>35556</v>
      </c>
      <c r="E10393" s="4" t="n">
        <f aca="false">+919994042842</f>
        <v>919994042842</v>
      </c>
      <c r="F10393" s="4" t="s">
        <v>35557</v>
      </c>
      <c r="G10393" s="4" t="s">
        <v>12</v>
      </c>
    </row>
    <row r="10394" customFormat="false" ht="15.75" hidden="false" customHeight="false" outlineLevel="0" collapsed="false">
      <c r="A10394" s="3" t="n">
        <v>10393</v>
      </c>
      <c r="B10394" s="4" t="s">
        <v>35558</v>
      </c>
      <c r="C10394" s="4" t="s">
        <v>31</v>
      </c>
      <c r="D10394" s="4" t="s">
        <v>35559</v>
      </c>
      <c r="E10394" s="4" t="n">
        <v>9848199486</v>
      </c>
      <c r="F10394" s="4" t="s">
        <v>35560</v>
      </c>
      <c r="G10394" s="4" t="s">
        <v>12</v>
      </c>
    </row>
    <row r="10395" customFormat="false" ht="15.75" hidden="false" customHeight="false" outlineLevel="0" collapsed="false">
      <c r="A10395" s="3" t="n">
        <v>10394</v>
      </c>
      <c r="B10395" s="4" t="s">
        <v>35561</v>
      </c>
      <c r="C10395" s="4" t="s">
        <v>35562</v>
      </c>
      <c r="D10395" s="4" t="s">
        <v>35563</v>
      </c>
      <c r="E10395" s="4" t="n">
        <f aca="false">+918033500500</f>
        <v>918033500500</v>
      </c>
      <c r="F10395" s="4" t="s">
        <v>35564</v>
      </c>
      <c r="G10395" s="4" t="s">
        <v>12</v>
      </c>
    </row>
    <row r="10396" customFormat="false" ht="15.75" hidden="false" customHeight="false" outlineLevel="0" collapsed="false">
      <c r="A10396" s="3" t="n">
        <v>10395</v>
      </c>
      <c r="B10396" s="4" t="s">
        <v>35565</v>
      </c>
      <c r="C10396" s="5" t="s">
        <v>35566</v>
      </c>
      <c r="D10396" s="4" t="s">
        <v>35567</v>
      </c>
      <c r="E10396" s="4" t="s">
        <v>10</v>
      </c>
      <c r="F10396" s="4" t="s">
        <v>35568</v>
      </c>
      <c r="G10396" s="4" t="s">
        <v>12</v>
      </c>
    </row>
    <row r="10397" customFormat="false" ht="15.75" hidden="false" customHeight="false" outlineLevel="0" collapsed="false">
      <c r="A10397" s="3" t="n">
        <v>10396</v>
      </c>
      <c r="B10397" s="4" t="s">
        <v>35569</v>
      </c>
      <c r="C10397" s="4" t="s">
        <v>10747</v>
      </c>
      <c r="D10397" s="4" t="s">
        <v>35570</v>
      </c>
      <c r="E10397" s="4" t="s">
        <v>10</v>
      </c>
      <c r="F10397" s="4" t="s">
        <v>35571</v>
      </c>
      <c r="G10397" s="4" t="s">
        <v>12</v>
      </c>
    </row>
    <row r="10398" customFormat="false" ht="15.75" hidden="false" customHeight="false" outlineLevel="0" collapsed="false">
      <c r="A10398" s="3" t="n">
        <v>10397</v>
      </c>
      <c r="B10398" s="4" t="s">
        <v>35572</v>
      </c>
      <c r="C10398" s="4" t="s">
        <v>35573</v>
      </c>
      <c r="D10398" s="4" t="s">
        <v>35574</v>
      </c>
      <c r="E10398" s="4" t="n">
        <f aca="false">+919861010656</f>
        <v>919861010656</v>
      </c>
      <c r="F10398" s="4" t="s">
        <v>35575</v>
      </c>
      <c r="G10398" s="4" t="s">
        <v>12</v>
      </c>
    </row>
    <row r="10399" customFormat="false" ht="15.75" hidden="false" customHeight="false" outlineLevel="0" collapsed="false">
      <c r="A10399" s="3" t="n">
        <v>10398</v>
      </c>
      <c r="B10399" s="4" t="s">
        <v>35576</v>
      </c>
      <c r="C10399" s="4" t="s">
        <v>35577</v>
      </c>
      <c r="D10399" s="4" t="s">
        <v>35578</v>
      </c>
      <c r="E10399" s="4" t="n">
        <f aca="false">+914842357256</f>
        <v>914842357256</v>
      </c>
      <c r="F10399" s="4" t="s">
        <v>35579</v>
      </c>
      <c r="G10399" s="4" t="s">
        <v>12</v>
      </c>
    </row>
    <row r="10400" customFormat="false" ht="15.75" hidden="false" customHeight="false" outlineLevel="0" collapsed="false">
      <c r="A10400" s="3" t="n">
        <v>10399</v>
      </c>
      <c r="B10400" s="4" t="s">
        <v>35580</v>
      </c>
      <c r="C10400" s="4" t="s">
        <v>31</v>
      </c>
      <c r="D10400" s="4" t="s">
        <v>35581</v>
      </c>
      <c r="E10400" s="4" t="n">
        <f aca="false">+918888853157</f>
        <v>918888853157</v>
      </c>
      <c r="F10400" s="4" t="s">
        <v>35582</v>
      </c>
      <c r="G10400" s="4" t="s">
        <v>12</v>
      </c>
    </row>
    <row r="10401" customFormat="false" ht="15.75" hidden="false" customHeight="false" outlineLevel="0" collapsed="false">
      <c r="A10401" s="3" t="n">
        <v>10400</v>
      </c>
      <c r="B10401" s="4" t="s">
        <v>35583</v>
      </c>
      <c r="C10401" s="4" t="s">
        <v>35584</v>
      </c>
      <c r="D10401" s="4" t="s">
        <v>35585</v>
      </c>
      <c r="E10401" s="4" t="n">
        <f aca="false">+918013770070</f>
        <v>918013770070</v>
      </c>
      <c r="F10401" s="4" t="s">
        <v>11456</v>
      </c>
      <c r="G10401" s="4" t="s">
        <v>12</v>
      </c>
    </row>
    <row r="10402" customFormat="false" ht="15.75" hidden="false" customHeight="false" outlineLevel="0" collapsed="false">
      <c r="A10402" s="3" t="n">
        <v>10401</v>
      </c>
      <c r="B10402" s="4" t="s">
        <v>35586</v>
      </c>
      <c r="C10402" s="4" t="s">
        <v>35587</v>
      </c>
      <c r="D10402" s="4" t="s">
        <v>35588</v>
      </c>
      <c r="E10402" s="4" t="n">
        <f aca="false">+918028540800  +919740082798   +918030481502</f>
        <v>2755799105100</v>
      </c>
      <c r="F10402" s="4" t="s">
        <v>35589</v>
      </c>
      <c r="G10402" s="4" t="s">
        <v>12</v>
      </c>
    </row>
    <row r="10403" customFormat="false" ht="15.75" hidden="false" customHeight="false" outlineLevel="0" collapsed="false">
      <c r="A10403" s="3" t="n">
        <v>10402</v>
      </c>
      <c r="B10403" s="4" t="s">
        <v>35590</v>
      </c>
      <c r="C10403" s="4" t="s">
        <v>35591</v>
      </c>
      <c r="D10403" s="4" t="s">
        <v>35592</v>
      </c>
      <c r="E10403" s="4" t="n">
        <f aca="false">+918065555751</f>
        <v>918065555751</v>
      </c>
      <c r="F10403" s="4" t="s">
        <v>35593</v>
      </c>
      <c r="G10403" s="4" t="s">
        <v>12</v>
      </c>
    </row>
    <row r="10404" customFormat="false" ht="15.75" hidden="false" customHeight="false" outlineLevel="0" collapsed="false">
      <c r="A10404" s="3" t="n">
        <v>10403</v>
      </c>
      <c r="B10404" s="4" t="s">
        <v>35594</v>
      </c>
      <c r="C10404" s="4" t="s">
        <v>35595</v>
      </c>
      <c r="D10404" s="4" t="s">
        <v>35596</v>
      </c>
      <c r="E10404" s="4" t="s">
        <v>10</v>
      </c>
      <c r="F10404" s="4" t="s">
        <v>35597</v>
      </c>
      <c r="G10404" s="4" t="s">
        <v>12</v>
      </c>
    </row>
    <row r="10405" customFormat="false" ht="15.75" hidden="false" customHeight="false" outlineLevel="0" collapsed="false">
      <c r="A10405" s="3" t="n">
        <v>10404</v>
      </c>
      <c r="B10405" s="4" t="s">
        <v>35598</v>
      </c>
      <c r="C10405" s="4" t="s">
        <v>35599</v>
      </c>
      <c r="D10405" s="4" t="s">
        <v>35600</v>
      </c>
      <c r="E10405" s="4" t="s">
        <v>10</v>
      </c>
      <c r="F10405" s="4" t="s">
        <v>35601</v>
      </c>
      <c r="G10405" s="4" t="s">
        <v>12</v>
      </c>
    </row>
    <row r="10406" customFormat="false" ht="15.75" hidden="false" customHeight="false" outlineLevel="0" collapsed="false">
      <c r="A10406" s="3" t="n">
        <v>10405</v>
      </c>
      <c r="B10406" s="4" t="s">
        <v>35602</v>
      </c>
      <c r="C10406" s="4" t="s">
        <v>31</v>
      </c>
      <c r="D10406" s="4" t="s">
        <v>35603</v>
      </c>
      <c r="E10406" s="4" t="s">
        <v>10</v>
      </c>
      <c r="F10406" s="4" t="s">
        <v>35604</v>
      </c>
      <c r="G10406" s="4" t="s">
        <v>12</v>
      </c>
    </row>
    <row r="10407" customFormat="false" ht="15.75" hidden="false" customHeight="false" outlineLevel="0" collapsed="false">
      <c r="A10407" s="3" t="n">
        <v>10406</v>
      </c>
      <c r="B10407" s="4" t="s">
        <v>35605</v>
      </c>
      <c r="C10407" s="4" t="s">
        <v>6853</v>
      </c>
      <c r="D10407" s="4" t="s">
        <v>35606</v>
      </c>
      <c r="E10407" s="4" t="s">
        <v>10</v>
      </c>
      <c r="F10407" s="4" t="s">
        <v>35607</v>
      </c>
      <c r="G10407" s="4" t="s">
        <v>12</v>
      </c>
    </row>
    <row r="10408" customFormat="false" ht="15.75" hidden="false" customHeight="false" outlineLevel="0" collapsed="false">
      <c r="A10408" s="3" t="n">
        <v>10407</v>
      </c>
      <c r="B10408" s="4" t="s">
        <v>35608</v>
      </c>
      <c r="C10408" s="4" t="s">
        <v>35609</v>
      </c>
      <c r="D10408" s="4" t="s">
        <v>35610</v>
      </c>
      <c r="E10408" s="4" t="s">
        <v>10</v>
      </c>
      <c r="F10408" s="4" t="s">
        <v>35611</v>
      </c>
      <c r="G10408" s="4" t="s">
        <v>12</v>
      </c>
    </row>
    <row r="10409" customFormat="false" ht="15.75" hidden="false" customHeight="false" outlineLevel="0" collapsed="false">
      <c r="A10409" s="3" t="n">
        <v>10408</v>
      </c>
      <c r="B10409" s="4" t="s">
        <v>35612</v>
      </c>
      <c r="C10409" s="4" t="s">
        <v>35613</v>
      </c>
      <c r="D10409" s="4" t="s">
        <v>35614</v>
      </c>
      <c r="E10409" s="4" t="n">
        <f aca="false">+912228293949</f>
        <v>912228293949</v>
      </c>
      <c r="F10409" s="4" t="s">
        <v>35615</v>
      </c>
      <c r="G10409" s="4" t="s">
        <v>12</v>
      </c>
    </row>
    <row r="10410" customFormat="false" ht="15.75" hidden="false" customHeight="false" outlineLevel="0" collapsed="false">
      <c r="A10410" s="3" t="n">
        <v>10409</v>
      </c>
      <c r="B10410" s="4" t="s">
        <v>35616</v>
      </c>
      <c r="C10410" s="4" t="s">
        <v>35617</v>
      </c>
      <c r="D10410" s="4" t="s">
        <v>35618</v>
      </c>
      <c r="E10410" s="4" t="n">
        <f aca="false">+911244745260</f>
        <v>911244745260</v>
      </c>
      <c r="F10410" s="4" t="s">
        <v>35619</v>
      </c>
      <c r="G10410" s="4" t="s">
        <v>12</v>
      </c>
    </row>
    <row r="10411" customFormat="false" ht="15.75" hidden="false" customHeight="false" outlineLevel="0" collapsed="false">
      <c r="A10411" s="3" t="n">
        <v>10410</v>
      </c>
      <c r="B10411" s="4" t="s">
        <v>35620</v>
      </c>
      <c r="C10411" s="4" t="s">
        <v>31</v>
      </c>
      <c r="D10411" s="4" t="s">
        <v>35621</v>
      </c>
      <c r="E10411" s="4" t="s">
        <v>10</v>
      </c>
      <c r="F10411" s="4" t="s">
        <v>35622</v>
      </c>
      <c r="G10411" s="4" t="s">
        <v>12</v>
      </c>
    </row>
    <row r="10412" customFormat="false" ht="15.75" hidden="false" customHeight="false" outlineLevel="0" collapsed="false">
      <c r="A10412" s="3" t="n">
        <v>10411</v>
      </c>
      <c r="B10412" s="4" t="s">
        <v>35623</v>
      </c>
      <c r="C10412" s="4" t="s">
        <v>35624</v>
      </c>
      <c r="D10412" s="4" t="s">
        <v>35625</v>
      </c>
      <c r="E10412" s="4" t="n">
        <f aca="false">+911244168200</f>
        <v>911244168200</v>
      </c>
      <c r="F10412" s="4" t="s">
        <v>35626</v>
      </c>
      <c r="G10412" s="4" t="s">
        <v>12</v>
      </c>
    </row>
    <row r="10413" customFormat="false" ht="15.75" hidden="false" customHeight="false" outlineLevel="0" collapsed="false">
      <c r="A10413" s="3" t="n">
        <v>10412</v>
      </c>
      <c r="B10413" s="4" t="s">
        <v>35627</v>
      </c>
      <c r="C10413" s="4" t="s">
        <v>31</v>
      </c>
      <c r="D10413" s="4" t="s">
        <v>35628</v>
      </c>
      <c r="E10413" s="4" t="s">
        <v>10</v>
      </c>
      <c r="F10413" s="4" t="s">
        <v>35629</v>
      </c>
      <c r="G10413" s="4" t="s">
        <v>12</v>
      </c>
    </row>
    <row r="10414" customFormat="false" ht="15.75" hidden="false" customHeight="false" outlineLevel="0" collapsed="false">
      <c r="A10414" s="3" t="n">
        <v>10413</v>
      </c>
      <c r="B10414" s="4" t="s">
        <v>35630</v>
      </c>
      <c r="C10414" s="4" t="s">
        <v>35631</v>
      </c>
      <c r="D10414" s="4" t="s">
        <v>35632</v>
      </c>
      <c r="E10414" s="4" t="s">
        <v>10</v>
      </c>
      <c r="F10414" s="4" t="s">
        <v>35633</v>
      </c>
      <c r="G10414" s="4" t="s">
        <v>12</v>
      </c>
    </row>
    <row r="10415" customFormat="false" ht="15.75" hidden="false" customHeight="false" outlineLevel="0" collapsed="false">
      <c r="A10415" s="3" t="n">
        <v>10414</v>
      </c>
      <c r="B10415" s="4" t="s">
        <v>35634</v>
      </c>
      <c r="C10415" s="4" t="s">
        <v>31</v>
      </c>
      <c r="D10415" s="4" t="s">
        <v>35635</v>
      </c>
      <c r="E10415" s="4" t="n">
        <f aca="false">+911244066685</f>
        <v>911244066685</v>
      </c>
      <c r="F10415" s="4" t="s">
        <v>35636</v>
      </c>
      <c r="G10415" s="4" t="s">
        <v>12</v>
      </c>
    </row>
    <row r="10416" customFormat="false" ht="15.75" hidden="false" customHeight="false" outlineLevel="0" collapsed="false">
      <c r="A10416" s="3" t="n">
        <v>10415</v>
      </c>
      <c r="B10416" s="4" t="s">
        <v>35637</v>
      </c>
      <c r="C10416" s="4" t="s">
        <v>31</v>
      </c>
      <c r="D10416" s="4" t="s">
        <v>35638</v>
      </c>
      <c r="E10416" s="4" t="n">
        <f aca="false">+914442066048</f>
        <v>914442066048</v>
      </c>
      <c r="F10416" s="4" t="s">
        <v>35639</v>
      </c>
      <c r="G10416" s="4" t="s">
        <v>12</v>
      </c>
    </row>
    <row r="10417" customFormat="false" ht="15.75" hidden="false" customHeight="false" outlineLevel="0" collapsed="false">
      <c r="A10417" s="3" t="n">
        <v>10416</v>
      </c>
      <c r="B10417" s="4" t="s">
        <v>35640</v>
      </c>
      <c r="C10417" s="4" t="s">
        <v>35641</v>
      </c>
      <c r="D10417" s="4" t="s">
        <v>35642</v>
      </c>
      <c r="E10417" s="4" t="s">
        <v>10</v>
      </c>
      <c r="F10417" s="4" t="s">
        <v>35643</v>
      </c>
      <c r="G10417" s="4" t="s">
        <v>12</v>
      </c>
    </row>
    <row r="10418" customFormat="false" ht="15.75" hidden="false" customHeight="false" outlineLevel="0" collapsed="false">
      <c r="A10418" s="3" t="n">
        <v>10417</v>
      </c>
      <c r="B10418" s="4" t="s">
        <v>35644</v>
      </c>
      <c r="C10418" s="4" t="s">
        <v>2693</v>
      </c>
      <c r="D10418" s="4" t="s">
        <v>35645</v>
      </c>
      <c r="E10418" s="4" t="n">
        <f aca="false">+914065745746</f>
        <v>914065745746</v>
      </c>
      <c r="F10418" s="4" t="s">
        <v>35646</v>
      </c>
      <c r="G10418" s="4" t="s">
        <v>12</v>
      </c>
    </row>
    <row r="10419" customFormat="false" ht="15.75" hidden="false" customHeight="false" outlineLevel="0" collapsed="false">
      <c r="A10419" s="3" t="n">
        <v>10418</v>
      </c>
      <c r="B10419" s="4" t="s">
        <v>35647</v>
      </c>
      <c r="C10419" s="4" t="s">
        <v>3415</v>
      </c>
      <c r="D10419" s="4" t="s">
        <v>35648</v>
      </c>
      <c r="E10419" s="4" t="n">
        <f aca="false">+918040958189</f>
        <v>918040958189</v>
      </c>
      <c r="F10419" s="4" t="s">
        <v>35649</v>
      </c>
      <c r="G10419" s="4" t="s">
        <v>12</v>
      </c>
    </row>
    <row r="10420" customFormat="false" ht="15.75" hidden="false" customHeight="false" outlineLevel="0" collapsed="false">
      <c r="A10420" s="3" t="n">
        <v>10419</v>
      </c>
      <c r="B10420" s="4" t="s">
        <v>35650</v>
      </c>
      <c r="C10420" s="4" t="s">
        <v>31</v>
      </c>
      <c r="D10420" s="4" t="s">
        <v>35651</v>
      </c>
      <c r="E10420" s="4" t="s">
        <v>10</v>
      </c>
      <c r="F10420" s="4" t="s">
        <v>35652</v>
      </c>
      <c r="G10420" s="4" t="s">
        <v>12</v>
      </c>
    </row>
    <row r="10421" customFormat="false" ht="15.75" hidden="false" customHeight="false" outlineLevel="0" collapsed="false">
      <c r="A10421" s="3" t="n">
        <v>10420</v>
      </c>
      <c r="B10421" s="4" t="s">
        <v>35653</v>
      </c>
      <c r="C10421" s="4" t="s">
        <v>35654</v>
      </c>
      <c r="D10421" s="4" t="s">
        <v>35655</v>
      </c>
      <c r="E10421" s="4" t="s">
        <v>10</v>
      </c>
      <c r="F10421" s="10" t="s">
        <v>35656</v>
      </c>
      <c r="G10421" s="4" t="s">
        <v>12</v>
      </c>
    </row>
    <row r="10422" customFormat="false" ht="15.75" hidden="false" customHeight="false" outlineLevel="0" collapsed="false">
      <c r="A10422" s="3" t="n">
        <v>10421</v>
      </c>
      <c r="B10422" s="4" t="s">
        <v>35657</v>
      </c>
      <c r="C10422" s="4" t="s">
        <v>35658</v>
      </c>
      <c r="D10422" s="4" t="s">
        <v>35659</v>
      </c>
      <c r="E10422" s="4" t="n">
        <f aca="false">+918041190301</f>
        <v>918041190301</v>
      </c>
      <c r="F10422" s="4" t="s">
        <v>35660</v>
      </c>
      <c r="G10422" s="4" t="s">
        <v>12</v>
      </c>
    </row>
    <row r="10423" customFormat="false" ht="15.75" hidden="false" customHeight="false" outlineLevel="0" collapsed="false">
      <c r="A10423" s="3" t="n">
        <v>10422</v>
      </c>
      <c r="B10423" s="4" t="s">
        <v>35661</v>
      </c>
      <c r="C10423" s="4" t="s">
        <v>31</v>
      </c>
      <c r="D10423" s="4" t="s">
        <v>35662</v>
      </c>
      <c r="E10423" s="4" t="s">
        <v>10</v>
      </c>
      <c r="F10423" s="4" t="s">
        <v>35663</v>
      </c>
      <c r="G10423" s="4" t="s">
        <v>12</v>
      </c>
    </row>
    <row r="10424" customFormat="false" ht="15.75" hidden="false" customHeight="false" outlineLevel="0" collapsed="false">
      <c r="A10424" s="3" t="n">
        <v>10423</v>
      </c>
      <c r="B10424" s="4" t="s">
        <v>35664</v>
      </c>
      <c r="C10424" s="4" t="s">
        <v>35665</v>
      </c>
      <c r="D10424" s="4" t="s">
        <v>35666</v>
      </c>
      <c r="E10424" s="4" t="n">
        <f aca="false">+912265680011</f>
        <v>912265680011</v>
      </c>
      <c r="F10424" s="4" t="s">
        <v>35667</v>
      </c>
      <c r="G10424" s="4" t="s">
        <v>12</v>
      </c>
    </row>
    <row r="10425" customFormat="false" ht="15.75" hidden="false" customHeight="false" outlineLevel="0" collapsed="false">
      <c r="A10425" s="3" t="n">
        <v>10424</v>
      </c>
      <c r="B10425" s="4" t="s">
        <v>35668</v>
      </c>
      <c r="C10425" s="4" t="s">
        <v>31</v>
      </c>
      <c r="D10425" s="4" t="s">
        <v>35669</v>
      </c>
      <c r="E10425" s="4" t="s">
        <v>10</v>
      </c>
      <c r="F10425" s="4" t="s">
        <v>35670</v>
      </c>
      <c r="G10425" s="4" t="s">
        <v>12</v>
      </c>
    </row>
    <row r="10426" customFormat="false" ht="15.75" hidden="false" customHeight="false" outlineLevel="0" collapsed="false">
      <c r="A10426" s="3" t="n">
        <v>10425</v>
      </c>
      <c r="B10426" s="4" t="s">
        <v>35671</v>
      </c>
      <c r="C10426" s="4" t="s">
        <v>21218</v>
      </c>
      <c r="D10426" s="4" t="s">
        <v>35672</v>
      </c>
      <c r="E10426" s="4" t="s">
        <v>10</v>
      </c>
      <c r="F10426" s="4" t="s">
        <v>35673</v>
      </c>
      <c r="G10426" s="4" t="s">
        <v>12</v>
      </c>
    </row>
    <row r="10427" customFormat="false" ht="15.75" hidden="false" customHeight="false" outlineLevel="0" collapsed="false">
      <c r="A10427" s="3" t="n">
        <v>10426</v>
      </c>
      <c r="B10427" s="4" t="s">
        <v>35674</v>
      </c>
      <c r="C10427" s="4" t="s">
        <v>35675</v>
      </c>
      <c r="D10427" s="4" t="s">
        <v>35676</v>
      </c>
      <c r="E10427" s="4" t="s">
        <v>10</v>
      </c>
      <c r="F10427" s="4" t="s">
        <v>35677</v>
      </c>
      <c r="G10427" s="4" t="s">
        <v>12</v>
      </c>
    </row>
    <row r="10428" customFormat="false" ht="15.75" hidden="false" customHeight="false" outlineLevel="0" collapsed="false">
      <c r="A10428" s="3" t="n">
        <v>10427</v>
      </c>
      <c r="B10428" s="4" t="s">
        <v>35678</v>
      </c>
      <c r="C10428" s="4" t="s">
        <v>35679</v>
      </c>
      <c r="D10428" s="4" t="s">
        <v>35680</v>
      </c>
      <c r="E10428" s="4" t="s">
        <v>10</v>
      </c>
      <c r="F10428" s="4" t="s">
        <v>35681</v>
      </c>
      <c r="G10428" s="4" t="s">
        <v>12</v>
      </c>
    </row>
    <row r="10429" customFormat="false" ht="15.75" hidden="false" customHeight="false" outlineLevel="0" collapsed="false">
      <c r="A10429" s="3" t="n">
        <v>10428</v>
      </c>
      <c r="B10429" s="4" t="s">
        <v>35682</v>
      </c>
      <c r="C10429" s="4" t="s">
        <v>8416</v>
      </c>
      <c r="D10429" s="4" t="s">
        <v>35683</v>
      </c>
      <c r="E10429" s="4" t="n">
        <f aca="false">+912067083100</f>
        <v>912067083100</v>
      </c>
      <c r="F10429" s="4" t="s">
        <v>35684</v>
      </c>
      <c r="G10429" s="4" t="s">
        <v>12</v>
      </c>
    </row>
    <row r="10430" customFormat="false" ht="15.75" hidden="false" customHeight="false" outlineLevel="0" collapsed="false">
      <c r="A10430" s="3" t="n">
        <v>10429</v>
      </c>
      <c r="B10430" s="4" t="s">
        <v>35685</v>
      </c>
      <c r="C10430" s="4" t="s">
        <v>31</v>
      </c>
      <c r="D10430" s="4" t="s">
        <v>35686</v>
      </c>
      <c r="E10430" s="4" t="s">
        <v>10</v>
      </c>
      <c r="F10430" s="4" t="s">
        <v>35687</v>
      </c>
      <c r="G10430" s="4" t="s">
        <v>12</v>
      </c>
    </row>
    <row r="10431" customFormat="false" ht="15.75" hidden="false" customHeight="false" outlineLevel="0" collapsed="false">
      <c r="A10431" s="3" t="n">
        <v>10430</v>
      </c>
      <c r="B10431" s="4" t="s">
        <v>35688</v>
      </c>
      <c r="C10431" s="4" t="s">
        <v>35689</v>
      </c>
      <c r="D10431" s="4" t="s">
        <v>35690</v>
      </c>
      <c r="E10431" s="4" t="n">
        <f aca="false">+919977862333</f>
        <v>919977862333</v>
      </c>
      <c r="F10431" s="4" t="s">
        <v>35691</v>
      </c>
      <c r="G10431" s="4" t="s">
        <v>12</v>
      </c>
    </row>
    <row r="10432" customFormat="false" ht="15.75" hidden="false" customHeight="false" outlineLevel="0" collapsed="false">
      <c r="A10432" s="3" t="n">
        <v>10431</v>
      </c>
      <c r="B10432" s="4" t="s">
        <v>35692</v>
      </c>
      <c r="C10432" s="4" t="s">
        <v>35693</v>
      </c>
      <c r="D10432" s="4" t="s">
        <v>35694</v>
      </c>
      <c r="E10432" s="4" t="n">
        <f aca="false">+919490956899</f>
        <v>919490956899</v>
      </c>
      <c r="F10432" s="4" t="s">
        <v>35695</v>
      </c>
      <c r="G10432" s="4" t="s">
        <v>12</v>
      </c>
    </row>
    <row r="10433" customFormat="false" ht="15.75" hidden="false" customHeight="false" outlineLevel="0" collapsed="false">
      <c r="A10433" s="3" t="n">
        <v>10432</v>
      </c>
      <c r="B10433" s="4" t="s">
        <v>35696</v>
      </c>
      <c r="C10433" s="4" t="s">
        <v>35697</v>
      </c>
      <c r="D10433" s="6" t="s">
        <v>35698</v>
      </c>
      <c r="E10433" s="4" t="s">
        <v>10</v>
      </c>
      <c r="F10433" s="4" t="s">
        <v>35699</v>
      </c>
      <c r="G10433" s="4" t="s">
        <v>12</v>
      </c>
    </row>
    <row r="10434" customFormat="false" ht="15.75" hidden="false" customHeight="false" outlineLevel="0" collapsed="false">
      <c r="A10434" s="3" t="n">
        <v>10433</v>
      </c>
      <c r="B10434" s="4" t="s">
        <v>35700</v>
      </c>
      <c r="C10434" s="4" t="s">
        <v>35701</v>
      </c>
      <c r="D10434" s="4" t="s">
        <v>35702</v>
      </c>
      <c r="E10434" s="4" t="n">
        <f aca="false">+911244223281</f>
        <v>911244223281</v>
      </c>
      <c r="F10434" s="4" t="s">
        <v>35703</v>
      </c>
      <c r="G10434" s="4" t="s">
        <v>12</v>
      </c>
    </row>
    <row r="10435" customFormat="false" ht="15.75" hidden="false" customHeight="false" outlineLevel="0" collapsed="false">
      <c r="A10435" s="3" t="n">
        <v>10434</v>
      </c>
      <c r="B10435" s="4" t="s">
        <v>35704</v>
      </c>
      <c r="C10435" s="4" t="s">
        <v>31</v>
      </c>
      <c r="D10435" s="4" t="s">
        <v>35705</v>
      </c>
      <c r="E10435" s="4" t="s">
        <v>10</v>
      </c>
      <c r="F10435" s="4" t="s">
        <v>35706</v>
      </c>
      <c r="G10435" s="4" t="s">
        <v>12</v>
      </c>
    </row>
    <row r="10436" customFormat="false" ht="15.75" hidden="false" customHeight="false" outlineLevel="0" collapsed="false">
      <c r="A10436" s="3" t="n">
        <v>10435</v>
      </c>
      <c r="B10436" s="4" t="s">
        <v>35707</v>
      </c>
      <c r="C10436" s="4" t="s">
        <v>35708</v>
      </c>
      <c r="D10436" s="4" t="s">
        <v>35709</v>
      </c>
      <c r="E10436" s="4" t="s">
        <v>10</v>
      </c>
      <c r="F10436" s="4" t="s">
        <v>35710</v>
      </c>
      <c r="G10436" s="4" t="s">
        <v>12</v>
      </c>
    </row>
    <row r="10437" customFormat="false" ht="15.75" hidden="false" customHeight="false" outlineLevel="0" collapsed="false">
      <c r="A10437" s="3" t="n">
        <v>10436</v>
      </c>
      <c r="B10437" s="4" t="s">
        <v>35711</v>
      </c>
      <c r="C10437" s="4" t="s">
        <v>31</v>
      </c>
      <c r="D10437" s="4" t="s">
        <v>35712</v>
      </c>
      <c r="E10437" s="4" t="s">
        <v>10</v>
      </c>
      <c r="F10437" s="4" t="s">
        <v>35713</v>
      </c>
      <c r="G10437" s="4" t="s">
        <v>12</v>
      </c>
    </row>
    <row r="10438" customFormat="false" ht="15.75" hidden="false" customHeight="false" outlineLevel="0" collapsed="false">
      <c r="A10438" s="3" t="n">
        <v>10437</v>
      </c>
      <c r="B10438" s="4" t="s">
        <v>35714</v>
      </c>
      <c r="C10438" s="4" t="s">
        <v>35715</v>
      </c>
      <c r="D10438" s="4" t="s">
        <v>35716</v>
      </c>
      <c r="E10438" s="4" t="n">
        <f aca="false">+914040045050</f>
        <v>914040045050</v>
      </c>
      <c r="F10438" s="4" t="s">
        <v>35717</v>
      </c>
      <c r="G10438" s="4" t="s">
        <v>12</v>
      </c>
    </row>
    <row r="10439" customFormat="false" ht="15.75" hidden="false" customHeight="false" outlineLevel="0" collapsed="false">
      <c r="A10439" s="3" t="n">
        <v>10438</v>
      </c>
      <c r="B10439" s="4" t="s">
        <v>35718</v>
      </c>
      <c r="C10439" s="4" t="s">
        <v>35719</v>
      </c>
      <c r="D10439" s="4" t="s">
        <v>35720</v>
      </c>
      <c r="E10439" s="4" t="s">
        <v>35721</v>
      </c>
      <c r="F10439" s="4" t="s">
        <v>35722</v>
      </c>
      <c r="G10439" s="4" t="s">
        <v>12</v>
      </c>
    </row>
    <row r="10440" customFormat="false" ht="15.75" hidden="false" customHeight="false" outlineLevel="0" collapsed="false">
      <c r="A10440" s="3" t="n">
        <v>10439</v>
      </c>
      <c r="B10440" s="4" t="s">
        <v>35723</v>
      </c>
      <c r="C10440" s="4" t="s">
        <v>35724</v>
      </c>
      <c r="D10440" s="4" t="s">
        <v>35725</v>
      </c>
      <c r="E10440" s="4" t="s">
        <v>35726</v>
      </c>
      <c r="F10440" s="4" t="s">
        <v>35727</v>
      </c>
      <c r="G10440" s="4" t="s">
        <v>12</v>
      </c>
    </row>
    <row r="10441" customFormat="false" ht="15.75" hidden="false" customHeight="false" outlineLevel="0" collapsed="false">
      <c r="A10441" s="3" t="n">
        <v>10440</v>
      </c>
      <c r="B10441" s="4" t="s">
        <v>35728</v>
      </c>
      <c r="C10441" s="4" t="s">
        <v>31</v>
      </c>
      <c r="D10441" s="4" t="s">
        <v>35729</v>
      </c>
      <c r="E10441" s="4" t="s">
        <v>10</v>
      </c>
      <c r="F10441" s="4" t="s">
        <v>35730</v>
      </c>
      <c r="G10441" s="4" t="s">
        <v>12</v>
      </c>
    </row>
    <row r="10442" customFormat="false" ht="15.75" hidden="false" customHeight="false" outlineLevel="0" collapsed="false">
      <c r="A10442" s="3" t="n">
        <v>10441</v>
      </c>
      <c r="B10442" s="4" t="s">
        <v>35731</v>
      </c>
      <c r="C10442" s="4" t="s">
        <v>35732</v>
      </c>
      <c r="D10442" s="4" t="s">
        <v>35733</v>
      </c>
      <c r="E10442" s="4" t="s">
        <v>10</v>
      </c>
      <c r="F10442" s="4" t="s">
        <v>35734</v>
      </c>
      <c r="G10442" s="4" t="s">
        <v>12</v>
      </c>
    </row>
    <row r="10443" customFormat="false" ht="15.75" hidden="false" customHeight="false" outlineLevel="0" collapsed="false">
      <c r="A10443" s="3" t="n">
        <v>10442</v>
      </c>
      <c r="B10443" s="4" t="s">
        <v>35735</v>
      </c>
      <c r="C10443" s="4" t="s">
        <v>35736</v>
      </c>
      <c r="D10443" s="4" t="s">
        <v>35737</v>
      </c>
      <c r="E10443" s="4" t="s">
        <v>10</v>
      </c>
      <c r="F10443" s="4" t="s">
        <v>35738</v>
      </c>
      <c r="G10443" s="4" t="s">
        <v>12</v>
      </c>
    </row>
    <row r="10444" customFormat="false" ht="15.75" hidden="false" customHeight="false" outlineLevel="0" collapsed="false">
      <c r="A10444" s="3" t="n">
        <v>10443</v>
      </c>
      <c r="B10444" s="4" t="s">
        <v>35739</v>
      </c>
      <c r="C10444" s="4" t="s">
        <v>35740</v>
      </c>
      <c r="D10444" s="4" t="s">
        <v>35741</v>
      </c>
      <c r="E10444" s="4" t="s">
        <v>10</v>
      </c>
      <c r="F10444" s="4" t="s">
        <v>35742</v>
      </c>
      <c r="G10444" s="4" t="s">
        <v>12</v>
      </c>
    </row>
    <row r="10445" customFormat="false" ht="15.75" hidden="false" customHeight="false" outlineLevel="0" collapsed="false">
      <c r="A10445" s="3" t="n">
        <v>10444</v>
      </c>
      <c r="B10445" s="4" t="s">
        <v>35743</v>
      </c>
      <c r="C10445" s="4" t="s">
        <v>35744</v>
      </c>
      <c r="D10445" s="4" t="s">
        <v>35745</v>
      </c>
      <c r="E10445" s="4" t="s">
        <v>10</v>
      </c>
      <c r="F10445" s="4" t="s">
        <v>35746</v>
      </c>
      <c r="G10445" s="4" t="s">
        <v>12</v>
      </c>
    </row>
    <row r="10446" customFormat="false" ht="15.75" hidden="false" customHeight="false" outlineLevel="0" collapsed="false">
      <c r="A10446" s="3" t="n">
        <v>10445</v>
      </c>
      <c r="B10446" s="4" t="s">
        <v>35747</v>
      </c>
      <c r="C10446" s="4" t="s">
        <v>4791</v>
      </c>
      <c r="D10446" s="4" t="s">
        <v>35748</v>
      </c>
      <c r="E10446" s="4" t="n">
        <f aca="false">+911142504616</f>
        <v>911142504616</v>
      </c>
      <c r="F10446" s="10" t="s">
        <v>35749</v>
      </c>
      <c r="G10446" s="4" t="s">
        <v>12</v>
      </c>
    </row>
    <row r="10447" customFormat="false" ht="15.75" hidden="false" customHeight="false" outlineLevel="0" collapsed="false">
      <c r="A10447" s="3" t="n">
        <v>10446</v>
      </c>
      <c r="B10447" s="4" t="s">
        <v>35750</v>
      </c>
      <c r="C10447" s="4" t="s">
        <v>31</v>
      </c>
      <c r="D10447" s="4" t="s">
        <v>35751</v>
      </c>
      <c r="E10447" s="4" t="s">
        <v>10</v>
      </c>
      <c r="F10447" s="4" t="s">
        <v>35752</v>
      </c>
      <c r="G10447" s="4" t="s">
        <v>12</v>
      </c>
    </row>
    <row r="10448" customFormat="false" ht="15.75" hidden="false" customHeight="false" outlineLevel="0" collapsed="false">
      <c r="A10448" s="3" t="n">
        <v>10447</v>
      </c>
      <c r="B10448" s="4" t="s">
        <v>35753</v>
      </c>
      <c r="C10448" s="4" t="s">
        <v>31</v>
      </c>
      <c r="D10448" s="4" t="s">
        <v>35754</v>
      </c>
      <c r="E10448" s="4" t="s">
        <v>10</v>
      </c>
      <c r="F10448" s="4" t="s">
        <v>35755</v>
      </c>
      <c r="G10448" s="4" t="s">
        <v>12</v>
      </c>
    </row>
    <row r="10449" customFormat="false" ht="15.75" hidden="false" customHeight="false" outlineLevel="0" collapsed="false">
      <c r="A10449" s="3" t="n">
        <v>10448</v>
      </c>
      <c r="B10449" s="4" t="s">
        <v>35756</v>
      </c>
      <c r="C10449" s="4" t="s">
        <v>6853</v>
      </c>
      <c r="D10449" s="4" t="s">
        <v>35757</v>
      </c>
      <c r="E10449" s="4" t="n">
        <f aca="false">+913323575441</f>
        <v>913323575441</v>
      </c>
      <c r="F10449" s="4" t="s">
        <v>35758</v>
      </c>
      <c r="G10449" s="4" t="s">
        <v>12</v>
      </c>
    </row>
    <row r="10450" customFormat="false" ht="15.75" hidden="false" customHeight="false" outlineLevel="0" collapsed="false">
      <c r="A10450" s="3" t="n">
        <v>10449</v>
      </c>
      <c r="B10450" s="4" t="s">
        <v>35759</v>
      </c>
      <c r="C10450" s="4" t="s">
        <v>31</v>
      </c>
      <c r="D10450" s="4" t="s">
        <v>35760</v>
      </c>
      <c r="E10450" s="4" t="n">
        <f aca="false">+919839428889</f>
        <v>919839428889</v>
      </c>
      <c r="F10450" s="4" t="s">
        <v>35761</v>
      </c>
      <c r="G10450" s="4" t="s">
        <v>12</v>
      </c>
    </row>
    <row r="10451" customFormat="false" ht="15.75" hidden="false" customHeight="false" outlineLevel="0" collapsed="false">
      <c r="A10451" s="3" t="n">
        <v>10450</v>
      </c>
      <c r="B10451" s="4" t="s">
        <v>35762</v>
      </c>
      <c r="C10451" s="4" t="s">
        <v>32401</v>
      </c>
      <c r="D10451" s="4" t="s">
        <v>35763</v>
      </c>
      <c r="E10451" s="4" t="s">
        <v>10</v>
      </c>
      <c r="F10451" s="4" t="s">
        <v>35764</v>
      </c>
      <c r="G10451" s="4" t="s">
        <v>12</v>
      </c>
    </row>
    <row r="10452" customFormat="false" ht="15.75" hidden="false" customHeight="false" outlineLevel="0" collapsed="false">
      <c r="A10452" s="3" t="n">
        <v>10451</v>
      </c>
      <c r="B10452" s="4" t="s">
        <v>35765</v>
      </c>
      <c r="C10452" s="4" t="s">
        <v>35766</v>
      </c>
      <c r="D10452" s="4" t="s">
        <v>35767</v>
      </c>
      <c r="E10452" s="4" t="s">
        <v>10</v>
      </c>
      <c r="F10452" s="4" t="s">
        <v>35768</v>
      </c>
      <c r="G10452" s="4" t="s">
        <v>12</v>
      </c>
    </row>
    <row r="10453" customFormat="false" ht="15.75" hidden="false" customHeight="false" outlineLevel="0" collapsed="false">
      <c r="A10453" s="3" t="n">
        <v>10452</v>
      </c>
      <c r="B10453" s="4" t="s">
        <v>35769</v>
      </c>
      <c r="C10453" s="4" t="s">
        <v>14</v>
      </c>
      <c r="D10453" s="4" t="s">
        <v>35770</v>
      </c>
      <c r="E10453" s="4" t="s">
        <v>10</v>
      </c>
      <c r="F10453" s="4" t="s">
        <v>35771</v>
      </c>
      <c r="G10453" s="4" t="s">
        <v>12</v>
      </c>
    </row>
    <row r="10454" customFormat="false" ht="15.75" hidden="false" customHeight="false" outlineLevel="0" collapsed="false">
      <c r="A10454" s="3" t="n">
        <v>10453</v>
      </c>
      <c r="B10454" s="4" t="s">
        <v>35772</v>
      </c>
      <c r="C10454" s="4" t="s">
        <v>35773</v>
      </c>
      <c r="D10454" s="4" t="s">
        <v>35774</v>
      </c>
      <c r="E10454" s="4" t="n">
        <f aca="false">+912040134013</f>
        <v>912040134013</v>
      </c>
      <c r="F10454" s="4" t="s">
        <v>35775</v>
      </c>
      <c r="G10454" s="4" t="s">
        <v>12</v>
      </c>
    </row>
    <row r="10455" customFormat="false" ht="15.75" hidden="false" customHeight="false" outlineLevel="0" collapsed="false">
      <c r="A10455" s="3" t="n">
        <v>10454</v>
      </c>
      <c r="B10455" s="4" t="s">
        <v>35776</v>
      </c>
      <c r="C10455" s="4" t="s">
        <v>35777</v>
      </c>
      <c r="D10455" s="4" t="s">
        <v>35778</v>
      </c>
      <c r="E10455" s="4" t="s">
        <v>10</v>
      </c>
      <c r="F10455" s="4" t="s">
        <v>35779</v>
      </c>
      <c r="G10455" s="4" t="s">
        <v>12</v>
      </c>
    </row>
    <row r="10456" customFormat="false" ht="15.75" hidden="false" customHeight="false" outlineLevel="0" collapsed="false">
      <c r="A10456" s="3" t="n">
        <v>10455</v>
      </c>
      <c r="B10456" s="4" t="s">
        <v>35780</v>
      </c>
      <c r="C10456" s="4" t="s">
        <v>35781</v>
      </c>
      <c r="D10456" s="4" t="s">
        <v>35782</v>
      </c>
      <c r="E10456" s="4" t="n">
        <f aca="false">+918902372044</f>
        <v>918902372044</v>
      </c>
      <c r="F10456" s="4" t="s">
        <v>35783</v>
      </c>
      <c r="G10456" s="4" t="s">
        <v>12</v>
      </c>
    </row>
    <row r="10457" customFormat="false" ht="15.75" hidden="false" customHeight="false" outlineLevel="0" collapsed="false">
      <c r="A10457" s="3" t="n">
        <v>10456</v>
      </c>
      <c r="B10457" s="4" t="s">
        <v>35784</v>
      </c>
      <c r="C10457" s="4" t="s">
        <v>3495</v>
      </c>
      <c r="D10457" s="4" t="s">
        <v>35785</v>
      </c>
      <c r="E10457" s="4" t="n">
        <f aca="false">+913366250030</f>
        <v>913366250030</v>
      </c>
      <c r="F10457" s="4" t="s">
        <v>35786</v>
      </c>
      <c r="G10457" s="4" t="s">
        <v>12</v>
      </c>
    </row>
    <row r="10458" customFormat="false" ht="15.75" hidden="false" customHeight="false" outlineLevel="0" collapsed="false">
      <c r="A10458" s="3" t="n">
        <v>10457</v>
      </c>
      <c r="B10458" s="4" t="s">
        <v>35787</v>
      </c>
      <c r="C10458" s="4" t="s">
        <v>1652</v>
      </c>
      <c r="D10458" s="4" t="s">
        <v>35788</v>
      </c>
      <c r="E10458" s="4" t="s">
        <v>10</v>
      </c>
      <c r="F10458" s="4" t="s">
        <v>35789</v>
      </c>
      <c r="G10458" s="4" t="s">
        <v>12</v>
      </c>
    </row>
    <row r="10459" customFormat="false" ht="15.75" hidden="false" customHeight="false" outlineLevel="0" collapsed="false">
      <c r="A10459" s="3" t="n">
        <v>10458</v>
      </c>
      <c r="B10459" s="4" t="s">
        <v>35790</v>
      </c>
      <c r="C10459" s="4" t="s">
        <v>31</v>
      </c>
      <c r="D10459" s="4" t="s">
        <v>35791</v>
      </c>
      <c r="E10459" s="4" t="n">
        <f aca="false">+911147404740</f>
        <v>911147404740</v>
      </c>
      <c r="F10459" s="4" t="s">
        <v>35792</v>
      </c>
      <c r="G10459" s="4" t="s">
        <v>12</v>
      </c>
    </row>
    <row r="10460" customFormat="false" ht="15.75" hidden="false" customHeight="false" outlineLevel="0" collapsed="false">
      <c r="A10460" s="3" t="n">
        <v>10459</v>
      </c>
      <c r="B10460" s="4" t="s">
        <v>35793</v>
      </c>
      <c r="C10460" s="4" t="s">
        <v>35794</v>
      </c>
      <c r="D10460" s="4" t="s">
        <v>35795</v>
      </c>
      <c r="E10460" s="4" t="s">
        <v>10</v>
      </c>
      <c r="F10460" s="4" t="s">
        <v>35796</v>
      </c>
      <c r="G10460" s="4" t="s">
        <v>12</v>
      </c>
    </row>
    <row r="10461" customFormat="false" ht="15.75" hidden="false" customHeight="false" outlineLevel="0" collapsed="false">
      <c r="A10461" s="3" t="n">
        <v>10460</v>
      </c>
      <c r="B10461" s="4" t="s">
        <v>35797</v>
      </c>
      <c r="C10461" s="4" t="s">
        <v>35798</v>
      </c>
      <c r="D10461" s="4" t="s">
        <v>35799</v>
      </c>
      <c r="E10461" s="4" t="n">
        <f aca="false">+914066330088</f>
        <v>914066330088</v>
      </c>
      <c r="F10461" s="4" t="s">
        <v>35800</v>
      </c>
      <c r="G10461" s="4" t="s">
        <v>12</v>
      </c>
    </row>
    <row r="10462" customFormat="false" ht="15.75" hidden="false" customHeight="false" outlineLevel="0" collapsed="false">
      <c r="A10462" s="3" t="n">
        <v>10461</v>
      </c>
      <c r="B10462" s="4" t="s">
        <v>35801</v>
      </c>
      <c r="C10462" s="4" t="s">
        <v>35802</v>
      </c>
      <c r="D10462" s="4" t="s">
        <v>35803</v>
      </c>
      <c r="E10462" s="4" t="s">
        <v>10</v>
      </c>
      <c r="F10462" s="4" t="s">
        <v>35804</v>
      </c>
      <c r="G10462" s="4" t="s">
        <v>12</v>
      </c>
    </row>
    <row r="10463" customFormat="false" ht="15.75" hidden="false" customHeight="false" outlineLevel="0" collapsed="false">
      <c r="A10463" s="3" t="n">
        <v>10462</v>
      </c>
      <c r="B10463" s="4" t="s">
        <v>35805</v>
      </c>
      <c r="C10463" s="4" t="s">
        <v>35806</v>
      </c>
      <c r="D10463" s="4" t="s">
        <v>35807</v>
      </c>
      <c r="E10463" s="4" t="n">
        <f aca="false">+919831077172</f>
        <v>919831077172</v>
      </c>
      <c r="F10463" s="4" t="s">
        <v>35808</v>
      </c>
      <c r="G10463" s="4" t="s">
        <v>12</v>
      </c>
    </row>
    <row r="10464" customFormat="false" ht="15.75" hidden="false" customHeight="false" outlineLevel="0" collapsed="false">
      <c r="A10464" s="3" t="n">
        <v>10463</v>
      </c>
      <c r="B10464" s="4" t="s">
        <v>35809</v>
      </c>
      <c r="C10464" s="4" t="s">
        <v>35810</v>
      </c>
      <c r="D10464" s="4" t="s">
        <v>35811</v>
      </c>
      <c r="E10464" s="4" t="s">
        <v>10</v>
      </c>
      <c r="F10464" s="4" t="s">
        <v>35812</v>
      </c>
      <c r="G10464" s="4" t="s">
        <v>12</v>
      </c>
    </row>
    <row r="10465" customFormat="false" ht="15.75" hidden="false" customHeight="false" outlineLevel="0" collapsed="false">
      <c r="A10465" s="3" t="n">
        <v>10464</v>
      </c>
      <c r="B10465" s="4" t="s">
        <v>35813</v>
      </c>
      <c r="C10465" s="4" t="s">
        <v>1652</v>
      </c>
      <c r="D10465" s="4" t="s">
        <v>35814</v>
      </c>
      <c r="E10465" s="4" t="s">
        <v>10</v>
      </c>
      <c r="F10465" s="4" t="s">
        <v>35815</v>
      </c>
      <c r="G10465" s="4" t="s">
        <v>12</v>
      </c>
    </row>
    <row r="10466" customFormat="false" ht="15.75" hidden="false" customHeight="false" outlineLevel="0" collapsed="false">
      <c r="A10466" s="3" t="n">
        <v>10465</v>
      </c>
      <c r="B10466" s="4" t="s">
        <v>35816</v>
      </c>
      <c r="C10466" s="4" t="s">
        <v>35817</v>
      </c>
      <c r="D10466" s="4" t="s">
        <v>35818</v>
      </c>
      <c r="E10466" s="4" t="s">
        <v>35819</v>
      </c>
      <c r="F10466" s="4" t="s">
        <v>35820</v>
      </c>
      <c r="G10466" s="4" t="s">
        <v>12</v>
      </c>
    </row>
    <row r="10467" customFormat="false" ht="15.75" hidden="false" customHeight="false" outlineLevel="0" collapsed="false">
      <c r="A10467" s="3" t="n">
        <v>10466</v>
      </c>
      <c r="B10467" s="4" t="s">
        <v>35821</v>
      </c>
      <c r="C10467" s="4" t="s">
        <v>14</v>
      </c>
      <c r="D10467" s="6" t="s">
        <v>35822</v>
      </c>
      <c r="E10467" s="4" t="s">
        <v>35823</v>
      </c>
      <c r="F10467" s="4" t="s">
        <v>35824</v>
      </c>
      <c r="G10467" s="4" t="s">
        <v>12</v>
      </c>
    </row>
    <row r="10468" customFormat="false" ht="15.75" hidden="false" customHeight="false" outlineLevel="0" collapsed="false">
      <c r="A10468" s="3" t="n">
        <v>10467</v>
      </c>
      <c r="B10468" s="4" t="s">
        <v>35825</v>
      </c>
      <c r="C10468" s="4" t="s">
        <v>35826</v>
      </c>
      <c r="D10468" s="4" t="s">
        <v>35827</v>
      </c>
      <c r="E10468" s="4" t="s">
        <v>10</v>
      </c>
      <c r="F10468" s="4" t="s">
        <v>35828</v>
      </c>
      <c r="G10468" s="4" t="s">
        <v>12</v>
      </c>
    </row>
    <row r="10469" customFormat="false" ht="15.75" hidden="false" customHeight="false" outlineLevel="0" collapsed="false">
      <c r="A10469" s="3" t="n">
        <v>10468</v>
      </c>
      <c r="B10469" s="4" t="s">
        <v>35829</v>
      </c>
      <c r="C10469" s="4" t="s">
        <v>35830</v>
      </c>
      <c r="D10469" s="4" t="s">
        <v>35831</v>
      </c>
      <c r="E10469" s="4" t="n">
        <f aca="false">+919449061293</f>
        <v>919449061293</v>
      </c>
      <c r="F10469" s="10" t="s">
        <v>35832</v>
      </c>
      <c r="G10469" s="4" t="s">
        <v>12</v>
      </c>
    </row>
    <row r="10470" customFormat="false" ht="15.75" hidden="false" customHeight="false" outlineLevel="0" collapsed="false">
      <c r="A10470" s="3" t="n">
        <v>10469</v>
      </c>
      <c r="B10470" s="4" t="s">
        <v>35833</v>
      </c>
      <c r="C10470" s="4" t="s">
        <v>35834</v>
      </c>
      <c r="D10470" s="4" t="s">
        <v>35835</v>
      </c>
      <c r="E10470" s="4" t="n">
        <f aca="false">+911125917213</f>
        <v>911125917213</v>
      </c>
      <c r="F10470" s="4" t="s">
        <v>35836</v>
      </c>
      <c r="G10470" s="4" t="s">
        <v>12</v>
      </c>
    </row>
    <row r="10471" customFormat="false" ht="15.75" hidden="false" customHeight="false" outlineLevel="0" collapsed="false">
      <c r="A10471" s="3" t="n">
        <v>10470</v>
      </c>
      <c r="B10471" s="4" t="s">
        <v>35837</v>
      </c>
      <c r="C10471" s="4" t="s">
        <v>35838</v>
      </c>
      <c r="D10471" s="4" t="s">
        <v>35839</v>
      </c>
      <c r="E10471" s="4" t="s">
        <v>10</v>
      </c>
      <c r="F10471" s="4" t="s">
        <v>10</v>
      </c>
      <c r="G10471" s="4" t="s">
        <v>12</v>
      </c>
    </row>
    <row r="10472" customFormat="false" ht="15.75" hidden="false" customHeight="false" outlineLevel="0" collapsed="false">
      <c r="A10472" s="3" t="n">
        <v>10471</v>
      </c>
      <c r="B10472" s="5" t="s">
        <v>35840</v>
      </c>
      <c r="C10472" s="4" t="s">
        <v>35841</v>
      </c>
      <c r="D10472" s="4" t="s">
        <v>35842</v>
      </c>
      <c r="E10472" s="4" t="n">
        <f aca="false">+918040574461</f>
        <v>918040574461</v>
      </c>
      <c r="F10472" s="4" t="s">
        <v>35843</v>
      </c>
      <c r="G10472" s="4" t="s">
        <v>12</v>
      </c>
    </row>
    <row r="10473" customFormat="false" ht="15.75" hidden="false" customHeight="false" outlineLevel="0" collapsed="false">
      <c r="A10473" s="3" t="n">
        <v>10472</v>
      </c>
      <c r="B10473" s="4" t="s">
        <v>35844</v>
      </c>
      <c r="C10473" s="4" t="s">
        <v>35845</v>
      </c>
      <c r="D10473" s="4" t="s">
        <v>35846</v>
      </c>
      <c r="E10473" s="4" t="n">
        <f aca="false">+914033122000</f>
        <v>914033122000</v>
      </c>
      <c r="F10473" s="4" t="s">
        <v>35847</v>
      </c>
      <c r="G10473" s="4" t="s">
        <v>12</v>
      </c>
    </row>
    <row r="10474" customFormat="false" ht="15.75" hidden="false" customHeight="false" outlineLevel="0" collapsed="false">
      <c r="A10474" s="3" t="n">
        <v>10473</v>
      </c>
      <c r="B10474" s="4" t="s">
        <v>35848</v>
      </c>
      <c r="C10474" s="4" t="s">
        <v>35849</v>
      </c>
      <c r="D10474" s="4" t="s">
        <v>35850</v>
      </c>
      <c r="E10474" s="4" t="n">
        <f aca="false">+917122248747</f>
        <v>917122248747</v>
      </c>
      <c r="F10474" s="4" t="s">
        <v>35851</v>
      </c>
      <c r="G10474" s="4" t="s">
        <v>12</v>
      </c>
    </row>
    <row r="10475" customFormat="false" ht="15.75" hidden="false" customHeight="false" outlineLevel="0" collapsed="false">
      <c r="A10475" s="3" t="n">
        <v>10474</v>
      </c>
      <c r="B10475" s="4" t="s">
        <v>35852</v>
      </c>
      <c r="C10475" s="4" t="s">
        <v>35853</v>
      </c>
      <c r="D10475" s="4" t="s">
        <v>35854</v>
      </c>
      <c r="E10475" s="4" t="s">
        <v>10</v>
      </c>
      <c r="F10475" s="4" t="s">
        <v>35855</v>
      </c>
      <c r="G10475" s="4" t="s">
        <v>12</v>
      </c>
    </row>
    <row r="10476" customFormat="false" ht="15.75" hidden="false" customHeight="false" outlineLevel="0" collapsed="false">
      <c r="A10476" s="3" t="n">
        <v>10475</v>
      </c>
      <c r="B10476" s="4" t="s">
        <v>35856</v>
      </c>
      <c r="C10476" s="4" t="s">
        <v>35857</v>
      </c>
      <c r="D10476" s="4" t="s">
        <v>35858</v>
      </c>
      <c r="E10476" s="4" t="s">
        <v>10</v>
      </c>
      <c r="F10476" s="4" t="s">
        <v>35859</v>
      </c>
      <c r="G10476" s="4" t="s">
        <v>12</v>
      </c>
    </row>
    <row r="10477" customFormat="false" ht="15.75" hidden="false" customHeight="false" outlineLevel="0" collapsed="false">
      <c r="A10477" s="3" t="n">
        <v>10476</v>
      </c>
      <c r="B10477" s="4" t="s">
        <v>35860</v>
      </c>
      <c r="C10477" s="4" t="s">
        <v>35861</v>
      </c>
      <c r="D10477" s="4" t="s">
        <v>35862</v>
      </c>
      <c r="E10477" s="4" t="n">
        <v>9585511056</v>
      </c>
      <c r="F10477" s="4" t="s">
        <v>35863</v>
      </c>
      <c r="G10477" s="4" t="s">
        <v>12</v>
      </c>
    </row>
    <row r="10478" customFormat="false" ht="15.75" hidden="false" customHeight="false" outlineLevel="0" collapsed="false">
      <c r="A10478" s="3" t="n">
        <v>10477</v>
      </c>
      <c r="B10478" s="4" t="s">
        <v>35864</v>
      </c>
      <c r="C10478" s="4" t="s">
        <v>35865</v>
      </c>
      <c r="D10478" s="4" t="s">
        <v>35866</v>
      </c>
      <c r="E10478" s="4" t="n">
        <f aca="false">+916742581025</f>
        <v>916742581025</v>
      </c>
      <c r="F10478" s="4" t="s">
        <v>35867</v>
      </c>
      <c r="G10478" s="4" t="s">
        <v>12</v>
      </c>
    </row>
    <row r="10479" customFormat="false" ht="15.75" hidden="false" customHeight="false" outlineLevel="0" collapsed="false">
      <c r="A10479" s="3" t="n">
        <v>10478</v>
      </c>
      <c r="B10479" s="4" t="s">
        <v>35868</v>
      </c>
      <c r="C10479" s="4" t="s">
        <v>31</v>
      </c>
      <c r="D10479" s="4" t="s">
        <v>35869</v>
      </c>
      <c r="E10479" s="4" t="s">
        <v>10</v>
      </c>
      <c r="F10479" s="4" t="s">
        <v>35870</v>
      </c>
      <c r="G10479" s="4" t="s">
        <v>12</v>
      </c>
    </row>
    <row r="10480" customFormat="false" ht="15.75" hidden="false" customHeight="false" outlineLevel="0" collapsed="false">
      <c r="A10480" s="3" t="n">
        <v>10479</v>
      </c>
      <c r="B10480" s="4" t="s">
        <v>35871</v>
      </c>
      <c r="C10480" s="4" t="s">
        <v>35872</v>
      </c>
      <c r="D10480" s="4" t="s">
        <v>35873</v>
      </c>
      <c r="E10480" s="4" t="s">
        <v>10</v>
      </c>
      <c r="F10480" s="4" t="s">
        <v>35874</v>
      </c>
      <c r="G10480" s="4" t="s">
        <v>12</v>
      </c>
    </row>
    <row r="10481" customFormat="false" ht="15.75" hidden="false" customHeight="false" outlineLevel="0" collapsed="false">
      <c r="A10481" s="3" t="n">
        <v>10480</v>
      </c>
      <c r="B10481" s="4" t="s">
        <v>35875</v>
      </c>
      <c r="C10481" s="4" t="s">
        <v>35876</v>
      </c>
      <c r="D10481" s="4" t="s">
        <v>35877</v>
      </c>
      <c r="E10481" s="4" t="n">
        <f aca="false">+914449034825</f>
        <v>914449034825</v>
      </c>
      <c r="F10481" s="4" t="s">
        <v>35878</v>
      </c>
      <c r="G10481" s="4" t="s">
        <v>12</v>
      </c>
    </row>
    <row r="10482" customFormat="false" ht="15.75" hidden="false" customHeight="false" outlineLevel="0" collapsed="false">
      <c r="A10482" s="3" t="n">
        <v>10481</v>
      </c>
      <c r="B10482" s="4" t="s">
        <v>35879</v>
      </c>
      <c r="C10482" s="4" t="s">
        <v>35880</v>
      </c>
      <c r="D10482" s="4" t="s">
        <v>35881</v>
      </c>
      <c r="E10482" s="4" t="s">
        <v>10</v>
      </c>
      <c r="F10482" s="4" t="s">
        <v>35882</v>
      </c>
      <c r="G10482" s="4" t="s">
        <v>12</v>
      </c>
    </row>
    <row r="10483" customFormat="false" ht="15.75" hidden="false" customHeight="false" outlineLevel="0" collapsed="false">
      <c r="A10483" s="3" t="n">
        <v>10482</v>
      </c>
      <c r="B10483" s="4" t="s">
        <v>35883</v>
      </c>
      <c r="C10483" s="4" t="s">
        <v>31</v>
      </c>
      <c r="D10483" s="4" t="s">
        <v>35884</v>
      </c>
      <c r="E10483" s="4" t="s">
        <v>10</v>
      </c>
      <c r="F10483" s="4" t="s">
        <v>35885</v>
      </c>
      <c r="G10483" s="4" t="s">
        <v>12</v>
      </c>
    </row>
    <row r="10484" customFormat="false" ht="15.75" hidden="false" customHeight="false" outlineLevel="0" collapsed="false">
      <c r="A10484" s="3" t="n">
        <v>10483</v>
      </c>
      <c r="B10484" s="4" t="s">
        <v>35886</v>
      </c>
      <c r="C10484" s="4" t="s">
        <v>31</v>
      </c>
      <c r="D10484" s="4" t="s">
        <v>35887</v>
      </c>
      <c r="E10484" s="4" t="n">
        <f aca="false">+911725090668</f>
        <v>911725090668</v>
      </c>
      <c r="F10484" s="4" t="s">
        <v>33486</v>
      </c>
      <c r="G10484" s="4" t="s">
        <v>12</v>
      </c>
    </row>
    <row r="10485" customFormat="false" ht="15.75" hidden="false" customHeight="false" outlineLevel="0" collapsed="false">
      <c r="A10485" s="3" t="n">
        <v>10484</v>
      </c>
      <c r="B10485" s="4" t="s">
        <v>35888</v>
      </c>
      <c r="C10485" s="4" t="s">
        <v>35889</v>
      </c>
      <c r="D10485" s="4" t="s">
        <v>35890</v>
      </c>
      <c r="E10485" s="4" t="n">
        <f aca="false">+918030463000</f>
        <v>918030463000</v>
      </c>
      <c r="F10485" s="4" t="s">
        <v>35891</v>
      </c>
      <c r="G10485" s="4" t="s">
        <v>12</v>
      </c>
    </row>
    <row r="10486" customFormat="false" ht="15.75" hidden="false" customHeight="false" outlineLevel="0" collapsed="false">
      <c r="A10486" s="3" t="n">
        <v>10485</v>
      </c>
      <c r="B10486" s="4" t="s">
        <v>35892</v>
      </c>
      <c r="C10486" s="4" t="s">
        <v>14982</v>
      </c>
      <c r="D10486" s="4" t="s">
        <v>35893</v>
      </c>
      <c r="E10486" s="4" t="s">
        <v>10</v>
      </c>
      <c r="F10486" s="4" t="s">
        <v>35894</v>
      </c>
      <c r="G10486" s="4" t="s">
        <v>12</v>
      </c>
    </row>
    <row r="10487" customFormat="false" ht="15.75" hidden="false" customHeight="false" outlineLevel="0" collapsed="false">
      <c r="A10487" s="3" t="n">
        <v>10486</v>
      </c>
      <c r="B10487" s="4" t="s">
        <v>35895</v>
      </c>
      <c r="C10487" s="4" t="s">
        <v>35896</v>
      </c>
      <c r="D10487" s="4" t="s">
        <v>35897</v>
      </c>
      <c r="E10487" s="4" t="s">
        <v>10</v>
      </c>
      <c r="F10487" s="4" t="s">
        <v>35898</v>
      </c>
      <c r="G10487" s="4" t="s">
        <v>12</v>
      </c>
    </row>
    <row r="10488" customFormat="false" ht="15.75" hidden="false" customHeight="false" outlineLevel="0" collapsed="false">
      <c r="A10488" s="3" t="n">
        <v>10487</v>
      </c>
      <c r="B10488" s="4" t="s">
        <v>35899</v>
      </c>
      <c r="C10488" s="4" t="s">
        <v>14</v>
      </c>
      <c r="D10488" s="4" t="s">
        <v>35900</v>
      </c>
      <c r="E10488" s="4" t="s">
        <v>35901</v>
      </c>
      <c r="F10488" s="4" t="s">
        <v>35902</v>
      </c>
      <c r="G10488" s="4" t="s">
        <v>12</v>
      </c>
    </row>
    <row r="10489" customFormat="false" ht="15.75" hidden="false" customHeight="false" outlineLevel="0" collapsed="false">
      <c r="A10489" s="3" t="n">
        <v>10488</v>
      </c>
      <c r="B10489" s="4" t="s">
        <v>35903</v>
      </c>
      <c r="C10489" s="4" t="s">
        <v>35904</v>
      </c>
      <c r="D10489" s="4" t="s">
        <v>35905</v>
      </c>
      <c r="E10489" s="4" t="n">
        <f aca="false">+918067139000</f>
        <v>918067139000</v>
      </c>
      <c r="F10489" s="4" t="s">
        <v>35906</v>
      </c>
      <c r="G10489" s="4" t="s">
        <v>12</v>
      </c>
    </row>
    <row r="10490" customFormat="false" ht="15.75" hidden="false" customHeight="false" outlineLevel="0" collapsed="false">
      <c r="A10490" s="3" t="n">
        <v>10489</v>
      </c>
      <c r="B10490" s="4" t="s">
        <v>35907</v>
      </c>
      <c r="C10490" s="4" t="s">
        <v>31</v>
      </c>
      <c r="D10490" s="4" t="s">
        <v>35908</v>
      </c>
      <c r="E10490" s="4" t="s">
        <v>10</v>
      </c>
      <c r="F10490" s="4" t="s">
        <v>35909</v>
      </c>
      <c r="G10490" s="4" t="s">
        <v>12</v>
      </c>
    </row>
    <row r="10491" customFormat="false" ht="15.75" hidden="false" customHeight="false" outlineLevel="0" collapsed="false">
      <c r="A10491" s="3" t="n">
        <v>10490</v>
      </c>
      <c r="B10491" s="4" t="s">
        <v>35910</v>
      </c>
      <c r="C10491" s="4" t="s">
        <v>21066</v>
      </c>
      <c r="D10491" s="4" t="s">
        <v>35911</v>
      </c>
      <c r="E10491" s="4" t="n">
        <f aca="false">+911142004200</f>
        <v>911142004200</v>
      </c>
      <c r="F10491" s="4" t="s">
        <v>35912</v>
      </c>
      <c r="G10491" s="4" t="s">
        <v>12</v>
      </c>
    </row>
    <row r="10492" customFormat="false" ht="15.75" hidden="false" customHeight="false" outlineLevel="0" collapsed="false">
      <c r="A10492" s="3" t="n">
        <v>10491</v>
      </c>
      <c r="B10492" s="4" t="s">
        <v>35913</v>
      </c>
      <c r="C10492" s="4" t="s">
        <v>31</v>
      </c>
      <c r="D10492" s="4" t="s">
        <v>35914</v>
      </c>
      <c r="E10492" s="4" t="s">
        <v>10</v>
      </c>
      <c r="F10492" s="4" t="s">
        <v>35915</v>
      </c>
      <c r="G10492" s="4" t="s">
        <v>12</v>
      </c>
    </row>
    <row r="10493" customFormat="false" ht="15.75" hidden="false" customHeight="false" outlineLevel="0" collapsed="false">
      <c r="A10493" s="3" t="n">
        <v>10492</v>
      </c>
      <c r="B10493" s="4" t="s">
        <v>35916</v>
      </c>
      <c r="C10493" s="4" t="s">
        <v>35917</v>
      </c>
      <c r="D10493" s="4" t="s">
        <v>35918</v>
      </c>
      <c r="E10493" s="4" t="n">
        <f aca="false">+912233137032</f>
        <v>912233137032</v>
      </c>
      <c r="F10493" s="4" t="s">
        <v>10</v>
      </c>
      <c r="G10493" s="7" t="s">
        <v>146</v>
      </c>
    </row>
    <row r="10494" customFormat="false" ht="15.75" hidden="false" customHeight="false" outlineLevel="0" collapsed="false">
      <c r="A10494" s="3" t="n">
        <v>10493</v>
      </c>
      <c r="B10494" s="4" t="s">
        <v>35919</v>
      </c>
      <c r="C10494" s="4" t="s">
        <v>35920</v>
      </c>
      <c r="D10494" s="4" t="s">
        <v>35921</v>
      </c>
      <c r="E10494" s="4" t="s">
        <v>35922</v>
      </c>
      <c r="F10494" s="4" t="s">
        <v>35923</v>
      </c>
      <c r="G10494" s="4" t="s">
        <v>12</v>
      </c>
    </row>
    <row r="10495" customFormat="false" ht="15.75" hidden="false" customHeight="false" outlineLevel="0" collapsed="false">
      <c r="A10495" s="3" t="n">
        <v>10494</v>
      </c>
      <c r="B10495" s="4" t="s">
        <v>35924</v>
      </c>
      <c r="C10495" s="4" t="s">
        <v>35925</v>
      </c>
      <c r="D10495" s="4" t="s">
        <v>35926</v>
      </c>
      <c r="E10495" s="4" t="s">
        <v>10</v>
      </c>
      <c r="F10495" s="4" t="s">
        <v>35927</v>
      </c>
      <c r="G10495" s="4" t="s">
        <v>12</v>
      </c>
    </row>
    <row r="10496" customFormat="false" ht="15.75" hidden="false" customHeight="false" outlineLevel="0" collapsed="false">
      <c r="A10496" s="3" t="n">
        <v>10495</v>
      </c>
      <c r="B10496" s="4" t="s">
        <v>35928</v>
      </c>
      <c r="C10496" s="4" t="s">
        <v>35929</v>
      </c>
      <c r="D10496" s="4" t="s">
        <v>35930</v>
      </c>
      <c r="E10496" s="4" t="n">
        <f aca="false">+918042627200</f>
        <v>918042627200</v>
      </c>
      <c r="F10496" s="4" t="s">
        <v>35931</v>
      </c>
      <c r="G10496" s="4" t="s">
        <v>12</v>
      </c>
    </row>
    <row r="10497" customFormat="false" ht="15.75" hidden="false" customHeight="false" outlineLevel="0" collapsed="false">
      <c r="A10497" s="3" t="n">
        <v>10496</v>
      </c>
      <c r="B10497" s="4" t="s">
        <v>35932</v>
      </c>
      <c r="C10497" s="4" t="s">
        <v>35933</v>
      </c>
      <c r="D10497" s="4" t="s">
        <v>35934</v>
      </c>
      <c r="E10497" s="4" t="s">
        <v>10</v>
      </c>
      <c r="F10497" s="10" t="s">
        <v>35935</v>
      </c>
      <c r="G10497" s="4" t="s">
        <v>12</v>
      </c>
    </row>
    <row r="10498" customFormat="false" ht="15.75" hidden="false" customHeight="false" outlineLevel="0" collapsed="false">
      <c r="A10498" s="3" t="n">
        <v>10497</v>
      </c>
      <c r="B10498" s="4" t="s">
        <v>35936</v>
      </c>
      <c r="C10498" s="4" t="s">
        <v>35937</v>
      </c>
      <c r="D10498" s="4" t="s">
        <v>35938</v>
      </c>
      <c r="E10498" s="4" t="n">
        <f aca="false">+912267549974</f>
        <v>912267549974</v>
      </c>
      <c r="F10498" s="4" t="s">
        <v>35939</v>
      </c>
      <c r="G10498" s="4" t="s">
        <v>12</v>
      </c>
    </row>
    <row r="10499" customFormat="false" ht="15.75" hidden="false" customHeight="false" outlineLevel="0" collapsed="false">
      <c r="A10499" s="3" t="n">
        <v>10498</v>
      </c>
      <c r="B10499" s="4" t="s">
        <v>35940</v>
      </c>
      <c r="C10499" s="4" t="s">
        <v>31</v>
      </c>
      <c r="D10499" s="4" t="s">
        <v>35941</v>
      </c>
      <c r="E10499" s="4" t="n">
        <f aca="false">+912240491111</f>
        <v>912240491111</v>
      </c>
      <c r="F10499" s="4" t="s">
        <v>35942</v>
      </c>
      <c r="G10499" s="4" t="s">
        <v>12</v>
      </c>
    </row>
    <row r="10500" customFormat="false" ht="15.75" hidden="false" customHeight="false" outlineLevel="0" collapsed="false">
      <c r="A10500" s="3" t="n">
        <v>10499</v>
      </c>
      <c r="B10500" s="5" t="s">
        <v>35943</v>
      </c>
      <c r="C10500" s="4" t="s">
        <v>35944</v>
      </c>
      <c r="D10500" s="4" t="s">
        <v>35945</v>
      </c>
      <c r="E10500" s="4" t="s">
        <v>10</v>
      </c>
      <c r="F10500" s="4" t="s">
        <v>35946</v>
      </c>
      <c r="G10500" s="4" t="s">
        <v>12</v>
      </c>
    </row>
    <row r="10501" customFormat="false" ht="15.75" hidden="false" customHeight="false" outlineLevel="0" collapsed="false">
      <c r="A10501" s="3" t="n">
        <v>10500</v>
      </c>
      <c r="B10501" s="4" t="s">
        <v>35947</v>
      </c>
      <c r="C10501" s="4" t="s">
        <v>10944</v>
      </c>
      <c r="D10501" s="6" t="s">
        <v>35948</v>
      </c>
      <c r="E10501" s="4" t="s">
        <v>35949</v>
      </c>
      <c r="F10501" s="4" t="s">
        <v>35950</v>
      </c>
      <c r="G10501" s="4" t="s">
        <v>12</v>
      </c>
    </row>
    <row r="10502" customFormat="false" ht="15.75" hidden="false" customHeight="false" outlineLevel="0" collapsed="false">
      <c r="A10502" s="3" t="n">
        <v>10501</v>
      </c>
      <c r="B10502" s="4" t="s">
        <v>35951</v>
      </c>
      <c r="C10502" s="4" t="s">
        <v>35952</v>
      </c>
      <c r="D10502" s="4" t="s">
        <v>35953</v>
      </c>
      <c r="E10502" s="4" t="n">
        <f aca="false">+914066073500</f>
        <v>914066073500</v>
      </c>
      <c r="F10502" s="4" t="s">
        <v>35954</v>
      </c>
      <c r="G10502" s="4" t="s">
        <v>12</v>
      </c>
    </row>
    <row r="10503" customFormat="false" ht="15.75" hidden="false" customHeight="false" outlineLevel="0" collapsed="false">
      <c r="A10503" s="3" t="n">
        <v>10502</v>
      </c>
      <c r="B10503" s="4" t="s">
        <v>35955</v>
      </c>
      <c r="C10503" s="4" t="s">
        <v>31</v>
      </c>
      <c r="D10503" s="4" t="s">
        <v>35956</v>
      </c>
      <c r="E10503" s="4" t="s">
        <v>10</v>
      </c>
      <c r="F10503" s="4" t="s">
        <v>35957</v>
      </c>
      <c r="G10503" s="4" t="s">
        <v>12</v>
      </c>
    </row>
    <row r="10504" customFormat="false" ht="15.75" hidden="false" customHeight="false" outlineLevel="0" collapsed="false">
      <c r="A10504" s="3" t="n">
        <v>10503</v>
      </c>
      <c r="B10504" s="4" t="s">
        <v>35958</v>
      </c>
      <c r="C10504" s="4" t="s">
        <v>35959</v>
      </c>
      <c r="D10504" s="4" t="s">
        <v>35960</v>
      </c>
      <c r="E10504" s="4" t="s">
        <v>10</v>
      </c>
      <c r="F10504" s="4" t="s">
        <v>35961</v>
      </c>
      <c r="G10504" s="4" t="s">
        <v>12</v>
      </c>
    </row>
    <row r="10505" customFormat="false" ht="15.75" hidden="false" customHeight="false" outlineLevel="0" collapsed="false">
      <c r="A10505" s="3" t="n">
        <v>10504</v>
      </c>
      <c r="B10505" s="4" t="s">
        <v>35962</v>
      </c>
      <c r="C10505" s="4" t="s">
        <v>31</v>
      </c>
      <c r="D10505" s="4" t="s">
        <v>35963</v>
      </c>
      <c r="E10505" s="4" t="s">
        <v>10</v>
      </c>
      <c r="F10505" s="4" t="s">
        <v>35964</v>
      </c>
      <c r="G10505" s="4" t="s">
        <v>12</v>
      </c>
    </row>
    <row r="10506" customFormat="false" ht="15.75" hidden="false" customHeight="false" outlineLevel="0" collapsed="false">
      <c r="A10506" s="3" t="n">
        <v>10505</v>
      </c>
      <c r="B10506" s="4" t="s">
        <v>35965</v>
      </c>
      <c r="C10506" s="4" t="s">
        <v>35966</v>
      </c>
      <c r="D10506" s="4" t="s">
        <v>35967</v>
      </c>
      <c r="E10506" s="4" t="n">
        <f aca="false">+912266656605</f>
        <v>912266656605</v>
      </c>
      <c r="F10506" s="4" t="s">
        <v>35968</v>
      </c>
      <c r="G10506" s="4" t="s">
        <v>12</v>
      </c>
    </row>
    <row r="10507" customFormat="false" ht="15.75" hidden="false" customHeight="false" outlineLevel="0" collapsed="false">
      <c r="A10507" s="3" t="n">
        <v>10506</v>
      </c>
      <c r="B10507" s="4" t="s">
        <v>35969</v>
      </c>
      <c r="C10507" s="4" t="s">
        <v>35970</v>
      </c>
      <c r="D10507" s="4" t="s">
        <v>35971</v>
      </c>
      <c r="E10507" s="4" t="n">
        <v>40549797</v>
      </c>
      <c r="F10507" s="4" t="s">
        <v>35972</v>
      </c>
      <c r="G10507" s="4" t="s">
        <v>12</v>
      </c>
    </row>
    <row r="10508" customFormat="false" ht="15.75" hidden="false" customHeight="false" outlineLevel="0" collapsed="false">
      <c r="A10508" s="3" t="n">
        <v>10507</v>
      </c>
      <c r="B10508" s="4" t="s">
        <v>35973</v>
      </c>
      <c r="C10508" s="4" t="s">
        <v>6010</v>
      </c>
      <c r="D10508" s="4" t="s">
        <v>35974</v>
      </c>
      <c r="E10508" s="4" t="s">
        <v>10</v>
      </c>
      <c r="F10508" s="4" t="s">
        <v>35975</v>
      </c>
      <c r="G10508" s="4" t="s">
        <v>12</v>
      </c>
    </row>
    <row r="10509" customFormat="false" ht="15.75" hidden="false" customHeight="false" outlineLevel="0" collapsed="false">
      <c r="A10509" s="3" t="n">
        <v>10508</v>
      </c>
      <c r="B10509" s="4" t="s">
        <v>35976</v>
      </c>
      <c r="C10509" s="4" t="s">
        <v>35977</v>
      </c>
      <c r="D10509" s="4" t="s">
        <v>35978</v>
      </c>
      <c r="E10509" s="4" t="n">
        <f aca="false">+919818711760</f>
        <v>919818711760</v>
      </c>
      <c r="F10509" s="4" t="s">
        <v>35979</v>
      </c>
      <c r="G10509" s="4" t="s">
        <v>12</v>
      </c>
    </row>
    <row r="10510" customFormat="false" ht="15.75" hidden="false" customHeight="false" outlineLevel="0" collapsed="false">
      <c r="A10510" s="3" t="n">
        <v>10509</v>
      </c>
      <c r="B10510" s="4" t="s">
        <v>35980</v>
      </c>
      <c r="C10510" s="4" t="s">
        <v>35981</v>
      </c>
      <c r="D10510" s="4" t="s">
        <v>35982</v>
      </c>
      <c r="E10510" s="4" t="s">
        <v>10</v>
      </c>
      <c r="F10510" s="4" t="s">
        <v>35983</v>
      </c>
      <c r="G10510" s="4" t="s">
        <v>12</v>
      </c>
    </row>
    <row r="10511" customFormat="false" ht="15.75" hidden="false" customHeight="false" outlineLevel="0" collapsed="false">
      <c r="A10511" s="3" t="n">
        <v>10510</v>
      </c>
      <c r="B10511" s="4" t="s">
        <v>35984</v>
      </c>
      <c r="C10511" s="4" t="s">
        <v>35985</v>
      </c>
      <c r="D10511" s="4" t="s">
        <v>35986</v>
      </c>
      <c r="E10511" s="4" t="n">
        <f aca="false">+912228458156</f>
        <v>912228458156</v>
      </c>
      <c r="F10511" s="4" t="s">
        <v>35961</v>
      </c>
      <c r="G10511" s="4" t="s">
        <v>12</v>
      </c>
    </row>
    <row r="10512" customFormat="false" ht="15.75" hidden="false" customHeight="false" outlineLevel="0" collapsed="false">
      <c r="A10512" s="3" t="n">
        <v>10511</v>
      </c>
      <c r="B10512" s="4" t="s">
        <v>35987</v>
      </c>
      <c r="C10512" s="4" t="s">
        <v>12266</v>
      </c>
      <c r="D10512" s="4" t="s">
        <v>35988</v>
      </c>
      <c r="E10512" s="4" t="s">
        <v>10</v>
      </c>
      <c r="F10512" s="4" t="s">
        <v>10</v>
      </c>
      <c r="G10512" s="7" t="s">
        <v>146</v>
      </c>
    </row>
    <row r="10513" customFormat="false" ht="15.75" hidden="false" customHeight="false" outlineLevel="0" collapsed="false">
      <c r="A10513" s="3" t="n">
        <v>10512</v>
      </c>
      <c r="B10513" s="4" t="s">
        <v>35989</v>
      </c>
      <c r="C10513" s="4" t="s">
        <v>35990</v>
      </c>
      <c r="D10513" s="4" t="s">
        <v>35991</v>
      </c>
      <c r="E10513" s="4" t="s">
        <v>10</v>
      </c>
      <c r="F10513" s="4" t="s">
        <v>35992</v>
      </c>
      <c r="G10513" s="4" t="s">
        <v>12</v>
      </c>
    </row>
    <row r="10514" customFormat="false" ht="15.75" hidden="false" customHeight="false" outlineLevel="0" collapsed="false">
      <c r="A10514" s="3" t="n">
        <v>10513</v>
      </c>
      <c r="B10514" s="4" t="s">
        <v>35993</v>
      </c>
      <c r="C10514" s="4" t="s">
        <v>35994</v>
      </c>
      <c r="D10514" s="4" t="s">
        <v>35995</v>
      </c>
      <c r="E10514" s="4" t="s">
        <v>10</v>
      </c>
      <c r="F10514" s="4" t="s">
        <v>35996</v>
      </c>
      <c r="G10514" s="4" t="s">
        <v>12</v>
      </c>
    </row>
    <row r="10515" customFormat="false" ht="15.75" hidden="false" customHeight="false" outlineLevel="0" collapsed="false">
      <c r="A10515" s="3" t="n">
        <v>10514</v>
      </c>
      <c r="B10515" s="4" t="s">
        <v>35997</v>
      </c>
      <c r="C10515" s="4" t="s">
        <v>35998</v>
      </c>
      <c r="D10515" s="4" t="s">
        <v>35999</v>
      </c>
      <c r="E10515" s="4" t="s">
        <v>10</v>
      </c>
      <c r="F10515" s="4" t="s">
        <v>36000</v>
      </c>
      <c r="G10515" s="4" t="s">
        <v>12</v>
      </c>
    </row>
    <row r="10516" customFormat="false" ht="15.75" hidden="false" customHeight="false" outlineLevel="0" collapsed="false">
      <c r="A10516" s="3" t="n">
        <v>10515</v>
      </c>
      <c r="B10516" s="4" t="s">
        <v>36001</v>
      </c>
      <c r="C10516" s="4" t="s">
        <v>3549</v>
      </c>
      <c r="D10516" s="4" t="s">
        <v>36002</v>
      </c>
      <c r="E10516" s="4" t="s">
        <v>10</v>
      </c>
      <c r="F10516" s="4" t="s">
        <v>36003</v>
      </c>
      <c r="G10516" s="4" t="s">
        <v>12</v>
      </c>
    </row>
    <row r="10517" customFormat="false" ht="15.75" hidden="false" customHeight="false" outlineLevel="0" collapsed="false">
      <c r="A10517" s="3" t="n">
        <v>10516</v>
      </c>
      <c r="B10517" s="4" t="s">
        <v>36004</v>
      </c>
      <c r="C10517" s="4" t="s">
        <v>36005</v>
      </c>
      <c r="D10517" s="4" t="s">
        <v>36006</v>
      </c>
      <c r="E10517" s="4" t="s">
        <v>10</v>
      </c>
      <c r="F10517" s="4" t="s">
        <v>36007</v>
      </c>
      <c r="G10517" s="4" t="s">
        <v>12</v>
      </c>
    </row>
    <row r="10518" customFormat="false" ht="15.75" hidden="false" customHeight="false" outlineLevel="0" collapsed="false">
      <c r="A10518" s="3" t="n">
        <v>10517</v>
      </c>
      <c r="B10518" s="4" t="s">
        <v>36008</v>
      </c>
      <c r="C10518" s="4" t="s">
        <v>31</v>
      </c>
      <c r="D10518" s="4" t="s">
        <v>36009</v>
      </c>
      <c r="E10518" s="4" t="s">
        <v>10</v>
      </c>
      <c r="F10518" s="4" t="s">
        <v>36010</v>
      </c>
      <c r="G10518" s="4" t="s">
        <v>12</v>
      </c>
    </row>
    <row r="10519" customFormat="false" ht="15.75" hidden="false" customHeight="false" outlineLevel="0" collapsed="false">
      <c r="A10519" s="3" t="n">
        <v>10518</v>
      </c>
      <c r="B10519" s="4" t="s">
        <v>36011</v>
      </c>
      <c r="C10519" s="4" t="s">
        <v>31</v>
      </c>
      <c r="D10519" s="4" t="s">
        <v>36012</v>
      </c>
      <c r="E10519" s="4" t="n">
        <f aca="false">+919029815566</f>
        <v>919029815566</v>
      </c>
      <c r="F10519" s="4" t="s">
        <v>36013</v>
      </c>
      <c r="G10519" s="4" t="s">
        <v>12</v>
      </c>
    </row>
    <row r="10520" customFormat="false" ht="15.75" hidden="false" customHeight="false" outlineLevel="0" collapsed="false">
      <c r="A10520" s="3" t="n">
        <v>10519</v>
      </c>
      <c r="B10520" s="4" t="s">
        <v>36014</v>
      </c>
      <c r="C10520" s="4" t="s">
        <v>1652</v>
      </c>
      <c r="D10520" s="6" t="s">
        <v>36015</v>
      </c>
      <c r="E10520" s="4" t="s">
        <v>10</v>
      </c>
      <c r="F10520" s="4" t="s">
        <v>36016</v>
      </c>
      <c r="G10520" s="4" t="s">
        <v>12</v>
      </c>
    </row>
    <row r="10521" customFormat="false" ht="15.75" hidden="false" customHeight="false" outlineLevel="0" collapsed="false">
      <c r="A10521" s="3" t="n">
        <v>10520</v>
      </c>
      <c r="B10521" s="4" t="s">
        <v>36017</v>
      </c>
      <c r="C10521" s="4" t="s">
        <v>36018</v>
      </c>
      <c r="D10521" s="4" t="s">
        <v>36019</v>
      </c>
      <c r="E10521" s="4" t="n">
        <f aca="false">+919618116999</f>
        <v>919618116999</v>
      </c>
      <c r="F10521" s="4" t="s">
        <v>36020</v>
      </c>
      <c r="G10521" s="4" t="s">
        <v>12</v>
      </c>
    </row>
    <row r="10522" customFormat="false" ht="15.75" hidden="false" customHeight="false" outlineLevel="0" collapsed="false">
      <c r="A10522" s="3" t="n">
        <v>10521</v>
      </c>
      <c r="B10522" s="4" t="s">
        <v>36021</v>
      </c>
      <c r="C10522" s="4" t="s">
        <v>13457</v>
      </c>
      <c r="D10522" s="4" t="s">
        <v>36022</v>
      </c>
      <c r="E10522" s="4" t="s">
        <v>36023</v>
      </c>
      <c r="F10522" s="4" t="s">
        <v>36024</v>
      </c>
      <c r="G10522" s="4" t="s">
        <v>12</v>
      </c>
    </row>
    <row r="10523" customFormat="false" ht="15.75" hidden="false" customHeight="false" outlineLevel="0" collapsed="false">
      <c r="A10523" s="3" t="n">
        <v>10522</v>
      </c>
      <c r="B10523" s="4" t="s">
        <v>36025</v>
      </c>
      <c r="C10523" s="4" t="s">
        <v>29458</v>
      </c>
      <c r="D10523" s="4" t="s">
        <v>36026</v>
      </c>
      <c r="E10523" s="4" t="s">
        <v>10</v>
      </c>
      <c r="F10523" s="4" t="s">
        <v>36027</v>
      </c>
      <c r="G10523" s="4" t="s">
        <v>12</v>
      </c>
    </row>
    <row r="10524" customFormat="false" ht="15.75" hidden="false" customHeight="false" outlineLevel="0" collapsed="false">
      <c r="A10524" s="3" t="n">
        <v>10523</v>
      </c>
      <c r="B10524" s="4" t="s">
        <v>36028</v>
      </c>
      <c r="C10524" s="4" t="s">
        <v>6853</v>
      </c>
      <c r="D10524" s="4" t="s">
        <v>36029</v>
      </c>
      <c r="E10524" s="4" t="s">
        <v>36030</v>
      </c>
      <c r="F10524" s="4" t="s">
        <v>36031</v>
      </c>
      <c r="G10524" s="4" t="s">
        <v>12</v>
      </c>
    </row>
    <row r="10525" customFormat="false" ht="15.75" hidden="false" customHeight="false" outlineLevel="0" collapsed="false">
      <c r="A10525" s="3" t="n">
        <v>10524</v>
      </c>
      <c r="B10525" s="4" t="s">
        <v>36032</v>
      </c>
      <c r="C10525" s="4" t="s">
        <v>3495</v>
      </c>
      <c r="D10525" s="4" t="s">
        <v>36033</v>
      </c>
      <c r="E10525" s="4" t="n">
        <f aca="false">+914023751199</f>
        <v>914023751199</v>
      </c>
      <c r="F10525" s="4" t="s">
        <v>36034</v>
      </c>
      <c r="G10525" s="4" t="s">
        <v>12</v>
      </c>
    </row>
    <row r="10526" customFormat="false" ht="15.75" hidden="false" customHeight="false" outlineLevel="0" collapsed="false">
      <c r="A10526" s="3" t="n">
        <v>10525</v>
      </c>
      <c r="B10526" s="4" t="s">
        <v>36035</v>
      </c>
      <c r="C10526" s="4" t="s">
        <v>13046</v>
      </c>
      <c r="D10526" s="4" t="s">
        <v>36036</v>
      </c>
      <c r="E10526" s="4" t="n">
        <f aca="false">+918023468188</f>
        <v>918023468188</v>
      </c>
      <c r="F10526" s="4" t="s">
        <v>36037</v>
      </c>
      <c r="G10526" s="4" t="s">
        <v>12</v>
      </c>
    </row>
    <row r="10527" customFormat="false" ht="15.75" hidden="false" customHeight="false" outlineLevel="0" collapsed="false">
      <c r="A10527" s="3" t="n">
        <v>10526</v>
      </c>
      <c r="B10527" s="4" t="s">
        <v>36038</v>
      </c>
      <c r="C10527" s="4" t="s">
        <v>36039</v>
      </c>
      <c r="D10527" s="4" t="s">
        <v>36040</v>
      </c>
      <c r="E10527" s="4" t="n">
        <f aca="false">+914066304555</f>
        <v>914066304555</v>
      </c>
      <c r="F10527" s="4" t="s">
        <v>36041</v>
      </c>
      <c r="G10527" s="4" t="s">
        <v>12</v>
      </c>
    </row>
    <row r="10528" customFormat="false" ht="15.75" hidden="false" customHeight="false" outlineLevel="0" collapsed="false">
      <c r="A10528" s="3" t="n">
        <v>10527</v>
      </c>
      <c r="B10528" s="4" t="s">
        <v>36042</v>
      </c>
      <c r="C10528" s="4" t="s">
        <v>36043</v>
      </c>
      <c r="D10528" s="4" t="s">
        <v>36044</v>
      </c>
      <c r="E10528" s="4" t="s">
        <v>10</v>
      </c>
      <c r="F10528" s="4" t="s">
        <v>36045</v>
      </c>
      <c r="G10528" s="4" t="s">
        <v>12</v>
      </c>
    </row>
    <row r="10529" customFormat="false" ht="15.75" hidden="false" customHeight="false" outlineLevel="0" collapsed="false">
      <c r="A10529" s="3" t="n">
        <v>10528</v>
      </c>
      <c r="B10529" s="4" t="s">
        <v>36046</v>
      </c>
      <c r="C10529" s="4" t="s">
        <v>13871</v>
      </c>
      <c r="D10529" s="4" t="s">
        <v>36047</v>
      </c>
      <c r="E10529" s="4" t="n">
        <f aca="false">+912024231612</f>
        <v>912024231612</v>
      </c>
      <c r="F10529" s="4" t="s">
        <v>36048</v>
      </c>
      <c r="G10529" s="4" t="s">
        <v>12</v>
      </c>
    </row>
    <row r="10530" customFormat="false" ht="15.75" hidden="false" customHeight="false" outlineLevel="0" collapsed="false">
      <c r="A10530" s="3" t="n">
        <v>10529</v>
      </c>
      <c r="B10530" s="4" t="s">
        <v>36049</v>
      </c>
      <c r="C10530" s="4" t="s">
        <v>36050</v>
      </c>
      <c r="D10530" s="4" t="s">
        <v>36051</v>
      </c>
      <c r="E10530" s="4" t="n">
        <f aca="false">+914023398018</f>
        <v>914023398018</v>
      </c>
      <c r="F10530" s="4" t="s">
        <v>36052</v>
      </c>
      <c r="G10530" s="4" t="s">
        <v>12</v>
      </c>
    </row>
    <row r="10531" customFormat="false" ht="15.75" hidden="false" customHeight="false" outlineLevel="0" collapsed="false">
      <c r="A10531" s="3" t="n">
        <v>10530</v>
      </c>
      <c r="B10531" s="4" t="s">
        <v>36053</v>
      </c>
      <c r="C10531" s="4" t="s">
        <v>6527</v>
      </c>
      <c r="D10531" s="4" t="s">
        <v>36054</v>
      </c>
      <c r="E10531" s="4" t="s">
        <v>10</v>
      </c>
      <c r="F10531" s="10" t="s">
        <v>36055</v>
      </c>
      <c r="G10531" s="4" t="s">
        <v>12</v>
      </c>
    </row>
    <row r="10532" customFormat="false" ht="15.75" hidden="false" customHeight="false" outlineLevel="0" collapsed="false">
      <c r="A10532" s="3" t="n">
        <v>10531</v>
      </c>
      <c r="B10532" s="4" t="s">
        <v>36056</v>
      </c>
      <c r="C10532" s="4" t="s">
        <v>36057</v>
      </c>
      <c r="D10532" s="4" t="s">
        <v>36058</v>
      </c>
      <c r="E10532" s="4" t="n">
        <f aca="false">+914023540882</f>
        <v>914023540882</v>
      </c>
      <c r="F10532" s="4" t="s">
        <v>36059</v>
      </c>
      <c r="G10532" s="4" t="s">
        <v>12</v>
      </c>
    </row>
    <row r="10533" customFormat="false" ht="15.75" hidden="false" customHeight="false" outlineLevel="0" collapsed="false">
      <c r="A10533" s="3" t="n">
        <v>10532</v>
      </c>
      <c r="B10533" s="4" t="s">
        <v>36060</v>
      </c>
      <c r="C10533" s="4" t="s">
        <v>36061</v>
      </c>
      <c r="D10533" s="4" t="s">
        <v>36062</v>
      </c>
      <c r="E10533" s="4" t="n">
        <f aca="false">+913340143400</f>
        <v>913340143400</v>
      </c>
      <c r="F10533" s="4" t="s">
        <v>36063</v>
      </c>
      <c r="G10533" s="4" t="s">
        <v>12</v>
      </c>
    </row>
    <row r="10534" customFormat="false" ht="15.75" hidden="false" customHeight="false" outlineLevel="0" collapsed="false">
      <c r="A10534" s="3" t="n">
        <v>10533</v>
      </c>
      <c r="B10534" s="4" t="s">
        <v>36064</v>
      </c>
      <c r="C10534" s="4" t="s">
        <v>36065</v>
      </c>
      <c r="D10534" s="4" t="s">
        <v>36066</v>
      </c>
      <c r="E10534" s="4" t="s">
        <v>10</v>
      </c>
      <c r="F10534" s="4" t="s">
        <v>36067</v>
      </c>
      <c r="G10534" s="4" t="s">
        <v>12</v>
      </c>
    </row>
    <row r="10535" customFormat="false" ht="15.75" hidden="false" customHeight="false" outlineLevel="0" collapsed="false">
      <c r="A10535" s="3" t="n">
        <v>10534</v>
      </c>
      <c r="B10535" s="4" t="s">
        <v>36068</v>
      </c>
      <c r="C10535" s="4" t="s">
        <v>36069</v>
      </c>
      <c r="D10535" s="4" t="s">
        <v>36070</v>
      </c>
      <c r="E10535" s="4" t="s">
        <v>10</v>
      </c>
      <c r="F10535" s="4" t="s">
        <v>36071</v>
      </c>
      <c r="G10535" s="4" t="s">
        <v>12</v>
      </c>
    </row>
    <row r="10536" customFormat="false" ht="15.75" hidden="false" customHeight="false" outlineLevel="0" collapsed="false">
      <c r="A10536" s="3" t="n">
        <v>10535</v>
      </c>
      <c r="B10536" s="4" t="s">
        <v>36072</v>
      </c>
      <c r="C10536" s="4" t="s">
        <v>6853</v>
      </c>
      <c r="D10536" s="4" t="s">
        <v>36073</v>
      </c>
      <c r="E10536" s="4" t="n">
        <f aca="false">+914064610338</f>
        <v>914064610338</v>
      </c>
      <c r="F10536" s="4" t="s">
        <v>36074</v>
      </c>
      <c r="G10536" s="4" t="s">
        <v>12</v>
      </c>
    </row>
    <row r="10537" customFormat="false" ht="15.75" hidden="false" customHeight="false" outlineLevel="0" collapsed="false">
      <c r="A10537" s="3" t="n">
        <v>10536</v>
      </c>
      <c r="B10537" s="4" t="s">
        <v>36075</v>
      </c>
      <c r="C10537" s="6" t="s">
        <v>36076</v>
      </c>
      <c r="D10537" s="4" t="s">
        <v>36077</v>
      </c>
      <c r="E10537" s="4" t="s">
        <v>10</v>
      </c>
      <c r="F10537" s="4" t="s">
        <v>10</v>
      </c>
      <c r="G10537" s="4" t="s">
        <v>27006</v>
      </c>
    </row>
    <row r="10538" customFormat="false" ht="15.75" hidden="false" customHeight="false" outlineLevel="0" collapsed="false">
      <c r="A10538" s="3" t="n">
        <v>10537</v>
      </c>
      <c r="B10538" s="4" t="s">
        <v>36078</v>
      </c>
      <c r="C10538" s="4" t="s">
        <v>36079</v>
      </c>
      <c r="D10538" s="4" t="s">
        <v>36080</v>
      </c>
      <c r="E10538" s="4" t="s">
        <v>10</v>
      </c>
      <c r="F10538" s="4" t="s">
        <v>36081</v>
      </c>
      <c r="G10538" s="4" t="s">
        <v>12</v>
      </c>
    </row>
    <row r="10539" customFormat="false" ht="15.75" hidden="false" customHeight="false" outlineLevel="0" collapsed="false">
      <c r="A10539" s="3" t="n">
        <v>10538</v>
      </c>
      <c r="B10539" s="4" t="s">
        <v>36082</v>
      </c>
      <c r="C10539" s="4" t="s">
        <v>1652</v>
      </c>
      <c r="D10539" s="4" t="s">
        <v>36083</v>
      </c>
      <c r="E10539" s="4" t="s">
        <v>10</v>
      </c>
      <c r="F10539" s="4" t="s">
        <v>36084</v>
      </c>
      <c r="G10539" s="4" t="s">
        <v>12</v>
      </c>
    </row>
    <row r="10540" customFormat="false" ht="15.75" hidden="false" customHeight="false" outlineLevel="0" collapsed="false">
      <c r="A10540" s="3" t="n">
        <v>10539</v>
      </c>
      <c r="B10540" s="4" t="s">
        <v>36085</v>
      </c>
      <c r="C10540" s="4" t="s">
        <v>36086</v>
      </c>
      <c r="D10540" s="4" t="s">
        <v>36087</v>
      </c>
      <c r="E10540" s="4" t="n">
        <f aca="false">+912233652000</f>
        <v>912233652000</v>
      </c>
      <c r="F10540" s="4" t="s">
        <v>36088</v>
      </c>
      <c r="G10540" s="4" t="s">
        <v>12</v>
      </c>
    </row>
    <row r="10541" customFormat="false" ht="15.75" hidden="false" customHeight="false" outlineLevel="0" collapsed="false">
      <c r="A10541" s="3" t="n">
        <v>10540</v>
      </c>
      <c r="B10541" s="4" t="s">
        <v>36089</v>
      </c>
      <c r="C10541" s="4" t="s">
        <v>36090</v>
      </c>
      <c r="D10541" s="4" t="s">
        <v>36091</v>
      </c>
      <c r="E10541" s="4" t="n">
        <f aca="false">+911204694500</f>
        <v>911204694500</v>
      </c>
      <c r="F10541" s="4" t="s">
        <v>36092</v>
      </c>
      <c r="G10541" s="4" t="s">
        <v>12</v>
      </c>
    </row>
    <row r="10542" customFormat="false" ht="15.75" hidden="false" customHeight="false" outlineLevel="0" collapsed="false">
      <c r="A10542" s="3" t="n">
        <v>10541</v>
      </c>
      <c r="B10542" s="4" t="s">
        <v>36093</v>
      </c>
      <c r="C10542" s="4" t="s">
        <v>36094</v>
      </c>
      <c r="D10542" s="4" t="s">
        <v>36095</v>
      </c>
      <c r="E10542" s="4" t="s">
        <v>10</v>
      </c>
      <c r="F10542" s="4" t="s">
        <v>36096</v>
      </c>
      <c r="G10542" s="4" t="s">
        <v>12</v>
      </c>
    </row>
    <row r="10543" customFormat="false" ht="15.75" hidden="false" customHeight="false" outlineLevel="0" collapsed="false">
      <c r="A10543" s="3" t="n">
        <v>10542</v>
      </c>
      <c r="B10543" s="4" t="s">
        <v>36097</v>
      </c>
      <c r="C10543" s="4" t="s">
        <v>36098</v>
      </c>
      <c r="D10543" s="4" t="s">
        <v>36099</v>
      </c>
      <c r="E10543" s="4" t="s">
        <v>10</v>
      </c>
      <c r="F10543" s="4" t="s">
        <v>36100</v>
      </c>
      <c r="G10543" s="4" t="s">
        <v>12</v>
      </c>
    </row>
    <row r="10544" customFormat="false" ht="15.75" hidden="false" customHeight="false" outlineLevel="0" collapsed="false">
      <c r="A10544" s="3" t="n">
        <v>10543</v>
      </c>
      <c r="B10544" s="4" t="s">
        <v>36101</v>
      </c>
      <c r="C10544" s="4" t="s">
        <v>31</v>
      </c>
      <c r="D10544" s="4" t="s">
        <v>36102</v>
      </c>
      <c r="E10544" s="4" t="s">
        <v>10</v>
      </c>
      <c r="F10544" s="4" t="s">
        <v>36103</v>
      </c>
      <c r="G10544" s="4" t="s">
        <v>12</v>
      </c>
    </row>
    <row r="10545" customFormat="false" ht="15.75" hidden="false" customHeight="false" outlineLevel="0" collapsed="false">
      <c r="A10545" s="3" t="n">
        <v>10544</v>
      </c>
      <c r="B10545" s="4" t="s">
        <v>36104</v>
      </c>
      <c r="C10545" s="4" t="s">
        <v>3495</v>
      </c>
      <c r="D10545" s="4" t="s">
        <v>36105</v>
      </c>
      <c r="E10545" s="4" t="n">
        <f aca="false">+912266527300  +912271050200</f>
        <v>1824537577500</v>
      </c>
      <c r="F10545" s="4" t="s">
        <v>36106</v>
      </c>
      <c r="G10545" s="4" t="s">
        <v>12</v>
      </c>
    </row>
    <row r="10546" customFormat="false" ht="15.75" hidden="false" customHeight="false" outlineLevel="0" collapsed="false">
      <c r="A10546" s="3" t="n">
        <v>10545</v>
      </c>
      <c r="B10546" s="4" t="s">
        <v>36107</v>
      </c>
      <c r="C10546" s="4" t="s">
        <v>31</v>
      </c>
      <c r="D10546" s="4" t="s">
        <v>36108</v>
      </c>
      <c r="E10546" s="4" t="n">
        <f aca="false">+917712281997</f>
        <v>917712281997</v>
      </c>
      <c r="F10546" s="4" t="s">
        <v>36109</v>
      </c>
      <c r="G10546" s="4" t="s">
        <v>12</v>
      </c>
    </row>
    <row r="10547" customFormat="false" ht="15.75" hidden="false" customHeight="false" outlineLevel="0" collapsed="false">
      <c r="A10547" s="3" t="n">
        <v>10546</v>
      </c>
      <c r="B10547" s="4" t="s">
        <v>36110</v>
      </c>
      <c r="C10547" s="4" t="s">
        <v>36111</v>
      </c>
      <c r="D10547" s="4" t="s">
        <v>36112</v>
      </c>
      <c r="E10547" s="4" t="s">
        <v>10</v>
      </c>
      <c r="F10547" s="4" t="s">
        <v>36113</v>
      </c>
      <c r="G10547" s="4" t="s">
        <v>12</v>
      </c>
    </row>
    <row r="10548" customFormat="false" ht="15.75" hidden="false" customHeight="false" outlineLevel="0" collapsed="false">
      <c r="A10548" s="3" t="n">
        <v>10547</v>
      </c>
      <c r="B10548" s="4" t="s">
        <v>36114</v>
      </c>
      <c r="C10548" s="4" t="s">
        <v>36115</v>
      </c>
      <c r="D10548" s="4" t="s">
        <v>36116</v>
      </c>
      <c r="E10548" s="4" t="s">
        <v>10</v>
      </c>
      <c r="F10548" s="4" t="s">
        <v>36117</v>
      </c>
      <c r="G10548" s="4" t="s">
        <v>12</v>
      </c>
    </row>
    <row r="10549" customFormat="false" ht="15.75" hidden="false" customHeight="false" outlineLevel="0" collapsed="false">
      <c r="A10549" s="3" t="n">
        <v>10548</v>
      </c>
      <c r="B10549" s="4" t="s">
        <v>36118</v>
      </c>
      <c r="C10549" s="4" t="s">
        <v>36119</v>
      </c>
      <c r="D10549" s="4" t="s">
        <v>36120</v>
      </c>
      <c r="E10549" s="4" t="n">
        <f aca="false">+919821154433</f>
        <v>919821154433</v>
      </c>
      <c r="F10549" s="4" t="s">
        <v>36121</v>
      </c>
      <c r="G10549" s="4" t="s">
        <v>12</v>
      </c>
    </row>
    <row r="10550" customFormat="false" ht="15.75" hidden="false" customHeight="false" outlineLevel="0" collapsed="false">
      <c r="A10550" s="3" t="n">
        <v>10549</v>
      </c>
      <c r="B10550" s="4" t="s">
        <v>36122</v>
      </c>
      <c r="C10550" s="4" t="s">
        <v>36123</v>
      </c>
      <c r="D10550" s="4" t="s">
        <v>36124</v>
      </c>
      <c r="E10550" s="4" t="s">
        <v>10</v>
      </c>
      <c r="F10550" s="4" t="s">
        <v>36125</v>
      </c>
      <c r="G10550" s="4" t="s">
        <v>12</v>
      </c>
    </row>
    <row r="10551" customFormat="false" ht="15.75" hidden="false" customHeight="false" outlineLevel="0" collapsed="false">
      <c r="A10551" s="3" t="n">
        <v>10550</v>
      </c>
      <c r="B10551" s="4" t="s">
        <v>36126</v>
      </c>
      <c r="C10551" s="4" t="s">
        <v>31</v>
      </c>
      <c r="D10551" s="4" t="s">
        <v>36127</v>
      </c>
      <c r="E10551" s="4" t="n">
        <f aca="false">+918065991511</f>
        <v>918065991511</v>
      </c>
      <c r="F10551" s="4" t="s">
        <v>36128</v>
      </c>
      <c r="G10551" s="4" t="s">
        <v>12</v>
      </c>
    </row>
    <row r="10552" customFormat="false" ht="15.75" hidden="false" customHeight="false" outlineLevel="0" collapsed="false">
      <c r="A10552" s="3" t="n">
        <v>10551</v>
      </c>
      <c r="B10552" s="4" t="s">
        <v>36129</v>
      </c>
      <c r="C10552" s="4" t="s">
        <v>31</v>
      </c>
      <c r="D10552" s="4" t="s">
        <v>36130</v>
      </c>
      <c r="E10552" s="4" t="s">
        <v>10</v>
      </c>
      <c r="F10552" s="4" t="s">
        <v>36131</v>
      </c>
      <c r="G10552" s="4" t="s">
        <v>12</v>
      </c>
    </row>
    <row r="10553" customFormat="false" ht="15.75" hidden="false" customHeight="false" outlineLevel="0" collapsed="false">
      <c r="A10553" s="3" t="n">
        <v>10552</v>
      </c>
      <c r="B10553" s="4" t="s">
        <v>36132</v>
      </c>
      <c r="C10553" s="4" t="s">
        <v>36133</v>
      </c>
      <c r="D10553" s="4" t="s">
        <v>36134</v>
      </c>
      <c r="E10553" s="4" t="n">
        <f aca="false">+919822249441</f>
        <v>919822249441</v>
      </c>
      <c r="F10553" s="4" t="s">
        <v>36135</v>
      </c>
      <c r="G10553" s="4" t="s">
        <v>12</v>
      </c>
    </row>
    <row r="10554" customFormat="false" ht="15.75" hidden="false" customHeight="false" outlineLevel="0" collapsed="false">
      <c r="A10554" s="3" t="n">
        <v>10553</v>
      </c>
      <c r="B10554" s="4" t="s">
        <v>36136</v>
      </c>
      <c r="C10554" s="4" t="s">
        <v>36137</v>
      </c>
      <c r="D10554" s="4" t="s">
        <v>36138</v>
      </c>
      <c r="E10554" s="4" t="s">
        <v>10</v>
      </c>
      <c r="F10554" s="4" t="s">
        <v>36139</v>
      </c>
      <c r="G10554" s="4" t="s">
        <v>12</v>
      </c>
    </row>
    <row r="10555" customFormat="false" ht="15.75" hidden="false" customHeight="false" outlineLevel="0" collapsed="false">
      <c r="A10555" s="3" t="n">
        <v>10554</v>
      </c>
      <c r="B10555" s="4" t="s">
        <v>36140</v>
      </c>
      <c r="C10555" s="4" t="s">
        <v>14</v>
      </c>
      <c r="D10555" s="4" t="s">
        <v>36141</v>
      </c>
      <c r="E10555" s="4" t="s">
        <v>10</v>
      </c>
      <c r="F10555" s="4" t="s">
        <v>36142</v>
      </c>
      <c r="G10555" s="4" t="s">
        <v>12</v>
      </c>
    </row>
    <row r="10556" customFormat="false" ht="15.75" hidden="false" customHeight="false" outlineLevel="0" collapsed="false">
      <c r="A10556" s="3" t="n">
        <v>10555</v>
      </c>
      <c r="B10556" s="4" t="s">
        <v>36143</v>
      </c>
      <c r="C10556" s="4" t="s">
        <v>36144</v>
      </c>
      <c r="D10556" s="4" t="s">
        <v>36145</v>
      </c>
      <c r="E10556" s="4" t="s">
        <v>10</v>
      </c>
      <c r="F10556" s="4" t="s">
        <v>36146</v>
      </c>
      <c r="G10556" s="4" t="s">
        <v>12</v>
      </c>
    </row>
    <row r="10557" customFormat="false" ht="15.75" hidden="false" customHeight="false" outlineLevel="0" collapsed="false">
      <c r="A10557" s="3" t="n">
        <v>10556</v>
      </c>
      <c r="B10557" s="4" t="s">
        <v>36147</v>
      </c>
      <c r="C10557" s="4" t="s">
        <v>6853</v>
      </c>
      <c r="D10557" s="4" t="s">
        <v>36148</v>
      </c>
      <c r="E10557" s="4" t="n">
        <f aca="false">+919770097333</f>
        <v>919770097333</v>
      </c>
      <c r="F10557" s="4" t="s">
        <v>36149</v>
      </c>
      <c r="G10557" s="4" t="s">
        <v>12</v>
      </c>
    </row>
    <row r="10558" customFormat="false" ht="15.75" hidden="false" customHeight="false" outlineLevel="0" collapsed="false">
      <c r="A10558" s="3" t="n">
        <v>10557</v>
      </c>
      <c r="B10558" s="4" t="s">
        <v>36150</v>
      </c>
      <c r="C10558" s="4" t="s">
        <v>36151</v>
      </c>
      <c r="D10558" s="4" t="s">
        <v>36152</v>
      </c>
      <c r="E10558" s="4" t="s">
        <v>10</v>
      </c>
      <c r="F10558" s="4" t="s">
        <v>36153</v>
      </c>
      <c r="G10558" s="4" t="s">
        <v>12</v>
      </c>
    </row>
    <row r="10559" customFormat="false" ht="15.75" hidden="false" customHeight="false" outlineLevel="0" collapsed="false">
      <c r="A10559" s="3" t="n">
        <v>10558</v>
      </c>
      <c r="B10559" s="4" t="s">
        <v>36154</v>
      </c>
      <c r="C10559" s="4" t="s">
        <v>31</v>
      </c>
      <c r="D10559" s="4" t="s">
        <v>36155</v>
      </c>
      <c r="E10559" s="4" t="s">
        <v>10</v>
      </c>
      <c r="F10559" s="4" t="s">
        <v>36156</v>
      </c>
      <c r="G10559" s="4" t="s">
        <v>12</v>
      </c>
    </row>
    <row r="10560" customFormat="false" ht="15.75" hidden="false" customHeight="false" outlineLevel="0" collapsed="false">
      <c r="A10560" s="3" t="n">
        <v>10559</v>
      </c>
      <c r="B10560" s="4" t="s">
        <v>36157</v>
      </c>
      <c r="C10560" s="4" t="s">
        <v>36158</v>
      </c>
      <c r="D10560" s="4" t="s">
        <v>36159</v>
      </c>
      <c r="E10560" s="4" t="n">
        <f aca="false">+918044443333</f>
        <v>918044443333</v>
      </c>
      <c r="F10560" s="4" t="s">
        <v>36160</v>
      </c>
      <c r="G10560" s="4" t="s">
        <v>12</v>
      </c>
    </row>
    <row r="10561" customFormat="false" ht="15.75" hidden="false" customHeight="false" outlineLevel="0" collapsed="false">
      <c r="A10561" s="3" t="n">
        <v>10560</v>
      </c>
      <c r="B10561" s="4" t="s">
        <v>36161</v>
      </c>
      <c r="C10561" s="4" t="s">
        <v>13376</v>
      </c>
      <c r="D10561" s="4" t="s">
        <v>36162</v>
      </c>
      <c r="E10561" s="4" t="n">
        <f aca="false">+918049001234</f>
        <v>918049001234</v>
      </c>
      <c r="F10561" s="4" t="s">
        <v>36163</v>
      </c>
      <c r="G10561" s="4" t="s">
        <v>12</v>
      </c>
    </row>
    <row r="10562" customFormat="false" ht="15.75" hidden="false" customHeight="false" outlineLevel="0" collapsed="false">
      <c r="A10562" s="3" t="n">
        <v>10561</v>
      </c>
      <c r="B10562" s="4" t="s">
        <v>36164</v>
      </c>
      <c r="C10562" s="4" t="s">
        <v>36165</v>
      </c>
      <c r="D10562" s="4" t="s">
        <v>36166</v>
      </c>
      <c r="E10562" s="4" t="n">
        <f aca="false">+912265517333</f>
        <v>912265517333</v>
      </c>
      <c r="F10562" s="4" t="s">
        <v>36167</v>
      </c>
      <c r="G10562" s="4" t="s">
        <v>12</v>
      </c>
    </row>
    <row r="10563" customFormat="false" ht="15.75" hidden="false" customHeight="false" outlineLevel="0" collapsed="false">
      <c r="A10563" s="3" t="n">
        <v>10562</v>
      </c>
      <c r="B10563" s="4" t="s">
        <v>36168</v>
      </c>
      <c r="C10563" s="4" t="s">
        <v>6853</v>
      </c>
      <c r="D10563" s="4" t="s">
        <v>36169</v>
      </c>
      <c r="E10563" s="4" t="s">
        <v>10</v>
      </c>
      <c r="F10563" s="4" t="s">
        <v>36170</v>
      </c>
      <c r="G10563" s="4" t="s">
        <v>12</v>
      </c>
    </row>
    <row r="10564" customFormat="false" ht="15.75" hidden="false" customHeight="false" outlineLevel="0" collapsed="false">
      <c r="A10564" s="3" t="n">
        <v>10563</v>
      </c>
      <c r="B10564" s="4" t="s">
        <v>36171</v>
      </c>
      <c r="C10564" s="4" t="s">
        <v>36172</v>
      </c>
      <c r="D10564" s="4" t="s">
        <v>36173</v>
      </c>
      <c r="E10564" s="4" t="n">
        <f aca="false">+919560153849</f>
        <v>919560153849</v>
      </c>
      <c r="F10564" s="4" t="s">
        <v>36174</v>
      </c>
      <c r="G10564" s="4" t="s">
        <v>12</v>
      </c>
    </row>
    <row r="10565" customFormat="false" ht="15.75" hidden="false" customHeight="false" outlineLevel="0" collapsed="false">
      <c r="A10565" s="3" t="n">
        <v>10564</v>
      </c>
      <c r="B10565" s="4" t="s">
        <v>36175</v>
      </c>
      <c r="C10565" s="4" t="s">
        <v>36176</v>
      </c>
      <c r="D10565" s="4" t="s">
        <v>36177</v>
      </c>
      <c r="E10565" s="4" t="n">
        <f aca="false">+912267049701</f>
        <v>912267049701</v>
      </c>
      <c r="F10565" s="4" t="s">
        <v>36178</v>
      </c>
      <c r="G10565" s="4" t="s">
        <v>12</v>
      </c>
    </row>
    <row r="10566" customFormat="false" ht="15.75" hidden="false" customHeight="false" outlineLevel="0" collapsed="false">
      <c r="A10566" s="3" t="n">
        <v>10565</v>
      </c>
      <c r="B10566" s="4" t="s">
        <v>36179</v>
      </c>
      <c r="C10566" s="4" t="s">
        <v>36180</v>
      </c>
      <c r="D10566" s="4" t="s">
        <v>36181</v>
      </c>
      <c r="E10566" s="4" t="s">
        <v>10</v>
      </c>
      <c r="F10566" s="4" t="s">
        <v>36182</v>
      </c>
      <c r="G10566" s="4" t="s">
        <v>12</v>
      </c>
    </row>
    <row r="10567" customFormat="false" ht="15.75" hidden="false" customHeight="false" outlineLevel="0" collapsed="false">
      <c r="A10567" s="3" t="n">
        <v>10566</v>
      </c>
      <c r="B10567" s="4" t="s">
        <v>36183</v>
      </c>
      <c r="C10567" s="4" t="s">
        <v>1652</v>
      </c>
      <c r="D10567" s="6" t="s">
        <v>36184</v>
      </c>
      <c r="E10567" s="4" t="s">
        <v>10</v>
      </c>
      <c r="F10567" s="4" t="s">
        <v>36185</v>
      </c>
      <c r="G10567" s="4" t="s">
        <v>12</v>
      </c>
    </row>
    <row r="10568" customFormat="false" ht="15.75" hidden="false" customHeight="false" outlineLevel="0" collapsed="false">
      <c r="A10568" s="3" t="n">
        <v>10567</v>
      </c>
      <c r="B10568" s="4" t="s">
        <v>36186</v>
      </c>
      <c r="C10568" s="4" t="s">
        <v>36187</v>
      </c>
      <c r="D10568" s="4" t="s">
        <v>36188</v>
      </c>
      <c r="E10568" s="4" t="n">
        <f aca="false">+914044425252</f>
        <v>914044425252</v>
      </c>
      <c r="F10568" s="4" t="s">
        <v>36189</v>
      </c>
      <c r="G10568" s="4" t="s">
        <v>12</v>
      </c>
    </row>
    <row r="10569" customFormat="false" ht="15.75" hidden="false" customHeight="false" outlineLevel="0" collapsed="false">
      <c r="A10569" s="3" t="n">
        <v>10568</v>
      </c>
      <c r="B10569" s="4" t="s">
        <v>36190</v>
      </c>
      <c r="C10569" s="4" t="s">
        <v>36191</v>
      </c>
      <c r="D10569" s="4" t="s">
        <v>36192</v>
      </c>
      <c r="E10569" s="4" t="s">
        <v>10</v>
      </c>
      <c r="F10569" s="4" t="s">
        <v>36193</v>
      </c>
      <c r="G10569" s="4" t="s">
        <v>12</v>
      </c>
    </row>
    <row r="10570" customFormat="false" ht="15.75" hidden="false" customHeight="false" outlineLevel="0" collapsed="false">
      <c r="A10570" s="3" t="n">
        <v>10569</v>
      </c>
      <c r="B10570" s="4" t="s">
        <v>36194</v>
      </c>
      <c r="C10570" s="4" t="s">
        <v>36195</v>
      </c>
      <c r="D10570" s="4" t="s">
        <v>36196</v>
      </c>
      <c r="E10570" s="4" t="n">
        <f aca="false">+912261113805</f>
        <v>912261113805</v>
      </c>
      <c r="F10570" s="4" t="s">
        <v>36197</v>
      </c>
      <c r="G10570" s="4" t="s">
        <v>12</v>
      </c>
    </row>
    <row r="10571" customFormat="false" ht="15.75" hidden="false" customHeight="false" outlineLevel="0" collapsed="false">
      <c r="A10571" s="3" t="n">
        <v>10570</v>
      </c>
      <c r="B10571" s="4" t="s">
        <v>36198</v>
      </c>
      <c r="C10571" s="4" t="s">
        <v>6853</v>
      </c>
      <c r="D10571" s="4" t="s">
        <v>36199</v>
      </c>
      <c r="E10571" s="4" t="s">
        <v>36200</v>
      </c>
      <c r="F10571" s="4" t="s">
        <v>36201</v>
      </c>
      <c r="G10571" s="4" t="s">
        <v>12</v>
      </c>
    </row>
    <row r="10572" customFormat="false" ht="15.75" hidden="false" customHeight="false" outlineLevel="0" collapsed="false">
      <c r="A10572" s="3" t="n">
        <v>10571</v>
      </c>
      <c r="B10572" s="4" t="s">
        <v>36202</v>
      </c>
      <c r="C10572" s="4" t="s">
        <v>31</v>
      </c>
      <c r="D10572" s="4" t="s">
        <v>36203</v>
      </c>
      <c r="E10572" s="4" t="s">
        <v>10</v>
      </c>
      <c r="F10572" s="4" t="s">
        <v>36204</v>
      </c>
      <c r="G10572" s="4" t="s">
        <v>12</v>
      </c>
    </row>
    <row r="10573" customFormat="false" ht="15.75" hidden="false" customHeight="false" outlineLevel="0" collapsed="false">
      <c r="A10573" s="3" t="n">
        <v>10572</v>
      </c>
      <c r="B10573" s="4" t="s">
        <v>36205</v>
      </c>
      <c r="C10573" s="4" t="s">
        <v>4528</v>
      </c>
      <c r="D10573" s="4" t="s">
        <v>36206</v>
      </c>
      <c r="E10573" s="4" t="n">
        <f aca="false">+919840068698</f>
        <v>919840068698</v>
      </c>
      <c r="F10573" s="4" t="s">
        <v>36207</v>
      </c>
      <c r="G10573" s="4" t="s">
        <v>12</v>
      </c>
    </row>
    <row r="10574" customFormat="false" ht="15.75" hidden="false" customHeight="false" outlineLevel="0" collapsed="false">
      <c r="A10574" s="3" t="n">
        <v>10573</v>
      </c>
      <c r="B10574" s="4" t="s">
        <v>36208</v>
      </c>
      <c r="C10574" s="4" t="s">
        <v>1652</v>
      </c>
      <c r="D10574" s="4" t="s">
        <v>36209</v>
      </c>
      <c r="E10574" s="4" t="n">
        <f aca="false">+918026321424</f>
        <v>918026321424</v>
      </c>
      <c r="F10574" s="4" t="s">
        <v>36210</v>
      </c>
      <c r="G10574" s="4" t="s">
        <v>12</v>
      </c>
    </row>
    <row r="10575" customFormat="false" ht="15.75" hidden="false" customHeight="false" outlineLevel="0" collapsed="false">
      <c r="A10575" s="3" t="n">
        <v>10574</v>
      </c>
      <c r="B10575" s="4" t="s">
        <v>36211</v>
      </c>
      <c r="C10575" s="4" t="s">
        <v>36212</v>
      </c>
      <c r="D10575" s="4" t="s">
        <v>36213</v>
      </c>
      <c r="E10575" s="4" t="n">
        <f aca="false">+911244497444</f>
        <v>911244497444</v>
      </c>
      <c r="F10575" s="4" t="s">
        <v>36214</v>
      </c>
      <c r="G10575" s="4" t="s">
        <v>12</v>
      </c>
    </row>
    <row r="10576" customFormat="false" ht="15.75" hidden="false" customHeight="false" outlineLevel="0" collapsed="false">
      <c r="A10576" s="3" t="n">
        <v>10575</v>
      </c>
      <c r="B10576" s="4" t="s">
        <v>36215</v>
      </c>
      <c r="C10576" s="4" t="s">
        <v>36216</v>
      </c>
      <c r="D10576" s="4" t="s">
        <v>36217</v>
      </c>
      <c r="E10576" s="4" t="s">
        <v>10</v>
      </c>
      <c r="F10576" s="4" t="s">
        <v>36218</v>
      </c>
      <c r="G10576" s="4" t="s">
        <v>12</v>
      </c>
    </row>
    <row r="10577" customFormat="false" ht="15.75" hidden="false" customHeight="false" outlineLevel="0" collapsed="false">
      <c r="A10577" s="3" t="n">
        <v>10576</v>
      </c>
      <c r="B10577" s="4" t="s">
        <v>36219</v>
      </c>
      <c r="C10577" s="4" t="s">
        <v>886</v>
      </c>
      <c r="D10577" s="4" t="s">
        <v>36220</v>
      </c>
      <c r="E10577" s="4" t="s">
        <v>10</v>
      </c>
      <c r="F10577" s="4" t="s">
        <v>36221</v>
      </c>
      <c r="G10577" s="4" t="s">
        <v>12</v>
      </c>
    </row>
    <row r="10578" customFormat="false" ht="15.75" hidden="false" customHeight="false" outlineLevel="0" collapsed="false">
      <c r="A10578" s="3" t="n">
        <v>10577</v>
      </c>
      <c r="B10578" s="4" t="s">
        <v>36222</v>
      </c>
      <c r="C10578" s="4" t="s">
        <v>36223</v>
      </c>
      <c r="D10578" s="4" t="s">
        <v>36224</v>
      </c>
      <c r="E10578" s="4" t="s">
        <v>10</v>
      </c>
      <c r="F10578" s="4" t="s">
        <v>36225</v>
      </c>
      <c r="G10578" s="4" t="s">
        <v>12</v>
      </c>
    </row>
    <row r="10579" customFormat="false" ht="15.75" hidden="false" customHeight="false" outlineLevel="0" collapsed="false">
      <c r="A10579" s="3" t="n">
        <v>10578</v>
      </c>
      <c r="B10579" s="4" t="s">
        <v>36226</v>
      </c>
      <c r="C10579" s="4" t="s">
        <v>36227</v>
      </c>
      <c r="D10579" s="4" t="s">
        <v>36228</v>
      </c>
      <c r="E10579" s="4" t="s">
        <v>10</v>
      </c>
      <c r="F10579" s="4" t="s">
        <v>36229</v>
      </c>
      <c r="G10579" s="4" t="s">
        <v>12</v>
      </c>
    </row>
    <row r="10580" customFormat="false" ht="15.75" hidden="false" customHeight="false" outlineLevel="0" collapsed="false">
      <c r="A10580" s="3" t="n">
        <v>10579</v>
      </c>
      <c r="B10580" s="4" t="s">
        <v>36230</v>
      </c>
      <c r="C10580" s="4" t="s">
        <v>11767</v>
      </c>
      <c r="D10580" s="4" t="s">
        <v>36231</v>
      </c>
      <c r="E10580" s="4" t="n">
        <f aca="false">+912067082678</f>
        <v>912067082678</v>
      </c>
      <c r="F10580" s="4" t="s">
        <v>36232</v>
      </c>
      <c r="G10580" s="4" t="s">
        <v>12</v>
      </c>
    </row>
    <row r="10581" customFormat="false" ht="15.75" hidden="false" customHeight="false" outlineLevel="0" collapsed="false">
      <c r="A10581" s="3" t="n">
        <v>10580</v>
      </c>
      <c r="B10581" s="4" t="s">
        <v>36233</v>
      </c>
      <c r="C10581" s="4" t="s">
        <v>1652</v>
      </c>
      <c r="D10581" s="4" t="s">
        <v>36234</v>
      </c>
      <c r="E10581" s="4" t="s">
        <v>10</v>
      </c>
      <c r="F10581" s="4" t="s">
        <v>36235</v>
      </c>
      <c r="G10581" s="4" t="s">
        <v>12</v>
      </c>
    </row>
    <row r="10582" customFormat="false" ht="15.75" hidden="false" customHeight="false" outlineLevel="0" collapsed="false">
      <c r="A10582" s="3" t="n">
        <v>10581</v>
      </c>
      <c r="B10582" s="4" t="s">
        <v>36236</v>
      </c>
      <c r="C10582" s="4" t="s">
        <v>36237</v>
      </c>
      <c r="D10582" s="4" t="s">
        <v>36238</v>
      </c>
      <c r="E10582" s="4" t="n">
        <f aca="false">+914442156700</f>
        <v>914442156700</v>
      </c>
      <c r="F10582" s="4" t="s">
        <v>36239</v>
      </c>
      <c r="G10582" s="4" t="s">
        <v>12</v>
      </c>
    </row>
    <row r="10583" customFormat="false" ht="15.75" hidden="false" customHeight="false" outlineLevel="0" collapsed="false">
      <c r="A10583" s="3" t="n">
        <v>10582</v>
      </c>
      <c r="B10583" s="4" t="s">
        <v>36240</v>
      </c>
      <c r="C10583" s="4" t="s">
        <v>36241</v>
      </c>
      <c r="D10583" s="4" t="s">
        <v>36242</v>
      </c>
      <c r="E10583" s="4" t="n">
        <f aca="false">+914030819922</f>
        <v>914030819922</v>
      </c>
      <c r="F10583" s="4" t="s">
        <v>36243</v>
      </c>
      <c r="G10583" s="4" t="s">
        <v>12</v>
      </c>
    </row>
    <row r="10584" customFormat="false" ht="15.75" hidden="false" customHeight="false" outlineLevel="0" collapsed="false">
      <c r="A10584" s="3" t="n">
        <v>10583</v>
      </c>
      <c r="B10584" s="4" t="s">
        <v>36244</v>
      </c>
      <c r="C10584" s="4" t="s">
        <v>36245</v>
      </c>
      <c r="D10584" s="4" t="s">
        <v>36246</v>
      </c>
      <c r="E10584" s="4" t="n">
        <v>9599240365</v>
      </c>
      <c r="F10584" s="4" t="s">
        <v>36247</v>
      </c>
      <c r="G10584" s="4" t="s">
        <v>12</v>
      </c>
    </row>
    <row r="10585" customFormat="false" ht="15.75" hidden="false" customHeight="false" outlineLevel="0" collapsed="false">
      <c r="A10585" s="3" t="n">
        <v>10584</v>
      </c>
      <c r="B10585" s="4" t="s">
        <v>36248</v>
      </c>
      <c r="C10585" s="4" t="s">
        <v>30734</v>
      </c>
      <c r="D10585" s="4" t="s">
        <v>36249</v>
      </c>
      <c r="E10585" s="4" t="s">
        <v>10</v>
      </c>
      <c r="F10585" s="4" t="s">
        <v>36250</v>
      </c>
      <c r="G10585" s="4" t="s">
        <v>12</v>
      </c>
    </row>
    <row r="10586" customFormat="false" ht="15.75" hidden="false" customHeight="false" outlineLevel="0" collapsed="false">
      <c r="A10586" s="3" t="n">
        <v>10585</v>
      </c>
      <c r="B10586" s="4" t="s">
        <v>36251</v>
      </c>
      <c r="C10586" s="4" t="s">
        <v>3495</v>
      </c>
      <c r="D10586" s="4" t="s">
        <v>36252</v>
      </c>
      <c r="E10586" s="4" t="n">
        <f aca="false">+918060669333</f>
        <v>918060669333</v>
      </c>
      <c r="F10586" s="4" t="s">
        <v>36253</v>
      </c>
      <c r="G10586" s="4" t="s">
        <v>12</v>
      </c>
    </row>
    <row r="10587" customFormat="false" ht="15.75" hidden="false" customHeight="false" outlineLevel="0" collapsed="false">
      <c r="A10587" s="3" t="n">
        <v>10586</v>
      </c>
      <c r="B10587" s="4" t="s">
        <v>36254</v>
      </c>
      <c r="C10587" s="4" t="s">
        <v>31</v>
      </c>
      <c r="D10587" s="4" t="s">
        <v>36255</v>
      </c>
      <c r="E10587" s="4" t="n">
        <f aca="false">+919930374117</f>
        <v>919930374117</v>
      </c>
      <c r="F10587" s="4" t="s">
        <v>36256</v>
      </c>
      <c r="G10587" s="4" t="s">
        <v>12</v>
      </c>
    </row>
    <row r="10588" customFormat="false" ht="15.75" hidden="false" customHeight="false" outlineLevel="0" collapsed="false">
      <c r="A10588" s="3" t="n">
        <v>10587</v>
      </c>
      <c r="B10588" s="4" t="s">
        <v>36257</v>
      </c>
      <c r="C10588" s="4" t="s">
        <v>31</v>
      </c>
      <c r="D10588" s="4" t="s">
        <v>36258</v>
      </c>
      <c r="E10588" s="4" t="s">
        <v>10</v>
      </c>
      <c r="F10588" s="4" t="s">
        <v>36259</v>
      </c>
      <c r="G10588" s="4" t="s">
        <v>12</v>
      </c>
    </row>
    <row r="10589" customFormat="false" ht="15.75" hidden="false" customHeight="false" outlineLevel="0" collapsed="false">
      <c r="A10589" s="3" t="n">
        <v>10588</v>
      </c>
      <c r="B10589" s="4" t="s">
        <v>36260</v>
      </c>
      <c r="C10589" s="4" t="s">
        <v>36261</v>
      </c>
      <c r="D10589" s="4" t="s">
        <v>36262</v>
      </c>
      <c r="E10589" s="4" t="n">
        <f aca="false">+912267164242</f>
        <v>912267164242</v>
      </c>
      <c r="F10589" s="4" t="s">
        <v>36263</v>
      </c>
      <c r="G10589" s="4" t="s">
        <v>12</v>
      </c>
    </row>
    <row r="10590" customFormat="false" ht="15.75" hidden="false" customHeight="false" outlineLevel="0" collapsed="false">
      <c r="A10590" s="3" t="n">
        <v>10589</v>
      </c>
      <c r="B10590" s="4" t="s">
        <v>36264</v>
      </c>
      <c r="C10590" s="4" t="s">
        <v>14</v>
      </c>
      <c r="D10590" s="4" t="s">
        <v>36265</v>
      </c>
      <c r="E10590" s="4" t="s">
        <v>10</v>
      </c>
      <c r="F10590" s="4" t="s">
        <v>36266</v>
      </c>
      <c r="G10590" s="4" t="s">
        <v>12</v>
      </c>
    </row>
    <row r="10591" customFormat="false" ht="15.75" hidden="false" customHeight="false" outlineLevel="0" collapsed="false">
      <c r="A10591" s="3" t="n">
        <v>10590</v>
      </c>
      <c r="B10591" s="4" t="s">
        <v>36267</v>
      </c>
      <c r="C10591" s="4" t="s">
        <v>36268</v>
      </c>
      <c r="D10591" s="4" t="s">
        <v>36269</v>
      </c>
      <c r="E10591" s="4" t="n">
        <f aca="false">+912241114777</f>
        <v>912241114777</v>
      </c>
      <c r="F10591" s="4" t="s">
        <v>36270</v>
      </c>
      <c r="G10591" s="4" t="s">
        <v>12</v>
      </c>
    </row>
    <row r="10592" customFormat="false" ht="15.75" hidden="false" customHeight="false" outlineLevel="0" collapsed="false">
      <c r="A10592" s="3" t="n">
        <v>10591</v>
      </c>
      <c r="B10592" s="4" t="s">
        <v>36271</v>
      </c>
      <c r="C10592" s="4" t="s">
        <v>2989</v>
      </c>
      <c r="D10592" s="4" t="s">
        <v>36272</v>
      </c>
      <c r="E10592" s="4" t="s">
        <v>10</v>
      </c>
      <c r="F10592" s="4" t="s">
        <v>36273</v>
      </c>
      <c r="G10592" s="4" t="s">
        <v>12</v>
      </c>
    </row>
    <row r="10593" customFormat="false" ht="15.75" hidden="false" customHeight="false" outlineLevel="0" collapsed="false">
      <c r="A10593" s="3" t="n">
        <v>10592</v>
      </c>
      <c r="B10593" s="4" t="s">
        <v>36274</v>
      </c>
      <c r="C10593" s="4" t="s">
        <v>3495</v>
      </c>
      <c r="D10593" s="4" t="s">
        <v>36275</v>
      </c>
      <c r="E10593" s="4" t="n">
        <f aca="false">+914465157799</f>
        <v>914465157799</v>
      </c>
      <c r="F10593" s="4" t="s">
        <v>36276</v>
      </c>
      <c r="G10593" s="4" t="s">
        <v>12</v>
      </c>
    </row>
    <row r="10594" customFormat="false" ht="15.75" hidden="false" customHeight="false" outlineLevel="0" collapsed="false">
      <c r="A10594" s="3" t="n">
        <v>10593</v>
      </c>
      <c r="B10594" s="4" t="s">
        <v>36277</v>
      </c>
      <c r="C10594" s="4" t="s">
        <v>31</v>
      </c>
      <c r="D10594" s="4" t="s">
        <v>36278</v>
      </c>
      <c r="E10594" s="4" t="s">
        <v>10</v>
      </c>
      <c r="F10594" s="4" t="s">
        <v>36279</v>
      </c>
      <c r="G10594" s="4" t="s">
        <v>12</v>
      </c>
    </row>
    <row r="10595" customFormat="false" ht="15.75" hidden="false" customHeight="false" outlineLevel="0" collapsed="false">
      <c r="A10595" s="3" t="n">
        <v>10594</v>
      </c>
      <c r="B10595" s="4" t="s">
        <v>36280</v>
      </c>
      <c r="C10595" s="4" t="s">
        <v>650</v>
      </c>
      <c r="D10595" s="4" t="s">
        <v>36281</v>
      </c>
      <c r="E10595" s="4" t="n">
        <f aca="false">+914651274432</f>
        <v>914651274432</v>
      </c>
      <c r="F10595" s="4" t="s">
        <v>36282</v>
      </c>
      <c r="G10595" s="4" t="s">
        <v>12</v>
      </c>
    </row>
    <row r="10596" customFormat="false" ht="15.75" hidden="false" customHeight="false" outlineLevel="0" collapsed="false">
      <c r="A10596" s="3" t="n">
        <v>10595</v>
      </c>
      <c r="B10596" s="4" t="s">
        <v>36283</v>
      </c>
      <c r="C10596" s="4" t="s">
        <v>14973</v>
      </c>
      <c r="D10596" s="4" t="s">
        <v>36284</v>
      </c>
      <c r="E10596" s="4" t="s">
        <v>36285</v>
      </c>
      <c r="F10596" s="4" t="s">
        <v>36286</v>
      </c>
      <c r="G10596" s="4" t="s">
        <v>12</v>
      </c>
    </row>
    <row r="10597" customFormat="false" ht="15.75" hidden="false" customHeight="false" outlineLevel="0" collapsed="false">
      <c r="A10597" s="3" t="n">
        <v>10596</v>
      </c>
      <c r="B10597" s="4" t="s">
        <v>36287</v>
      </c>
      <c r="C10597" s="4" t="s">
        <v>31</v>
      </c>
      <c r="D10597" s="4" t="s">
        <v>36288</v>
      </c>
      <c r="E10597" s="4" t="n">
        <f aca="false">+914422242775</f>
        <v>914422242775</v>
      </c>
      <c r="F10597" s="4" t="s">
        <v>36289</v>
      </c>
      <c r="G10597" s="4" t="s">
        <v>12</v>
      </c>
    </row>
    <row r="10598" customFormat="false" ht="15.75" hidden="false" customHeight="false" outlineLevel="0" collapsed="false">
      <c r="A10598" s="3" t="n">
        <v>10597</v>
      </c>
      <c r="B10598" s="4" t="s">
        <v>36290</v>
      </c>
      <c r="C10598" s="4" t="s">
        <v>36291</v>
      </c>
      <c r="D10598" s="4" t="s">
        <v>36292</v>
      </c>
      <c r="E10598" s="4" t="n">
        <v>9820032109</v>
      </c>
      <c r="F10598" s="4" t="s">
        <v>36293</v>
      </c>
      <c r="G10598" s="4" t="s">
        <v>12</v>
      </c>
    </row>
    <row r="10599" customFormat="false" ht="15.75" hidden="false" customHeight="false" outlineLevel="0" collapsed="false">
      <c r="A10599" s="3" t="n">
        <v>10598</v>
      </c>
      <c r="B10599" s="4" t="s">
        <v>36294</v>
      </c>
      <c r="C10599" s="4" t="s">
        <v>36295</v>
      </c>
      <c r="D10599" s="4" t="s">
        <v>36296</v>
      </c>
      <c r="E10599" s="4" t="n">
        <f aca="false">+914972717717</f>
        <v>914972717717</v>
      </c>
      <c r="F10599" s="4" t="s">
        <v>36297</v>
      </c>
      <c r="G10599" s="4" t="s">
        <v>12</v>
      </c>
    </row>
    <row r="10600" customFormat="false" ht="15.75" hidden="false" customHeight="false" outlineLevel="0" collapsed="false">
      <c r="A10600" s="3" t="n">
        <v>10599</v>
      </c>
      <c r="B10600" s="4" t="s">
        <v>36298</v>
      </c>
      <c r="C10600" s="4" t="s">
        <v>36299</v>
      </c>
      <c r="D10600" s="4" t="s">
        <v>36300</v>
      </c>
      <c r="E10600" s="4" t="s">
        <v>10</v>
      </c>
      <c r="F10600" s="4" t="s">
        <v>36301</v>
      </c>
      <c r="G10600" s="4" t="s">
        <v>12</v>
      </c>
    </row>
    <row r="10601" customFormat="false" ht="15.75" hidden="false" customHeight="false" outlineLevel="0" collapsed="false">
      <c r="A10601" s="3" t="n">
        <v>10600</v>
      </c>
      <c r="B10601" s="4" t="s">
        <v>36302</v>
      </c>
      <c r="C10601" s="4" t="s">
        <v>3495</v>
      </c>
      <c r="D10601" s="4" t="s">
        <v>36303</v>
      </c>
      <c r="E10601" s="4" t="n">
        <f aca="false">+919891740219</f>
        <v>919891740219</v>
      </c>
      <c r="F10601" s="4" t="s">
        <v>36304</v>
      </c>
      <c r="G10601" s="4" t="s">
        <v>12</v>
      </c>
    </row>
    <row r="10602" customFormat="false" ht="15.75" hidden="false" customHeight="false" outlineLevel="0" collapsed="false">
      <c r="A10602" s="3" t="n">
        <v>10601</v>
      </c>
      <c r="B10602" s="4" t="s">
        <v>36305</v>
      </c>
      <c r="C10602" s="4" t="s">
        <v>36306</v>
      </c>
      <c r="D10602" s="4" t="s">
        <v>36307</v>
      </c>
      <c r="E10602" s="4" t="n">
        <f aca="false">+911244967200</f>
        <v>911244967200</v>
      </c>
      <c r="F10602" s="4" t="s">
        <v>36308</v>
      </c>
      <c r="G10602" s="4" t="s">
        <v>12</v>
      </c>
    </row>
    <row r="10603" customFormat="false" ht="15.75" hidden="false" customHeight="false" outlineLevel="0" collapsed="false">
      <c r="A10603" s="3" t="n">
        <v>10602</v>
      </c>
      <c r="B10603" s="4" t="s">
        <v>36309</v>
      </c>
      <c r="C10603" s="4" t="s">
        <v>36310</v>
      </c>
      <c r="D10603" s="4" t="s">
        <v>36311</v>
      </c>
      <c r="E10603" s="4" t="n">
        <f aca="false">+911141041001</f>
        <v>911141041001</v>
      </c>
      <c r="F10603" s="4" t="s">
        <v>36312</v>
      </c>
      <c r="G10603" s="4" t="s">
        <v>12</v>
      </c>
    </row>
    <row r="10604" customFormat="false" ht="15.75" hidden="false" customHeight="false" outlineLevel="0" collapsed="false">
      <c r="A10604" s="3" t="n">
        <v>10603</v>
      </c>
      <c r="B10604" s="4" t="s">
        <v>36313</v>
      </c>
      <c r="C10604" s="4" t="s">
        <v>31</v>
      </c>
      <c r="D10604" s="4" t="s">
        <v>36314</v>
      </c>
      <c r="E10604" s="4" t="s">
        <v>10</v>
      </c>
      <c r="F10604" s="4" t="s">
        <v>36315</v>
      </c>
      <c r="G10604" s="4" t="s">
        <v>12</v>
      </c>
    </row>
    <row r="10605" customFormat="false" ht="15.75" hidden="false" customHeight="false" outlineLevel="0" collapsed="false">
      <c r="A10605" s="3" t="n">
        <v>10604</v>
      </c>
      <c r="B10605" s="4" t="s">
        <v>36316</v>
      </c>
      <c r="C10605" s="4" t="s">
        <v>36317</v>
      </c>
      <c r="D10605" s="4" t="s">
        <v>36318</v>
      </c>
      <c r="E10605" s="4" t="s">
        <v>36319</v>
      </c>
      <c r="F10605" s="4" t="s">
        <v>36320</v>
      </c>
      <c r="G10605" s="4" t="s">
        <v>12</v>
      </c>
    </row>
    <row r="10606" customFormat="false" ht="15.75" hidden="false" customHeight="false" outlineLevel="0" collapsed="false">
      <c r="A10606" s="3" t="n">
        <v>10605</v>
      </c>
      <c r="B10606" s="4" t="s">
        <v>36321</v>
      </c>
      <c r="C10606" s="4" t="s">
        <v>31</v>
      </c>
      <c r="D10606" s="4" t="s">
        <v>36322</v>
      </c>
      <c r="E10606" s="4" t="n">
        <f aca="false">+919756867053</f>
        <v>919756867053</v>
      </c>
      <c r="F10606" s="4" t="s">
        <v>36323</v>
      </c>
      <c r="G10606" s="4" t="s">
        <v>12</v>
      </c>
    </row>
    <row r="10607" customFormat="false" ht="15.75" hidden="false" customHeight="false" outlineLevel="0" collapsed="false">
      <c r="A10607" s="3" t="n">
        <v>10606</v>
      </c>
      <c r="B10607" s="4" t="s">
        <v>36324</v>
      </c>
      <c r="C10607" s="4" t="s">
        <v>10568</v>
      </c>
      <c r="D10607" s="4" t="s">
        <v>36325</v>
      </c>
      <c r="E10607" s="4" t="s">
        <v>10</v>
      </c>
      <c r="F10607" s="4" t="s">
        <v>36326</v>
      </c>
      <c r="G10607" s="4" t="s">
        <v>12</v>
      </c>
    </row>
    <row r="10608" customFormat="false" ht="15.75" hidden="false" customHeight="false" outlineLevel="0" collapsed="false">
      <c r="A10608" s="3" t="n">
        <v>10607</v>
      </c>
      <c r="B10608" s="4" t="s">
        <v>36327</v>
      </c>
      <c r="C10608" s="4" t="s">
        <v>36328</v>
      </c>
      <c r="D10608" s="4" t="s">
        <v>36329</v>
      </c>
      <c r="E10608" s="4" t="s">
        <v>10</v>
      </c>
      <c r="F10608" s="4" t="s">
        <v>36330</v>
      </c>
      <c r="G10608" s="4" t="s">
        <v>12</v>
      </c>
    </row>
    <row r="10609" customFormat="false" ht="15.75" hidden="false" customHeight="false" outlineLevel="0" collapsed="false">
      <c r="A10609" s="3" t="n">
        <v>10608</v>
      </c>
      <c r="B10609" s="4" t="s">
        <v>36331</v>
      </c>
      <c r="C10609" s="4" t="s">
        <v>36332</v>
      </c>
      <c r="D10609" s="4" t="s">
        <v>36333</v>
      </c>
      <c r="E10609" s="4" t="s">
        <v>10</v>
      </c>
      <c r="F10609" s="4" t="s">
        <v>36334</v>
      </c>
      <c r="G10609" s="4" t="s">
        <v>12</v>
      </c>
    </row>
    <row r="10610" customFormat="false" ht="15.75" hidden="false" customHeight="false" outlineLevel="0" collapsed="false">
      <c r="A10610" s="3" t="n">
        <v>10609</v>
      </c>
      <c r="B10610" s="4" t="s">
        <v>36335</v>
      </c>
      <c r="C10610" s="4" t="s">
        <v>36336</v>
      </c>
      <c r="D10610" s="4" t="s">
        <v>36337</v>
      </c>
      <c r="E10610" s="4" t="s">
        <v>10</v>
      </c>
      <c r="F10610" s="4" t="s">
        <v>36338</v>
      </c>
      <c r="G10610" s="4" t="s">
        <v>12</v>
      </c>
    </row>
    <row r="10611" customFormat="false" ht="15.75" hidden="false" customHeight="false" outlineLevel="0" collapsed="false">
      <c r="A10611" s="3" t="n">
        <v>10610</v>
      </c>
      <c r="B10611" s="4" t="s">
        <v>36339</v>
      </c>
      <c r="C10611" s="4" t="s">
        <v>31</v>
      </c>
      <c r="D10611" s="4" t="s">
        <v>36340</v>
      </c>
      <c r="E10611" s="4" t="s">
        <v>10</v>
      </c>
      <c r="F10611" s="4" t="s">
        <v>36341</v>
      </c>
      <c r="G10611" s="4" t="s">
        <v>12</v>
      </c>
    </row>
    <row r="10612" customFormat="false" ht="15.75" hidden="false" customHeight="false" outlineLevel="0" collapsed="false">
      <c r="A10612" s="3" t="n">
        <v>10611</v>
      </c>
      <c r="B10612" s="4" t="s">
        <v>36342</v>
      </c>
      <c r="C10612" s="4" t="s">
        <v>36343</v>
      </c>
      <c r="D10612" s="4" t="s">
        <v>36344</v>
      </c>
      <c r="E10612" s="4" t="n">
        <f aca="false">+914023111991</f>
        <v>914023111991</v>
      </c>
      <c r="F10612" s="4" t="s">
        <v>36345</v>
      </c>
      <c r="G10612" s="4" t="s">
        <v>12</v>
      </c>
    </row>
    <row r="10613" customFormat="false" ht="15.75" hidden="false" customHeight="false" outlineLevel="0" collapsed="false">
      <c r="A10613" s="3" t="n">
        <v>10612</v>
      </c>
      <c r="B10613" s="4" t="s">
        <v>36346</v>
      </c>
      <c r="C10613" s="4" t="s">
        <v>36347</v>
      </c>
      <c r="D10613" s="4" t="s">
        <v>36348</v>
      </c>
      <c r="E10613" s="4" t="n">
        <f aca="false">+918026641666</f>
        <v>918026641666</v>
      </c>
      <c r="F10613" s="4" t="s">
        <v>36349</v>
      </c>
      <c r="G10613" s="4" t="s">
        <v>12</v>
      </c>
    </row>
    <row r="10614" customFormat="false" ht="15.75" hidden="false" customHeight="false" outlineLevel="0" collapsed="false">
      <c r="A10614" s="3" t="n">
        <v>10613</v>
      </c>
      <c r="B10614" s="4" t="s">
        <v>36350</v>
      </c>
      <c r="C10614" s="4" t="s">
        <v>3495</v>
      </c>
      <c r="D10614" s="4" t="s">
        <v>36351</v>
      </c>
      <c r="E10614" s="4" t="s">
        <v>10</v>
      </c>
      <c r="F10614" s="10" t="s">
        <v>36352</v>
      </c>
      <c r="G10614" s="4" t="s">
        <v>12</v>
      </c>
    </row>
    <row r="10615" customFormat="false" ht="15.75" hidden="false" customHeight="false" outlineLevel="0" collapsed="false">
      <c r="A10615" s="3" t="n">
        <v>10614</v>
      </c>
      <c r="B10615" s="4" t="s">
        <v>36353</v>
      </c>
      <c r="C10615" s="4" t="s">
        <v>36354</v>
      </c>
      <c r="D10615" s="4" t="s">
        <v>36355</v>
      </c>
      <c r="E10615" s="4" t="s">
        <v>10</v>
      </c>
      <c r="F10615" s="4" t="s">
        <v>36356</v>
      </c>
      <c r="G10615" s="4" t="s">
        <v>12</v>
      </c>
    </row>
    <row r="10616" customFormat="false" ht="15.75" hidden="false" customHeight="false" outlineLevel="0" collapsed="false">
      <c r="A10616" s="3" t="n">
        <v>10615</v>
      </c>
      <c r="B10616" s="4" t="s">
        <v>36357</v>
      </c>
      <c r="C10616" s="4" t="s">
        <v>36358</v>
      </c>
      <c r="D10616" s="4" t="s">
        <v>36359</v>
      </c>
      <c r="E10616" s="4" t="s">
        <v>10</v>
      </c>
      <c r="F10616" s="4" t="s">
        <v>36360</v>
      </c>
      <c r="G10616" s="4" t="s">
        <v>12</v>
      </c>
    </row>
    <row r="10617" customFormat="false" ht="15.75" hidden="false" customHeight="false" outlineLevel="0" collapsed="false">
      <c r="A10617" s="3" t="n">
        <v>10616</v>
      </c>
      <c r="B10617" s="4" t="s">
        <v>36361</v>
      </c>
      <c r="C10617" s="4" t="s">
        <v>31</v>
      </c>
      <c r="D10617" s="4" t="s">
        <v>36362</v>
      </c>
      <c r="E10617" s="4" t="s">
        <v>10</v>
      </c>
      <c r="F10617" s="4" t="s">
        <v>36363</v>
      </c>
      <c r="G10617" s="4" t="s">
        <v>12</v>
      </c>
    </row>
    <row r="10618" customFormat="false" ht="15.75" hidden="false" customHeight="false" outlineLevel="0" collapsed="false">
      <c r="A10618" s="3" t="n">
        <v>10617</v>
      </c>
      <c r="B10618" s="4" t="s">
        <v>36364</v>
      </c>
      <c r="C10618" s="4" t="s">
        <v>36365</v>
      </c>
      <c r="D10618" s="4" t="s">
        <v>36366</v>
      </c>
      <c r="E10618" s="4" t="n">
        <f aca="false">+914040062999</f>
        <v>914040062999</v>
      </c>
      <c r="F10618" s="4" t="s">
        <v>36367</v>
      </c>
      <c r="G10618" s="4" t="s">
        <v>12</v>
      </c>
    </row>
    <row r="10619" customFormat="false" ht="15.75" hidden="false" customHeight="false" outlineLevel="0" collapsed="false">
      <c r="A10619" s="3" t="n">
        <v>10618</v>
      </c>
      <c r="B10619" s="4" t="s">
        <v>36368</v>
      </c>
      <c r="C10619" s="4" t="s">
        <v>31</v>
      </c>
      <c r="D10619" s="4" t="s">
        <v>36369</v>
      </c>
      <c r="E10619" s="4" t="n">
        <f aca="false">+912266738234</f>
        <v>912266738234</v>
      </c>
      <c r="F10619" s="4" t="s">
        <v>36370</v>
      </c>
      <c r="G10619" s="4" t="s">
        <v>12</v>
      </c>
    </row>
    <row r="10620" customFormat="false" ht="15.75" hidden="false" customHeight="false" outlineLevel="0" collapsed="false">
      <c r="A10620" s="3" t="n">
        <v>10619</v>
      </c>
      <c r="B10620" s="4" t="s">
        <v>36371</v>
      </c>
      <c r="C10620" s="4" t="s">
        <v>35210</v>
      </c>
      <c r="D10620" s="4" t="s">
        <v>36372</v>
      </c>
      <c r="E10620" s="4" t="s">
        <v>10</v>
      </c>
      <c r="F10620" s="4" t="s">
        <v>36373</v>
      </c>
      <c r="G10620" s="4" t="s">
        <v>12</v>
      </c>
    </row>
    <row r="10621" customFormat="false" ht="15.75" hidden="false" customHeight="false" outlineLevel="0" collapsed="false">
      <c r="A10621" s="3" t="n">
        <v>10620</v>
      </c>
      <c r="B10621" s="4" t="s">
        <v>36374</v>
      </c>
      <c r="C10621" s="4" t="s">
        <v>36375</v>
      </c>
      <c r="D10621" s="4" t="s">
        <v>36376</v>
      </c>
      <c r="E10621" s="4" t="s">
        <v>10</v>
      </c>
      <c r="F10621" s="4" t="s">
        <v>36377</v>
      </c>
      <c r="G10621" s="4" t="s">
        <v>12</v>
      </c>
    </row>
    <row r="10622" customFormat="false" ht="15.75" hidden="false" customHeight="false" outlineLevel="0" collapsed="false">
      <c r="A10622" s="3" t="n">
        <v>10621</v>
      </c>
      <c r="B10622" s="4" t="s">
        <v>36378</v>
      </c>
      <c r="C10622" s="4" t="s">
        <v>36379</v>
      </c>
      <c r="D10622" s="4" t="s">
        <v>36380</v>
      </c>
      <c r="E10622" s="4" t="n">
        <f aca="false">+912646324548</f>
        <v>912646324548</v>
      </c>
      <c r="F10622" s="4" t="s">
        <v>36381</v>
      </c>
      <c r="G10622" s="4" t="s">
        <v>12</v>
      </c>
    </row>
    <row r="10623" customFormat="false" ht="15.75" hidden="false" customHeight="false" outlineLevel="0" collapsed="false">
      <c r="A10623" s="3" t="n">
        <v>10622</v>
      </c>
      <c r="B10623" s="4" t="s">
        <v>36382</v>
      </c>
      <c r="C10623" s="4" t="s">
        <v>36383</v>
      </c>
      <c r="D10623" s="4" t="s">
        <v>36384</v>
      </c>
      <c r="E10623" s="4" t="s">
        <v>10</v>
      </c>
      <c r="F10623" s="4" t="s">
        <v>36385</v>
      </c>
      <c r="G10623" s="4" t="s">
        <v>12</v>
      </c>
    </row>
    <row r="10624" customFormat="false" ht="15.75" hidden="false" customHeight="false" outlineLevel="0" collapsed="false">
      <c r="A10624" s="3" t="n">
        <v>10623</v>
      </c>
      <c r="B10624" s="4" t="s">
        <v>36386</v>
      </c>
      <c r="C10624" s="4" t="s">
        <v>33331</v>
      </c>
      <c r="D10624" s="4" t="s">
        <v>36387</v>
      </c>
      <c r="E10624" s="4" t="n">
        <f aca="false">+912652326267</f>
        <v>912652326267</v>
      </c>
      <c r="F10624" s="4" t="s">
        <v>36388</v>
      </c>
      <c r="G10624" s="4" t="s">
        <v>12</v>
      </c>
    </row>
    <row r="10625" customFormat="false" ht="15.75" hidden="false" customHeight="false" outlineLevel="0" collapsed="false">
      <c r="A10625" s="3" t="n">
        <v>10624</v>
      </c>
      <c r="B10625" s="4" t="s">
        <v>36389</v>
      </c>
      <c r="C10625" s="4" t="s">
        <v>36390</v>
      </c>
      <c r="D10625" s="4" t="s">
        <v>36391</v>
      </c>
      <c r="E10625" s="4" t="n">
        <f aca="false">+919871897297</f>
        <v>919871897297</v>
      </c>
      <c r="F10625" s="4" t="s">
        <v>36392</v>
      </c>
      <c r="G10625" s="4" t="s">
        <v>12</v>
      </c>
    </row>
    <row r="10626" customFormat="false" ht="15.75" hidden="false" customHeight="false" outlineLevel="0" collapsed="false">
      <c r="A10626" s="3" t="n">
        <v>10625</v>
      </c>
      <c r="B10626" s="4" t="s">
        <v>36393</v>
      </c>
      <c r="C10626" s="4" t="s">
        <v>36394</v>
      </c>
      <c r="D10626" s="4" t="s">
        <v>36395</v>
      </c>
      <c r="E10626" s="4" t="n">
        <f aca="false">+918025729663</f>
        <v>918025729663</v>
      </c>
      <c r="F10626" s="10" t="s">
        <v>36352</v>
      </c>
      <c r="G10626" s="4" t="s">
        <v>12</v>
      </c>
    </row>
    <row r="10627" customFormat="false" ht="15.75" hidden="false" customHeight="false" outlineLevel="0" collapsed="false">
      <c r="A10627" s="3" t="n">
        <v>10626</v>
      </c>
      <c r="B10627" s="4" t="s">
        <v>36396</v>
      </c>
      <c r="C10627" s="4" t="s">
        <v>36397</v>
      </c>
      <c r="D10627" s="4" t="s">
        <v>36398</v>
      </c>
      <c r="E10627" s="4" t="s">
        <v>10</v>
      </c>
      <c r="F10627" s="4" t="s">
        <v>36399</v>
      </c>
      <c r="G10627" s="4" t="s">
        <v>12</v>
      </c>
    </row>
    <row r="10628" customFormat="false" ht="15.75" hidden="false" customHeight="false" outlineLevel="0" collapsed="false">
      <c r="A10628" s="3" t="n">
        <v>10627</v>
      </c>
      <c r="B10628" s="4" t="s">
        <v>36400</v>
      </c>
      <c r="C10628" s="4" t="s">
        <v>36401</v>
      </c>
      <c r="D10628" s="4" t="s">
        <v>36402</v>
      </c>
      <c r="E10628" s="4" t="s">
        <v>10</v>
      </c>
      <c r="F10628" s="4" t="s">
        <v>36403</v>
      </c>
      <c r="G10628" s="4" t="s">
        <v>12</v>
      </c>
    </row>
    <row r="10629" customFormat="false" ht="15.75" hidden="false" customHeight="false" outlineLevel="0" collapsed="false">
      <c r="A10629" s="3" t="n">
        <v>10628</v>
      </c>
      <c r="B10629" s="4" t="s">
        <v>36404</v>
      </c>
      <c r="C10629" s="4" t="s">
        <v>36405</v>
      </c>
      <c r="D10629" s="4" t="s">
        <v>36406</v>
      </c>
      <c r="E10629" s="4" t="n">
        <f aca="false">+914023311226</f>
        <v>914023311226</v>
      </c>
      <c r="F10629" s="4" t="s">
        <v>36407</v>
      </c>
      <c r="G10629" s="4" t="s">
        <v>12</v>
      </c>
    </row>
    <row r="10630" customFormat="false" ht="15.75" hidden="false" customHeight="false" outlineLevel="0" collapsed="false">
      <c r="A10630" s="3" t="n">
        <v>10629</v>
      </c>
      <c r="B10630" s="4" t="s">
        <v>36408</v>
      </c>
      <c r="C10630" s="4" t="s">
        <v>31</v>
      </c>
      <c r="D10630" s="4" t="s">
        <v>36409</v>
      </c>
      <c r="E10630" s="4" t="s">
        <v>36410</v>
      </c>
      <c r="F10630" s="4" t="s">
        <v>36411</v>
      </c>
      <c r="G10630" s="4" t="s">
        <v>12</v>
      </c>
    </row>
    <row r="10631" customFormat="false" ht="15.75" hidden="false" customHeight="false" outlineLevel="0" collapsed="false">
      <c r="A10631" s="3" t="n">
        <v>10630</v>
      </c>
      <c r="B10631" s="4" t="s">
        <v>36412</v>
      </c>
      <c r="C10631" s="4" t="s">
        <v>31</v>
      </c>
      <c r="D10631" s="6" t="s">
        <v>36413</v>
      </c>
      <c r="E10631" s="4" t="s">
        <v>36414</v>
      </c>
      <c r="F10631" s="4" t="s">
        <v>36415</v>
      </c>
      <c r="G10631" s="4" t="s">
        <v>12</v>
      </c>
    </row>
    <row r="10632" customFormat="false" ht="15.75" hidden="false" customHeight="false" outlineLevel="0" collapsed="false">
      <c r="A10632" s="3" t="n">
        <v>10631</v>
      </c>
      <c r="B10632" s="4" t="s">
        <v>36416</v>
      </c>
      <c r="C10632" s="4" t="s">
        <v>31</v>
      </c>
      <c r="D10632" s="4" t="s">
        <v>36417</v>
      </c>
      <c r="E10632" s="4" t="s">
        <v>10</v>
      </c>
      <c r="F10632" s="4" t="s">
        <v>36418</v>
      </c>
      <c r="G10632" s="4" t="s">
        <v>12</v>
      </c>
    </row>
    <row r="10633" customFormat="false" ht="15.75" hidden="false" customHeight="false" outlineLevel="0" collapsed="false">
      <c r="A10633" s="3" t="n">
        <v>10632</v>
      </c>
      <c r="B10633" s="4" t="s">
        <v>36419</v>
      </c>
      <c r="C10633" s="4" t="s">
        <v>36420</v>
      </c>
      <c r="D10633" s="4" t="s">
        <v>36421</v>
      </c>
      <c r="E10633" s="4" t="s">
        <v>10</v>
      </c>
      <c r="F10633" s="4" t="s">
        <v>36422</v>
      </c>
      <c r="G10633" s="4" t="s">
        <v>12</v>
      </c>
    </row>
    <row r="10634" customFormat="false" ht="15.75" hidden="false" customHeight="false" outlineLevel="0" collapsed="false">
      <c r="A10634" s="3" t="n">
        <v>10633</v>
      </c>
      <c r="B10634" s="4" t="s">
        <v>36423</v>
      </c>
      <c r="C10634" s="4" t="s">
        <v>3495</v>
      </c>
      <c r="D10634" s="4" t="s">
        <v>36424</v>
      </c>
      <c r="E10634" s="4" t="s">
        <v>10</v>
      </c>
      <c r="F10634" s="4" t="s">
        <v>36425</v>
      </c>
      <c r="G10634" s="4" t="s">
        <v>12</v>
      </c>
    </row>
    <row r="10635" customFormat="false" ht="15.75" hidden="false" customHeight="false" outlineLevel="0" collapsed="false">
      <c r="A10635" s="3" t="n">
        <v>10634</v>
      </c>
      <c r="B10635" s="4" t="s">
        <v>36426</v>
      </c>
      <c r="C10635" s="4" t="s">
        <v>36427</v>
      </c>
      <c r="D10635" s="4" t="s">
        <v>36428</v>
      </c>
      <c r="E10635" s="4" t="s">
        <v>10</v>
      </c>
      <c r="F10635" s="4" t="s">
        <v>36429</v>
      </c>
      <c r="G10635" s="4" t="s">
        <v>12</v>
      </c>
    </row>
    <row r="10636" customFormat="false" ht="15.75" hidden="false" customHeight="false" outlineLevel="0" collapsed="false">
      <c r="A10636" s="3" t="n">
        <v>10635</v>
      </c>
      <c r="B10636" s="4" t="s">
        <v>36430</v>
      </c>
      <c r="C10636" s="4" t="s">
        <v>7588</v>
      </c>
      <c r="D10636" s="4" t="s">
        <v>36431</v>
      </c>
      <c r="E10636" s="4" t="s">
        <v>10</v>
      </c>
      <c r="F10636" s="4" t="s">
        <v>36432</v>
      </c>
      <c r="G10636" s="4" t="s">
        <v>12</v>
      </c>
    </row>
    <row r="10637" customFormat="false" ht="15.75" hidden="false" customHeight="false" outlineLevel="0" collapsed="false">
      <c r="A10637" s="3" t="n">
        <v>10636</v>
      </c>
      <c r="B10637" s="4" t="s">
        <v>36433</v>
      </c>
      <c r="C10637" s="4" t="s">
        <v>36434</v>
      </c>
      <c r="D10637" s="4" t="s">
        <v>36435</v>
      </c>
      <c r="E10637" s="4" t="s">
        <v>10</v>
      </c>
      <c r="F10637" s="4" t="s">
        <v>36436</v>
      </c>
      <c r="G10637" s="4" t="s">
        <v>12</v>
      </c>
    </row>
    <row r="10638" customFormat="false" ht="15.75" hidden="false" customHeight="false" outlineLevel="0" collapsed="false">
      <c r="A10638" s="3" t="n">
        <v>10637</v>
      </c>
      <c r="B10638" s="4" t="s">
        <v>36437</v>
      </c>
      <c r="C10638" s="4" t="s">
        <v>31</v>
      </c>
      <c r="D10638" s="4" t="s">
        <v>36438</v>
      </c>
      <c r="E10638" s="4" t="s">
        <v>10</v>
      </c>
      <c r="F10638" s="4" t="s">
        <v>36439</v>
      </c>
      <c r="G10638" s="4" t="s">
        <v>12</v>
      </c>
    </row>
    <row r="10639" customFormat="false" ht="15.75" hidden="false" customHeight="false" outlineLevel="0" collapsed="false">
      <c r="A10639" s="3" t="n">
        <v>10638</v>
      </c>
      <c r="B10639" s="4" t="s">
        <v>36440</v>
      </c>
      <c r="C10639" s="4" t="s">
        <v>36441</v>
      </c>
      <c r="D10639" s="4" t="s">
        <v>36442</v>
      </c>
      <c r="E10639" s="4" t="s">
        <v>36443</v>
      </c>
      <c r="F10639" s="4" t="s">
        <v>36444</v>
      </c>
      <c r="G10639" s="4" t="s">
        <v>12</v>
      </c>
    </row>
    <row r="10640" customFormat="false" ht="15.75" hidden="false" customHeight="false" outlineLevel="0" collapsed="false">
      <c r="A10640" s="3" t="n">
        <v>10639</v>
      </c>
      <c r="B10640" s="4" t="s">
        <v>36445</v>
      </c>
      <c r="C10640" s="4" t="s">
        <v>36446</v>
      </c>
      <c r="D10640" s="4" t="s">
        <v>36447</v>
      </c>
      <c r="E10640" s="4" t="s">
        <v>10</v>
      </c>
      <c r="F10640" s="4" t="s">
        <v>36448</v>
      </c>
      <c r="G10640" s="4" t="s">
        <v>12</v>
      </c>
    </row>
    <row r="10641" customFormat="false" ht="15.75" hidden="false" customHeight="false" outlineLevel="0" collapsed="false">
      <c r="A10641" s="3" t="n">
        <v>10640</v>
      </c>
      <c r="B10641" s="4" t="s">
        <v>36449</v>
      </c>
      <c r="C10641" s="4" t="s">
        <v>28836</v>
      </c>
      <c r="D10641" s="4" t="s">
        <v>36450</v>
      </c>
      <c r="E10641" s="4" t="n">
        <f aca="false">+919566288231</f>
        <v>919566288231</v>
      </c>
      <c r="F10641" s="4" t="s">
        <v>36451</v>
      </c>
      <c r="G10641" s="4" t="s">
        <v>12</v>
      </c>
    </row>
    <row r="10642" customFormat="false" ht="15.75" hidden="false" customHeight="false" outlineLevel="0" collapsed="false">
      <c r="A10642" s="3" t="n">
        <v>10641</v>
      </c>
      <c r="B10642" s="4" t="s">
        <v>36452</v>
      </c>
      <c r="C10642" s="4" t="s">
        <v>36453</v>
      </c>
      <c r="D10642" s="4" t="s">
        <v>36454</v>
      </c>
      <c r="E10642" s="4" t="n">
        <f aca="false">+914048482789</f>
        <v>914048482789</v>
      </c>
      <c r="F10642" s="4" t="s">
        <v>36455</v>
      </c>
      <c r="G10642" s="4" t="s">
        <v>12</v>
      </c>
    </row>
    <row r="10643" customFormat="false" ht="15.75" hidden="false" customHeight="false" outlineLevel="0" collapsed="false">
      <c r="A10643" s="3" t="n">
        <v>10642</v>
      </c>
      <c r="B10643" s="4" t="s">
        <v>36456</v>
      </c>
      <c r="C10643" s="4" t="s">
        <v>36457</v>
      </c>
      <c r="D10643" s="4" t="s">
        <v>36458</v>
      </c>
      <c r="E10643" s="4" t="s">
        <v>10</v>
      </c>
      <c r="F10643" s="4" t="s">
        <v>36459</v>
      </c>
      <c r="G10643" s="4" t="s">
        <v>12</v>
      </c>
    </row>
    <row r="10644" customFormat="false" ht="15.75" hidden="false" customHeight="false" outlineLevel="0" collapsed="false">
      <c r="A10644" s="3" t="n">
        <v>10643</v>
      </c>
      <c r="B10644" s="4" t="s">
        <v>36460</v>
      </c>
      <c r="C10644" s="4" t="s">
        <v>26140</v>
      </c>
      <c r="D10644" s="4" t="s">
        <v>36461</v>
      </c>
      <c r="E10644" s="4" t="s">
        <v>10</v>
      </c>
      <c r="F10644" s="4" t="s">
        <v>36462</v>
      </c>
      <c r="G10644" s="4" t="s">
        <v>12</v>
      </c>
    </row>
    <row r="10645" customFormat="false" ht="15.75" hidden="false" customHeight="false" outlineLevel="0" collapsed="false">
      <c r="A10645" s="3" t="n">
        <v>10644</v>
      </c>
      <c r="B10645" s="4" t="s">
        <v>36463</v>
      </c>
      <c r="C10645" s="4" t="s">
        <v>36464</v>
      </c>
      <c r="D10645" s="4" t="s">
        <v>36465</v>
      </c>
      <c r="E10645" s="4" t="n">
        <f aca="false">+917314010700</f>
        <v>917314010700</v>
      </c>
      <c r="F10645" s="4" t="s">
        <v>36466</v>
      </c>
      <c r="G10645" s="4" t="s">
        <v>12</v>
      </c>
    </row>
    <row r="10646" customFormat="false" ht="15.75" hidden="false" customHeight="false" outlineLevel="0" collapsed="false">
      <c r="A10646" s="3" t="n">
        <v>10645</v>
      </c>
      <c r="B10646" s="4" t="s">
        <v>36467</v>
      </c>
      <c r="C10646" s="4" t="s">
        <v>36468</v>
      </c>
      <c r="D10646" s="4" t="s">
        <v>36469</v>
      </c>
      <c r="E10646" s="4" t="s">
        <v>10</v>
      </c>
      <c r="F10646" s="4" t="s">
        <v>36470</v>
      </c>
      <c r="G10646" s="4" t="s">
        <v>12</v>
      </c>
    </row>
    <row r="10647" customFormat="false" ht="15.75" hidden="false" customHeight="false" outlineLevel="0" collapsed="false">
      <c r="A10647" s="3" t="n">
        <v>10646</v>
      </c>
      <c r="B10647" s="4" t="s">
        <v>36471</v>
      </c>
      <c r="C10647" s="4" t="s">
        <v>36472</v>
      </c>
      <c r="D10647" s="4" t="s">
        <v>36473</v>
      </c>
      <c r="E10647" s="4" t="s">
        <v>10</v>
      </c>
      <c r="F10647" s="4" t="s">
        <v>36474</v>
      </c>
      <c r="G10647" s="4" t="s">
        <v>12</v>
      </c>
    </row>
    <row r="10648" customFormat="false" ht="15.75" hidden="false" customHeight="false" outlineLevel="0" collapsed="false">
      <c r="A10648" s="3" t="n">
        <v>10647</v>
      </c>
      <c r="B10648" s="4" t="s">
        <v>36475</v>
      </c>
      <c r="C10648" s="4" t="s">
        <v>36476</v>
      </c>
      <c r="D10648" s="4" t="s">
        <v>36477</v>
      </c>
      <c r="E10648" s="4" t="s">
        <v>10</v>
      </c>
      <c r="F10648" s="4" t="s">
        <v>36478</v>
      </c>
      <c r="G10648" s="4" t="s">
        <v>12</v>
      </c>
    </row>
    <row r="10649" customFormat="false" ht="15.75" hidden="false" customHeight="false" outlineLevel="0" collapsed="false">
      <c r="A10649" s="3" t="n">
        <v>10648</v>
      </c>
      <c r="B10649" s="4" t="s">
        <v>36479</v>
      </c>
      <c r="C10649" s="4" t="s">
        <v>36480</v>
      </c>
      <c r="D10649" s="4" t="s">
        <v>36481</v>
      </c>
      <c r="E10649" s="4" t="s">
        <v>10</v>
      </c>
      <c r="F10649" s="4" t="s">
        <v>36482</v>
      </c>
      <c r="G10649" s="4" t="s">
        <v>12</v>
      </c>
    </row>
    <row r="10650" customFormat="false" ht="15.75" hidden="false" customHeight="false" outlineLevel="0" collapsed="false">
      <c r="A10650" s="3" t="n">
        <v>10649</v>
      </c>
      <c r="B10650" s="4" t="s">
        <v>36483</v>
      </c>
      <c r="C10650" s="4" t="s">
        <v>36484</v>
      </c>
      <c r="D10650" s="4" t="s">
        <v>36485</v>
      </c>
      <c r="E10650" s="4" t="s">
        <v>10</v>
      </c>
      <c r="F10650" s="4" t="s">
        <v>36486</v>
      </c>
      <c r="G10650" s="4" t="s">
        <v>12</v>
      </c>
    </row>
    <row r="10651" customFormat="false" ht="15.75" hidden="false" customHeight="false" outlineLevel="0" collapsed="false">
      <c r="A10651" s="3" t="n">
        <v>10650</v>
      </c>
      <c r="B10651" s="4" t="s">
        <v>36487</v>
      </c>
      <c r="C10651" s="4" t="s">
        <v>36488</v>
      </c>
      <c r="D10651" s="4" t="s">
        <v>36489</v>
      </c>
      <c r="E10651" s="4" t="s">
        <v>36490</v>
      </c>
      <c r="F10651" s="4" t="s">
        <v>36491</v>
      </c>
      <c r="G10651" s="4" t="s">
        <v>12</v>
      </c>
    </row>
    <row r="10652" customFormat="false" ht="15.75" hidden="false" customHeight="false" outlineLevel="0" collapsed="false">
      <c r="A10652" s="3" t="n">
        <v>10651</v>
      </c>
      <c r="B10652" s="4" t="s">
        <v>36492</v>
      </c>
      <c r="C10652" s="4" t="s">
        <v>31</v>
      </c>
      <c r="D10652" s="4" t="s">
        <v>36493</v>
      </c>
      <c r="E10652" s="4" t="s">
        <v>10</v>
      </c>
      <c r="F10652" s="4" t="s">
        <v>36494</v>
      </c>
      <c r="G10652" s="4" t="s">
        <v>12</v>
      </c>
    </row>
    <row r="10653" customFormat="false" ht="15.75" hidden="false" customHeight="false" outlineLevel="0" collapsed="false">
      <c r="A10653" s="3" t="n">
        <v>10652</v>
      </c>
      <c r="B10653" s="4" t="s">
        <v>36495</v>
      </c>
      <c r="C10653" s="4" t="s">
        <v>36496</v>
      </c>
      <c r="D10653" s="4" t="s">
        <v>36497</v>
      </c>
      <c r="E10653" s="4" t="s">
        <v>10</v>
      </c>
      <c r="F10653" s="4" t="s">
        <v>36498</v>
      </c>
      <c r="G10653" s="4" t="s">
        <v>12</v>
      </c>
    </row>
    <row r="10654" customFormat="false" ht="15.75" hidden="false" customHeight="false" outlineLevel="0" collapsed="false">
      <c r="A10654" s="3" t="n">
        <v>10653</v>
      </c>
      <c r="B10654" s="4" t="s">
        <v>36499</v>
      </c>
      <c r="C10654" s="4" t="s">
        <v>3495</v>
      </c>
      <c r="D10654" s="4" t="s">
        <v>36500</v>
      </c>
      <c r="E10654" s="4" t="s">
        <v>10</v>
      </c>
      <c r="F10654" s="4" t="s">
        <v>36501</v>
      </c>
      <c r="G10654" s="4" t="s">
        <v>12</v>
      </c>
    </row>
    <row r="10655" customFormat="false" ht="15.75" hidden="false" customHeight="false" outlineLevel="0" collapsed="false">
      <c r="A10655" s="3" t="n">
        <v>10654</v>
      </c>
      <c r="B10655" s="4" t="s">
        <v>36502</v>
      </c>
      <c r="C10655" s="4" t="s">
        <v>11084</v>
      </c>
      <c r="D10655" s="4" t="s">
        <v>36503</v>
      </c>
      <c r="E10655" s="4" t="n">
        <f aca="false">+912025285948</f>
        <v>912025285948</v>
      </c>
      <c r="F10655" s="4" t="s">
        <v>36504</v>
      </c>
      <c r="G10655" s="4" t="s">
        <v>12</v>
      </c>
    </row>
    <row r="10656" customFormat="false" ht="15.75" hidden="false" customHeight="false" outlineLevel="0" collapsed="false">
      <c r="A10656" s="3" t="n">
        <v>10655</v>
      </c>
      <c r="B10656" s="4" t="s">
        <v>36505</v>
      </c>
      <c r="C10656" s="4" t="s">
        <v>36506</v>
      </c>
      <c r="D10656" s="4" t="s">
        <v>36507</v>
      </c>
      <c r="E10656" s="4" t="s">
        <v>10</v>
      </c>
      <c r="F10656" s="4" t="s">
        <v>36508</v>
      </c>
      <c r="G10656" s="4" t="s">
        <v>12</v>
      </c>
    </row>
    <row r="10657" customFormat="false" ht="15.75" hidden="false" customHeight="false" outlineLevel="0" collapsed="false">
      <c r="A10657" s="3" t="n">
        <v>10656</v>
      </c>
      <c r="B10657" s="4" t="s">
        <v>36509</v>
      </c>
      <c r="C10657" s="4" t="s">
        <v>36510</v>
      </c>
      <c r="D10657" s="4" t="s">
        <v>36511</v>
      </c>
      <c r="E10657" s="4" t="n">
        <f aca="false">+918068888024</f>
        <v>918068888024</v>
      </c>
      <c r="F10657" s="4" t="s">
        <v>36512</v>
      </c>
      <c r="G10657" s="4" t="s">
        <v>12</v>
      </c>
    </row>
    <row r="10658" customFormat="false" ht="15.75" hidden="false" customHeight="false" outlineLevel="0" collapsed="false">
      <c r="A10658" s="3" t="n">
        <v>10657</v>
      </c>
      <c r="B10658" s="4" t="s">
        <v>36513</v>
      </c>
      <c r="C10658" s="4" t="s">
        <v>36514</v>
      </c>
      <c r="D10658" s="4" t="s">
        <v>36515</v>
      </c>
      <c r="E10658" s="4" t="s">
        <v>10</v>
      </c>
      <c r="F10658" s="4" t="s">
        <v>36516</v>
      </c>
      <c r="G10658" s="4" t="s">
        <v>12</v>
      </c>
    </row>
    <row r="10659" customFormat="false" ht="15.75" hidden="false" customHeight="false" outlineLevel="0" collapsed="false">
      <c r="A10659" s="3" t="n">
        <v>10658</v>
      </c>
      <c r="B10659" s="4" t="s">
        <v>36517</v>
      </c>
      <c r="C10659" s="4" t="s">
        <v>31</v>
      </c>
      <c r="D10659" s="4" t="s">
        <v>36518</v>
      </c>
      <c r="E10659" s="4" t="s">
        <v>10</v>
      </c>
      <c r="F10659" s="4" t="s">
        <v>36519</v>
      </c>
      <c r="G10659" s="4" t="s">
        <v>12</v>
      </c>
    </row>
    <row r="10660" customFormat="false" ht="15.75" hidden="false" customHeight="false" outlineLevel="0" collapsed="false">
      <c r="A10660" s="3" t="n">
        <v>10659</v>
      </c>
      <c r="B10660" s="4" t="s">
        <v>36520</v>
      </c>
      <c r="C10660" s="4" t="s">
        <v>36521</v>
      </c>
      <c r="D10660" s="4" t="s">
        <v>36522</v>
      </c>
      <c r="E10660" s="4" t="s">
        <v>10</v>
      </c>
      <c r="F10660" s="4" t="s">
        <v>36523</v>
      </c>
      <c r="G10660" s="4" t="s">
        <v>12</v>
      </c>
    </row>
    <row r="10661" customFormat="false" ht="15.75" hidden="false" customHeight="false" outlineLevel="0" collapsed="false">
      <c r="A10661" s="3" t="n">
        <v>10660</v>
      </c>
      <c r="B10661" s="4" t="s">
        <v>36524</v>
      </c>
      <c r="C10661" s="4" t="s">
        <v>36525</v>
      </c>
      <c r="D10661" s="4" t="s">
        <v>36526</v>
      </c>
      <c r="E10661" s="4" t="n">
        <f aca="false">+911146532296</f>
        <v>911146532296</v>
      </c>
      <c r="F10661" s="4" t="s">
        <v>36527</v>
      </c>
      <c r="G10661" s="4" t="s">
        <v>12</v>
      </c>
    </row>
    <row r="10662" customFormat="false" ht="15.75" hidden="false" customHeight="false" outlineLevel="0" collapsed="false">
      <c r="A10662" s="3" t="n">
        <v>10661</v>
      </c>
      <c r="B10662" s="4" t="s">
        <v>36528</v>
      </c>
      <c r="C10662" s="4" t="s">
        <v>3495</v>
      </c>
      <c r="D10662" s="4" t="s">
        <v>36529</v>
      </c>
      <c r="E10662" s="4" t="n">
        <f aca="false">+919866300365</f>
        <v>919866300365</v>
      </c>
      <c r="F10662" s="4" t="s">
        <v>36530</v>
      </c>
      <c r="G10662" s="4" t="s">
        <v>12</v>
      </c>
    </row>
    <row r="10663" customFormat="false" ht="15.75" hidden="false" customHeight="false" outlineLevel="0" collapsed="false">
      <c r="A10663" s="3" t="n">
        <v>10662</v>
      </c>
      <c r="B10663" s="4" t="s">
        <v>36531</v>
      </c>
      <c r="C10663" s="4" t="s">
        <v>31</v>
      </c>
      <c r="D10663" s="6" t="s">
        <v>36532</v>
      </c>
      <c r="E10663" s="4" t="s">
        <v>10</v>
      </c>
      <c r="F10663" s="4" t="s">
        <v>36533</v>
      </c>
      <c r="G10663" s="4" t="s">
        <v>12</v>
      </c>
    </row>
    <row r="10664" customFormat="false" ht="15.75" hidden="false" customHeight="false" outlineLevel="0" collapsed="false">
      <c r="A10664" s="3" t="n">
        <v>10663</v>
      </c>
      <c r="B10664" s="4" t="s">
        <v>36534</v>
      </c>
      <c r="C10664" s="4" t="s">
        <v>10959</v>
      </c>
      <c r="D10664" s="4" t="s">
        <v>36535</v>
      </c>
      <c r="E10664" s="4" t="s">
        <v>36536</v>
      </c>
      <c r="F10664" s="4" t="s">
        <v>36537</v>
      </c>
      <c r="G10664" s="4" t="s">
        <v>12</v>
      </c>
    </row>
    <row r="10665" customFormat="false" ht="15.75" hidden="false" customHeight="false" outlineLevel="0" collapsed="false">
      <c r="A10665" s="3" t="n">
        <v>10664</v>
      </c>
      <c r="B10665" s="4" t="s">
        <v>36538</v>
      </c>
      <c r="C10665" s="4" t="s">
        <v>36539</v>
      </c>
      <c r="D10665" s="4" t="s">
        <v>36540</v>
      </c>
      <c r="E10665" s="4" t="n">
        <f aca="false">+914042421122</f>
        <v>914042421122</v>
      </c>
      <c r="F10665" s="4" t="s">
        <v>36541</v>
      </c>
      <c r="G10665" s="4" t="s">
        <v>12</v>
      </c>
    </row>
    <row r="10666" customFormat="false" ht="15.75" hidden="false" customHeight="false" outlineLevel="0" collapsed="false">
      <c r="A10666" s="3" t="n">
        <v>10665</v>
      </c>
      <c r="B10666" s="4" t="s">
        <v>36542</v>
      </c>
      <c r="C10666" s="4" t="s">
        <v>36543</v>
      </c>
      <c r="D10666" s="4" t="s">
        <v>36544</v>
      </c>
      <c r="E10666" s="4" t="n">
        <f aca="false">+918049467010</f>
        <v>918049467010</v>
      </c>
      <c r="F10666" s="4" t="s">
        <v>36545</v>
      </c>
      <c r="G10666" s="4" t="s">
        <v>12</v>
      </c>
    </row>
    <row r="10667" customFormat="false" ht="15.75" hidden="false" customHeight="false" outlineLevel="0" collapsed="false">
      <c r="A10667" s="3" t="n">
        <v>10666</v>
      </c>
      <c r="B10667" s="4" t="s">
        <v>36546</v>
      </c>
      <c r="C10667" s="4" t="s">
        <v>3495</v>
      </c>
      <c r="D10667" s="4" t="s">
        <v>36547</v>
      </c>
      <c r="E10667" s="4" t="s">
        <v>36548</v>
      </c>
      <c r="F10667" s="4" t="s">
        <v>36549</v>
      </c>
      <c r="G10667" s="4" t="s">
        <v>12</v>
      </c>
    </row>
    <row r="10668" customFormat="false" ht="15.75" hidden="false" customHeight="false" outlineLevel="0" collapsed="false">
      <c r="A10668" s="3" t="n">
        <v>10667</v>
      </c>
      <c r="B10668" s="4" t="s">
        <v>36550</v>
      </c>
      <c r="C10668" s="4" t="s">
        <v>2084</v>
      </c>
      <c r="D10668" s="4" t="s">
        <v>36551</v>
      </c>
      <c r="E10668" s="4" t="n">
        <f aca="false">+911126713000</f>
        <v>911126713000</v>
      </c>
      <c r="F10668" s="4" t="s">
        <v>36552</v>
      </c>
      <c r="G10668" s="4" t="s">
        <v>12</v>
      </c>
    </row>
    <row r="10669" customFormat="false" ht="15.75" hidden="false" customHeight="false" outlineLevel="0" collapsed="false">
      <c r="A10669" s="3" t="n">
        <v>10668</v>
      </c>
      <c r="B10669" s="4" t="s">
        <v>36553</v>
      </c>
      <c r="C10669" s="4" t="s">
        <v>36554</v>
      </c>
      <c r="D10669" s="4" t="s">
        <v>36555</v>
      </c>
      <c r="E10669" s="4" t="n">
        <f aca="false">+914027610460</f>
        <v>914027610460</v>
      </c>
      <c r="F10669" s="4" t="s">
        <v>36556</v>
      </c>
      <c r="G10669" s="4" t="s">
        <v>12</v>
      </c>
    </row>
    <row r="10670" customFormat="false" ht="15.75" hidden="false" customHeight="false" outlineLevel="0" collapsed="false">
      <c r="A10670" s="3" t="n">
        <v>10669</v>
      </c>
      <c r="B10670" s="4" t="s">
        <v>36557</v>
      </c>
      <c r="C10670" s="4" t="s">
        <v>31</v>
      </c>
      <c r="D10670" s="4" t="s">
        <v>36558</v>
      </c>
      <c r="E10670" s="4" t="s">
        <v>36559</v>
      </c>
      <c r="F10670" s="4" t="s">
        <v>36560</v>
      </c>
      <c r="G10670" s="4" t="s">
        <v>12</v>
      </c>
    </row>
    <row r="10671" customFormat="false" ht="15.75" hidden="false" customHeight="false" outlineLevel="0" collapsed="false">
      <c r="A10671" s="3" t="n">
        <v>10670</v>
      </c>
      <c r="B10671" s="4" t="s">
        <v>36561</v>
      </c>
      <c r="C10671" s="4" t="s">
        <v>316</v>
      </c>
      <c r="D10671" s="4" t="s">
        <v>36562</v>
      </c>
      <c r="E10671" s="4" t="n">
        <f aca="false">+914043441234</f>
        <v>914043441234</v>
      </c>
      <c r="F10671" s="4" t="s">
        <v>36563</v>
      </c>
      <c r="G10671" s="4" t="s">
        <v>12</v>
      </c>
    </row>
    <row r="10672" customFormat="false" ht="15.75" hidden="false" customHeight="false" outlineLevel="0" collapsed="false">
      <c r="A10672" s="3" t="n">
        <v>10671</v>
      </c>
      <c r="B10672" s="4" t="s">
        <v>36564</v>
      </c>
      <c r="C10672" s="10" t="s">
        <v>36565</v>
      </c>
      <c r="D10672" s="4" t="s">
        <v>36566</v>
      </c>
      <c r="E10672" s="4" t="n">
        <f aca="false">+914714064510</f>
        <v>914714064510</v>
      </c>
      <c r="F10672" s="4" t="s">
        <v>36567</v>
      </c>
      <c r="G10672" s="4" t="s">
        <v>12</v>
      </c>
    </row>
    <row r="10673" customFormat="false" ht="15.75" hidden="false" customHeight="false" outlineLevel="0" collapsed="false">
      <c r="A10673" s="3" t="n">
        <v>10672</v>
      </c>
      <c r="B10673" s="4" t="s">
        <v>36568</v>
      </c>
      <c r="C10673" s="4" t="s">
        <v>31</v>
      </c>
      <c r="D10673" s="4" t="s">
        <v>36569</v>
      </c>
      <c r="E10673" s="4" t="s">
        <v>10</v>
      </c>
      <c r="F10673" s="4" t="s">
        <v>36570</v>
      </c>
      <c r="G10673" s="4" t="s">
        <v>12</v>
      </c>
    </row>
    <row r="10674" customFormat="false" ht="15.75" hidden="false" customHeight="false" outlineLevel="0" collapsed="false">
      <c r="A10674" s="3" t="n">
        <v>10673</v>
      </c>
      <c r="B10674" s="4" t="s">
        <v>36571</v>
      </c>
      <c r="C10674" s="4" t="s">
        <v>36572</v>
      </c>
      <c r="D10674" s="4" t="s">
        <v>36573</v>
      </c>
      <c r="E10674" s="4" t="n">
        <f aca="false">+911204329484</f>
        <v>911204329484</v>
      </c>
      <c r="F10674" s="4" t="s">
        <v>36574</v>
      </c>
      <c r="G10674" s="4" t="s">
        <v>12</v>
      </c>
    </row>
    <row r="10675" customFormat="false" ht="15.75" hidden="false" customHeight="false" outlineLevel="0" collapsed="false">
      <c r="A10675" s="3" t="n">
        <v>10674</v>
      </c>
      <c r="B10675" s="4" t="s">
        <v>36575</v>
      </c>
      <c r="C10675" s="4" t="s">
        <v>36576</v>
      </c>
      <c r="D10675" s="4" t="s">
        <v>36577</v>
      </c>
      <c r="E10675" s="4" t="s">
        <v>10</v>
      </c>
      <c r="F10675" s="4" t="s">
        <v>36578</v>
      </c>
      <c r="G10675" s="4" t="s">
        <v>12</v>
      </c>
    </row>
    <row r="10676" customFormat="false" ht="15.75" hidden="false" customHeight="false" outlineLevel="0" collapsed="false">
      <c r="A10676" s="3" t="n">
        <v>10675</v>
      </c>
      <c r="B10676" s="4" t="s">
        <v>36579</v>
      </c>
      <c r="C10676" s="4" t="s">
        <v>36580</v>
      </c>
      <c r="D10676" s="4" t="s">
        <v>36581</v>
      </c>
      <c r="E10676" s="4" t="s">
        <v>10</v>
      </c>
      <c r="F10676" s="4" t="s">
        <v>36582</v>
      </c>
      <c r="G10676" s="4" t="s">
        <v>12</v>
      </c>
    </row>
    <row r="10677" customFormat="false" ht="15.75" hidden="false" customHeight="false" outlineLevel="0" collapsed="false">
      <c r="A10677" s="3" t="n">
        <v>10676</v>
      </c>
      <c r="B10677" s="4" t="s">
        <v>36583</v>
      </c>
      <c r="C10677" s="4" t="s">
        <v>2693</v>
      </c>
      <c r="D10677" s="4" t="s">
        <v>36584</v>
      </c>
      <c r="E10677" s="4" t="s">
        <v>10</v>
      </c>
      <c r="F10677" s="4" t="s">
        <v>36585</v>
      </c>
      <c r="G10677" s="4" t="s">
        <v>12</v>
      </c>
    </row>
    <row r="10678" customFormat="false" ht="15.75" hidden="false" customHeight="false" outlineLevel="0" collapsed="false">
      <c r="A10678" s="3" t="n">
        <v>10677</v>
      </c>
      <c r="B10678" s="4" t="s">
        <v>36586</v>
      </c>
      <c r="C10678" s="4" t="s">
        <v>9433</v>
      </c>
      <c r="D10678" s="4" t="s">
        <v>36587</v>
      </c>
      <c r="E10678" s="4" t="s">
        <v>10</v>
      </c>
      <c r="F10678" s="4" t="s">
        <v>36588</v>
      </c>
      <c r="G10678" s="4" t="s">
        <v>12</v>
      </c>
    </row>
    <row r="10679" customFormat="false" ht="15.75" hidden="false" customHeight="false" outlineLevel="0" collapsed="false">
      <c r="A10679" s="3" t="n">
        <v>10678</v>
      </c>
      <c r="B10679" s="4" t="s">
        <v>36589</v>
      </c>
      <c r="C10679" s="4" t="s">
        <v>31</v>
      </c>
      <c r="D10679" s="4" t="s">
        <v>36590</v>
      </c>
      <c r="E10679" s="4" t="s">
        <v>10</v>
      </c>
      <c r="F10679" s="4" t="s">
        <v>36591</v>
      </c>
      <c r="G10679" s="4" t="s">
        <v>12</v>
      </c>
    </row>
    <row r="10680" customFormat="false" ht="15.75" hidden="false" customHeight="false" outlineLevel="0" collapsed="false">
      <c r="A10680" s="3" t="n">
        <v>10679</v>
      </c>
      <c r="B10680" s="4" t="s">
        <v>36592</v>
      </c>
      <c r="C10680" s="4" t="s">
        <v>25035</v>
      </c>
      <c r="D10680" s="4" t="s">
        <v>36593</v>
      </c>
      <c r="E10680" s="4" t="n">
        <f aca="false">+918860136080</f>
        <v>918860136080</v>
      </c>
      <c r="F10680" s="4" t="s">
        <v>36594</v>
      </c>
      <c r="G10680" s="4" t="s">
        <v>12</v>
      </c>
    </row>
    <row r="10681" customFormat="false" ht="15.75" hidden="false" customHeight="false" outlineLevel="0" collapsed="false">
      <c r="A10681" s="3" t="n">
        <v>10680</v>
      </c>
      <c r="B10681" s="4" t="s">
        <v>36595</v>
      </c>
      <c r="C10681" s="4" t="s">
        <v>36596</v>
      </c>
      <c r="D10681" s="4" t="s">
        <v>36597</v>
      </c>
      <c r="E10681" s="4" t="n">
        <f aca="false">+919899982711</f>
        <v>919899982711</v>
      </c>
      <c r="F10681" s="4" t="s">
        <v>36598</v>
      </c>
      <c r="G10681" s="4" t="s">
        <v>12</v>
      </c>
    </row>
    <row r="10682" customFormat="false" ht="15.75" hidden="false" customHeight="false" outlineLevel="0" collapsed="false">
      <c r="A10682" s="3" t="n">
        <v>10681</v>
      </c>
      <c r="B10682" s="4" t="s">
        <v>36599</v>
      </c>
      <c r="C10682" s="4" t="s">
        <v>36600</v>
      </c>
      <c r="D10682" s="4" t="s">
        <v>36601</v>
      </c>
      <c r="E10682" s="4" t="n">
        <f aca="false">+918022964171</f>
        <v>918022964171</v>
      </c>
      <c r="F10682" s="4" t="s">
        <v>36602</v>
      </c>
      <c r="G10682" s="4" t="s">
        <v>12</v>
      </c>
    </row>
    <row r="10683" customFormat="false" ht="15.75" hidden="false" customHeight="false" outlineLevel="0" collapsed="false">
      <c r="A10683" s="3" t="n">
        <v>10682</v>
      </c>
      <c r="B10683" s="4" t="s">
        <v>36603</v>
      </c>
      <c r="C10683" s="4" t="s">
        <v>36604</v>
      </c>
      <c r="D10683" s="4" t="s">
        <v>36605</v>
      </c>
      <c r="E10683" s="4" t="s">
        <v>10</v>
      </c>
      <c r="F10683" s="4" t="s">
        <v>36606</v>
      </c>
      <c r="G10683" s="4" t="s">
        <v>12</v>
      </c>
    </row>
    <row r="10684" customFormat="false" ht="15.75" hidden="false" customHeight="false" outlineLevel="0" collapsed="false">
      <c r="A10684" s="3" t="n">
        <v>10683</v>
      </c>
      <c r="B10684" s="4" t="s">
        <v>36607</v>
      </c>
      <c r="C10684" s="4" t="s">
        <v>36608</v>
      </c>
      <c r="D10684" s="4" t="s">
        <v>36609</v>
      </c>
      <c r="E10684" s="4" t="s">
        <v>10</v>
      </c>
      <c r="F10684" s="4" t="s">
        <v>36610</v>
      </c>
      <c r="G10684" s="4" t="s">
        <v>12</v>
      </c>
    </row>
    <row r="10685" customFormat="false" ht="15.75" hidden="false" customHeight="false" outlineLevel="0" collapsed="false">
      <c r="A10685" s="3" t="n">
        <v>10684</v>
      </c>
      <c r="B10685" s="4" t="s">
        <v>36611</v>
      </c>
      <c r="C10685" s="4" t="s">
        <v>31</v>
      </c>
      <c r="D10685" s="4" t="s">
        <v>36612</v>
      </c>
      <c r="E10685" s="4" t="s">
        <v>10</v>
      </c>
      <c r="F10685" s="4" t="s">
        <v>36613</v>
      </c>
      <c r="G10685" s="4" t="s">
        <v>12</v>
      </c>
    </row>
    <row r="10686" customFormat="false" ht="15.75" hidden="false" customHeight="false" outlineLevel="0" collapsed="false">
      <c r="A10686" s="3" t="n">
        <v>10685</v>
      </c>
      <c r="B10686" s="4" t="s">
        <v>36614</v>
      </c>
      <c r="C10686" s="4" t="s">
        <v>36615</v>
      </c>
      <c r="D10686" s="4" t="s">
        <v>36616</v>
      </c>
      <c r="E10686" s="4" t="n">
        <f aca="false">+912040604500</f>
        <v>912040604500</v>
      </c>
      <c r="F10686" s="4" t="s">
        <v>36617</v>
      </c>
      <c r="G10686" s="4" t="s">
        <v>12</v>
      </c>
    </row>
    <row r="10687" customFormat="false" ht="15.75" hidden="false" customHeight="false" outlineLevel="0" collapsed="false">
      <c r="A10687" s="3" t="n">
        <v>10686</v>
      </c>
      <c r="B10687" s="4" t="s">
        <v>36618</v>
      </c>
      <c r="C10687" s="4" t="s">
        <v>1652</v>
      </c>
      <c r="D10687" s="6" t="s">
        <v>36619</v>
      </c>
      <c r="E10687" s="4" t="s">
        <v>10</v>
      </c>
      <c r="F10687" s="4" t="s">
        <v>36620</v>
      </c>
      <c r="G10687" s="4" t="s">
        <v>12</v>
      </c>
    </row>
    <row r="10688" customFormat="false" ht="15.75" hidden="false" customHeight="false" outlineLevel="0" collapsed="false">
      <c r="A10688" s="3" t="n">
        <v>10687</v>
      </c>
      <c r="B10688" s="4" t="s">
        <v>36621</v>
      </c>
      <c r="C10688" s="4" t="s">
        <v>4733</v>
      </c>
      <c r="D10688" s="4" t="s">
        <v>36622</v>
      </c>
      <c r="E10688" s="4" t="s">
        <v>10</v>
      </c>
      <c r="F10688" s="4" t="s">
        <v>36623</v>
      </c>
      <c r="G10688" s="4" t="s">
        <v>12</v>
      </c>
    </row>
    <row r="10689" customFormat="false" ht="15.75" hidden="false" customHeight="false" outlineLevel="0" collapsed="false">
      <c r="A10689" s="3" t="n">
        <v>10688</v>
      </c>
      <c r="B10689" s="4" t="s">
        <v>36624</v>
      </c>
      <c r="C10689" s="4" t="s">
        <v>31</v>
      </c>
      <c r="D10689" s="4" t="s">
        <v>36625</v>
      </c>
      <c r="E10689" s="4" t="s">
        <v>36626</v>
      </c>
      <c r="F10689" s="4" t="s">
        <v>36627</v>
      </c>
      <c r="G10689" s="4" t="s">
        <v>12</v>
      </c>
    </row>
    <row r="10690" customFormat="false" ht="15.75" hidden="false" customHeight="false" outlineLevel="0" collapsed="false">
      <c r="A10690" s="3" t="n">
        <v>10689</v>
      </c>
      <c r="B10690" s="4" t="s">
        <v>36628</v>
      </c>
      <c r="C10690" s="4" t="s">
        <v>36629</v>
      </c>
      <c r="D10690" s="4" t="s">
        <v>36630</v>
      </c>
      <c r="E10690" s="4" t="n">
        <f aca="false">+919141674200</f>
        <v>919141674200</v>
      </c>
      <c r="F10690" s="4" t="s">
        <v>36631</v>
      </c>
      <c r="G10690" s="4" t="s">
        <v>12</v>
      </c>
    </row>
    <row r="10691" customFormat="false" ht="15.75" hidden="false" customHeight="false" outlineLevel="0" collapsed="false">
      <c r="A10691" s="3" t="n">
        <v>10690</v>
      </c>
      <c r="B10691" s="4" t="s">
        <v>36632</v>
      </c>
      <c r="C10691" s="4" t="s">
        <v>7548</v>
      </c>
      <c r="D10691" s="4" t="s">
        <v>36633</v>
      </c>
      <c r="E10691" s="4" t="s">
        <v>10</v>
      </c>
      <c r="F10691" s="4" t="s">
        <v>36634</v>
      </c>
      <c r="G10691" s="4" t="s">
        <v>12</v>
      </c>
    </row>
    <row r="10692" customFormat="false" ht="15.75" hidden="false" customHeight="false" outlineLevel="0" collapsed="false">
      <c r="A10692" s="3" t="n">
        <v>10691</v>
      </c>
      <c r="B10692" s="4" t="s">
        <v>36635</v>
      </c>
      <c r="C10692" s="4" t="s">
        <v>36636</v>
      </c>
      <c r="D10692" s="4" t="s">
        <v>36637</v>
      </c>
      <c r="E10692" s="4" t="n">
        <f aca="false">+917122593722</f>
        <v>917122593722</v>
      </c>
      <c r="F10692" s="4" t="s">
        <v>36638</v>
      </c>
      <c r="G10692" s="4" t="s">
        <v>12</v>
      </c>
    </row>
    <row r="10693" customFormat="false" ht="15.75" hidden="false" customHeight="false" outlineLevel="0" collapsed="false">
      <c r="A10693" s="3" t="n">
        <v>10692</v>
      </c>
      <c r="B10693" s="4" t="s">
        <v>36639</v>
      </c>
      <c r="C10693" s="4" t="s">
        <v>31</v>
      </c>
      <c r="D10693" s="4" t="s">
        <v>36640</v>
      </c>
      <c r="E10693" s="4" t="n">
        <f aca="false">+912242956680</f>
        <v>912242956680</v>
      </c>
      <c r="F10693" s="4" t="s">
        <v>36641</v>
      </c>
      <c r="G10693" s="4" t="s">
        <v>12</v>
      </c>
    </row>
    <row r="10694" customFormat="false" ht="15.75" hidden="false" customHeight="false" outlineLevel="0" collapsed="false">
      <c r="A10694" s="3" t="n">
        <v>10693</v>
      </c>
      <c r="B10694" s="4" t="s">
        <v>36642</v>
      </c>
      <c r="C10694" s="4" t="s">
        <v>36643</v>
      </c>
      <c r="D10694" s="4" t="s">
        <v>36644</v>
      </c>
      <c r="E10694" s="4" t="s">
        <v>10</v>
      </c>
      <c r="F10694" s="4" t="s">
        <v>36645</v>
      </c>
      <c r="G10694" s="4" t="s">
        <v>12</v>
      </c>
    </row>
    <row r="10695" customFormat="false" ht="15.75" hidden="false" customHeight="false" outlineLevel="0" collapsed="false">
      <c r="A10695" s="3" t="n">
        <v>10694</v>
      </c>
      <c r="B10695" s="4" t="s">
        <v>36646</v>
      </c>
      <c r="C10695" s="4" t="s">
        <v>36647</v>
      </c>
      <c r="D10695" s="4" t="s">
        <v>36648</v>
      </c>
      <c r="E10695" s="4" t="n">
        <f aca="false">+912240282000</f>
        <v>912240282000</v>
      </c>
      <c r="F10695" s="4" t="s">
        <v>36649</v>
      </c>
      <c r="G10695" s="4" t="s">
        <v>12</v>
      </c>
    </row>
    <row r="10696" customFormat="false" ht="15.75" hidden="false" customHeight="false" outlineLevel="0" collapsed="false">
      <c r="A10696" s="3" t="n">
        <v>10695</v>
      </c>
      <c r="B10696" s="4" t="s">
        <v>36650</v>
      </c>
      <c r="C10696" s="4" t="s">
        <v>36651</v>
      </c>
      <c r="D10696" s="4" t="s">
        <v>36652</v>
      </c>
      <c r="E10696" s="4" t="s">
        <v>10</v>
      </c>
      <c r="F10696" s="4" t="s">
        <v>36653</v>
      </c>
      <c r="G10696" s="4" t="s">
        <v>12</v>
      </c>
    </row>
    <row r="10697" customFormat="false" ht="15.75" hidden="false" customHeight="false" outlineLevel="0" collapsed="false">
      <c r="A10697" s="3" t="n">
        <v>10696</v>
      </c>
      <c r="B10697" s="4" t="s">
        <v>36654</v>
      </c>
      <c r="C10697" s="4" t="s">
        <v>36655</v>
      </c>
      <c r="D10697" s="4" t="s">
        <v>36656</v>
      </c>
      <c r="E10697" s="4" t="s">
        <v>10</v>
      </c>
      <c r="F10697" s="4" t="s">
        <v>36657</v>
      </c>
      <c r="G10697" s="4" t="s">
        <v>12</v>
      </c>
    </row>
    <row r="10698" customFormat="false" ht="15.75" hidden="false" customHeight="false" outlineLevel="0" collapsed="false">
      <c r="A10698" s="3" t="n">
        <v>10697</v>
      </c>
      <c r="B10698" s="4" t="s">
        <v>36658</v>
      </c>
      <c r="C10698" s="4" t="s">
        <v>36659</v>
      </c>
      <c r="D10698" s="4" t="s">
        <v>36660</v>
      </c>
      <c r="E10698" s="4" t="n">
        <f aca="false">+911123860121</f>
        <v>911123860121</v>
      </c>
      <c r="F10698" s="4" t="s">
        <v>36661</v>
      </c>
      <c r="G10698" s="4" t="s">
        <v>12</v>
      </c>
    </row>
    <row r="10699" customFormat="false" ht="15.75" hidden="false" customHeight="false" outlineLevel="0" collapsed="false">
      <c r="A10699" s="3" t="n">
        <v>10698</v>
      </c>
      <c r="B10699" s="4" t="s">
        <v>36662</v>
      </c>
      <c r="C10699" s="4" t="s">
        <v>36663</v>
      </c>
      <c r="D10699" s="4" t="s">
        <v>36664</v>
      </c>
      <c r="E10699" s="4" t="s">
        <v>36665</v>
      </c>
      <c r="F10699" s="4" t="s">
        <v>36666</v>
      </c>
      <c r="G10699" s="4" t="s">
        <v>12</v>
      </c>
    </row>
    <row r="10700" customFormat="false" ht="15.75" hidden="false" customHeight="false" outlineLevel="0" collapsed="false">
      <c r="A10700" s="3" t="n">
        <v>10699</v>
      </c>
      <c r="B10700" s="4" t="s">
        <v>36667</v>
      </c>
      <c r="C10700" s="4" t="s">
        <v>3495</v>
      </c>
      <c r="D10700" s="4" t="s">
        <v>36668</v>
      </c>
      <c r="E10700" s="4" t="n">
        <f aca="false">+914066665933</f>
        <v>914066665933</v>
      </c>
      <c r="F10700" s="4" t="s">
        <v>36669</v>
      </c>
      <c r="G10700" s="4" t="s">
        <v>12</v>
      </c>
    </row>
    <row r="10701" customFormat="false" ht="15.75" hidden="false" customHeight="false" outlineLevel="0" collapsed="false">
      <c r="A10701" s="3" t="n">
        <v>10700</v>
      </c>
      <c r="B10701" s="4" t="s">
        <v>36670</v>
      </c>
      <c r="C10701" s="4" t="s">
        <v>9457</v>
      </c>
      <c r="D10701" s="4" t="s">
        <v>36671</v>
      </c>
      <c r="E10701" s="4" t="s">
        <v>10</v>
      </c>
      <c r="F10701" s="4" t="s">
        <v>36672</v>
      </c>
      <c r="G10701" s="4" t="s">
        <v>12</v>
      </c>
    </row>
    <row r="10702" customFormat="false" ht="15.75" hidden="false" customHeight="false" outlineLevel="0" collapsed="false">
      <c r="A10702" s="3" t="n">
        <v>10701</v>
      </c>
      <c r="B10702" s="4" t="s">
        <v>36673</v>
      </c>
      <c r="C10702" s="4" t="s">
        <v>36674</v>
      </c>
      <c r="D10702" s="4" t="s">
        <v>36675</v>
      </c>
      <c r="E10702" s="4" t="n">
        <f aca="false">+915122302580</f>
        <v>915122302580</v>
      </c>
      <c r="F10702" s="4" t="s">
        <v>36676</v>
      </c>
      <c r="G10702" s="4" t="s">
        <v>12</v>
      </c>
    </row>
    <row r="10703" customFormat="false" ht="15.75" hidden="false" customHeight="false" outlineLevel="0" collapsed="false">
      <c r="A10703" s="3" t="n">
        <v>10702</v>
      </c>
      <c r="B10703" s="4" t="s">
        <v>36677</v>
      </c>
      <c r="C10703" s="4" t="s">
        <v>6853</v>
      </c>
      <c r="D10703" s="4" t="s">
        <v>36678</v>
      </c>
      <c r="E10703" s="4" t="s">
        <v>36679</v>
      </c>
      <c r="F10703" s="4" t="s">
        <v>36680</v>
      </c>
      <c r="G10703" s="4" t="s">
        <v>12</v>
      </c>
    </row>
    <row r="10704" customFormat="false" ht="15.75" hidden="false" customHeight="false" outlineLevel="0" collapsed="false">
      <c r="A10704" s="3" t="n">
        <v>10703</v>
      </c>
      <c r="B10704" s="4" t="s">
        <v>36681</v>
      </c>
      <c r="C10704" s="4" t="s">
        <v>36682</v>
      </c>
      <c r="D10704" s="4" t="s">
        <v>36683</v>
      </c>
      <c r="E10704" s="4" t="n">
        <f aca="false">+914224212779</f>
        <v>914224212779</v>
      </c>
      <c r="F10704" s="4" t="s">
        <v>36684</v>
      </c>
      <c r="G10704" s="4" t="s">
        <v>12</v>
      </c>
    </row>
    <row r="10705" customFormat="false" ht="15.75" hidden="false" customHeight="false" outlineLevel="0" collapsed="false">
      <c r="A10705" s="3" t="n">
        <v>10704</v>
      </c>
      <c r="B10705" s="4" t="s">
        <v>36685</v>
      </c>
      <c r="C10705" s="4" t="s">
        <v>36686</v>
      </c>
      <c r="D10705" s="4" t="s">
        <v>36687</v>
      </c>
      <c r="E10705" s="4" t="n">
        <f aca="false">+914442660881</f>
        <v>914442660881</v>
      </c>
      <c r="F10705" s="4" t="s">
        <v>36688</v>
      </c>
      <c r="G10705" s="4" t="s">
        <v>12</v>
      </c>
    </row>
    <row r="10706" customFormat="false" ht="15.75" hidden="false" customHeight="false" outlineLevel="0" collapsed="false">
      <c r="A10706" s="3" t="n">
        <v>10705</v>
      </c>
      <c r="B10706" s="4" t="s">
        <v>36689</v>
      </c>
      <c r="C10706" s="4" t="s">
        <v>10085</v>
      </c>
      <c r="D10706" s="4" t="s">
        <v>36690</v>
      </c>
      <c r="E10706" s="4" t="s">
        <v>10</v>
      </c>
      <c r="F10706" s="4" t="s">
        <v>36691</v>
      </c>
      <c r="G10706" s="4" t="s">
        <v>12</v>
      </c>
    </row>
    <row r="10707" customFormat="false" ht="15.75" hidden="false" customHeight="false" outlineLevel="0" collapsed="false">
      <c r="A10707" s="3" t="n">
        <v>10706</v>
      </c>
      <c r="B10707" s="4" t="s">
        <v>36692</v>
      </c>
      <c r="C10707" s="4" t="s">
        <v>36693</v>
      </c>
      <c r="D10707" s="4" t="s">
        <v>36694</v>
      </c>
      <c r="E10707" s="4" t="s">
        <v>10</v>
      </c>
      <c r="F10707" s="4" t="s">
        <v>36695</v>
      </c>
      <c r="G10707" s="4" t="s">
        <v>12</v>
      </c>
    </row>
    <row r="10708" customFormat="false" ht="15.75" hidden="false" customHeight="false" outlineLevel="0" collapsed="false">
      <c r="A10708" s="3" t="n">
        <v>10707</v>
      </c>
      <c r="B10708" s="4" t="s">
        <v>36696</v>
      </c>
      <c r="C10708" s="4" t="s">
        <v>31643</v>
      </c>
      <c r="D10708" s="4" t="s">
        <v>36697</v>
      </c>
      <c r="E10708" s="4" t="n">
        <f aca="false">+914023114566</f>
        <v>914023114566</v>
      </c>
      <c r="F10708" s="4" t="s">
        <v>36698</v>
      </c>
      <c r="G10708" s="4" t="s">
        <v>12</v>
      </c>
    </row>
    <row r="10709" customFormat="false" ht="15.75" hidden="false" customHeight="false" outlineLevel="0" collapsed="false">
      <c r="A10709" s="3" t="n">
        <v>10708</v>
      </c>
      <c r="B10709" s="4" t="s">
        <v>36699</v>
      </c>
      <c r="C10709" s="4" t="s">
        <v>31</v>
      </c>
      <c r="D10709" s="4" t="s">
        <v>36700</v>
      </c>
      <c r="E10709" s="4" t="s">
        <v>10</v>
      </c>
      <c r="F10709" s="4" t="s">
        <v>36701</v>
      </c>
      <c r="G10709" s="4" t="s">
        <v>12</v>
      </c>
    </row>
    <row r="10710" customFormat="false" ht="15.75" hidden="false" customHeight="false" outlineLevel="0" collapsed="false">
      <c r="A10710" s="3" t="n">
        <v>10709</v>
      </c>
      <c r="B10710" s="5" t="s">
        <v>36702</v>
      </c>
      <c r="C10710" s="4" t="s">
        <v>36703</v>
      </c>
      <c r="D10710" s="4" t="s">
        <v>36704</v>
      </c>
      <c r="E10710" s="4" t="s">
        <v>10</v>
      </c>
      <c r="F10710" s="4" t="s">
        <v>36705</v>
      </c>
      <c r="G10710" s="4" t="s">
        <v>12</v>
      </c>
    </row>
    <row r="10711" customFormat="false" ht="15.75" hidden="false" customHeight="false" outlineLevel="0" collapsed="false">
      <c r="A10711" s="3" t="n">
        <v>10710</v>
      </c>
      <c r="B10711" s="4" t="s">
        <v>36706</v>
      </c>
      <c r="C10711" s="4" t="s">
        <v>6853</v>
      </c>
      <c r="D10711" s="4" t="s">
        <v>36707</v>
      </c>
      <c r="E10711" s="4" t="s">
        <v>10</v>
      </c>
      <c r="F10711" s="4" t="s">
        <v>36708</v>
      </c>
      <c r="G10711" s="4" t="s">
        <v>12</v>
      </c>
    </row>
    <row r="10712" customFormat="false" ht="15.75" hidden="false" customHeight="false" outlineLevel="0" collapsed="false">
      <c r="A10712" s="3" t="n">
        <v>10711</v>
      </c>
      <c r="B10712" s="4" t="s">
        <v>36709</v>
      </c>
      <c r="C10712" s="4" t="s">
        <v>6853</v>
      </c>
      <c r="D10712" s="4" t="s">
        <v>36710</v>
      </c>
      <c r="E10712" s="4" t="s">
        <v>10</v>
      </c>
      <c r="F10712" s="4" t="s">
        <v>36711</v>
      </c>
      <c r="G10712" s="4" t="s">
        <v>12</v>
      </c>
    </row>
    <row r="10713" customFormat="false" ht="15.75" hidden="false" customHeight="false" outlineLevel="0" collapsed="false">
      <c r="A10713" s="3" t="n">
        <v>10712</v>
      </c>
      <c r="B10713" s="4" t="s">
        <v>36712</v>
      </c>
      <c r="C10713" s="4" t="s">
        <v>3495</v>
      </c>
      <c r="D10713" s="6" t="s">
        <v>36713</v>
      </c>
      <c r="E10713" s="4" t="s">
        <v>10</v>
      </c>
      <c r="F10713" s="4" t="s">
        <v>36714</v>
      </c>
      <c r="G10713" s="4" t="s">
        <v>12</v>
      </c>
    </row>
    <row r="10714" customFormat="false" ht="15.75" hidden="false" customHeight="false" outlineLevel="0" collapsed="false">
      <c r="A10714" s="3" t="n">
        <v>10713</v>
      </c>
      <c r="B10714" s="4" t="s">
        <v>36715</v>
      </c>
      <c r="C10714" s="4" t="s">
        <v>36716</v>
      </c>
      <c r="D10714" s="4" t="s">
        <v>36717</v>
      </c>
      <c r="E10714" s="4" t="s">
        <v>10</v>
      </c>
      <c r="F10714" s="4" t="s">
        <v>36718</v>
      </c>
      <c r="G10714" s="4" t="s">
        <v>12</v>
      </c>
    </row>
    <row r="10715" customFormat="false" ht="15.75" hidden="false" customHeight="false" outlineLevel="0" collapsed="false">
      <c r="A10715" s="3" t="n">
        <v>10714</v>
      </c>
      <c r="B10715" s="4" t="s">
        <v>36719</v>
      </c>
      <c r="C10715" s="4" t="s">
        <v>1652</v>
      </c>
      <c r="D10715" s="4" t="s">
        <v>36720</v>
      </c>
      <c r="E10715" s="4" t="n">
        <f aca="false">+919740208666</f>
        <v>919740208666</v>
      </c>
      <c r="F10715" s="4" t="s">
        <v>36721</v>
      </c>
      <c r="G10715" s="4" t="s">
        <v>12</v>
      </c>
    </row>
    <row r="10716" customFormat="false" ht="15.75" hidden="false" customHeight="false" outlineLevel="0" collapsed="false">
      <c r="A10716" s="3" t="n">
        <v>10715</v>
      </c>
      <c r="B10716" s="4" t="s">
        <v>36722</v>
      </c>
      <c r="C10716" s="4" t="s">
        <v>36723</v>
      </c>
      <c r="D10716" s="4" t="s">
        <v>36724</v>
      </c>
      <c r="E10716" s="4" t="n">
        <f aca="false">+919566002747</f>
        <v>919566002747</v>
      </c>
      <c r="F10716" s="4" t="s">
        <v>36725</v>
      </c>
      <c r="G10716" s="4" t="s">
        <v>12</v>
      </c>
    </row>
    <row r="10717" customFormat="false" ht="15.75" hidden="false" customHeight="false" outlineLevel="0" collapsed="false">
      <c r="A10717" s="3" t="n">
        <v>10716</v>
      </c>
      <c r="B10717" s="4" t="s">
        <v>36726</v>
      </c>
      <c r="C10717" s="4" t="s">
        <v>20709</v>
      </c>
      <c r="D10717" s="4" t="s">
        <v>36727</v>
      </c>
      <c r="E10717" s="4" t="s">
        <v>10</v>
      </c>
      <c r="F10717" s="4" t="s">
        <v>36728</v>
      </c>
      <c r="G10717" s="4" t="s">
        <v>12</v>
      </c>
    </row>
    <row r="10718" customFormat="false" ht="15.75" hidden="false" customHeight="false" outlineLevel="0" collapsed="false">
      <c r="A10718" s="3" t="n">
        <v>10717</v>
      </c>
      <c r="B10718" s="4" t="s">
        <v>36729</v>
      </c>
      <c r="C10718" s="4" t="s">
        <v>36730</v>
      </c>
      <c r="D10718" s="4" t="s">
        <v>36731</v>
      </c>
      <c r="E10718" s="4" t="s">
        <v>10</v>
      </c>
      <c r="F10718" s="4" t="s">
        <v>36732</v>
      </c>
      <c r="G10718" s="4" t="s">
        <v>12</v>
      </c>
    </row>
    <row r="10719" customFormat="false" ht="15.75" hidden="false" customHeight="false" outlineLevel="0" collapsed="false">
      <c r="A10719" s="3" t="n">
        <v>10718</v>
      </c>
      <c r="B10719" s="4" t="s">
        <v>36733</v>
      </c>
      <c r="C10719" s="4" t="s">
        <v>36734</v>
      </c>
      <c r="D10719" s="4" t="s">
        <v>36735</v>
      </c>
      <c r="E10719" s="4" t="s">
        <v>36736</v>
      </c>
      <c r="F10719" s="4" t="s">
        <v>36737</v>
      </c>
      <c r="G10719" s="4" t="s">
        <v>12</v>
      </c>
    </row>
    <row r="10720" customFormat="false" ht="15.75" hidden="false" customHeight="false" outlineLevel="0" collapsed="false">
      <c r="A10720" s="3" t="n">
        <v>10719</v>
      </c>
      <c r="B10720" s="4" t="s">
        <v>36738</v>
      </c>
      <c r="C10720" s="4" t="s">
        <v>3495</v>
      </c>
      <c r="D10720" s="4" t="s">
        <v>36739</v>
      </c>
      <c r="E10720" s="4" t="n">
        <f aca="false">+914842360220</f>
        <v>914842360220</v>
      </c>
      <c r="F10720" s="4" t="s">
        <v>36740</v>
      </c>
      <c r="G10720" s="4" t="s">
        <v>12</v>
      </c>
    </row>
    <row r="10721" customFormat="false" ht="15.75" hidden="false" customHeight="false" outlineLevel="0" collapsed="false">
      <c r="A10721" s="3" t="n">
        <v>10720</v>
      </c>
      <c r="B10721" s="4" t="s">
        <v>36741</v>
      </c>
      <c r="C10721" s="4" t="s">
        <v>36742</v>
      </c>
      <c r="D10721" s="4" t="s">
        <v>36743</v>
      </c>
      <c r="E10721" s="4" t="s">
        <v>10</v>
      </c>
      <c r="F10721" s="4" t="s">
        <v>36744</v>
      </c>
      <c r="G10721" s="4" t="s">
        <v>12</v>
      </c>
    </row>
    <row r="10722" customFormat="false" ht="15.75" hidden="false" customHeight="false" outlineLevel="0" collapsed="false">
      <c r="A10722" s="3" t="n">
        <v>10721</v>
      </c>
      <c r="B10722" s="4" t="s">
        <v>36745</v>
      </c>
      <c r="C10722" s="4" t="s">
        <v>15203</v>
      </c>
      <c r="D10722" s="4" t="s">
        <v>36746</v>
      </c>
      <c r="E10722" s="4" t="n">
        <f aca="false">+919840920212</f>
        <v>919840920212</v>
      </c>
      <c r="F10722" s="4" t="s">
        <v>36747</v>
      </c>
      <c r="G10722" s="4" t="s">
        <v>12</v>
      </c>
    </row>
    <row r="10723" customFormat="false" ht="15.75" hidden="false" customHeight="false" outlineLevel="0" collapsed="false">
      <c r="A10723" s="3" t="n">
        <v>10722</v>
      </c>
      <c r="B10723" s="4" t="s">
        <v>36748</v>
      </c>
      <c r="C10723" s="4" t="s">
        <v>35994</v>
      </c>
      <c r="D10723" s="4" t="s">
        <v>36749</v>
      </c>
      <c r="E10723" s="4" t="n">
        <f aca="false">+91444263028</f>
        <v>91444263028</v>
      </c>
      <c r="F10723" s="4" t="s">
        <v>36750</v>
      </c>
      <c r="G10723" s="4" t="s">
        <v>12</v>
      </c>
    </row>
    <row r="10724" customFormat="false" ht="15.75" hidden="false" customHeight="false" outlineLevel="0" collapsed="false">
      <c r="A10724" s="3" t="n">
        <v>10723</v>
      </c>
      <c r="B10724" s="4" t="s">
        <v>36751</v>
      </c>
      <c r="C10724" s="4" t="s">
        <v>36752</v>
      </c>
      <c r="D10724" s="4" t="s">
        <v>36753</v>
      </c>
      <c r="E10724" s="4" t="s">
        <v>10</v>
      </c>
      <c r="F10724" s="4" t="s">
        <v>36754</v>
      </c>
      <c r="G10724" s="4" t="s">
        <v>12</v>
      </c>
    </row>
    <row r="10725" customFormat="false" ht="15.75" hidden="false" customHeight="false" outlineLevel="0" collapsed="false">
      <c r="A10725" s="3" t="n">
        <v>10724</v>
      </c>
      <c r="B10725" s="4" t="s">
        <v>36755</v>
      </c>
      <c r="C10725" s="4" t="s">
        <v>6853</v>
      </c>
      <c r="D10725" s="4" t="s">
        <v>36756</v>
      </c>
      <c r="E10725" s="4" t="s">
        <v>10</v>
      </c>
      <c r="F10725" s="4" t="s">
        <v>36757</v>
      </c>
      <c r="G10725" s="4" t="s">
        <v>12</v>
      </c>
    </row>
    <row r="10726" customFormat="false" ht="15.75" hidden="false" customHeight="false" outlineLevel="0" collapsed="false">
      <c r="A10726" s="3" t="n">
        <v>10725</v>
      </c>
      <c r="B10726" s="4" t="s">
        <v>36758</v>
      </c>
      <c r="C10726" s="4" t="s">
        <v>36759</v>
      </c>
      <c r="D10726" s="4" t="s">
        <v>36760</v>
      </c>
      <c r="E10726" s="4" t="n">
        <f aca="false">+914442009579</f>
        <v>914442009579</v>
      </c>
      <c r="F10726" s="4" t="s">
        <v>36761</v>
      </c>
      <c r="G10726" s="4" t="s">
        <v>12</v>
      </c>
    </row>
    <row r="10727" customFormat="false" ht="15.75" hidden="false" customHeight="false" outlineLevel="0" collapsed="false">
      <c r="A10727" s="3" t="n">
        <v>10726</v>
      </c>
      <c r="B10727" s="4" t="s">
        <v>36762</v>
      </c>
      <c r="C10727" s="4" t="s">
        <v>3495</v>
      </c>
      <c r="D10727" s="4" t="s">
        <v>36763</v>
      </c>
      <c r="E10727" s="4" t="s">
        <v>10</v>
      </c>
      <c r="F10727" s="4" t="s">
        <v>36764</v>
      </c>
      <c r="G10727" s="4" t="s">
        <v>12</v>
      </c>
    </row>
    <row r="10728" customFormat="false" ht="15.75" hidden="false" customHeight="false" outlineLevel="0" collapsed="false">
      <c r="A10728" s="3" t="n">
        <v>10727</v>
      </c>
      <c r="B10728" s="4" t="s">
        <v>36765</v>
      </c>
      <c r="C10728" s="4" t="s">
        <v>36766</v>
      </c>
      <c r="D10728" s="4" t="s">
        <v>36767</v>
      </c>
      <c r="E10728" s="4" t="s">
        <v>10</v>
      </c>
      <c r="F10728" s="4" t="s">
        <v>36768</v>
      </c>
      <c r="G10728" s="4" t="s">
        <v>12</v>
      </c>
    </row>
    <row r="10729" customFormat="false" ht="15.75" hidden="false" customHeight="false" outlineLevel="0" collapsed="false">
      <c r="A10729" s="3" t="n">
        <v>10728</v>
      </c>
      <c r="B10729" s="4" t="s">
        <v>36769</v>
      </c>
      <c r="C10729" s="4" t="s">
        <v>1652</v>
      </c>
      <c r="D10729" s="6" t="s">
        <v>36770</v>
      </c>
      <c r="E10729" s="4" t="s">
        <v>10</v>
      </c>
      <c r="F10729" s="4" t="s">
        <v>36771</v>
      </c>
      <c r="G10729" s="4" t="s">
        <v>12</v>
      </c>
    </row>
    <row r="10730" customFormat="false" ht="15.75" hidden="false" customHeight="false" outlineLevel="0" collapsed="false">
      <c r="A10730" s="3" t="n">
        <v>10729</v>
      </c>
      <c r="B10730" s="4" t="s">
        <v>36772</v>
      </c>
      <c r="C10730" s="4" t="s">
        <v>36773</v>
      </c>
      <c r="D10730" s="4" t="s">
        <v>36774</v>
      </c>
      <c r="E10730" s="4" t="s">
        <v>10</v>
      </c>
      <c r="F10730" s="4" t="s">
        <v>36775</v>
      </c>
      <c r="G10730" s="4" t="s">
        <v>12</v>
      </c>
    </row>
    <row r="10731" customFormat="false" ht="15.75" hidden="false" customHeight="false" outlineLevel="0" collapsed="false">
      <c r="A10731" s="3" t="n">
        <v>10730</v>
      </c>
      <c r="B10731" s="4" t="s">
        <v>36776</v>
      </c>
      <c r="C10731" s="4" t="s">
        <v>36777</v>
      </c>
      <c r="D10731" s="4" t="s">
        <v>36778</v>
      </c>
      <c r="E10731" s="4" t="s">
        <v>10</v>
      </c>
      <c r="F10731" s="4" t="s">
        <v>36779</v>
      </c>
      <c r="G10731" s="4" t="s">
        <v>12</v>
      </c>
    </row>
    <row r="10732" customFormat="false" ht="15.75" hidden="false" customHeight="false" outlineLevel="0" collapsed="false">
      <c r="A10732" s="3" t="n">
        <v>10731</v>
      </c>
      <c r="B10732" s="4" t="s">
        <v>36780</v>
      </c>
      <c r="C10732" s="4" t="s">
        <v>22371</v>
      </c>
      <c r="D10732" s="4" t="s">
        <v>36781</v>
      </c>
      <c r="E10732" s="4" t="n">
        <f aca="false">+9101244647777</f>
        <v>9101244647777</v>
      </c>
      <c r="F10732" s="4" t="s">
        <v>36782</v>
      </c>
      <c r="G10732" s="4" t="s">
        <v>12</v>
      </c>
    </row>
    <row r="10733" customFormat="false" ht="15.75" hidden="false" customHeight="false" outlineLevel="0" collapsed="false">
      <c r="A10733" s="3" t="n">
        <v>10732</v>
      </c>
      <c r="B10733" s="4" t="s">
        <v>36783</v>
      </c>
      <c r="C10733" s="4" t="s">
        <v>6853</v>
      </c>
      <c r="D10733" s="4" t="s">
        <v>36784</v>
      </c>
      <c r="E10733" s="4" t="s">
        <v>36785</v>
      </c>
      <c r="F10733" s="4" t="s">
        <v>36786</v>
      </c>
      <c r="G10733" s="4" t="s">
        <v>12</v>
      </c>
    </row>
    <row r="10734" customFormat="false" ht="15.75" hidden="false" customHeight="false" outlineLevel="0" collapsed="false">
      <c r="A10734" s="3" t="n">
        <v>10733</v>
      </c>
      <c r="B10734" s="4" t="s">
        <v>36787</v>
      </c>
      <c r="C10734" s="4" t="s">
        <v>36788</v>
      </c>
      <c r="D10734" s="4" t="s">
        <v>36789</v>
      </c>
      <c r="E10734" s="4" t="s">
        <v>10</v>
      </c>
      <c r="F10734" s="4" t="s">
        <v>36790</v>
      </c>
      <c r="G10734" s="4" t="s">
        <v>12</v>
      </c>
    </row>
    <row r="10735" customFormat="false" ht="15.75" hidden="false" customHeight="false" outlineLevel="0" collapsed="false">
      <c r="A10735" s="3" t="n">
        <v>10734</v>
      </c>
      <c r="B10735" s="4" t="s">
        <v>36791</v>
      </c>
      <c r="C10735" s="4" t="s">
        <v>36792</v>
      </c>
      <c r="D10735" s="4" t="s">
        <v>36793</v>
      </c>
      <c r="E10735" s="4" t="n">
        <f aca="false">+919686568578  +912067253900</f>
        <v>1831753822478</v>
      </c>
      <c r="F10735" s="4" t="s">
        <v>36794</v>
      </c>
      <c r="G10735" s="4" t="s">
        <v>12</v>
      </c>
    </row>
    <row r="10736" customFormat="false" ht="15.75" hidden="false" customHeight="false" outlineLevel="0" collapsed="false">
      <c r="A10736" s="3" t="n">
        <v>10735</v>
      </c>
      <c r="B10736" s="4" t="s">
        <v>36795</v>
      </c>
      <c r="C10736" s="4" t="s">
        <v>31</v>
      </c>
      <c r="D10736" s="4" t="s">
        <v>36796</v>
      </c>
      <c r="E10736" s="4" t="s">
        <v>10</v>
      </c>
      <c r="F10736" s="4" t="s">
        <v>36797</v>
      </c>
      <c r="G10736" s="4" t="s">
        <v>12</v>
      </c>
    </row>
    <row r="10737" customFormat="false" ht="15.75" hidden="false" customHeight="false" outlineLevel="0" collapsed="false">
      <c r="A10737" s="3" t="n">
        <v>10736</v>
      </c>
      <c r="B10737" s="4" t="s">
        <v>36798</v>
      </c>
      <c r="C10737" s="4" t="s">
        <v>36799</v>
      </c>
      <c r="D10737" s="4" t="s">
        <v>36800</v>
      </c>
      <c r="E10737" s="4" t="s">
        <v>10</v>
      </c>
      <c r="F10737" s="4" t="s">
        <v>36801</v>
      </c>
      <c r="G10737" s="4" t="s">
        <v>12</v>
      </c>
    </row>
    <row r="10738" customFormat="false" ht="15.75" hidden="false" customHeight="false" outlineLevel="0" collapsed="false">
      <c r="A10738" s="3" t="n">
        <v>10737</v>
      </c>
      <c r="B10738" s="4" t="s">
        <v>36802</v>
      </c>
      <c r="C10738" s="4" t="s">
        <v>36803</v>
      </c>
      <c r="D10738" s="4" t="s">
        <v>36804</v>
      </c>
      <c r="E10738" s="4" t="n">
        <f aca="false">+1212539953995</f>
        <v>1212539953995</v>
      </c>
      <c r="F10738" s="4" t="s">
        <v>10</v>
      </c>
      <c r="G10738" s="7" t="s">
        <v>146</v>
      </c>
    </row>
    <row r="10739" customFormat="false" ht="15.75" hidden="false" customHeight="false" outlineLevel="0" collapsed="false">
      <c r="A10739" s="3" t="n">
        <v>10738</v>
      </c>
      <c r="B10739" s="4" t="s">
        <v>36805</v>
      </c>
      <c r="C10739" s="4" t="s">
        <v>31</v>
      </c>
      <c r="D10739" s="4" t="s">
        <v>36806</v>
      </c>
      <c r="E10739" s="4" t="s">
        <v>36807</v>
      </c>
      <c r="F10739" s="4" t="s">
        <v>36808</v>
      </c>
      <c r="G10739" s="4" t="s">
        <v>12</v>
      </c>
    </row>
    <row r="10740" customFormat="false" ht="15.75" hidden="false" customHeight="false" outlineLevel="0" collapsed="false">
      <c r="A10740" s="3" t="n">
        <v>10739</v>
      </c>
      <c r="B10740" s="4" t="s">
        <v>36809</v>
      </c>
      <c r="C10740" s="4" t="s">
        <v>31</v>
      </c>
      <c r="D10740" s="4" t="s">
        <v>36810</v>
      </c>
      <c r="E10740" s="4" t="n">
        <f aca="false">+918885036633</f>
        <v>918885036633</v>
      </c>
      <c r="F10740" s="4" t="s">
        <v>36811</v>
      </c>
      <c r="G10740" s="4" t="s">
        <v>12</v>
      </c>
    </row>
    <row r="10741" customFormat="false" ht="15.75" hidden="false" customHeight="false" outlineLevel="0" collapsed="false">
      <c r="A10741" s="3" t="n">
        <v>10740</v>
      </c>
      <c r="B10741" s="4" t="s">
        <v>36812</v>
      </c>
      <c r="C10741" s="4" t="s">
        <v>36813</v>
      </c>
      <c r="D10741" s="28" t="s">
        <v>36814</v>
      </c>
      <c r="E10741" s="4" t="n">
        <f aca="false">+919980032354</f>
        <v>919980032354</v>
      </c>
      <c r="F10741" s="4" t="s">
        <v>36815</v>
      </c>
      <c r="G10741" s="4" t="s">
        <v>12</v>
      </c>
    </row>
    <row r="10742" customFormat="false" ht="15.75" hidden="false" customHeight="false" outlineLevel="0" collapsed="false">
      <c r="A10742" s="3" t="n">
        <v>10741</v>
      </c>
      <c r="B10742" s="5" t="s">
        <v>36816</v>
      </c>
      <c r="C10742" s="14" t="s">
        <v>36817</v>
      </c>
      <c r="D10742" s="4" t="s">
        <v>36818</v>
      </c>
      <c r="E10742" s="4" t="s">
        <v>10</v>
      </c>
      <c r="F10742" s="4" t="s">
        <v>36819</v>
      </c>
      <c r="G10742" s="4" t="s">
        <v>12</v>
      </c>
    </row>
    <row r="10743" customFormat="false" ht="15.75" hidden="false" customHeight="false" outlineLevel="0" collapsed="false">
      <c r="A10743" s="3" t="n">
        <v>10742</v>
      </c>
      <c r="B10743" s="4" t="s">
        <v>36820</v>
      </c>
      <c r="C10743" s="4" t="s">
        <v>1652</v>
      </c>
      <c r="D10743" s="4" t="s">
        <v>36821</v>
      </c>
      <c r="E10743" s="4" t="s">
        <v>10</v>
      </c>
      <c r="F10743" s="4" t="s">
        <v>36822</v>
      </c>
      <c r="G10743" s="4" t="s">
        <v>12</v>
      </c>
    </row>
    <row r="10744" customFormat="false" ht="15.75" hidden="false" customHeight="false" outlineLevel="0" collapsed="false">
      <c r="A10744" s="3" t="n">
        <v>10743</v>
      </c>
      <c r="B10744" s="4" t="s">
        <v>36823</v>
      </c>
      <c r="C10744" s="4" t="s">
        <v>36824</v>
      </c>
      <c r="D10744" s="28" t="s">
        <v>36825</v>
      </c>
      <c r="E10744" s="4" t="s">
        <v>10</v>
      </c>
      <c r="F10744" s="4" t="s">
        <v>36826</v>
      </c>
      <c r="G10744" s="4" t="s">
        <v>12</v>
      </c>
    </row>
    <row r="10745" customFormat="false" ht="15.75" hidden="false" customHeight="false" outlineLevel="0" collapsed="false">
      <c r="A10745" s="3" t="n">
        <v>10744</v>
      </c>
      <c r="B10745" s="4" t="s">
        <v>36827</v>
      </c>
      <c r="C10745" s="4" t="s">
        <v>5724</v>
      </c>
      <c r="D10745" s="28" t="s">
        <v>36828</v>
      </c>
      <c r="E10745" s="4" t="n">
        <f aca="false">+911145042509</f>
        <v>911145042509</v>
      </c>
      <c r="F10745" s="4" t="s">
        <v>36829</v>
      </c>
      <c r="G10745" s="4" t="s">
        <v>12</v>
      </c>
    </row>
    <row r="10746" customFormat="false" ht="15.75" hidden="false" customHeight="false" outlineLevel="0" collapsed="false">
      <c r="A10746" s="3" t="n">
        <v>10745</v>
      </c>
      <c r="B10746" s="4" t="s">
        <v>36830</v>
      </c>
      <c r="C10746" s="4" t="s">
        <v>1855</v>
      </c>
      <c r="D10746" s="4" t="s">
        <v>36831</v>
      </c>
      <c r="E10746" s="4" t="n">
        <f aca="false">+919323556452</f>
        <v>919323556452</v>
      </c>
      <c r="F10746" s="4" t="s">
        <v>36832</v>
      </c>
      <c r="G10746" s="4" t="s">
        <v>12</v>
      </c>
    </row>
    <row r="10747" customFormat="false" ht="15.75" hidden="false" customHeight="false" outlineLevel="0" collapsed="false">
      <c r="A10747" s="3" t="n">
        <v>10746</v>
      </c>
      <c r="B10747" s="4" t="s">
        <v>36833</v>
      </c>
      <c r="C10747" s="4" t="s">
        <v>36834</v>
      </c>
      <c r="D10747" s="4" t="s">
        <v>36835</v>
      </c>
      <c r="E10747" s="4" t="s">
        <v>10</v>
      </c>
      <c r="F10747" s="4" t="s">
        <v>36836</v>
      </c>
      <c r="G10747" s="4" t="s">
        <v>12</v>
      </c>
    </row>
    <row r="10748" customFormat="false" ht="15.75" hidden="false" customHeight="false" outlineLevel="0" collapsed="false">
      <c r="A10748" s="3" t="n">
        <v>10747</v>
      </c>
      <c r="B10748" s="4" t="s">
        <v>36837</v>
      </c>
      <c r="C10748" s="4" t="s">
        <v>36838</v>
      </c>
      <c r="D10748" s="28" t="s">
        <v>36839</v>
      </c>
      <c r="E10748" s="4" t="n">
        <f aca="false">+914066667585</f>
        <v>914066667585</v>
      </c>
      <c r="F10748" s="4" t="s">
        <v>36840</v>
      </c>
      <c r="G10748" s="4" t="s">
        <v>12</v>
      </c>
    </row>
    <row r="10749" customFormat="false" ht="15.75" hidden="false" customHeight="false" outlineLevel="0" collapsed="false">
      <c r="A10749" s="3" t="n">
        <v>10748</v>
      </c>
      <c r="B10749" s="4" t="s">
        <v>36841</v>
      </c>
      <c r="C10749" s="29" t="s">
        <v>36842</v>
      </c>
      <c r="D10749" s="28" t="s">
        <v>36843</v>
      </c>
      <c r="E10749" s="4" t="n">
        <f aca="false">+914222571350</f>
        <v>914222571350</v>
      </c>
      <c r="F10749" s="4" t="s">
        <v>36844</v>
      </c>
      <c r="G10749" s="4" t="s">
        <v>12</v>
      </c>
    </row>
    <row r="10750" customFormat="false" ht="15.75" hidden="false" customHeight="false" outlineLevel="0" collapsed="false">
      <c r="A10750" s="3" t="n">
        <v>10749</v>
      </c>
      <c r="B10750" s="4" t="s">
        <v>36845</v>
      </c>
      <c r="C10750" s="29" t="s">
        <v>31</v>
      </c>
      <c r="D10750" s="28" t="s">
        <v>36846</v>
      </c>
      <c r="E10750" s="4" t="n">
        <f aca="false">+912067285000</f>
        <v>912067285000</v>
      </c>
      <c r="F10750" s="4" t="s">
        <v>36847</v>
      </c>
      <c r="G10750" s="4" t="s">
        <v>12</v>
      </c>
    </row>
    <row r="10751" customFormat="false" ht="15.75" hidden="false" customHeight="false" outlineLevel="0" collapsed="false">
      <c r="A10751" s="3" t="n">
        <v>10750</v>
      </c>
      <c r="B10751" s="4" t="s">
        <v>36848</v>
      </c>
      <c r="C10751" s="29" t="s">
        <v>36849</v>
      </c>
      <c r="D10751" s="30" t="s">
        <v>36850</v>
      </c>
      <c r="E10751" s="4" t="s">
        <v>10</v>
      </c>
      <c r="F10751" s="4" t="s">
        <v>36851</v>
      </c>
      <c r="G10751" s="4" t="s">
        <v>12</v>
      </c>
    </row>
    <row r="10752" customFormat="false" ht="15.75" hidden="false" customHeight="false" outlineLevel="0" collapsed="false">
      <c r="A10752" s="3" t="n">
        <v>10751</v>
      </c>
      <c r="B10752" s="4" t="s">
        <v>36852</v>
      </c>
      <c r="C10752" s="29" t="s">
        <v>3017</v>
      </c>
      <c r="D10752" s="28" t="s">
        <v>36853</v>
      </c>
      <c r="E10752" s="4" t="s">
        <v>10</v>
      </c>
      <c r="F10752" s="4" t="s">
        <v>36854</v>
      </c>
      <c r="G10752" s="4" t="s">
        <v>12</v>
      </c>
    </row>
    <row r="10753" customFormat="false" ht="15.75" hidden="false" customHeight="false" outlineLevel="0" collapsed="false">
      <c r="A10753" s="3" t="n">
        <v>10752</v>
      </c>
      <c r="B10753" s="4" t="s">
        <v>36855</v>
      </c>
      <c r="C10753" s="14" t="s">
        <v>24177</v>
      </c>
      <c r="D10753" s="28" t="s">
        <v>36856</v>
      </c>
      <c r="E10753" s="4" t="s">
        <v>10</v>
      </c>
      <c r="F10753" s="4" t="s">
        <v>36857</v>
      </c>
      <c r="G10753" s="4" t="s">
        <v>12</v>
      </c>
    </row>
    <row r="10754" customFormat="false" ht="15.75" hidden="false" customHeight="false" outlineLevel="0" collapsed="false">
      <c r="A10754" s="3" t="n">
        <v>10753</v>
      </c>
      <c r="B10754" s="4" t="s">
        <v>36858</v>
      </c>
      <c r="C10754" s="4" t="s">
        <v>6853</v>
      </c>
      <c r="D10754" s="28" t="s">
        <v>36859</v>
      </c>
      <c r="E10754" s="4" t="n">
        <f aca="false">+911145602200</f>
        <v>911145602200</v>
      </c>
      <c r="F10754" s="4" t="s">
        <v>36860</v>
      </c>
      <c r="G10754" s="4" t="s">
        <v>12</v>
      </c>
    </row>
    <row r="10755" customFormat="false" ht="15.75" hidden="false" customHeight="false" outlineLevel="0" collapsed="false">
      <c r="A10755" s="3" t="n">
        <v>10754</v>
      </c>
      <c r="B10755" s="4" t="s">
        <v>36861</v>
      </c>
      <c r="C10755" s="4" t="s">
        <v>3175</v>
      </c>
      <c r="D10755" s="28" t="s">
        <v>36862</v>
      </c>
      <c r="E10755" s="4" t="n">
        <f aca="false">+914042407742</f>
        <v>914042407742</v>
      </c>
      <c r="F10755" s="4" t="s">
        <v>36863</v>
      </c>
      <c r="G10755" s="4" t="s">
        <v>12</v>
      </c>
    </row>
    <row r="10756" customFormat="false" ht="15.75" hidden="false" customHeight="false" outlineLevel="0" collapsed="false">
      <c r="A10756" s="3" t="n">
        <v>10755</v>
      </c>
      <c r="B10756" s="4" t="s">
        <v>36864</v>
      </c>
      <c r="C10756" s="4" t="s">
        <v>15726</v>
      </c>
      <c r="D10756" s="28" t="s">
        <v>36865</v>
      </c>
      <c r="E10756" s="4" t="s">
        <v>10</v>
      </c>
      <c r="F10756" s="4" t="s">
        <v>36866</v>
      </c>
      <c r="G10756" s="4" t="s">
        <v>12</v>
      </c>
    </row>
    <row r="10757" customFormat="false" ht="15.75" hidden="false" customHeight="false" outlineLevel="0" collapsed="false">
      <c r="A10757" s="3" t="n">
        <v>10756</v>
      </c>
      <c r="B10757" s="4" t="s">
        <v>36867</v>
      </c>
      <c r="C10757" s="4" t="s">
        <v>1652</v>
      </c>
      <c r="D10757" s="28" t="s">
        <v>36868</v>
      </c>
      <c r="E10757" s="4" t="s">
        <v>10</v>
      </c>
      <c r="F10757" s="4" t="s">
        <v>36869</v>
      </c>
      <c r="G10757" s="4" t="s">
        <v>12</v>
      </c>
    </row>
    <row r="10758" customFormat="false" ht="15.75" hidden="false" customHeight="false" outlineLevel="0" collapsed="false">
      <c r="A10758" s="3" t="n">
        <v>10757</v>
      </c>
      <c r="B10758" s="4" t="s">
        <v>36870</v>
      </c>
      <c r="C10758" s="4" t="s">
        <v>36871</v>
      </c>
      <c r="D10758" s="28" t="s">
        <v>36872</v>
      </c>
      <c r="E10758" s="4" t="s">
        <v>10</v>
      </c>
      <c r="F10758" s="4" t="s">
        <v>36873</v>
      </c>
      <c r="G10758" s="4" t="s">
        <v>12</v>
      </c>
    </row>
    <row r="10759" customFormat="false" ht="15.75" hidden="false" customHeight="false" outlineLevel="0" collapsed="false">
      <c r="A10759" s="3" t="n">
        <v>10758</v>
      </c>
      <c r="B10759" s="4" t="s">
        <v>36874</v>
      </c>
      <c r="C10759" s="4" t="s">
        <v>36875</v>
      </c>
      <c r="D10759" s="28" t="s">
        <v>36876</v>
      </c>
      <c r="E10759" s="4" t="s">
        <v>10</v>
      </c>
      <c r="F10759" s="4" t="s">
        <v>36877</v>
      </c>
      <c r="G10759" s="4" t="s">
        <v>12</v>
      </c>
    </row>
    <row r="10760" customFormat="false" ht="15.75" hidden="false" customHeight="false" outlineLevel="0" collapsed="false">
      <c r="A10760" s="3" t="n">
        <v>10759</v>
      </c>
      <c r="B10760" s="4" t="s">
        <v>36878</v>
      </c>
      <c r="C10760" s="4" t="s">
        <v>31</v>
      </c>
      <c r="D10760" s="30" t="s">
        <v>36879</v>
      </c>
      <c r="E10760" s="4" t="s">
        <v>10</v>
      </c>
      <c r="F10760" s="4" t="s">
        <v>36880</v>
      </c>
      <c r="G10760" s="4" t="s">
        <v>12</v>
      </c>
    </row>
    <row r="10761" customFormat="false" ht="15.75" hidden="false" customHeight="false" outlineLevel="0" collapsed="false">
      <c r="A10761" s="3" t="n">
        <v>10760</v>
      </c>
      <c r="B10761" s="4" t="s">
        <v>36881</v>
      </c>
      <c r="C10761" s="4" t="s">
        <v>36882</v>
      </c>
      <c r="D10761" s="30" t="s">
        <v>36883</v>
      </c>
      <c r="E10761" s="4" t="s">
        <v>10</v>
      </c>
      <c r="F10761" s="4" t="s">
        <v>36884</v>
      </c>
      <c r="G10761" s="4" t="s">
        <v>12</v>
      </c>
    </row>
    <row r="10762" customFormat="false" ht="15.75" hidden="false" customHeight="false" outlineLevel="0" collapsed="false">
      <c r="A10762" s="3" t="n">
        <v>10761</v>
      </c>
      <c r="B10762" s="4" t="s">
        <v>36885</v>
      </c>
      <c r="C10762" s="4" t="s">
        <v>36886</v>
      </c>
      <c r="D10762" s="28" t="s">
        <v>36887</v>
      </c>
      <c r="E10762" s="4" t="s">
        <v>10</v>
      </c>
      <c r="F10762" s="4" t="s">
        <v>36888</v>
      </c>
      <c r="G10762" s="4" t="s">
        <v>12</v>
      </c>
    </row>
    <row r="10763" customFormat="false" ht="15.75" hidden="false" customHeight="false" outlineLevel="0" collapsed="false">
      <c r="A10763" s="3" t="n">
        <v>10762</v>
      </c>
      <c r="B10763" s="4" t="s">
        <v>36889</v>
      </c>
      <c r="C10763" s="4" t="s">
        <v>3442</v>
      </c>
      <c r="D10763" s="4" t="s">
        <v>36890</v>
      </c>
      <c r="E10763" s="4" t="s">
        <v>10</v>
      </c>
      <c r="F10763" s="4" t="s">
        <v>36891</v>
      </c>
      <c r="G10763" s="4" t="s">
        <v>12</v>
      </c>
    </row>
    <row r="10764" customFormat="false" ht="15.75" hidden="false" customHeight="false" outlineLevel="0" collapsed="false">
      <c r="A10764" s="3" t="n">
        <v>10763</v>
      </c>
      <c r="B10764" s="4" t="s">
        <v>36892</v>
      </c>
      <c r="C10764" s="4" t="s">
        <v>36893</v>
      </c>
      <c r="D10764" s="4" t="s">
        <v>36894</v>
      </c>
      <c r="E10764" s="4" t="n">
        <f aca="false">+912266141411</f>
        <v>912266141411</v>
      </c>
      <c r="F10764" s="4" t="s">
        <v>36895</v>
      </c>
      <c r="G10764" s="4" t="s">
        <v>12</v>
      </c>
    </row>
    <row r="10765" customFormat="false" ht="15.75" hidden="false" customHeight="false" outlineLevel="0" collapsed="false">
      <c r="A10765" s="3" t="n">
        <v>10764</v>
      </c>
      <c r="B10765" s="4" t="s">
        <v>36896</v>
      </c>
      <c r="C10765" s="4" t="s">
        <v>36897</v>
      </c>
      <c r="D10765" s="4" t="s">
        <v>36898</v>
      </c>
      <c r="E10765" s="4" t="s">
        <v>36899</v>
      </c>
      <c r="F10765" s="4" t="s">
        <v>36900</v>
      </c>
      <c r="G10765" s="4" t="s">
        <v>12</v>
      </c>
    </row>
    <row r="10766" customFormat="false" ht="15.75" hidden="false" customHeight="false" outlineLevel="0" collapsed="false">
      <c r="A10766" s="3" t="n">
        <v>10765</v>
      </c>
      <c r="B10766" s="4" t="s">
        <v>36901</v>
      </c>
      <c r="C10766" s="4" t="s">
        <v>2008</v>
      </c>
      <c r="D10766" s="4" t="s">
        <v>36902</v>
      </c>
      <c r="E10766" s="4" t="s">
        <v>10</v>
      </c>
      <c r="F10766" s="4" t="s">
        <v>36903</v>
      </c>
      <c r="G10766" s="4" t="s">
        <v>12</v>
      </c>
    </row>
    <row r="10767" customFormat="false" ht="15.75" hidden="false" customHeight="false" outlineLevel="0" collapsed="false">
      <c r="A10767" s="3" t="n">
        <v>10766</v>
      </c>
      <c r="B10767" s="4" t="s">
        <v>36904</v>
      </c>
      <c r="C10767" s="4" t="s">
        <v>36905</v>
      </c>
      <c r="D10767" s="4" t="s">
        <v>36906</v>
      </c>
      <c r="E10767" s="4" t="n">
        <f aca="false">+919840317698</f>
        <v>919840317698</v>
      </c>
      <c r="F10767" s="4" t="s">
        <v>36907</v>
      </c>
      <c r="G10767" s="4" t="s">
        <v>12</v>
      </c>
    </row>
    <row r="10768" customFormat="false" ht="15.75" hidden="false" customHeight="false" outlineLevel="0" collapsed="false">
      <c r="A10768" s="3" t="n">
        <v>10767</v>
      </c>
      <c r="B10768" s="4" t="s">
        <v>36908</v>
      </c>
      <c r="C10768" s="4" t="s">
        <v>31</v>
      </c>
      <c r="D10768" s="4" t="s">
        <v>36909</v>
      </c>
      <c r="E10768" s="4" t="s">
        <v>10</v>
      </c>
      <c r="F10768" s="4" t="s">
        <v>36910</v>
      </c>
      <c r="G10768" s="4" t="s">
        <v>12</v>
      </c>
    </row>
    <row r="10769" customFormat="false" ht="15.75" hidden="false" customHeight="false" outlineLevel="0" collapsed="false">
      <c r="A10769" s="3" t="n">
        <v>10768</v>
      </c>
      <c r="B10769" s="4" t="s">
        <v>36911</v>
      </c>
      <c r="C10769" s="4" t="s">
        <v>3495</v>
      </c>
      <c r="D10769" s="4" t="s">
        <v>36912</v>
      </c>
      <c r="E10769" s="4" t="s">
        <v>10</v>
      </c>
      <c r="F10769" s="4" t="s">
        <v>36913</v>
      </c>
      <c r="G10769" s="4" t="s">
        <v>12</v>
      </c>
    </row>
    <row r="10770" customFormat="false" ht="15.75" hidden="false" customHeight="false" outlineLevel="0" collapsed="false">
      <c r="A10770" s="3" t="n">
        <v>10769</v>
      </c>
      <c r="B10770" s="4" t="s">
        <v>36914</v>
      </c>
      <c r="C10770" s="4" t="s">
        <v>36915</v>
      </c>
      <c r="D10770" s="4" t="s">
        <v>36916</v>
      </c>
      <c r="E10770" s="4" t="n">
        <f aca="false">+912267483319</f>
        <v>912267483319</v>
      </c>
      <c r="F10770" s="4" t="s">
        <v>36917</v>
      </c>
      <c r="G10770" s="4" t="s">
        <v>12</v>
      </c>
    </row>
    <row r="10771" customFormat="false" ht="15.75" hidden="false" customHeight="false" outlineLevel="0" collapsed="false">
      <c r="A10771" s="3" t="n">
        <v>10770</v>
      </c>
      <c r="B10771" s="4" t="s">
        <v>36918</v>
      </c>
      <c r="C10771" s="4" t="s">
        <v>36919</v>
      </c>
      <c r="D10771" s="4" t="s">
        <v>36920</v>
      </c>
      <c r="E10771" s="4" t="n">
        <f aca="false">+918650090100</f>
        <v>918650090100</v>
      </c>
      <c r="F10771" s="4" t="s">
        <v>36921</v>
      </c>
      <c r="G10771" s="4" t="s">
        <v>12</v>
      </c>
    </row>
    <row r="10772" customFormat="false" ht="15.75" hidden="false" customHeight="false" outlineLevel="0" collapsed="false">
      <c r="A10772" s="3" t="n">
        <v>10771</v>
      </c>
      <c r="B10772" s="4" t="s">
        <v>36922</v>
      </c>
      <c r="C10772" s="4" t="s">
        <v>36923</v>
      </c>
      <c r="D10772" s="4" t="s">
        <v>36924</v>
      </c>
      <c r="E10772" s="4" t="s">
        <v>10</v>
      </c>
      <c r="F10772" s="4" t="s">
        <v>36925</v>
      </c>
      <c r="G10772" s="4" t="s">
        <v>12</v>
      </c>
    </row>
    <row r="10773" customFormat="false" ht="15.75" hidden="false" customHeight="false" outlineLevel="0" collapsed="false">
      <c r="A10773" s="3" t="n">
        <v>10772</v>
      </c>
      <c r="B10773" s="4" t="s">
        <v>36926</v>
      </c>
      <c r="C10773" s="4" t="s">
        <v>9740</v>
      </c>
      <c r="D10773" s="4" t="s">
        <v>36927</v>
      </c>
      <c r="E10773" s="4" t="s">
        <v>10</v>
      </c>
      <c r="F10773" s="4" t="s">
        <v>36928</v>
      </c>
      <c r="G10773" s="4" t="s">
        <v>12</v>
      </c>
    </row>
    <row r="10774" customFormat="false" ht="15.75" hidden="false" customHeight="false" outlineLevel="0" collapsed="false">
      <c r="A10774" s="3" t="n">
        <v>10773</v>
      </c>
      <c r="B10774" s="4" t="s">
        <v>36929</v>
      </c>
      <c r="C10774" s="4" t="s">
        <v>36930</v>
      </c>
      <c r="D10774" s="4" t="s">
        <v>36931</v>
      </c>
      <c r="E10774" s="4" t="n">
        <v>65851956</v>
      </c>
      <c r="F10774" s="4" t="s">
        <v>36932</v>
      </c>
      <c r="G10774" s="4" t="s">
        <v>12</v>
      </c>
    </row>
    <row r="10775" customFormat="false" ht="15.75" hidden="false" customHeight="false" outlineLevel="0" collapsed="false">
      <c r="A10775" s="3" t="n">
        <v>10774</v>
      </c>
      <c r="B10775" s="4" t="s">
        <v>36933</v>
      </c>
      <c r="C10775" s="4" t="s">
        <v>31</v>
      </c>
      <c r="D10775" s="4" t="s">
        <v>36934</v>
      </c>
      <c r="E10775" s="4" t="s">
        <v>36935</v>
      </c>
      <c r="F10775" s="4" t="s">
        <v>36936</v>
      </c>
      <c r="G10775" s="4" t="s">
        <v>12</v>
      </c>
    </row>
    <row r="10776" customFormat="false" ht="15.75" hidden="false" customHeight="false" outlineLevel="0" collapsed="false">
      <c r="A10776" s="3" t="n">
        <v>10775</v>
      </c>
      <c r="B10776" s="4" t="s">
        <v>36937</v>
      </c>
      <c r="C10776" s="4" t="s">
        <v>36938</v>
      </c>
      <c r="D10776" s="4" t="s">
        <v>36939</v>
      </c>
      <c r="E10776" s="4" t="s">
        <v>10</v>
      </c>
      <c r="F10776" s="4" t="s">
        <v>36940</v>
      </c>
      <c r="G10776" s="4" t="s">
        <v>12</v>
      </c>
    </row>
    <row r="10777" customFormat="false" ht="15.75" hidden="false" customHeight="false" outlineLevel="0" collapsed="false">
      <c r="A10777" s="3" t="n">
        <v>10776</v>
      </c>
      <c r="B10777" s="4" t="s">
        <v>36941</v>
      </c>
      <c r="C10777" s="4" t="s">
        <v>31</v>
      </c>
      <c r="D10777" s="4" t="s">
        <v>36942</v>
      </c>
      <c r="E10777" s="4" t="s">
        <v>10</v>
      </c>
      <c r="F10777" s="4" t="s">
        <v>36943</v>
      </c>
      <c r="G10777" s="4" t="s">
        <v>12</v>
      </c>
    </row>
    <row r="10778" customFormat="false" ht="15.75" hidden="false" customHeight="false" outlineLevel="0" collapsed="false">
      <c r="A10778" s="3" t="n">
        <v>10777</v>
      </c>
      <c r="B10778" s="4" t="s">
        <v>36944</v>
      </c>
      <c r="C10778" s="4" t="s">
        <v>1652</v>
      </c>
      <c r="D10778" s="4" t="s">
        <v>36945</v>
      </c>
      <c r="E10778" s="4" t="n">
        <f aca="false">+914065300999</f>
        <v>914065300999</v>
      </c>
      <c r="F10778" s="4" t="s">
        <v>36946</v>
      </c>
      <c r="G10778" s="4" t="s">
        <v>12</v>
      </c>
    </row>
    <row r="10779" customFormat="false" ht="15.75" hidden="false" customHeight="false" outlineLevel="0" collapsed="false">
      <c r="A10779" s="3" t="n">
        <v>10778</v>
      </c>
      <c r="B10779" s="4" t="s">
        <v>36947</v>
      </c>
      <c r="C10779" s="4" t="s">
        <v>36948</v>
      </c>
      <c r="D10779" s="4" t="s">
        <v>36949</v>
      </c>
      <c r="E10779" s="4" t="n">
        <f aca="false">+914622338284</f>
        <v>914622338284</v>
      </c>
      <c r="F10779" s="4" t="s">
        <v>36950</v>
      </c>
      <c r="G10779" s="4" t="s">
        <v>12</v>
      </c>
    </row>
    <row r="10780" customFormat="false" ht="15.75" hidden="false" customHeight="false" outlineLevel="0" collapsed="false">
      <c r="A10780" s="3" t="n">
        <v>10779</v>
      </c>
      <c r="B10780" s="4" t="s">
        <v>36951</v>
      </c>
      <c r="C10780" s="4" t="s">
        <v>36952</v>
      </c>
      <c r="D10780" s="4" t="s">
        <v>36953</v>
      </c>
      <c r="E10780" s="4" t="n">
        <f aca="false">+9197142794000</f>
        <v>9197142794000</v>
      </c>
      <c r="F10780" s="4" t="s">
        <v>36954</v>
      </c>
      <c r="G10780" s="4" t="s">
        <v>12</v>
      </c>
    </row>
    <row r="10781" customFormat="false" ht="15.75" hidden="false" customHeight="false" outlineLevel="0" collapsed="false">
      <c r="A10781" s="3" t="n">
        <v>10780</v>
      </c>
      <c r="B10781" s="4" t="s">
        <v>36955</v>
      </c>
      <c r="C10781" s="4" t="s">
        <v>36956</v>
      </c>
      <c r="D10781" s="4" t="s">
        <v>36957</v>
      </c>
      <c r="E10781" s="4" t="s">
        <v>10</v>
      </c>
      <c r="F10781" s="4" t="s">
        <v>36958</v>
      </c>
      <c r="G10781" s="4" t="s">
        <v>12</v>
      </c>
    </row>
    <row r="10782" customFormat="false" ht="15.75" hidden="false" customHeight="false" outlineLevel="0" collapsed="false">
      <c r="A10782" s="3" t="n">
        <v>10781</v>
      </c>
      <c r="B10782" s="4" t="s">
        <v>36959</v>
      </c>
      <c r="C10782" s="4" t="s">
        <v>36960</v>
      </c>
      <c r="D10782" s="4" t="s">
        <v>36961</v>
      </c>
      <c r="E10782" s="4" t="n">
        <f aca="false">+917949036821</f>
        <v>917949036821</v>
      </c>
      <c r="F10782" s="4" t="s">
        <v>36962</v>
      </c>
      <c r="G10782" s="4" t="s">
        <v>12</v>
      </c>
    </row>
    <row r="10783" customFormat="false" ht="15.75" hidden="false" customHeight="false" outlineLevel="0" collapsed="false">
      <c r="A10783" s="3" t="n">
        <v>10782</v>
      </c>
      <c r="B10783" s="4" t="s">
        <v>36963</v>
      </c>
      <c r="C10783" s="4" t="s">
        <v>36964</v>
      </c>
      <c r="D10783" s="4" t="s">
        <v>36965</v>
      </c>
      <c r="E10783" s="4" t="s">
        <v>10</v>
      </c>
      <c r="F10783" s="4" t="s">
        <v>36966</v>
      </c>
      <c r="G10783" s="4" t="s">
        <v>12</v>
      </c>
    </row>
    <row r="10784" customFormat="false" ht="15.75" hidden="false" customHeight="false" outlineLevel="0" collapsed="false">
      <c r="A10784" s="3" t="n">
        <v>10783</v>
      </c>
      <c r="B10784" s="4" t="s">
        <v>36967</v>
      </c>
      <c r="C10784" s="4" t="s">
        <v>36968</v>
      </c>
      <c r="D10784" s="4" t="s">
        <v>36969</v>
      </c>
      <c r="E10784" s="4" t="s">
        <v>10</v>
      </c>
      <c r="F10784" s="4" t="s">
        <v>36970</v>
      </c>
      <c r="G10784" s="4" t="s">
        <v>12</v>
      </c>
    </row>
    <row r="10785" customFormat="false" ht="15.75" hidden="false" customHeight="false" outlineLevel="0" collapsed="false">
      <c r="A10785" s="3" t="n">
        <v>10784</v>
      </c>
      <c r="B10785" s="4" t="s">
        <v>36971</v>
      </c>
      <c r="C10785" s="4" t="s">
        <v>36972</v>
      </c>
      <c r="D10785" s="4" t="s">
        <v>36973</v>
      </c>
      <c r="E10785" s="4" t="s">
        <v>10</v>
      </c>
      <c r="F10785" s="4" t="s">
        <v>36974</v>
      </c>
      <c r="G10785" s="4" t="s">
        <v>12</v>
      </c>
    </row>
    <row r="10786" customFormat="false" ht="15.75" hidden="false" customHeight="false" outlineLevel="0" collapsed="false">
      <c r="A10786" s="3" t="n">
        <v>10785</v>
      </c>
      <c r="B10786" s="4" t="s">
        <v>36975</v>
      </c>
      <c r="C10786" s="4" t="s">
        <v>36976</v>
      </c>
      <c r="D10786" s="4" t="s">
        <v>36977</v>
      </c>
      <c r="E10786" s="4" t="s">
        <v>10</v>
      </c>
      <c r="F10786" s="4" t="s">
        <v>36978</v>
      </c>
      <c r="G10786" s="4" t="s">
        <v>12</v>
      </c>
    </row>
    <row r="10787" customFormat="false" ht="15.75" hidden="false" customHeight="false" outlineLevel="0" collapsed="false">
      <c r="A10787" s="3" t="n">
        <v>10786</v>
      </c>
      <c r="B10787" s="4" t="s">
        <v>36979</v>
      </c>
      <c r="C10787" s="4" t="s">
        <v>36980</v>
      </c>
      <c r="D10787" s="4" t="s">
        <v>36981</v>
      </c>
      <c r="E10787" s="4" t="n">
        <f aca="false">+919008234769</f>
        <v>919008234769</v>
      </c>
      <c r="F10787" s="4" t="s">
        <v>36982</v>
      </c>
      <c r="G10787" s="4" t="s">
        <v>12</v>
      </c>
    </row>
    <row r="10788" customFormat="false" ht="15.75" hidden="false" customHeight="false" outlineLevel="0" collapsed="false">
      <c r="A10788" s="3" t="n">
        <v>10787</v>
      </c>
      <c r="B10788" s="4" t="s">
        <v>36983</v>
      </c>
      <c r="C10788" s="4" t="s">
        <v>36984</v>
      </c>
      <c r="D10788" s="4" t="s">
        <v>36985</v>
      </c>
      <c r="E10788" s="4" t="s">
        <v>36986</v>
      </c>
      <c r="F10788" s="4" t="s">
        <v>36987</v>
      </c>
      <c r="G10788" s="4" t="s">
        <v>12</v>
      </c>
    </row>
    <row r="10789" customFormat="false" ht="15.75" hidden="false" customHeight="false" outlineLevel="0" collapsed="false">
      <c r="A10789" s="3" t="n">
        <v>10788</v>
      </c>
      <c r="B10789" s="4" t="s">
        <v>36988</v>
      </c>
      <c r="C10789" s="4" t="s">
        <v>36989</v>
      </c>
      <c r="D10789" s="4" t="s">
        <v>36990</v>
      </c>
      <c r="E10789" s="4" t="s">
        <v>10</v>
      </c>
      <c r="F10789" s="4" t="s">
        <v>36991</v>
      </c>
      <c r="G10789" s="4" t="s">
        <v>12</v>
      </c>
    </row>
    <row r="10790" customFormat="false" ht="15.75" hidden="false" customHeight="false" outlineLevel="0" collapsed="false">
      <c r="A10790" s="3" t="n">
        <v>10789</v>
      </c>
      <c r="B10790" s="4" t="s">
        <v>36992</v>
      </c>
      <c r="C10790" s="4" t="s">
        <v>31</v>
      </c>
      <c r="D10790" s="4" t="s">
        <v>36993</v>
      </c>
      <c r="E10790" s="4" t="s">
        <v>36994</v>
      </c>
      <c r="F10790" s="4" t="s">
        <v>36995</v>
      </c>
      <c r="G10790" s="4" t="s">
        <v>12</v>
      </c>
    </row>
    <row r="10791" customFormat="false" ht="15.75" hidden="false" customHeight="false" outlineLevel="0" collapsed="false">
      <c r="A10791" s="3" t="n">
        <v>10790</v>
      </c>
      <c r="B10791" s="4" t="s">
        <v>36996</v>
      </c>
      <c r="C10791" s="4" t="s">
        <v>36997</v>
      </c>
      <c r="D10791" s="4" t="s">
        <v>36998</v>
      </c>
      <c r="E10791" s="4" t="s">
        <v>10</v>
      </c>
      <c r="F10791" s="4" t="s">
        <v>36999</v>
      </c>
      <c r="G10791" s="4" t="s">
        <v>12</v>
      </c>
    </row>
    <row r="10792" customFormat="false" ht="15.75" hidden="false" customHeight="false" outlineLevel="0" collapsed="false">
      <c r="A10792" s="3" t="n">
        <v>10791</v>
      </c>
      <c r="B10792" s="4" t="s">
        <v>37000</v>
      </c>
      <c r="C10792" s="4" t="s">
        <v>37001</v>
      </c>
      <c r="D10792" s="4" t="s">
        <v>37002</v>
      </c>
      <c r="E10792" s="4" t="n">
        <f aca="false">+919975495226</f>
        <v>919975495226</v>
      </c>
      <c r="F10792" s="4" t="s">
        <v>37003</v>
      </c>
      <c r="G10792" s="4" t="s">
        <v>12</v>
      </c>
    </row>
    <row r="10793" customFormat="false" ht="15.75" hidden="false" customHeight="false" outlineLevel="0" collapsed="false">
      <c r="A10793" s="3" t="n">
        <v>10792</v>
      </c>
      <c r="B10793" s="4" t="s">
        <v>37004</v>
      </c>
      <c r="C10793" s="4" t="s">
        <v>31</v>
      </c>
      <c r="D10793" s="4" t="s">
        <v>37005</v>
      </c>
      <c r="E10793" s="4" t="s">
        <v>10</v>
      </c>
      <c r="F10793" s="4" t="s">
        <v>37006</v>
      </c>
      <c r="G10793" s="4" t="s">
        <v>12</v>
      </c>
    </row>
    <row r="10794" customFormat="false" ht="15.75" hidden="false" customHeight="false" outlineLevel="0" collapsed="false">
      <c r="A10794" s="3" t="n">
        <v>10793</v>
      </c>
      <c r="B10794" s="4" t="s">
        <v>37007</v>
      </c>
      <c r="C10794" s="4" t="s">
        <v>4387</v>
      </c>
      <c r="D10794" s="4" t="s">
        <v>37008</v>
      </c>
      <c r="E10794" s="4" t="s">
        <v>10</v>
      </c>
      <c r="F10794" s="4" t="s">
        <v>37009</v>
      </c>
      <c r="G10794" s="4" t="s">
        <v>12</v>
      </c>
    </row>
    <row r="10795" customFormat="false" ht="15.75" hidden="false" customHeight="false" outlineLevel="0" collapsed="false">
      <c r="A10795" s="3" t="n">
        <v>10794</v>
      </c>
      <c r="B10795" s="4" t="s">
        <v>37010</v>
      </c>
      <c r="C10795" s="4" t="s">
        <v>37011</v>
      </c>
      <c r="D10795" s="4" t="s">
        <v>37012</v>
      </c>
      <c r="E10795" s="4" t="n">
        <f aca="false">+914023370103</f>
        <v>914023370103</v>
      </c>
      <c r="F10795" s="4" t="s">
        <v>37013</v>
      </c>
      <c r="G10795" s="4" t="s">
        <v>12</v>
      </c>
    </row>
    <row r="10796" customFormat="false" ht="15.75" hidden="false" customHeight="false" outlineLevel="0" collapsed="false">
      <c r="A10796" s="3" t="n">
        <v>10795</v>
      </c>
      <c r="B10796" s="4" t="s">
        <v>37014</v>
      </c>
      <c r="C10796" s="4" t="s">
        <v>37015</v>
      </c>
      <c r="D10796" s="4" t="s">
        <v>37016</v>
      </c>
      <c r="E10796" s="4" t="s">
        <v>10</v>
      </c>
      <c r="F10796" s="4" t="s">
        <v>37017</v>
      </c>
      <c r="G10796" s="4" t="s">
        <v>12</v>
      </c>
    </row>
    <row r="10797" customFormat="false" ht="15.75" hidden="false" customHeight="false" outlineLevel="0" collapsed="false">
      <c r="A10797" s="3" t="n">
        <v>10796</v>
      </c>
      <c r="B10797" s="4" t="s">
        <v>37018</v>
      </c>
      <c r="C10797" s="4" t="s">
        <v>8097</v>
      </c>
      <c r="D10797" s="4" t="s">
        <v>37019</v>
      </c>
      <c r="E10797" s="4" t="n">
        <f aca="false">+914466469878</f>
        <v>914466469878</v>
      </c>
      <c r="F10797" s="4" t="s">
        <v>37020</v>
      </c>
      <c r="G10797" s="4" t="s">
        <v>12</v>
      </c>
    </row>
    <row r="10798" customFormat="false" ht="15.75" hidden="false" customHeight="false" outlineLevel="0" collapsed="false">
      <c r="A10798" s="3" t="n">
        <v>10797</v>
      </c>
      <c r="B10798" s="4" t="s">
        <v>37021</v>
      </c>
      <c r="C10798" s="4" t="s">
        <v>37022</v>
      </c>
      <c r="D10798" s="4" t="s">
        <v>37023</v>
      </c>
      <c r="E10798" s="4" t="n">
        <f aca="false">+912030252400</f>
        <v>912030252400</v>
      </c>
      <c r="F10798" s="4" t="s">
        <v>37024</v>
      </c>
      <c r="G10798" s="4" t="s">
        <v>12</v>
      </c>
    </row>
    <row r="10799" customFormat="false" ht="15.75" hidden="false" customHeight="false" outlineLevel="0" collapsed="false">
      <c r="A10799" s="3" t="n">
        <v>10798</v>
      </c>
      <c r="B10799" s="4" t="s">
        <v>37025</v>
      </c>
      <c r="C10799" s="4" t="s">
        <v>37026</v>
      </c>
      <c r="D10799" s="4" t="s">
        <v>37027</v>
      </c>
      <c r="E10799" s="4" t="s">
        <v>10</v>
      </c>
      <c r="F10799" s="4" t="s">
        <v>37028</v>
      </c>
      <c r="G10799" s="4" t="s">
        <v>12</v>
      </c>
    </row>
    <row r="10800" customFormat="false" ht="15.75" hidden="false" customHeight="false" outlineLevel="0" collapsed="false">
      <c r="A10800" s="3" t="n">
        <v>10799</v>
      </c>
      <c r="B10800" s="4" t="s">
        <v>37029</v>
      </c>
      <c r="C10800" s="4" t="s">
        <v>37030</v>
      </c>
      <c r="D10800" s="4" t="s">
        <v>37031</v>
      </c>
      <c r="E10800" s="4" t="n">
        <f aca="false">+918039275562</f>
        <v>918039275562</v>
      </c>
      <c r="F10800" s="4" t="s">
        <v>37032</v>
      </c>
      <c r="G10800" s="4" t="s">
        <v>12</v>
      </c>
    </row>
    <row r="10801" customFormat="false" ht="15.75" hidden="false" customHeight="false" outlineLevel="0" collapsed="false">
      <c r="A10801" s="3" t="n">
        <v>10800</v>
      </c>
      <c r="B10801" s="4" t="s">
        <v>37033</v>
      </c>
      <c r="C10801" s="4" t="s">
        <v>37034</v>
      </c>
      <c r="D10801" s="4" t="s">
        <v>37035</v>
      </c>
      <c r="E10801" s="4" t="n">
        <f aca="false">+914846614300</f>
        <v>914846614300</v>
      </c>
      <c r="F10801" s="4" t="s">
        <v>37036</v>
      </c>
      <c r="G10801" s="4" t="s">
        <v>12</v>
      </c>
    </row>
    <row r="10802" customFormat="false" ht="15.75" hidden="false" customHeight="false" outlineLevel="0" collapsed="false">
      <c r="A10802" s="3" t="n">
        <v>10801</v>
      </c>
      <c r="B10802" s="4" t="s">
        <v>37037</v>
      </c>
      <c r="C10802" s="4" t="s">
        <v>7944</v>
      </c>
      <c r="D10802" s="4" t="s">
        <v>37038</v>
      </c>
      <c r="E10802" s="4" t="s">
        <v>10</v>
      </c>
      <c r="F10802" s="4" t="s">
        <v>37039</v>
      </c>
      <c r="G10802" s="4" t="s">
        <v>12</v>
      </c>
    </row>
    <row r="10803" customFormat="false" ht="15.75" hidden="false" customHeight="false" outlineLevel="0" collapsed="false">
      <c r="A10803" s="3" t="n">
        <v>10802</v>
      </c>
      <c r="B10803" s="4" t="s">
        <v>37040</v>
      </c>
      <c r="C10803" s="4" t="s">
        <v>37041</v>
      </c>
      <c r="D10803" s="4" t="s">
        <v>37042</v>
      </c>
      <c r="E10803" s="4" t="s">
        <v>10</v>
      </c>
      <c r="F10803" s="4" t="s">
        <v>37043</v>
      </c>
      <c r="G10803" s="4" t="s">
        <v>12</v>
      </c>
    </row>
    <row r="10804" customFormat="false" ht="15.75" hidden="false" customHeight="false" outlineLevel="0" collapsed="false">
      <c r="A10804" s="3" t="n">
        <v>10803</v>
      </c>
      <c r="B10804" s="4" t="s">
        <v>37044</v>
      </c>
      <c r="C10804" s="4" t="s">
        <v>31</v>
      </c>
      <c r="D10804" s="4" t="s">
        <v>37045</v>
      </c>
      <c r="E10804" s="4" t="s">
        <v>10</v>
      </c>
      <c r="F10804" s="4" t="s">
        <v>37046</v>
      </c>
      <c r="G10804" s="4" t="s">
        <v>12</v>
      </c>
    </row>
    <row r="10805" customFormat="false" ht="15.75" hidden="false" customHeight="false" outlineLevel="0" collapsed="false">
      <c r="A10805" s="3" t="n">
        <v>10804</v>
      </c>
      <c r="B10805" s="4" t="s">
        <v>37047</v>
      </c>
      <c r="C10805" s="4" t="s">
        <v>37048</v>
      </c>
      <c r="D10805" s="4" t="s">
        <v>37049</v>
      </c>
      <c r="E10805" s="4" t="n">
        <f aca="false">+911142787070</f>
        <v>911142787070</v>
      </c>
      <c r="F10805" s="4" t="s">
        <v>37050</v>
      </c>
      <c r="G10805" s="4" t="s">
        <v>12</v>
      </c>
    </row>
    <row r="10806" customFormat="false" ht="15.75" hidden="false" customHeight="false" outlineLevel="0" collapsed="false">
      <c r="A10806" s="3" t="n">
        <v>10805</v>
      </c>
      <c r="B10806" s="4" t="s">
        <v>37051</v>
      </c>
      <c r="C10806" s="4" t="s">
        <v>37052</v>
      </c>
      <c r="D10806" s="4" t="s">
        <v>37053</v>
      </c>
      <c r="E10806" s="4" t="n">
        <f aca="false">+919814631147</f>
        <v>919814631147</v>
      </c>
      <c r="F10806" s="4" t="s">
        <v>37054</v>
      </c>
      <c r="G10806" s="4" t="s">
        <v>12</v>
      </c>
    </row>
    <row r="10807" customFormat="false" ht="15.75" hidden="false" customHeight="false" outlineLevel="0" collapsed="false">
      <c r="A10807" s="3" t="n">
        <v>10806</v>
      </c>
      <c r="B10807" s="4" t="s">
        <v>37055</v>
      </c>
      <c r="C10807" s="4" t="s">
        <v>2755</v>
      </c>
      <c r="D10807" s="4" t="s">
        <v>37056</v>
      </c>
      <c r="E10807" s="4" t="s">
        <v>10</v>
      </c>
      <c r="F10807" s="4" t="s">
        <v>37057</v>
      </c>
      <c r="G10807" s="4" t="s">
        <v>12</v>
      </c>
    </row>
    <row r="10808" customFormat="false" ht="15.75" hidden="false" customHeight="false" outlineLevel="0" collapsed="false">
      <c r="A10808" s="3" t="n">
        <v>10807</v>
      </c>
      <c r="B10808" s="4" t="s">
        <v>37058</v>
      </c>
      <c r="C10808" s="4" t="s">
        <v>37059</v>
      </c>
      <c r="D10808" s="4" t="s">
        <v>37060</v>
      </c>
      <c r="E10808" s="4" t="s">
        <v>10</v>
      </c>
      <c r="F10808" s="4" t="s">
        <v>37061</v>
      </c>
      <c r="G10808" s="4" t="s">
        <v>12</v>
      </c>
    </row>
    <row r="10809" customFormat="false" ht="15.75" hidden="false" customHeight="false" outlineLevel="0" collapsed="false">
      <c r="A10809" s="3" t="n">
        <v>10808</v>
      </c>
      <c r="B10809" s="4" t="s">
        <v>37062</v>
      </c>
      <c r="C10809" s="4" t="s">
        <v>37063</v>
      </c>
      <c r="D10809" s="4" t="s">
        <v>37064</v>
      </c>
      <c r="E10809" s="4" t="n">
        <f aca="false">+912222813137</f>
        <v>912222813137</v>
      </c>
      <c r="F10809" s="4" t="s">
        <v>37065</v>
      </c>
      <c r="G10809" s="4" t="s">
        <v>12</v>
      </c>
    </row>
    <row r="10810" customFormat="false" ht="15.75" hidden="false" customHeight="false" outlineLevel="0" collapsed="false">
      <c r="A10810" s="3" t="n">
        <v>10809</v>
      </c>
      <c r="B10810" s="4" t="s">
        <v>37066</v>
      </c>
      <c r="C10810" s="4" t="s">
        <v>6853</v>
      </c>
      <c r="D10810" s="4" t="s">
        <v>37067</v>
      </c>
      <c r="E10810" s="4" t="s">
        <v>10</v>
      </c>
      <c r="F10810" s="4" t="s">
        <v>37068</v>
      </c>
      <c r="G10810" s="4" t="s">
        <v>12</v>
      </c>
    </row>
    <row r="10811" customFormat="false" ht="15.75" hidden="false" customHeight="false" outlineLevel="0" collapsed="false">
      <c r="A10811" s="3" t="n">
        <v>10810</v>
      </c>
      <c r="B10811" s="4" t="s">
        <v>37069</v>
      </c>
      <c r="C10811" s="4" t="s">
        <v>1652</v>
      </c>
      <c r="D10811" s="4" t="s">
        <v>37070</v>
      </c>
      <c r="E10811" s="4" t="s">
        <v>10</v>
      </c>
      <c r="F10811" s="4" t="s">
        <v>37071</v>
      </c>
      <c r="G10811" s="4" t="s">
        <v>12</v>
      </c>
    </row>
    <row r="10812" customFormat="false" ht="15.75" hidden="false" customHeight="false" outlineLevel="0" collapsed="false">
      <c r="A10812" s="3" t="n">
        <v>10811</v>
      </c>
      <c r="B10812" s="4" t="s">
        <v>37072</v>
      </c>
      <c r="C10812" s="4" t="s">
        <v>6853</v>
      </c>
      <c r="D10812" s="4" t="s">
        <v>37073</v>
      </c>
      <c r="E10812" s="4" t="n">
        <f aca="false">+914424717142</f>
        <v>914424717142</v>
      </c>
      <c r="F10812" s="4" t="s">
        <v>37074</v>
      </c>
      <c r="G10812" s="4" t="s">
        <v>12</v>
      </c>
    </row>
    <row r="10813" customFormat="false" ht="15.75" hidden="false" customHeight="false" outlineLevel="0" collapsed="false">
      <c r="A10813" s="3" t="n">
        <v>10812</v>
      </c>
      <c r="B10813" s="4" t="s">
        <v>37075</v>
      </c>
      <c r="C10813" s="4" t="s">
        <v>31</v>
      </c>
      <c r="D10813" s="4" t="s">
        <v>37076</v>
      </c>
      <c r="E10813" s="4" t="s">
        <v>10</v>
      </c>
      <c r="F10813" s="4" t="s">
        <v>37077</v>
      </c>
      <c r="G10813" s="4" t="s">
        <v>12</v>
      </c>
    </row>
    <row r="10814" customFormat="false" ht="15.75" hidden="false" customHeight="false" outlineLevel="0" collapsed="false">
      <c r="A10814" s="3" t="n">
        <v>10813</v>
      </c>
      <c r="B10814" s="4" t="s">
        <v>37078</v>
      </c>
      <c r="C10814" s="4" t="s">
        <v>37079</v>
      </c>
      <c r="D10814" s="4" t="s">
        <v>37080</v>
      </c>
      <c r="E10814" s="4" t="s">
        <v>10</v>
      </c>
      <c r="F10814" s="4" t="s">
        <v>37081</v>
      </c>
      <c r="G10814" s="4" t="s">
        <v>12</v>
      </c>
    </row>
    <row r="10815" customFormat="false" ht="15.75" hidden="false" customHeight="false" outlineLevel="0" collapsed="false">
      <c r="A10815" s="3" t="n">
        <v>10814</v>
      </c>
      <c r="B10815" s="4" t="s">
        <v>37082</v>
      </c>
      <c r="C10815" s="4" t="s">
        <v>31</v>
      </c>
      <c r="D10815" s="4" t="s">
        <v>37083</v>
      </c>
      <c r="E10815" s="4" t="s">
        <v>10</v>
      </c>
      <c r="F10815" s="4" t="s">
        <v>37084</v>
      </c>
      <c r="G10815" s="4" t="s">
        <v>12</v>
      </c>
    </row>
    <row r="10816" customFormat="false" ht="15.75" hidden="false" customHeight="false" outlineLevel="0" collapsed="false">
      <c r="A10816" s="3" t="n">
        <v>10815</v>
      </c>
      <c r="B10816" s="4" t="s">
        <v>37085</v>
      </c>
      <c r="C10816" s="4" t="s">
        <v>6853</v>
      </c>
      <c r="D10816" s="4" t="s">
        <v>37086</v>
      </c>
      <c r="E10816" s="4" t="s">
        <v>37087</v>
      </c>
      <c r="F10816" s="4" t="s">
        <v>37088</v>
      </c>
      <c r="G10816" s="4" t="s">
        <v>12</v>
      </c>
    </row>
    <row r="10817" customFormat="false" ht="15.75" hidden="false" customHeight="false" outlineLevel="0" collapsed="false">
      <c r="A10817" s="3" t="n">
        <v>10816</v>
      </c>
      <c r="B10817" s="4" t="s">
        <v>37089</v>
      </c>
      <c r="C10817" s="4" t="s">
        <v>37090</v>
      </c>
      <c r="D10817" s="4" t="s">
        <v>37091</v>
      </c>
      <c r="E10817" s="4" t="n">
        <f aca="false">+914064580111</f>
        <v>914064580111</v>
      </c>
      <c r="F10817" s="4" t="s">
        <v>37092</v>
      </c>
      <c r="G10817" s="4" t="s">
        <v>12</v>
      </c>
    </row>
    <row r="10818" customFormat="false" ht="15.75" hidden="false" customHeight="false" outlineLevel="0" collapsed="false">
      <c r="A10818" s="3" t="n">
        <v>10817</v>
      </c>
      <c r="B10818" s="4" t="s">
        <v>37093</v>
      </c>
      <c r="C10818" s="4" t="s">
        <v>1652</v>
      </c>
      <c r="D10818" s="4" t="s">
        <v>37094</v>
      </c>
      <c r="E10818" s="4" t="n">
        <f aca="false">+914442142140</f>
        <v>914442142140</v>
      </c>
      <c r="F10818" s="4" t="s">
        <v>37095</v>
      </c>
      <c r="G10818" s="4" t="s">
        <v>12</v>
      </c>
    </row>
    <row r="10819" customFormat="false" ht="15.75" hidden="false" customHeight="false" outlineLevel="0" collapsed="false">
      <c r="A10819" s="3" t="n">
        <v>10818</v>
      </c>
      <c r="B10819" s="4" t="s">
        <v>37096</v>
      </c>
      <c r="C10819" s="4" t="s">
        <v>37097</v>
      </c>
      <c r="D10819" s="4" t="s">
        <v>37098</v>
      </c>
      <c r="E10819" s="4" t="n">
        <f aca="false">+911149323333</f>
        <v>911149323333</v>
      </c>
      <c r="F10819" s="4" t="s">
        <v>37099</v>
      </c>
      <c r="G10819" s="4" t="s">
        <v>12</v>
      </c>
    </row>
    <row r="10820" customFormat="false" ht="15.75" hidden="false" customHeight="false" outlineLevel="0" collapsed="false">
      <c r="A10820" s="3" t="n">
        <v>10819</v>
      </c>
      <c r="B10820" s="4" t="s">
        <v>37100</v>
      </c>
      <c r="C10820" s="4" t="s">
        <v>37101</v>
      </c>
      <c r="D10820" s="4" t="s">
        <v>37102</v>
      </c>
      <c r="E10820" s="4" t="n">
        <f aca="false">+914027007049</f>
        <v>914027007049</v>
      </c>
      <c r="F10820" s="4" t="s">
        <v>37103</v>
      </c>
      <c r="G10820" s="4" t="s">
        <v>12</v>
      </c>
    </row>
    <row r="10821" customFormat="false" ht="15.75" hidden="false" customHeight="false" outlineLevel="0" collapsed="false">
      <c r="A10821" s="3" t="n">
        <v>10820</v>
      </c>
      <c r="B10821" s="4" t="s">
        <v>37104</v>
      </c>
      <c r="C10821" s="4" t="s">
        <v>37105</v>
      </c>
      <c r="D10821" s="4" t="s">
        <v>37106</v>
      </c>
      <c r="E10821" s="4" t="n">
        <f aca="false">+919949035722</f>
        <v>919949035722</v>
      </c>
      <c r="F10821" s="4" t="s">
        <v>37107</v>
      </c>
      <c r="G10821" s="4" t="s">
        <v>12</v>
      </c>
    </row>
    <row r="10822" customFormat="false" ht="15.75" hidden="false" customHeight="false" outlineLevel="0" collapsed="false">
      <c r="A10822" s="3" t="n">
        <v>10821</v>
      </c>
      <c r="B10822" s="4" t="s">
        <v>37108</v>
      </c>
      <c r="C10822" s="4" t="s">
        <v>31</v>
      </c>
      <c r="D10822" s="4" t="s">
        <v>37109</v>
      </c>
      <c r="E10822" s="4" t="s">
        <v>10</v>
      </c>
      <c r="F10822" s="4" t="s">
        <v>37110</v>
      </c>
      <c r="G10822" s="4" t="s">
        <v>12</v>
      </c>
    </row>
    <row r="10823" customFormat="false" ht="15.75" hidden="false" customHeight="false" outlineLevel="0" collapsed="false">
      <c r="A10823" s="3" t="n">
        <v>10822</v>
      </c>
      <c r="B10823" s="4" t="s">
        <v>37111</v>
      </c>
      <c r="C10823" s="4" t="s">
        <v>31</v>
      </c>
      <c r="D10823" s="4" t="s">
        <v>37112</v>
      </c>
      <c r="E10823" s="4" t="s">
        <v>37113</v>
      </c>
      <c r="F10823" s="4" t="s">
        <v>37114</v>
      </c>
      <c r="G10823" s="4" t="s">
        <v>12</v>
      </c>
    </row>
    <row r="10824" customFormat="false" ht="15.75" hidden="false" customHeight="false" outlineLevel="0" collapsed="false">
      <c r="A10824" s="3" t="n">
        <v>10823</v>
      </c>
      <c r="B10824" s="4" t="s">
        <v>37115</v>
      </c>
      <c r="C10824" s="4" t="s">
        <v>37116</v>
      </c>
      <c r="D10824" s="4" t="s">
        <v>37117</v>
      </c>
      <c r="E10824" s="4" t="s">
        <v>10</v>
      </c>
      <c r="F10824" s="4" t="s">
        <v>37118</v>
      </c>
      <c r="G10824" s="4" t="s">
        <v>12</v>
      </c>
    </row>
    <row r="10825" customFormat="false" ht="15.75" hidden="false" customHeight="false" outlineLevel="0" collapsed="false">
      <c r="A10825" s="3" t="n">
        <v>10824</v>
      </c>
      <c r="B10825" s="4" t="s">
        <v>37119</v>
      </c>
      <c r="C10825" s="4" t="s">
        <v>37120</v>
      </c>
      <c r="D10825" s="4" t="s">
        <v>37121</v>
      </c>
      <c r="E10825" s="4" t="n">
        <f aca="false">+912233826000</f>
        <v>912233826000</v>
      </c>
      <c r="F10825" s="4" t="s">
        <v>37122</v>
      </c>
      <c r="G10825" s="4" t="s">
        <v>12</v>
      </c>
    </row>
    <row r="10826" customFormat="false" ht="15.75" hidden="false" customHeight="false" outlineLevel="0" collapsed="false">
      <c r="A10826" s="3" t="n">
        <v>10825</v>
      </c>
      <c r="B10826" s="4" t="s">
        <v>37123</v>
      </c>
      <c r="C10826" s="4" t="s">
        <v>37124</v>
      </c>
      <c r="D10826" s="4" t="s">
        <v>37125</v>
      </c>
      <c r="E10826" s="4" t="n">
        <f aca="false">+918040358008</f>
        <v>918040358008</v>
      </c>
      <c r="F10826" s="4" t="s">
        <v>37126</v>
      </c>
      <c r="G10826" s="4" t="s">
        <v>12</v>
      </c>
    </row>
    <row r="10827" customFormat="false" ht="15.75" hidden="false" customHeight="false" outlineLevel="0" collapsed="false">
      <c r="A10827" s="3" t="n">
        <v>10826</v>
      </c>
      <c r="B10827" s="4" t="s">
        <v>37127</v>
      </c>
      <c r="C10827" s="4" t="s">
        <v>37128</v>
      </c>
      <c r="D10827" s="4" t="s">
        <v>37129</v>
      </c>
      <c r="E10827" s="4" t="s">
        <v>37130</v>
      </c>
      <c r="F10827" s="4" t="s">
        <v>37131</v>
      </c>
      <c r="G10827" s="4" t="s">
        <v>12</v>
      </c>
    </row>
    <row r="10828" customFormat="false" ht="15.75" hidden="false" customHeight="false" outlineLevel="0" collapsed="false">
      <c r="A10828" s="3" t="n">
        <v>10827</v>
      </c>
      <c r="B10828" s="4" t="s">
        <v>37132</v>
      </c>
      <c r="C10828" s="4" t="s">
        <v>17892</v>
      </c>
      <c r="D10828" s="4" t="s">
        <v>37133</v>
      </c>
      <c r="E10828" s="4" t="s">
        <v>10</v>
      </c>
      <c r="F10828" s="4" t="s">
        <v>37134</v>
      </c>
      <c r="G10828" s="4" t="s">
        <v>12</v>
      </c>
    </row>
    <row r="10829" customFormat="false" ht="15.75" hidden="false" customHeight="false" outlineLevel="0" collapsed="false">
      <c r="A10829" s="3" t="n">
        <v>10828</v>
      </c>
      <c r="B10829" s="4" t="s">
        <v>37135</v>
      </c>
      <c r="C10829" s="4" t="s">
        <v>37136</v>
      </c>
      <c r="D10829" s="4" t="s">
        <v>37137</v>
      </c>
      <c r="E10829" s="4" t="n">
        <f aca="false">+918066261418</f>
        <v>918066261418</v>
      </c>
      <c r="F10829" s="4" t="s">
        <v>37138</v>
      </c>
      <c r="G10829" s="4" t="s">
        <v>12</v>
      </c>
    </row>
    <row r="10830" customFormat="false" ht="15.75" hidden="false" customHeight="false" outlineLevel="0" collapsed="false">
      <c r="A10830" s="3" t="n">
        <v>10829</v>
      </c>
      <c r="B10830" s="4" t="s">
        <v>37139</v>
      </c>
      <c r="C10830" s="4" t="s">
        <v>37140</v>
      </c>
      <c r="D10830" s="4" t="s">
        <v>37141</v>
      </c>
      <c r="E10830" s="4" t="s">
        <v>10</v>
      </c>
      <c r="F10830" s="4" t="s">
        <v>37142</v>
      </c>
      <c r="G10830" s="4" t="s">
        <v>12</v>
      </c>
    </row>
    <row r="10831" customFormat="false" ht="15.75" hidden="false" customHeight="false" outlineLevel="0" collapsed="false">
      <c r="A10831" s="3" t="n">
        <v>10830</v>
      </c>
      <c r="B10831" s="4" t="s">
        <v>37143</v>
      </c>
      <c r="C10831" s="4" t="s">
        <v>3495</v>
      </c>
      <c r="D10831" s="6" t="s">
        <v>37144</v>
      </c>
      <c r="E10831" s="4" t="s">
        <v>10</v>
      </c>
      <c r="F10831" s="4" t="s">
        <v>37145</v>
      </c>
      <c r="G10831" s="4" t="s">
        <v>12</v>
      </c>
    </row>
    <row r="10832" customFormat="false" ht="15.75" hidden="false" customHeight="false" outlineLevel="0" collapsed="false">
      <c r="A10832" s="3" t="n">
        <v>10831</v>
      </c>
      <c r="B10832" s="4" t="s">
        <v>37146</v>
      </c>
      <c r="C10832" s="4" t="s">
        <v>31</v>
      </c>
      <c r="D10832" s="4" t="s">
        <v>37147</v>
      </c>
      <c r="E10832" s="4" t="n">
        <f aca="false">+919963889088</f>
        <v>919963889088</v>
      </c>
      <c r="F10832" s="4" t="s">
        <v>37148</v>
      </c>
      <c r="G10832" s="4" t="s">
        <v>12</v>
      </c>
    </row>
    <row r="10833" customFormat="false" ht="15.75" hidden="false" customHeight="false" outlineLevel="0" collapsed="false">
      <c r="A10833" s="3" t="n">
        <v>10832</v>
      </c>
      <c r="B10833" s="4" t="s">
        <v>37149</v>
      </c>
      <c r="C10833" s="4" t="s">
        <v>1652</v>
      </c>
      <c r="D10833" s="4" t="s">
        <v>37150</v>
      </c>
      <c r="E10833" s="4" t="n">
        <f aca="false">+912261048205</f>
        <v>912261048205</v>
      </c>
      <c r="F10833" s="4" t="s">
        <v>37151</v>
      </c>
      <c r="G10833" s="4" t="s">
        <v>12</v>
      </c>
    </row>
    <row r="10834" customFormat="false" ht="15.75" hidden="false" customHeight="false" outlineLevel="0" collapsed="false">
      <c r="A10834" s="3" t="n">
        <v>10833</v>
      </c>
      <c r="B10834" s="4" t="s">
        <v>37152</v>
      </c>
      <c r="C10834" s="4" t="s">
        <v>4791</v>
      </c>
      <c r="D10834" s="4" t="s">
        <v>37153</v>
      </c>
      <c r="E10834" s="4" t="n">
        <f aca="false">+912226747900</f>
        <v>912226747900</v>
      </c>
      <c r="F10834" s="4" t="s">
        <v>37154</v>
      </c>
      <c r="G10834" s="4" t="s">
        <v>12</v>
      </c>
    </row>
    <row r="10835" customFormat="false" ht="15.75" hidden="false" customHeight="false" outlineLevel="0" collapsed="false">
      <c r="A10835" s="3" t="n">
        <v>10834</v>
      </c>
      <c r="B10835" s="4" t="s">
        <v>37155</v>
      </c>
      <c r="C10835" s="4" t="s">
        <v>37156</v>
      </c>
      <c r="D10835" s="4" t="s">
        <v>37157</v>
      </c>
      <c r="E10835" s="4" t="n">
        <f aca="false">+914030419965</f>
        <v>914030419965</v>
      </c>
      <c r="F10835" s="4" t="s">
        <v>37158</v>
      </c>
      <c r="G10835" s="4" t="s">
        <v>12</v>
      </c>
    </row>
    <row r="10836" customFormat="false" ht="15.75" hidden="false" customHeight="false" outlineLevel="0" collapsed="false">
      <c r="A10836" s="3" t="n">
        <v>10835</v>
      </c>
      <c r="B10836" s="4" t="s">
        <v>37159</v>
      </c>
      <c r="C10836" s="4" t="s">
        <v>31</v>
      </c>
      <c r="D10836" s="4" t="s">
        <v>37160</v>
      </c>
      <c r="E10836" s="4" t="s">
        <v>37161</v>
      </c>
      <c r="F10836" s="4" t="s">
        <v>37162</v>
      </c>
      <c r="G10836" s="4" t="s">
        <v>12</v>
      </c>
    </row>
    <row r="10837" customFormat="false" ht="15.75" hidden="false" customHeight="false" outlineLevel="0" collapsed="false">
      <c r="A10837" s="3" t="n">
        <v>10836</v>
      </c>
      <c r="B10837" s="4" t="s">
        <v>37163</v>
      </c>
      <c r="C10837" s="4" t="s">
        <v>37164</v>
      </c>
      <c r="D10837" s="4" t="s">
        <v>37165</v>
      </c>
      <c r="E10837" s="4" t="s">
        <v>10</v>
      </c>
      <c r="F10837" s="4" t="s">
        <v>37166</v>
      </c>
      <c r="G10837" s="4" t="s">
        <v>12</v>
      </c>
    </row>
    <row r="10838" customFormat="false" ht="15.75" hidden="false" customHeight="false" outlineLevel="0" collapsed="false">
      <c r="A10838" s="3" t="n">
        <v>10837</v>
      </c>
      <c r="B10838" s="5" t="s">
        <v>37167</v>
      </c>
      <c r="C10838" s="4" t="s">
        <v>7835</v>
      </c>
      <c r="D10838" s="4" t="s">
        <v>37168</v>
      </c>
      <c r="E10838" s="4" t="s">
        <v>10</v>
      </c>
      <c r="F10838" s="10" t="s">
        <v>37169</v>
      </c>
      <c r="G10838" s="4" t="s">
        <v>12</v>
      </c>
    </row>
    <row r="10839" customFormat="false" ht="15.75" hidden="false" customHeight="false" outlineLevel="0" collapsed="false">
      <c r="A10839" s="3" t="n">
        <v>10838</v>
      </c>
      <c r="B10839" s="4" t="s">
        <v>37170</v>
      </c>
      <c r="C10839" s="4" t="s">
        <v>6853</v>
      </c>
      <c r="D10839" s="4" t="s">
        <v>37171</v>
      </c>
      <c r="E10839" s="4" t="n">
        <f aca="false">+918040830100</f>
        <v>918040830100</v>
      </c>
      <c r="F10839" s="4" t="s">
        <v>37172</v>
      </c>
      <c r="G10839" s="4" t="s">
        <v>12</v>
      </c>
    </row>
    <row r="10840" customFormat="false" ht="15.75" hidden="false" customHeight="false" outlineLevel="0" collapsed="false">
      <c r="A10840" s="3" t="n">
        <v>10839</v>
      </c>
      <c r="B10840" s="4" t="s">
        <v>37173</v>
      </c>
      <c r="C10840" s="4" t="s">
        <v>37174</v>
      </c>
      <c r="D10840" s="4" t="s">
        <v>37175</v>
      </c>
      <c r="E10840" s="4" t="n">
        <f aca="false">+912226852041</f>
        <v>912226852041</v>
      </c>
      <c r="F10840" s="4" t="s">
        <v>10</v>
      </c>
      <c r="G10840" s="7" t="s">
        <v>146</v>
      </c>
    </row>
    <row r="10841" customFormat="false" ht="15.75" hidden="false" customHeight="false" outlineLevel="0" collapsed="false">
      <c r="A10841" s="3" t="n">
        <v>10840</v>
      </c>
      <c r="B10841" s="4" t="s">
        <v>37176</v>
      </c>
      <c r="C10841" s="4" t="s">
        <v>31</v>
      </c>
      <c r="D10841" s="4" t="s">
        <v>37177</v>
      </c>
      <c r="E10841" s="4" t="s">
        <v>10</v>
      </c>
      <c r="F10841" s="4" t="s">
        <v>37178</v>
      </c>
      <c r="G10841" s="4" t="s">
        <v>12</v>
      </c>
    </row>
    <row r="10842" customFormat="false" ht="15.75" hidden="false" customHeight="false" outlineLevel="0" collapsed="false">
      <c r="A10842" s="3" t="n">
        <v>10841</v>
      </c>
      <c r="B10842" s="4" t="s">
        <v>37179</v>
      </c>
      <c r="C10842" s="4" t="s">
        <v>37180</v>
      </c>
      <c r="D10842" s="4" t="s">
        <v>37181</v>
      </c>
      <c r="E10842" s="4" t="n">
        <f aca="false">+912249331111</f>
        <v>912249331111</v>
      </c>
      <c r="F10842" s="4" t="s">
        <v>37182</v>
      </c>
      <c r="G10842" s="4" t="s">
        <v>12</v>
      </c>
    </row>
    <row r="10843" customFormat="false" ht="15.75" hidden="false" customHeight="false" outlineLevel="0" collapsed="false">
      <c r="A10843" s="3" t="n">
        <v>10842</v>
      </c>
      <c r="B10843" s="4" t="s">
        <v>37183</v>
      </c>
      <c r="C10843" s="4" t="s">
        <v>31</v>
      </c>
      <c r="D10843" s="4" t="s">
        <v>37184</v>
      </c>
      <c r="E10843" s="4" t="s">
        <v>10</v>
      </c>
      <c r="F10843" s="4" t="s">
        <v>37185</v>
      </c>
      <c r="G10843" s="4" t="s">
        <v>12</v>
      </c>
    </row>
    <row r="10844" customFormat="false" ht="15.75" hidden="false" customHeight="false" outlineLevel="0" collapsed="false">
      <c r="A10844" s="3" t="n">
        <v>10843</v>
      </c>
      <c r="B10844" s="4" t="s">
        <v>37186</v>
      </c>
      <c r="C10844" s="4" t="s">
        <v>18205</v>
      </c>
      <c r="D10844" s="4" t="s">
        <v>37187</v>
      </c>
      <c r="E10844" s="4" t="n">
        <f aca="false">+912228458156</f>
        <v>912228458156</v>
      </c>
      <c r="F10844" s="4" t="s">
        <v>37188</v>
      </c>
      <c r="G10844" s="4" t="s">
        <v>12</v>
      </c>
    </row>
    <row r="10845" customFormat="false" ht="15.75" hidden="false" customHeight="false" outlineLevel="0" collapsed="false">
      <c r="A10845" s="3" t="n">
        <v>10844</v>
      </c>
      <c r="B10845" s="4" t="s">
        <v>37189</v>
      </c>
      <c r="C10845" s="4" t="s">
        <v>37190</v>
      </c>
      <c r="D10845" s="4" t="s">
        <v>37191</v>
      </c>
      <c r="E10845" s="4" t="n">
        <f aca="false">+912060501100</f>
        <v>912060501100</v>
      </c>
      <c r="F10845" s="4" t="s">
        <v>37092</v>
      </c>
      <c r="G10845" s="4" t="s">
        <v>12</v>
      </c>
    </row>
    <row r="10846" customFormat="false" ht="15.75" hidden="false" customHeight="false" outlineLevel="0" collapsed="false">
      <c r="A10846" s="3" t="n">
        <v>10845</v>
      </c>
      <c r="B10846" s="4" t="s">
        <v>37192</v>
      </c>
      <c r="C10846" s="4" t="s">
        <v>31</v>
      </c>
      <c r="D10846" s="4" t="s">
        <v>37193</v>
      </c>
      <c r="E10846" s="4" t="n">
        <f aca="false">+918421658482</f>
        <v>918421658482</v>
      </c>
      <c r="F10846" s="4" t="s">
        <v>10</v>
      </c>
      <c r="G10846" s="4" t="s">
        <v>12</v>
      </c>
    </row>
    <row r="10847" customFormat="false" ht="15.75" hidden="false" customHeight="false" outlineLevel="0" collapsed="false">
      <c r="A10847" s="3" t="n">
        <v>10846</v>
      </c>
      <c r="B10847" s="4" t="s">
        <v>37194</v>
      </c>
      <c r="C10847" s="4" t="s">
        <v>31</v>
      </c>
      <c r="D10847" s="4" t="s">
        <v>37195</v>
      </c>
      <c r="E10847" s="4" t="s">
        <v>10</v>
      </c>
      <c r="F10847" s="4" t="s">
        <v>37196</v>
      </c>
      <c r="G10847" s="4" t="s">
        <v>12</v>
      </c>
    </row>
    <row r="10848" customFormat="false" ht="15.75" hidden="false" customHeight="false" outlineLevel="0" collapsed="false">
      <c r="A10848" s="3" t="n">
        <v>10847</v>
      </c>
      <c r="B10848" s="4" t="s">
        <v>37197</v>
      </c>
      <c r="C10848" s="4" t="s">
        <v>37198</v>
      </c>
      <c r="D10848" s="4" t="s">
        <v>37199</v>
      </c>
      <c r="E10848" s="4" t="s">
        <v>10</v>
      </c>
      <c r="F10848" s="4" t="s">
        <v>37200</v>
      </c>
      <c r="G10848" s="4" t="s">
        <v>12</v>
      </c>
    </row>
    <row r="10849" customFormat="false" ht="15.75" hidden="false" customHeight="false" outlineLevel="0" collapsed="false">
      <c r="A10849" s="3" t="n">
        <v>10848</v>
      </c>
      <c r="B10849" s="4" t="s">
        <v>37201</v>
      </c>
      <c r="C10849" s="7" t="s">
        <v>37202</v>
      </c>
      <c r="D10849" s="31" t="s">
        <v>37203</v>
      </c>
      <c r="E10849" s="7" t="n">
        <v>9886629959</v>
      </c>
      <c r="F10849" s="4" t="s">
        <v>10</v>
      </c>
      <c r="G10849" s="7" t="s">
        <v>146</v>
      </c>
    </row>
    <row r="10850" customFormat="false" ht="15.75" hidden="false" customHeight="false" outlineLevel="0" collapsed="false">
      <c r="A10850" s="3" t="n">
        <v>10849</v>
      </c>
      <c r="B10850" s="4" t="s">
        <v>37204</v>
      </c>
      <c r="C10850" s="4" t="s">
        <v>37205</v>
      </c>
      <c r="D10850" s="4" t="s">
        <v>37206</v>
      </c>
      <c r="E10850" s="4" t="s">
        <v>37207</v>
      </c>
      <c r="F10850" s="4" t="s">
        <v>37208</v>
      </c>
      <c r="G10850" s="4" t="s">
        <v>12</v>
      </c>
    </row>
    <row r="10851" customFormat="false" ht="15.75" hidden="false" customHeight="false" outlineLevel="0" collapsed="false">
      <c r="A10851" s="3" t="n">
        <v>10850</v>
      </c>
      <c r="B10851" s="4" t="s">
        <v>37209</v>
      </c>
      <c r="C10851" s="4" t="s">
        <v>37210</v>
      </c>
      <c r="D10851" s="4" t="s">
        <v>37211</v>
      </c>
      <c r="E10851" s="4" t="n">
        <v>7991191745</v>
      </c>
      <c r="F10851" s="4" t="s">
        <v>37212</v>
      </c>
      <c r="G10851" s="4" t="s">
        <v>12</v>
      </c>
    </row>
    <row r="10852" customFormat="false" ht="15.75" hidden="false" customHeight="false" outlineLevel="0" collapsed="false">
      <c r="A10852" s="3" t="n">
        <v>10851</v>
      </c>
      <c r="B10852" s="4" t="s">
        <v>37213</v>
      </c>
      <c r="C10852" s="4" t="s">
        <v>37214</v>
      </c>
      <c r="D10852" s="4" t="s">
        <v>37215</v>
      </c>
      <c r="E10852" s="4" t="s">
        <v>10</v>
      </c>
      <c r="F10852" s="4" t="s">
        <v>37216</v>
      </c>
      <c r="G10852" s="4" t="s">
        <v>12</v>
      </c>
    </row>
    <row r="10853" customFormat="false" ht="15.75" hidden="false" customHeight="false" outlineLevel="0" collapsed="false">
      <c r="A10853" s="3" t="n">
        <v>10852</v>
      </c>
      <c r="B10853" s="4" t="s">
        <v>37217</v>
      </c>
      <c r="C10853" s="4" t="s">
        <v>2084</v>
      </c>
      <c r="D10853" s="4" t="s">
        <v>37218</v>
      </c>
      <c r="E10853" s="4" t="n">
        <f aca="false">+912646279122</f>
        <v>912646279122</v>
      </c>
      <c r="F10853" s="4" t="s">
        <v>10</v>
      </c>
      <c r="G10853" s="7" t="s">
        <v>146</v>
      </c>
    </row>
    <row r="10854" customFormat="false" ht="15.75" hidden="false" customHeight="false" outlineLevel="0" collapsed="false">
      <c r="A10854" s="3" t="n">
        <v>10853</v>
      </c>
      <c r="B10854" s="4" t="s">
        <v>37219</v>
      </c>
      <c r="C10854" s="4" t="s">
        <v>31</v>
      </c>
      <c r="D10854" s="4" t="s">
        <v>37220</v>
      </c>
      <c r="E10854" s="4" t="s">
        <v>10</v>
      </c>
      <c r="F10854" s="4" t="s">
        <v>37221</v>
      </c>
      <c r="G10854" s="4" t="s">
        <v>12</v>
      </c>
    </row>
    <row r="10855" customFormat="false" ht="15.75" hidden="false" customHeight="false" outlineLevel="0" collapsed="false">
      <c r="A10855" s="3" t="n">
        <v>10854</v>
      </c>
      <c r="B10855" s="4" t="s">
        <v>37222</v>
      </c>
      <c r="C10855" s="4" t="s">
        <v>11855</v>
      </c>
      <c r="D10855" s="4" t="s">
        <v>37223</v>
      </c>
      <c r="E10855" s="4" t="n">
        <f aca="false">+919970111283</f>
        <v>919970111283</v>
      </c>
      <c r="F10855" s="4" t="s">
        <v>37224</v>
      </c>
      <c r="G10855" s="4" t="s">
        <v>12</v>
      </c>
    </row>
    <row r="10856" customFormat="false" ht="15.75" hidden="false" customHeight="false" outlineLevel="0" collapsed="false">
      <c r="A10856" s="3" t="n">
        <v>10855</v>
      </c>
      <c r="B10856" s="4" t="s">
        <v>37225</v>
      </c>
      <c r="C10856" s="4" t="s">
        <v>37226</v>
      </c>
      <c r="D10856" s="4" t="s">
        <v>37227</v>
      </c>
      <c r="E10856" s="4" t="n">
        <f aca="false">+912412424101</f>
        <v>912412424101</v>
      </c>
      <c r="F10856" s="4" t="s">
        <v>37228</v>
      </c>
      <c r="G10856" s="4" t="s">
        <v>12</v>
      </c>
    </row>
    <row r="10857" customFormat="false" ht="15.75" hidden="false" customHeight="false" outlineLevel="0" collapsed="false">
      <c r="A10857" s="3" t="n">
        <v>10856</v>
      </c>
      <c r="B10857" s="4" t="s">
        <v>37229</v>
      </c>
      <c r="C10857" s="4" t="s">
        <v>31</v>
      </c>
      <c r="D10857" s="4" t="s">
        <v>37230</v>
      </c>
      <c r="E10857" s="4" t="n">
        <f aca="false">+914023542865</f>
        <v>914023542865</v>
      </c>
      <c r="F10857" s="4" t="s">
        <v>37231</v>
      </c>
      <c r="G10857" s="4" t="s">
        <v>12</v>
      </c>
    </row>
    <row r="10858" customFormat="false" ht="15.75" hidden="false" customHeight="false" outlineLevel="0" collapsed="false">
      <c r="A10858" s="3" t="n">
        <v>10857</v>
      </c>
      <c r="B10858" s="4" t="s">
        <v>37232</v>
      </c>
      <c r="C10858" s="4" t="s">
        <v>37233</v>
      </c>
      <c r="D10858" s="4" t="s">
        <v>37234</v>
      </c>
      <c r="E10858" s="4" t="n">
        <f aca="false">+914067284000</f>
        <v>914067284000</v>
      </c>
      <c r="F10858" s="4" t="s">
        <v>37235</v>
      </c>
      <c r="G10858" s="4" t="s">
        <v>12</v>
      </c>
    </row>
    <row r="10859" customFormat="false" ht="15.75" hidden="false" customHeight="false" outlineLevel="0" collapsed="false">
      <c r="A10859" s="3" t="n">
        <v>10858</v>
      </c>
      <c r="B10859" s="4" t="s">
        <v>37236</v>
      </c>
      <c r="C10859" s="4" t="s">
        <v>37237</v>
      </c>
      <c r="D10859" s="4" t="s">
        <v>37238</v>
      </c>
      <c r="E10859" s="4" t="n">
        <f aca="false">+918040959081</f>
        <v>918040959081</v>
      </c>
      <c r="F10859" s="4" t="s">
        <v>37239</v>
      </c>
      <c r="G10859" s="4" t="s">
        <v>12</v>
      </c>
    </row>
    <row r="10860" customFormat="false" ht="15.75" hidden="false" customHeight="false" outlineLevel="0" collapsed="false">
      <c r="A10860" s="3" t="n">
        <v>10859</v>
      </c>
      <c r="B10860" s="4" t="s">
        <v>37240</v>
      </c>
      <c r="C10860" s="4" t="s">
        <v>37241</v>
      </c>
      <c r="D10860" s="4" t="s">
        <v>37242</v>
      </c>
      <c r="E10860" s="4" t="s">
        <v>10</v>
      </c>
      <c r="F10860" s="4" t="s">
        <v>37243</v>
      </c>
      <c r="G10860" s="4" t="s">
        <v>12</v>
      </c>
    </row>
    <row r="10861" customFormat="false" ht="15.75" hidden="false" customHeight="false" outlineLevel="0" collapsed="false">
      <c r="A10861" s="3" t="n">
        <v>10860</v>
      </c>
      <c r="B10861" s="4" t="s">
        <v>37244</v>
      </c>
      <c r="C10861" s="4" t="s">
        <v>1652</v>
      </c>
      <c r="D10861" s="4" t="s">
        <v>37245</v>
      </c>
      <c r="E10861" s="4" t="n">
        <f aca="false">+912267942222</f>
        <v>912267942222</v>
      </c>
      <c r="F10861" s="4" t="s">
        <v>37246</v>
      </c>
      <c r="G10861" s="4" t="s">
        <v>12</v>
      </c>
    </row>
    <row r="10862" customFormat="false" ht="15.75" hidden="false" customHeight="false" outlineLevel="0" collapsed="false">
      <c r="A10862" s="3" t="n">
        <v>10861</v>
      </c>
      <c r="B10862" s="4" t="s">
        <v>37247</v>
      </c>
      <c r="C10862" s="4" t="s">
        <v>31</v>
      </c>
      <c r="D10862" s="6" t="s">
        <v>37248</v>
      </c>
      <c r="E10862" s="4" t="s">
        <v>10</v>
      </c>
      <c r="F10862" s="4" t="s">
        <v>37249</v>
      </c>
      <c r="G10862" s="4" t="s">
        <v>12</v>
      </c>
    </row>
    <row r="10863" customFormat="false" ht="15.75" hidden="false" customHeight="false" outlineLevel="0" collapsed="false">
      <c r="A10863" s="3" t="n">
        <v>10862</v>
      </c>
      <c r="B10863" s="4" t="s">
        <v>37250</v>
      </c>
      <c r="C10863" s="4" t="s">
        <v>31</v>
      </c>
      <c r="D10863" s="4" t="s">
        <v>37251</v>
      </c>
      <c r="E10863" s="4" t="s">
        <v>10</v>
      </c>
      <c r="F10863" s="4" t="s">
        <v>37252</v>
      </c>
      <c r="G10863" s="4" t="s">
        <v>12</v>
      </c>
    </row>
    <row r="10864" customFormat="false" ht="15.75" hidden="false" customHeight="false" outlineLevel="0" collapsed="false">
      <c r="A10864" s="3" t="n">
        <v>10863</v>
      </c>
      <c r="B10864" s="4" t="s">
        <v>37253</v>
      </c>
      <c r="C10864" s="4" t="s">
        <v>31</v>
      </c>
      <c r="D10864" s="4" t="s">
        <v>37254</v>
      </c>
      <c r="E10864" s="4" t="s">
        <v>10</v>
      </c>
      <c r="F10864" s="4" t="s">
        <v>37255</v>
      </c>
      <c r="G10864" s="4" t="s">
        <v>12</v>
      </c>
    </row>
    <row r="10865" customFormat="false" ht="15.75" hidden="false" customHeight="false" outlineLevel="0" collapsed="false">
      <c r="A10865" s="3" t="n">
        <v>10864</v>
      </c>
      <c r="B10865" s="4" t="s">
        <v>37256</v>
      </c>
      <c r="C10865" s="4" t="s">
        <v>37257</v>
      </c>
      <c r="D10865" s="4" t="s">
        <v>37258</v>
      </c>
      <c r="E10865" s="4" t="s">
        <v>10</v>
      </c>
      <c r="F10865" s="10" t="s">
        <v>37259</v>
      </c>
      <c r="G10865" s="4" t="s">
        <v>12</v>
      </c>
    </row>
    <row r="10866" customFormat="false" ht="15.75" hidden="false" customHeight="false" outlineLevel="0" collapsed="false">
      <c r="A10866" s="3" t="n">
        <v>10865</v>
      </c>
      <c r="B10866" s="4" t="s">
        <v>37260</v>
      </c>
      <c r="C10866" s="4" t="s">
        <v>9368</v>
      </c>
      <c r="D10866" s="4" t="s">
        <v>37261</v>
      </c>
      <c r="E10866" s="4" t="s">
        <v>10</v>
      </c>
      <c r="F10866" s="4" t="s">
        <v>37262</v>
      </c>
      <c r="G10866" s="4" t="s">
        <v>12</v>
      </c>
    </row>
    <row r="10867" customFormat="false" ht="15.75" hidden="false" customHeight="false" outlineLevel="0" collapsed="false">
      <c r="A10867" s="3" t="n">
        <v>10866</v>
      </c>
      <c r="B10867" s="4" t="s">
        <v>37263</v>
      </c>
      <c r="C10867" s="4" t="s">
        <v>37264</v>
      </c>
      <c r="D10867" s="4" t="s">
        <v>37265</v>
      </c>
      <c r="E10867" s="4" t="n">
        <f aca="false">+914027155039</f>
        <v>914027155039</v>
      </c>
      <c r="F10867" s="4" t="s">
        <v>37266</v>
      </c>
      <c r="G10867" s="4" t="s">
        <v>12</v>
      </c>
    </row>
    <row r="10868" customFormat="false" ht="15.75" hidden="false" customHeight="false" outlineLevel="0" collapsed="false">
      <c r="A10868" s="3" t="n">
        <v>10867</v>
      </c>
      <c r="B10868" s="4" t="s">
        <v>37267</v>
      </c>
      <c r="C10868" s="4" t="s">
        <v>37268</v>
      </c>
      <c r="D10868" s="4" t="s">
        <v>37269</v>
      </c>
      <c r="E10868" s="4" t="n">
        <f aca="false">+912227818300</f>
        <v>912227818300</v>
      </c>
      <c r="F10868" s="4" t="s">
        <v>37270</v>
      </c>
      <c r="G10868" s="4" t="s">
        <v>12</v>
      </c>
    </row>
    <row r="10869" customFormat="false" ht="15.75" hidden="false" customHeight="false" outlineLevel="0" collapsed="false">
      <c r="A10869" s="3" t="n">
        <v>10868</v>
      </c>
      <c r="B10869" s="4" t="s">
        <v>37271</v>
      </c>
      <c r="C10869" s="4" t="s">
        <v>37272</v>
      </c>
      <c r="D10869" s="4" t="s">
        <v>37273</v>
      </c>
      <c r="E10869" s="4" t="n">
        <f aca="false">+918030461060</f>
        <v>918030461060</v>
      </c>
      <c r="F10869" s="4" t="s">
        <v>37274</v>
      </c>
      <c r="G10869" s="4" t="s">
        <v>12</v>
      </c>
    </row>
    <row r="10870" customFormat="false" ht="15.75" hidden="false" customHeight="false" outlineLevel="0" collapsed="false">
      <c r="A10870" s="3" t="n">
        <v>10869</v>
      </c>
      <c r="B10870" s="4" t="s">
        <v>37275</v>
      </c>
      <c r="C10870" s="4" t="s">
        <v>37276</v>
      </c>
      <c r="D10870" s="4" t="s">
        <v>37277</v>
      </c>
      <c r="E10870" s="4" t="n">
        <f aca="false">+914443520008</f>
        <v>914443520008</v>
      </c>
      <c r="F10870" s="4" t="s">
        <v>10</v>
      </c>
      <c r="G10870" s="7" t="s">
        <v>146</v>
      </c>
    </row>
    <row r="10871" customFormat="false" ht="15.75" hidden="false" customHeight="false" outlineLevel="0" collapsed="false">
      <c r="A10871" s="3" t="n">
        <v>10870</v>
      </c>
      <c r="B10871" s="4" t="s">
        <v>37278</v>
      </c>
      <c r="C10871" s="4" t="s">
        <v>31</v>
      </c>
      <c r="D10871" s="4" t="s">
        <v>37279</v>
      </c>
      <c r="E10871" s="4" t="s">
        <v>10</v>
      </c>
      <c r="F10871" s="4" t="s">
        <v>37280</v>
      </c>
      <c r="G10871" s="4" t="s">
        <v>12</v>
      </c>
    </row>
    <row r="10872" customFormat="false" ht="15.75" hidden="false" customHeight="false" outlineLevel="0" collapsed="false">
      <c r="A10872" s="3" t="n">
        <v>10871</v>
      </c>
      <c r="B10872" s="4" t="s">
        <v>37281</v>
      </c>
      <c r="C10872" s="4" t="s">
        <v>37282</v>
      </c>
      <c r="D10872" s="4" t="s">
        <v>37283</v>
      </c>
      <c r="E10872" s="4" t="s">
        <v>10</v>
      </c>
      <c r="F10872" s="4" t="s">
        <v>37284</v>
      </c>
      <c r="G10872" s="4" t="s">
        <v>12</v>
      </c>
    </row>
    <row r="10873" customFormat="false" ht="15.75" hidden="false" customHeight="false" outlineLevel="0" collapsed="false">
      <c r="A10873" s="3" t="n">
        <v>10872</v>
      </c>
      <c r="B10873" s="4" t="s">
        <v>37285</v>
      </c>
      <c r="C10873" s="4" t="s">
        <v>37286</v>
      </c>
      <c r="D10873" s="4" t="s">
        <v>37287</v>
      </c>
      <c r="E10873" s="4" t="e">
        <f aca="false">+91 725 980 5627</f>
        <v>#VALUE!</v>
      </c>
      <c r="F10873" s="4" t="s">
        <v>37288</v>
      </c>
      <c r="G10873" s="4" t="s">
        <v>12</v>
      </c>
    </row>
    <row r="10874" customFormat="false" ht="15.75" hidden="false" customHeight="false" outlineLevel="0" collapsed="false">
      <c r="A10874" s="3" t="n">
        <v>10873</v>
      </c>
      <c r="B10874" s="4" t="s">
        <v>37289</v>
      </c>
      <c r="C10874" s="4" t="s">
        <v>1708</v>
      </c>
      <c r="D10874" s="4" t="s">
        <v>37290</v>
      </c>
      <c r="E10874" s="4" t="n">
        <f aca="false">+919845016126</f>
        <v>919845016126</v>
      </c>
      <c r="F10874" s="4" t="s">
        <v>37291</v>
      </c>
      <c r="G10874" s="4" t="s">
        <v>12</v>
      </c>
    </row>
    <row r="10875" customFormat="false" ht="15.75" hidden="false" customHeight="false" outlineLevel="0" collapsed="false">
      <c r="A10875" s="3" t="n">
        <v>10874</v>
      </c>
      <c r="B10875" s="4" t="s">
        <v>37292</v>
      </c>
      <c r="C10875" s="4" t="s">
        <v>37293</v>
      </c>
      <c r="D10875" s="4" t="s">
        <v>37294</v>
      </c>
      <c r="E10875" s="4" t="s">
        <v>10</v>
      </c>
      <c r="F10875" s="4" t="s">
        <v>37295</v>
      </c>
      <c r="G10875" s="4" t="s">
        <v>12</v>
      </c>
    </row>
    <row r="10876" customFormat="false" ht="15.75" hidden="false" customHeight="false" outlineLevel="0" collapsed="false">
      <c r="A10876" s="3" t="n">
        <v>10875</v>
      </c>
      <c r="B10876" s="4" t="s">
        <v>37296</v>
      </c>
      <c r="C10876" s="4" t="s">
        <v>31</v>
      </c>
      <c r="D10876" s="4" t="s">
        <v>37297</v>
      </c>
      <c r="E10876" s="4" t="n">
        <f aca="false">+918026792888</f>
        <v>918026792888</v>
      </c>
      <c r="F10876" s="4" t="s">
        <v>37298</v>
      </c>
      <c r="G10876" s="4" t="s">
        <v>12</v>
      </c>
    </row>
    <row r="10877" customFormat="false" ht="15.75" hidden="false" customHeight="false" outlineLevel="0" collapsed="false">
      <c r="A10877" s="3" t="n">
        <v>10876</v>
      </c>
      <c r="B10877" s="4" t="s">
        <v>37299</v>
      </c>
      <c r="C10877" s="4" t="s">
        <v>14</v>
      </c>
      <c r="D10877" s="4" t="s">
        <v>37300</v>
      </c>
      <c r="E10877" s="4" t="s">
        <v>10</v>
      </c>
      <c r="F10877" s="4" t="s">
        <v>37301</v>
      </c>
      <c r="G10877" s="4" t="s">
        <v>12</v>
      </c>
    </row>
    <row r="10878" customFormat="false" ht="15.75" hidden="false" customHeight="false" outlineLevel="0" collapsed="false">
      <c r="A10878" s="3" t="n">
        <v>10877</v>
      </c>
      <c r="B10878" s="4" t="s">
        <v>37302</v>
      </c>
      <c r="C10878" s="4" t="s">
        <v>37303</v>
      </c>
      <c r="D10878" s="4" t="s">
        <v>37304</v>
      </c>
      <c r="E10878" s="4" t="s">
        <v>10</v>
      </c>
      <c r="F10878" s="4" t="s">
        <v>37305</v>
      </c>
      <c r="G10878" s="4" t="s">
        <v>12</v>
      </c>
    </row>
    <row r="10879" customFormat="false" ht="15.75" hidden="false" customHeight="false" outlineLevel="0" collapsed="false">
      <c r="A10879" s="3" t="n">
        <v>10878</v>
      </c>
      <c r="B10879" s="4" t="s">
        <v>37306</v>
      </c>
      <c r="C10879" s="4" t="s">
        <v>6853</v>
      </c>
      <c r="D10879" s="4" t="s">
        <v>37307</v>
      </c>
      <c r="E10879" s="4" t="s">
        <v>10</v>
      </c>
      <c r="F10879" s="4" t="s">
        <v>37308</v>
      </c>
      <c r="G10879" s="4" t="s">
        <v>12</v>
      </c>
    </row>
    <row r="10880" customFormat="false" ht="15.75" hidden="false" customHeight="false" outlineLevel="0" collapsed="false">
      <c r="A10880" s="3" t="n">
        <v>10879</v>
      </c>
      <c r="B10880" s="4" t="s">
        <v>37309</v>
      </c>
      <c r="C10880" s="4" t="s">
        <v>2693</v>
      </c>
      <c r="D10880" s="4" t="s">
        <v>37310</v>
      </c>
      <c r="E10880" s="4" t="s">
        <v>10</v>
      </c>
      <c r="F10880" s="4" t="s">
        <v>37311</v>
      </c>
      <c r="G10880" s="4" t="s">
        <v>12</v>
      </c>
    </row>
    <row r="10881" customFormat="false" ht="15.75" hidden="false" customHeight="false" outlineLevel="0" collapsed="false">
      <c r="A10881" s="3" t="n">
        <v>10880</v>
      </c>
      <c r="B10881" s="4" t="s">
        <v>37312</v>
      </c>
      <c r="C10881" s="4" t="s">
        <v>37313</v>
      </c>
      <c r="D10881" s="4" t="s">
        <v>37314</v>
      </c>
      <c r="E10881" s="4" t="s">
        <v>10</v>
      </c>
      <c r="F10881" s="4" t="s">
        <v>37315</v>
      </c>
      <c r="G10881" s="4" t="s">
        <v>12</v>
      </c>
    </row>
    <row r="10882" customFormat="false" ht="15.75" hidden="false" customHeight="false" outlineLevel="0" collapsed="false">
      <c r="A10882" s="3" t="n">
        <v>10881</v>
      </c>
      <c r="B10882" s="4" t="s">
        <v>37316</v>
      </c>
      <c r="C10882" s="4" t="s">
        <v>37317</v>
      </c>
      <c r="D10882" s="4" t="s">
        <v>37318</v>
      </c>
      <c r="E10882" s="4" t="n">
        <f aca="false">+919444411660</f>
        <v>919444411660</v>
      </c>
      <c r="F10882" s="4" t="s">
        <v>37319</v>
      </c>
      <c r="G10882" s="4" t="s">
        <v>12</v>
      </c>
    </row>
    <row r="10883" customFormat="false" ht="15.75" hidden="false" customHeight="false" outlineLevel="0" collapsed="false">
      <c r="A10883" s="3" t="n">
        <v>10882</v>
      </c>
      <c r="B10883" s="4" t="s">
        <v>37320</v>
      </c>
      <c r="C10883" s="4" t="s">
        <v>37321</v>
      </c>
      <c r="D10883" s="4" t="s">
        <v>37322</v>
      </c>
      <c r="E10883" s="4" t="n">
        <f aca="false">+917022549315</f>
        <v>917022549315</v>
      </c>
      <c r="F10883" s="4" t="s">
        <v>37323</v>
      </c>
      <c r="G10883" s="4" t="s">
        <v>12</v>
      </c>
    </row>
    <row r="10884" customFormat="false" ht="15.75" hidden="false" customHeight="false" outlineLevel="0" collapsed="false">
      <c r="A10884" s="3" t="n">
        <v>10883</v>
      </c>
      <c r="B10884" s="4" t="s">
        <v>37324</v>
      </c>
      <c r="C10884" s="4" t="s">
        <v>37325</v>
      </c>
      <c r="D10884" s="4" t="s">
        <v>37326</v>
      </c>
      <c r="E10884" s="4" t="n">
        <f aca="false">+918023211417</f>
        <v>918023211417</v>
      </c>
      <c r="F10884" s="4" t="s">
        <v>37327</v>
      </c>
      <c r="G10884" s="4" t="s">
        <v>12</v>
      </c>
    </row>
    <row r="10885" customFormat="false" ht="15.75" hidden="false" customHeight="false" outlineLevel="0" collapsed="false">
      <c r="A10885" s="3" t="n">
        <v>10884</v>
      </c>
      <c r="B10885" s="4" t="s">
        <v>37328</v>
      </c>
      <c r="C10885" s="4" t="s">
        <v>37329</v>
      </c>
      <c r="D10885" s="4" t="s">
        <v>37330</v>
      </c>
      <c r="E10885" s="4" t="n">
        <f aca="false">+914428555101</f>
        <v>914428555101</v>
      </c>
      <c r="F10885" s="4" t="s">
        <v>37331</v>
      </c>
      <c r="G10885" s="4" t="s">
        <v>12</v>
      </c>
    </row>
    <row r="10886" customFormat="false" ht="15.75" hidden="false" customHeight="false" outlineLevel="0" collapsed="false">
      <c r="A10886" s="3" t="n">
        <v>10885</v>
      </c>
      <c r="B10886" s="4" t="s">
        <v>37332</v>
      </c>
      <c r="C10886" s="4" t="s">
        <v>3495</v>
      </c>
      <c r="D10886" s="4" t="s">
        <v>37333</v>
      </c>
      <c r="E10886" s="4" t="s">
        <v>10</v>
      </c>
      <c r="F10886" s="4" t="s">
        <v>37334</v>
      </c>
      <c r="G10886" s="4" t="s">
        <v>12</v>
      </c>
    </row>
    <row r="10887" customFormat="false" ht="15.75" hidden="false" customHeight="false" outlineLevel="0" collapsed="false">
      <c r="A10887" s="3" t="n">
        <v>10886</v>
      </c>
      <c r="B10887" s="4" t="s">
        <v>37335</v>
      </c>
      <c r="C10887" s="4" t="s">
        <v>3495</v>
      </c>
      <c r="D10887" s="4" t="s">
        <v>37336</v>
      </c>
      <c r="E10887" s="4" t="n">
        <f aca="false">+918042512222  +918042842000</f>
        <v>1836085354222</v>
      </c>
      <c r="F10887" s="4" t="s">
        <v>37337</v>
      </c>
      <c r="G10887" s="4" t="s">
        <v>12</v>
      </c>
    </row>
    <row r="10888" customFormat="false" ht="15.75" hidden="false" customHeight="false" outlineLevel="0" collapsed="false">
      <c r="A10888" s="3" t="n">
        <v>10887</v>
      </c>
      <c r="B10888" s="4" t="s">
        <v>37338</v>
      </c>
      <c r="C10888" s="4" t="s">
        <v>37339</v>
      </c>
      <c r="D10888" s="4" t="s">
        <v>37340</v>
      </c>
      <c r="E10888" s="4" t="n">
        <f aca="false">+911143103740</f>
        <v>911143103740</v>
      </c>
      <c r="F10888" s="4" t="s">
        <v>37341</v>
      </c>
      <c r="G10888" s="4" t="s">
        <v>12</v>
      </c>
    </row>
    <row r="10889" customFormat="false" ht="15.75" hidden="false" customHeight="false" outlineLevel="0" collapsed="false">
      <c r="A10889" s="3" t="n">
        <v>10888</v>
      </c>
      <c r="B10889" s="4" t="s">
        <v>37342</v>
      </c>
      <c r="C10889" s="4" t="s">
        <v>31</v>
      </c>
      <c r="D10889" s="4" t="s">
        <v>37343</v>
      </c>
      <c r="E10889" s="4" t="s">
        <v>10</v>
      </c>
      <c r="F10889" s="4" t="s">
        <v>37344</v>
      </c>
      <c r="G10889" s="4" t="s">
        <v>12</v>
      </c>
    </row>
    <row r="10890" customFormat="false" ht="15.75" hidden="false" customHeight="false" outlineLevel="0" collapsed="false">
      <c r="A10890" s="3" t="n">
        <v>10889</v>
      </c>
      <c r="B10890" s="4" t="s">
        <v>37345</v>
      </c>
      <c r="C10890" s="4" t="s">
        <v>37346</v>
      </c>
      <c r="D10890" s="4" t="s">
        <v>37347</v>
      </c>
      <c r="E10890" s="4" t="s">
        <v>10</v>
      </c>
      <c r="F10890" s="4" t="s">
        <v>37348</v>
      </c>
      <c r="G10890" s="4" t="s">
        <v>12</v>
      </c>
    </row>
    <row r="10891" customFormat="false" ht="15.75" hidden="false" customHeight="false" outlineLevel="0" collapsed="false">
      <c r="A10891" s="3" t="n">
        <v>10890</v>
      </c>
      <c r="B10891" s="4" t="s">
        <v>37349</v>
      </c>
      <c r="C10891" s="4" t="s">
        <v>37350</v>
      </c>
      <c r="D10891" s="4" t="s">
        <v>37351</v>
      </c>
      <c r="E10891" s="4" t="s">
        <v>10</v>
      </c>
      <c r="F10891" s="4" t="s">
        <v>37352</v>
      </c>
      <c r="G10891" s="4" t="s">
        <v>12</v>
      </c>
    </row>
    <row r="10892" customFormat="false" ht="15.75" hidden="false" customHeight="false" outlineLevel="0" collapsed="false">
      <c r="A10892" s="3" t="n">
        <v>10891</v>
      </c>
      <c r="B10892" s="4" t="s">
        <v>37353</v>
      </c>
      <c r="C10892" s="4" t="s">
        <v>37354</v>
      </c>
      <c r="D10892" s="4" t="s">
        <v>37355</v>
      </c>
      <c r="E10892" s="4" t="n">
        <f aca="false">+919860106180</f>
        <v>919860106180</v>
      </c>
      <c r="F10892" s="4" t="s">
        <v>37356</v>
      </c>
      <c r="G10892" s="4" t="s">
        <v>12</v>
      </c>
    </row>
    <row r="10893" customFormat="false" ht="15.75" hidden="false" customHeight="false" outlineLevel="0" collapsed="false">
      <c r="A10893" s="3" t="n">
        <v>10892</v>
      </c>
      <c r="B10893" s="4" t="s">
        <v>37357</v>
      </c>
      <c r="C10893" s="4" t="s">
        <v>37358</v>
      </c>
      <c r="D10893" s="4" t="s">
        <v>37359</v>
      </c>
      <c r="E10893" s="4" t="s">
        <v>10</v>
      </c>
      <c r="F10893" s="4" t="s">
        <v>37360</v>
      </c>
      <c r="G10893" s="4" t="s">
        <v>12</v>
      </c>
    </row>
    <row r="10894" customFormat="false" ht="15.75" hidden="false" customHeight="false" outlineLevel="0" collapsed="false">
      <c r="A10894" s="3" t="n">
        <v>10893</v>
      </c>
      <c r="B10894" s="4" t="s">
        <v>37361</v>
      </c>
      <c r="C10894" s="4" t="s">
        <v>37362</v>
      </c>
      <c r="D10894" s="4" t="s">
        <v>37363</v>
      </c>
      <c r="E10894" s="4" t="s">
        <v>10</v>
      </c>
      <c r="F10894" s="4" t="s">
        <v>37364</v>
      </c>
      <c r="G10894" s="4" t="s">
        <v>12</v>
      </c>
    </row>
    <row r="10895" customFormat="false" ht="15.75" hidden="false" customHeight="false" outlineLevel="0" collapsed="false">
      <c r="A10895" s="3" t="n">
        <v>10894</v>
      </c>
      <c r="B10895" s="4" t="s">
        <v>37365</v>
      </c>
      <c r="C10895" s="4" t="s">
        <v>37366</v>
      </c>
      <c r="D10895" s="4" t="s">
        <v>37367</v>
      </c>
      <c r="E10895" s="4" t="s">
        <v>10</v>
      </c>
      <c r="F10895" s="4" t="s">
        <v>37368</v>
      </c>
      <c r="G10895" s="4" t="s">
        <v>12</v>
      </c>
    </row>
    <row r="10896" customFormat="false" ht="15.75" hidden="false" customHeight="false" outlineLevel="0" collapsed="false">
      <c r="A10896" s="3" t="n">
        <v>10895</v>
      </c>
      <c r="B10896" s="4" t="s">
        <v>37369</v>
      </c>
      <c r="C10896" s="4" t="s">
        <v>37370</v>
      </c>
      <c r="D10896" s="4" t="s">
        <v>37371</v>
      </c>
      <c r="E10896" s="4" t="n">
        <f aca="false">+918040794016</f>
        <v>918040794016</v>
      </c>
      <c r="F10896" s="4" t="s">
        <v>37372</v>
      </c>
      <c r="G10896" s="4" t="s">
        <v>12</v>
      </c>
    </row>
    <row r="10897" customFormat="false" ht="15.75" hidden="false" customHeight="false" outlineLevel="0" collapsed="false">
      <c r="A10897" s="3" t="n">
        <v>10896</v>
      </c>
      <c r="B10897" s="4" t="s">
        <v>37373</v>
      </c>
      <c r="C10897" s="4" t="s">
        <v>37374</v>
      </c>
      <c r="D10897" s="4" t="s">
        <v>37375</v>
      </c>
      <c r="E10897" s="4" t="n">
        <f aca="false">+912224228686</f>
        <v>912224228686</v>
      </c>
      <c r="F10897" s="4" t="s">
        <v>37376</v>
      </c>
      <c r="G10897" s="4" t="s">
        <v>12</v>
      </c>
    </row>
    <row r="10898" customFormat="false" ht="15.75" hidden="false" customHeight="false" outlineLevel="0" collapsed="false">
      <c r="A10898" s="3" t="n">
        <v>10897</v>
      </c>
      <c r="B10898" s="4" t="s">
        <v>37377</v>
      </c>
      <c r="C10898" s="4" t="s">
        <v>37378</v>
      </c>
      <c r="D10898" s="4" t="s">
        <v>37379</v>
      </c>
      <c r="E10898" s="4" t="n">
        <f aca="false">+914428207616</f>
        <v>914428207616</v>
      </c>
      <c r="F10898" s="4" t="s">
        <v>37380</v>
      </c>
      <c r="G10898" s="4" t="s">
        <v>12</v>
      </c>
    </row>
    <row r="10899" customFormat="false" ht="15.75" hidden="false" customHeight="false" outlineLevel="0" collapsed="false">
      <c r="A10899" s="3" t="n">
        <v>10898</v>
      </c>
      <c r="B10899" s="4" t="s">
        <v>37381</v>
      </c>
      <c r="C10899" s="4" t="s">
        <v>37382</v>
      </c>
      <c r="D10899" s="4" t="s">
        <v>37383</v>
      </c>
      <c r="E10899" s="4" t="n">
        <f aca="false">+919558816026</f>
        <v>919558816026</v>
      </c>
      <c r="F10899" s="4" t="s">
        <v>37384</v>
      </c>
      <c r="G10899" s="4" t="s">
        <v>12</v>
      </c>
    </row>
    <row r="10900" customFormat="false" ht="15.75" hidden="false" customHeight="false" outlineLevel="0" collapsed="false">
      <c r="A10900" s="3" t="n">
        <v>10899</v>
      </c>
      <c r="B10900" s="4" t="s">
        <v>37385</v>
      </c>
      <c r="C10900" s="4" t="s">
        <v>37386</v>
      </c>
      <c r="D10900" s="4" t="s">
        <v>37387</v>
      </c>
      <c r="E10900" s="4" t="s">
        <v>10</v>
      </c>
      <c r="F10900" s="4" t="s">
        <v>37388</v>
      </c>
      <c r="G10900" s="4" t="s">
        <v>12</v>
      </c>
    </row>
    <row r="10901" customFormat="false" ht="15.75" hidden="false" customHeight="false" outlineLevel="0" collapsed="false">
      <c r="A10901" s="3" t="n">
        <v>10900</v>
      </c>
      <c r="B10901" s="4" t="s">
        <v>37389</v>
      </c>
      <c r="C10901" s="4" t="s">
        <v>37390</v>
      </c>
      <c r="D10901" s="4" t="s">
        <v>37391</v>
      </c>
      <c r="E10901" s="4" t="s">
        <v>10</v>
      </c>
      <c r="F10901" s="4" t="s">
        <v>37392</v>
      </c>
      <c r="G10901" s="4" t="s">
        <v>12</v>
      </c>
    </row>
    <row r="10902" customFormat="false" ht="15.75" hidden="false" customHeight="false" outlineLevel="0" collapsed="false">
      <c r="A10902" s="3" t="n">
        <v>10901</v>
      </c>
      <c r="B10902" s="4" t="s">
        <v>37393</v>
      </c>
      <c r="C10902" s="4" t="s">
        <v>37394</v>
      </c>
      <c r="D10902" s="4" t="s">
        <v>37395</v>
      </c>
      <c r="E10902" s="4" t="s">
        <v>10</v>
      </c>
      <c r="F10902" s="4" t="s">
        <v>37396</v>
      </c>
      <c r="G10902" s="4" t="s">
        <v>12</v>
      </c>
    </row>
    <row r="10903" customFormat="false" ht="15.75" hidden="false" customHeight="false" outlineLevel="0" collapsed="false">
      <c r="A10903" s="3" t="n">
        <v>10902</v>
      </c>
      <c r="B10903" s="4" t="s">
        <v>37397</v>
      </c>
      <c r="C10903" s="4" t="s">
        <v>37398</v>
      </c>
      <c r="D10903" s="4" t="s">
        <v>37399</v>
      </c>
      <c r="E10903" s="4" t="n">
        <f aca="false">+914064642188</f>
        <v>914064642188</v>
      </c>
      <c r="F10903" s="4" t="s">
        <v>37400</v>
      </c>
      <c r="G10903" s="4" t="s">
        <v>12</v>
      </c>
    </row>
    <row r="10904" customFormat="false" ht="15.75" hidden="false" customHeight="false" outlineLevel="0" collapsed="false">
      <c r="A10904" s="3" t="n">
        <v>10903</v>
      </c>
      <c r="B10904" s="4" t="s">
        <v>37401</v>
      </c>
      <c r="C10904" s="4" t="s">
        <v>37402</v>
      </c>
      <c r="D10904" s="4" t="s">
        <v>37403</v>
      </c>
      <c r="E10904" s="4" t="s">
        <v>10</v>
      </c>
      <c r="F10904" s="4" t="s">
        <v>37404</v>
      </c>
      <c r="G10904" s="4" t="s">
        <v>12</v>
      </c>
    </row>
    <row r="10905" customFormat="false" ht="15.75" hidden="false" customHeight="false" outlineLevel="0" collapsed="false">
      <c r="A10905" s="3" t="n">
        <v>10904</v>
      </c>
      <c r="B10905" s="4" t="s">
        <v>37405</v>
      </c>
      <c r="C10905" s="4" t="s">
        <v>37406</v>
      </c>
      <c r="D10905" s="4" t="s">
        <v>37407</v>
      </c>
      <c r="E10905" s="4" t="s">
        <v>10</v>
      </c>
      <c r="F10905" s="4" t="s">
        <v>37408</v>
      </c>
      <c r="G10905" s="4" t="s">
        <v>12</v>
      </c>
    </row>
    <row r="10906" customFormat="false" ht="15.75" hidden="false" customHeight="false" outlineLevel="0" collapsed="false">
      <c r="A10906" s="3" t="n">
        <v>10905</v>
      </c>
      <c r="B10906" s="4" t="s">
        <v>37409</v>
      </c>
      <c r="C10906" s="4" t="s">
        <v>31</v>
      </c>
      <c r="D10906" s="4" t="s">
        <v>37410</v>
      </c>
      <c r="E10906" s="4" t="s">
        <v>10</v>
      </c>
      <c r="F10906" s="4" t="s">
        <v>37411</v>
      </c>
      <c r="G10906" s="4" t="s">
        <v>12</v>
      </c>
    </row>
    <row r="10907" customFormat="false" ht="15.75" hidden="false" customHeight="false" outlineLevel="0" collapsed="false">
      <c r="A10907" s="3" t="n">
        <v>10906</v>
      </c>
      <c r="B10907" s="4" t="s">
        <v>37412</v>
      </c>
      <c r="C10907" s="4" t="s">
        <v>31</v>
      </c>
      <c r="D10907" s="4" t="s">
        <v>37413</v>
      </c>
      <c r="E10907" s="4" t="s">
        <v>10</v>
      </c>
      <c r="F10907" s="4" t="s">
        <v>37414</v>
      </c>
      <c r="G10907" s="4" t="s">
        <v>12</v>
      </c>
    </row>
    <row r="10908" customFormat="false" ht="15.75" hidden="false" customHeight="false" outlineLevel="0" collapsed="false">
      <c r="A10908" s="3" t="n">
        <v>10907</v>
      </c>
      <c r="B10908" s="4" t="s">
        <v>37415</v>
      </c>
      <c r="C10908" s="4" t="s">
        <v>1652</v>
      </c>
      <c r="D10908" s="4" t="s">
        <v>37416</v>
      </c>
      <c r="E10908" s="4" t="n">
        <f aca="false">+918471003400</f>
        <v>918471003400</v>
      </c>
      <c r="F10908" s="4" t="s">
        <v>37417</v>
      </c>
      <c r="G10908" s="4" t="s">
        <v>12</v>
      </c>
    </row>
    <row r="10909" customFormat="false" ht="15.75" hidden="false" customHeight="false" outlineLevel="0" collapsed="false">
      <c r="A10909" s="3" t="n">
        <v>10908</v>
      </c>
      <c r="B10909" s="4" t="s">
        <v>37418</v>
      </c>
      <c r="C10909" s="4" t="s">
        <v>37419</v>
      </c>
      <c r="D10909" s="4" t="s">
        <v>37420</v>
      </c>
      <c r="E10909" s="4" t="n">
        <f aca="false">+918032324708  +911203883400</f>
        <v>1829236208108</v>
      </c>
      <c r="F10909" s="4" t="s">
        <v>37421</v>
      </c>
      <c r="G10909" s="4" t="s">
        <v>12</v>
      </c>
    </row>
    <row r="10910" customFormat="false" ht="15.75" hidden="false" customHeight="false" outlineLevel="0" collapsed="false">
      <c r="A10910" s="3" t="n">
        <v>10909</v>
      </c>
      <c r="B10910" s="4" t="s">
        <v>37422</v>
      </c>
      <c r="C10910" s="4" t="s">
        <v>13903</v>
      </c>
      <c r="D10910" s="4" t="s">
        <v>37423</v>
      </c>
      <c r="E10910" s="4" t="s">
        <v>10</v>
      </c>
      <c r="F10910" s="4" t="s">
        <v>37424</v>
      </c>
      <c r="G10910" s="4" t="s">
        <v>12</v>
      </c>
    </row>
    <row r="10911" customFormat="false" ht="15.75" hidden="false" customHeight="false" outlineLevel="0" collapsed="false">
      <c r="A10911" s="3" t="n">
        <v>10910</v>
      </c>
      <c r="B10911" s="4" t="s">
        <v>37425</v>
      </c>
      <c r="C10911" s="4" t="s">
        <v>37426</v>
      </c>
      <c r="D10911" s="4" t="s">
        <v>37427</v>
      </c>
      <c r="E10911" s="4" t="s">
        <v>10</v>
      </c>
      <c r="F10911" s="4" t="s">
        <v>37428</v>
      </c>
      <c r="G10911" s="4" t="s">
        <v>12</v>
      </c>
    </row>
    <row r="10912" customFormat="false" ht="15.75" hidden="false" customHeight="false" outlineLevel="0" collapsed="false">
      <c r="A10912" s="3" t="n">
        <v>10911</v>
      </c>
      <c r="B10912" s="4" t="s">
        <v>37429</v>
      </c>
      <c r="C10912" s="4" t="s">
        <v>3495</v>
      </c>
      <c r="D10912" s="4" t="s">
        <v>37430</v>
      </c>
      <c r="E10912" s="4" t="s">
        <v>10</v>
      </c>
      <c r="F10912" s="4" t="s">
        <v>37431</v>
      </c>
      <c r="G10912" s="4" t="s">
        <v>12</v>
      </c>
    </row>
    <row r="10913" customFormat="false" ht="15.75" hidden="false" customHeight="false" outlineLevel="0" collapsed="false">
      <c r="A10913" s="3" t="n">
        <v>10912</v>
      </c>
      <c r="B10913" s="4" t="s">
        <v>37432</v>
      </c>
      <c r="C10913" s="4" t="s">
        <v>37433</v>
      </c>
      <c r="D10913" s="4" t="s">
        <v>37434</v>
      </c>
      <c r="E10913" s="4" t="n">
        <f aca="false">+914466233000</f>
        <v>914466233000</v>
      </c>
      <c r="F10913" s="10" t="s">
        <v>37435</v>
      </c>
      <c r="G10913" s="4" t="s">
        <v>12</v>
      </c>
    </row>
    <row r="10914" customFormat="false" ht="15.75" hidden="false" customHeight="false" outlineLevel="0" collapsed="false">
      <c r="A10914" s="3" t="n">
        <v>10913</v>
      </c>
      <c r="B10914" s="4" t="s">
        <v>37436</v>
      </c>
      <c r="C10914" s="4" t="s">
        <v>32620</v>
      </c>
      <c r="D10914" s="4" t="s">
        <v>37437</v>
      </c>
      <c r="E10914" s="4" t="n">
        <f aca="false">+911244125328</f>
        <v>911244125328</v>
      </c>
      <c r="F10914" s="4" t="s">
        <v>37438</v>
      </c>
      <c r="G10914" s="4" t="s">
        <v>12</v>
      </c>
    </row>
    <row r="10915" customFormat="false" ht="15.75" hidden="false" customHeight="false" outlineLevel="0" collapsed="false">
      <c r="A10915" s="3" t="n">
        <v>10914</v>
      </c>
      <c r="B10915" s="4" t="s">
        <v>37439</v>
      </c>
      <c r="C10915" s="4" t="s">
        <v>37440</v>
      </c>
      <c r="D10915" s="4" t="s">
        <v>37441</v>
      </c>
      <c r="E10915" s="4" t="s">
        <v>10</v>
      </c>
      <c r="F10915" s="4" t="s">
        <v>37442</v>
      </c>
      <c r="G10915" s="4" t="s">
        <v>12</v>
      </c>
    </row>
    <row r="10916" customFormat="false" ht="15.75" hidden="false" customHeight="false" outlineLevel="0" collapsed="false">
      <c r="A10916" s="3" t="n">
        <v>10915</v>
      </c>
      <c r="B10916" s="4" t="s">
        <v>37443</v>
      </c>
      <c r="C10916" s="4" t="s">
        <v>37444</v>
      </c>
      <c r="D10916" s="4" t="s">
        <v>37445</v>
      </c>
      <c r="E10916" s="4" t="s">
        <v>10</v>
      </c>
      <c r="F10916" s="4" t="s">
        <v>37446</v>
      </c>
      <c r="G10916" s="4" t="s">
        <v>12</v>
      </c>
    </row>
    <row r="10917" customFormat="false" ht="15.75" hidden="false" customHeight="false" outlineLevel="0" collapsed="false">
      <c r="A10917" s="3" t="n">
        <v>10916</v>
      </c>
      <c r="B10917" s="4" t="s">
        <v>37447</v>
      </c>
      <c r="C10917" s="4" t="s">
        <v>37448</v>
      </c>
      <c r="D10917" s="4" t="s">
        <v>37449</v>
      </c>
      <c r="E10917" s="4" t="s">
        <v>10</v>
      </c>
      <c r="F10917" s="4" t="s">
        <v>37450</v>
      </c>
      <c r="G10917" s="4" t="s">
        <v>12</v>
      </c>
    </row>
    <row r="10918" customFormat="false" ht="15.75" hidden="false" customHeight="false" outlineLevel="0" collapsed="false">
      <c r="A10918" s="3" t="n">
        <v>10917</v>
      </c>
      <c r="B10918" s="4" t="s">
        <v>37451</v>
      </c>
      <c r="C10918" s="4" t="s">
        <v>10843</v>
      </c>
      <c r="D10918" s="4" t="s">
        <v>37452</v>
      </c>
      <c r="E10918" s="4" t="n">
        <f aca="false">+912127365100</f>
        <v>912127365100</v>
      </c>
      <c r="F10918" s="10" t="s">
        <v>37453</v>
      </c>
      <c r="G10918" s="4" t="s">
        <v>12</v>
      </c>
    </row>
    <row r="10919" customFormat="false" ht="15.75" hidden="false" customHeight="false" outlineLevel="0" collapsed="false">
      <c r="A10919" s="3" t="n">
        <v>10918</v>
      </c>
      <c r="B10919" s="4" t="s">
        <v>37454</v>
      </c>
      <c r="C10919" s="4" t="s">
        <v>37455</v>
      </c>
      <c r="D10919" s="4" t="s">
        <v>37456</v>
      </c>
      <c r="E10919" s="4" t="s">
        <v>10</v>
      </c>
      <c r="F10919" s="4" t="s">
        <v>37457</v>
      </c>
      <c r="G10919" s="4" t="s">
        <v>12</v>
      </c>
    </row>
    <row r="10920" customFormat="false" ht="15.75" hidden="false" customHeight="false" outlineLevel="0" collapsed="false">
      <c r="A10920" s="3" t="n">
        <v>10919</v>
      </c>
      <c r="B10920" s="4" t="s">
        <v>37458</v>
      </c>
      <c r="C10920" s="4" t="s">
        <v>37459</v>
      </c>
      <c r="D10920" s="4" t="s">
        <v>37460</v>
      </c>
      <c r="E10920" s="4" t="n">
        <f aca="false">+911244125200</f>
        <v>911244125200</v>
      </c>
      <c r="F10920" s="4" t="s">
        <v>37461</v>
      </c>
      <c r="G10920" s="4" t="s">
        <v>12</v>
      </c>
    </row>
    <row r="10921" customFormat="false" ht="15.75" hidden="false" customHeight="false" outlineLevel="0" collapsed="false">
      <c r="A10921" s="3" t="n">
        <v>10920</v>
      </c>
      <c r="B10921" s="4" t="s">
        <v>37462</v>
      </c>
      <c r="C10921" s="4" t="s">
        <v>37463</v>
      </c>
      <c r="D10921" s="4" t="s">
        <v>37464</v>
      </c>
      <c r="E10921" s="4" t="n">
        <f aca="false">+918041467788</f>
        <v>918041467788</v>
      </c>
      <c r="F10921" s="4" t="s">
        <v>37465</v>
      </c>
      <c r="G10921" s="4" t="s">
        <v>12</v>
      </c>
    </row>
    <row r="10922" customFormat="false" ht="15.75" hidden="false" customHeight="false" outlineLevel="0" collapsed="false">
      <c r="A10922" s="3" t="n">
        <v>10921</v>
      </c>
      <c r="B10922" s="4" t="s">
        <v>37466</v>
      </c>
      <c r="C10922" s="4" t="s">
        <v>6853</v>
      </c>
      <c r="D10922" s="4" t="s">
        <v>37467</v>
      </c>
      <c r="E10922" s="4" t="s">
        <v>10</v>
      </c>
      <c r="F10922" s="4" t="s">
        <v>37468</v>
      </c>
      <c r="G10922" s="4" t="s">
        <v>12</v>
      </c>
    </row>
    <row r="10923" customFormat="false" ht="15.75" hidden="false" customHeight="false" outlineLevel="0" collapsed="false">
      <c r="A10923" s="3" t="n">
        <v>10922</v>
      </c>
      <c r="B10923" s="4" t="s">
        <v>37469</v>
      </c>
      <c r="C10923" s="4" t="s">
        <v>316</v>
      </c>
      <c r="D10923" s="4" t="s">
        <v>37470</v>
      </c>
      <c r="E10923" s="4" t="n">
        <f aca="false">+919441042068</f>
        <v>919441042068</v>
      </c>
      <c r="F10923" s="4" t="s">
        <v>37471</v>
      </c>
      <c r="G10923" s="4" t="s">
        <v>12</v>
      </c>
    </row>
    <row r="10924" customFormat="false" ht="15.75" hidden="false" customHeight="false" outlineLevel="0" collapsed="false">
      <c r="A10924" s="3" t="n">
        <v>10923</v>
      </c>
      <c r="B10924" s="4" t="s">
        <v>37472</v>
      </c>
      <c r="C10924" s="4" t="s">
        <v>37473</v>
      </c>
      <c r="D10924" s="4" t="s">
        <v>37474</v>
      </c>
      <c r="E10924" s="4" t="s">
        <v>10</v>
      </c>
      <c r="F10924" s="4" t="s">
        <v>10</v>
      </c>
      <c r="G10924" s="4" t="s">
        <v>10</v>
      </c>
    </row>
    <row r="10925" customFormat="false" ht="15.75" hidden="false" customHeight="false" outlineLevel="0" collapsed="false">
      <c r="A10925" s="3" t="n">
        <v>10924</v>
      </c>
      <c r="B10925" s="4" t="s">
        <v>37475</v>
      </c>
      <c r="C10925" s="4" t="s">
        <v>37476</v>
      </c>
      <c r="D10925" s="4" t="s">
        <v>37477</v>
      </c>
      <c r="E10925" s="4" t="n">
        <f aca="false">+9197142530500</f>
        <v>9197142530500</v>
      </c>
      <c r="F10925" s="4" t="s">
        <v>37478</v>
      </c>
      <c r="G10925" s="4" t="s">
        <v>12</v>
      </c>
    </row>
    <row r="10926" customFormat="false" ht="15.75" hidden="false" customHeight="false" outlineLevel="0" collapsed="false">
      <c r="A10926" s="3" t="n">
        <v>10925</v>
      </c>
      <c r="B10926" s="4" t="s">
        <v>37479</v>
      </c>
      <c r="C10926" s="4" t="s">
        <v>37480</v>
      </c>
      <c r="D10926" s="4" t="s">
        <v>37481</v>
      </c>
      <c r="E10926" s="4" t="s">
        <v>10</v>
      </c>
      <c r="F10926" s="4" t="s">
        <v>37482</v>
      </c>
      <c r="G10926" s="4" t="s">
        <v>12</v>
      </c>
    </row>
    <row r="10927" customFormat="false" ht="15.75" hidden="false" customHeight="false" outlineLevel="0" collapsed="false">
      <c r="A10927" s="3" t="n">
        <v>10926</v>
      </c>
      <c r="B10927" s="4" t="s">
        <v>37483</v>
      </c>
      <c r="C10927" s="4" t="s">
        <v>37484</v>
      </c>
      <c r="D10927" s="4" t="s">
        <v>37485</v>
      </c>
      <c r="E10927" s="4" t="n">
        <f aca="false">+912228922460</f>
        <v>912228922460</v>
      </c>
      <c r="F10927" s="4" t="s">
        <v>37486</v>
      </c>
      <c r="G10927" s="4" t="s">
        <v>12</v>
      </c>
    </row>
    <row r="10928" customFormat="false" ht="15.75" hidden="false" customHeight="false" outlineLevel="0" collapsed="false">
      <c r="A10928" s="3" t="n">
        <v>10927</v>
      </c>
      <c r="B10928" s="4" t="s">
        <v>37487</v>
      </c>
      <c r="C10928" s="4" t="s">
        <v>37488</v>
      </c>
      <c r="D10928" s="4" t="s">
        <v>37489</v>
      </c>
      <c r="E10928" s="4" t="s">
        <v>10</v>
      </c>
      <c r="F10928" s="4" t="s">
        <v>37490</v>
      </c>
      <c r="G10928" s="4" t="s">
        <v>12</v>
      </c>
    </row>
    <row r="10929" customFormat="false" ht="15.75" hidden="false" customHeight="false" outlineLevel="0" collapsed="false">
      <c r="A10929" s="3" t="n">
        <v>10928</v>
      </c>
      <c r="B10929" s="4" t="s">
        <v>37491</v>
      </c>
      <c r="C10929" s="4" t="s">
        <v>37492</v>
      </c>
      <c r="D10929" s="4" t="s">
        <v>37493</v>
      </c>
      <c r="E10929" s="4" t="n">
        <f aca="false">+919943977818</f>
        <v>919943977818</v>
      </c>
      <c r="F10929" s="4" t="s">
        <v>37494</v>
      </c>
      <c r="G10929" s="4" t="s">
        <v>12</v>
      </c>
    </row>
    <row r="10930" customFormat="false" ht="15.75" hidden="false" customHeight="false" outlineLevel="0" collapsed="false">
      <c r="A10930" s="3" t="n">
        <v>10929</v>
      </c>
      <c r="B10930" s="4" t="s">
        <v>37495</v>
      </c>
      <c r="C10930" s="4" t="s">
        <v>37496</v>
      </c>
      <c r="D10930" s="4" t="s">
        <v>37497</v>
      </c>
      <c r="E10930" s="4" t="n">
        <f aca="false">+913340089325</f>
        <v>913340089325</v>
      </c>
      <c r="F10930" s="4" t="s">
        <v>37498</v>
      </c>
      <c r="G10930" s="4" t="s">
        <v>12</v>
      </c>
    </row>
    <row r="10931" customFormat="false" ht="15.75" hidden="false" customHeight="false" outlineLevel="0" collapsed="false">
      <c r="A10931" s="3" t="n">
        <v>10930</v>
      </c>
      <c r="B10931" s="4" t="s">
        <v>37499</v>
      </c>
      <c r="C10931" s="4" t="s">
        <v>37500</v>
      </c>
      <c r="D10931" s="4" t="s">
        <v>37501</v>
      </c>
      <c r="E10931" s="4" t="n">
        <f aca="false">+918023105030</f>
        <v>918023105030</v>
      </c>
      <c r="F10931" s="4" t="s">
        <v>37502</v>
      </c>
      <c r="G10931" s="4" t="s">
        <v>12</v>
      </c>
    </row>
    <row r="10932" customFormat="false" ht="15.75" hidden="false" customHeight="false" outlineLevel="0" collapsed="false">
      <c r="A10932" s="3" t="n">
        <v>10931</v>
      </c>
      <c r="B10932" s="4" t="s">
        <v>37503</v>
      </c>
      <c r="C10932" s="4" t="s">
        <v>37504</v>
      </c>
      <c r="D10932" s="4" t="s">
        <v>37505</v>
      </c>
      <c r="E10932" s="4" t="s">
        <v>37506</v>
      </c>
      <c r="F10932" s="4" t="s">
        <v>37507</v>
      </c>
      <c r="G10932" s="4" t="s">
        <v>12</v>
      </c>
    </row>
    <row r="10933" customFormat="false" ht="15.75" hidden="false" customHeight="false" outlineLevel="0" collapsed="false">
      <c r="A10933" s="3" t="n">
        <v>10932</v>
      </c>
      <c r="B10933" s="4" t="s">
        <v>37508</v>
      </c>
      <c r="C10933" s="4" t="s">
        <v>37509</v>
      </c>
      <c r="D10933" s="4" t="s">
        <v>37510</v>
      </c>
      <c r="E10933" s="4" t="s">
        <v>10</v>
      </c>
      <c r="F10933" s="4" t="s">
        <v>37511</v>
      </c>
      <c r="G10933" s="4" t="s">
        <v>12</v>
      </c>
    </row>
    <row r="10934" customFormat="false" ht="15.75" hidden="false" customHeight="false" outlineLevel="0" collapsed="false">
      <c r="A10934" s="3" t="n">
        <v>10933</v>
      </c>
      <c r="B10934" s="4" t="s">
        <v>37512</v>
      </c>
      <c r="C10934" s="4" t="s">
        <v>17413</v>
      </c>
      <c r="D10934" s="4" t="s">
        <v>37513</v>
      </c>
      <c r="E10934" s="4" t="n">
        <f aca="false">+912135612525</f>
        <v>912135612525</v>
      </c>
      <c r="F10934" s="4" t="s">
        <v>37514</v>
      </c>
      <c r="G10934" s="4" t="s">
        <v>12</v>
      </c>
    </row>
    <row r="10935" customFormat="false" ht="15.75" hidden="false" customHeight="false" outlineLevel="0" collapsed="false">
      <c r="A10935" s="3" t="n">
        <v>10934</v>
      </c>
      <c r="B10935" s="4" t="s">
        <v>37515</v>
      </c>
      <c r="C10935" s="4" t="s">
        <v>37516</v>
      </c>
      <c r="D10935" s="4" t="s">
        <v>37517</v>
      </c>
      <c r="E10935" s="4" t="n">
        <f aca="false">+918025223275</f>
        <v>918025223275</v>
      </c>
      <c r="F10935" s="4" t="s">
        <v>37518</v>
      </c>
      <c r="G10935" s="4" t="s">
        <v>12</v>
      </c>
    </row>
    <row r="10936" customFormat="false" ht="15.75" hidden="false" customHeight="false" outlineLevel="0" collapsed="false">
      <c r="A10936" s="3" t="n">
        <v>10935</v>
      </c>
      <c r="B10936" s="4" t="s">
        <v>37519</v>
      </c>
      <c r="C10936" s="4" t="s">
        <v>10085</v>
      </c>
      <c r="D10936" s="4" t="s">
        <v>37520</v>
      </c>
      <c r="E10936" s="4" t="n">
        <f aca="false">+919840770775</f>
        <v>919840770775</v>
      </c>
      <c r="F10936" s="4" t="s">
        <v>37519</v>
      </c>
      <c r="G10936" s="4" t="s">
        <v>12</v>
      </c>
    </row>
    <row r="10937" customFormat="false" ht="15.75" hidden="false" customHeight="false" outlineLevel="0" collapsed="false">
      <c r="A10937" s="3" t="n">
        <v>10936</v>
      </c>
      <c r="B10937" s="4" t="s">
        <v>37521</v>
      </c>
      <c r="C10937" s="4" t="s">
        <v>37522</v>
      </c>
      <c r="D10937" s="4" t="s">
        <v>37523</v>
      </c>
      <c r="E10937" s="4" t="s">
        <v>10</v>
      </c>
      <c r="F10937" s="4" t="s">
        <v>37524</v>
      </c>
      <c r="G10937" s="4" t="s">
        <v>12</v>
      </c>
    </row>
    <row r="10938" customFormat="false" ht="15.75" hidden="false" customHeight="false" outlineLevel="0" collapsed="false">
      <c r="A10938" s="3" t="n">
        <v>10937</v>
      </c>
      <c r="B10938" s="4" t="s">
        <v>37525</v>
      </c>
      <c r="C10938" s="4" t="s">
        <v>37526</v>
      </c>
      <c r="D10938" s="4" t="s">
        <v>37527</v>
      </c>
      <c r="E10938" s="4" t="n">
        <f aca="false">+919600058471</f>
        <v>919600058471</v>
      </c>
      <c r="F10938" s="4" t="s">
        <v>37528</v>
      </c>
      <c r="G10938" s="4" t="s">
        <v>12</v>
      </c>
    </row>
    <row r="10939" customFormat="false" ht="15.75" hidden="false" customHeight="false" outlineLevel="0" collapsed="false">
      <c r="A10939" s="3" t="n">
        <v>10938</v>
      </c>
      <c r="B10939" s="4" t="s">
        <v>37529</v>
      </c>
      <c r="C10939" s="4" t="s">
        <v>37530</v>
      </c>
      <c r="D10939" s="4" t="s">
        <v>37531</v>
      </c>
      <c r="E10939" s="4" t="s">
        <v>10</v>
      </c>
      <c r="F10939" s="4" t="s">
        <v>37532</v>
      </c>
      <c r="G10939" s="4" t="s">
        <v>12</v>
      </c>
    </row>
    <row r="10940" customFormat="false" ht="15.75" hidden="false" customHeight="false" outlineLevel="0" collapsed="false">
      <c r="A10940" s="3" t="n">
        <v>10939</v>
      </c>
      <c r="B10940" s="4" t="s">
        <v>37533</v>
      </c>
      <c r="C10940" s="4" t="s">
        <v>37534</v>
      </c>
      <c r="D10940" s="4" t="s">
        <v>37535</v>
      </c>
      <c r="E10940" s="4" t="s">
        <v>10</v>
      </c>
      <c r="F10940" s="4" t="s">
        <v>37536</v>
      </c>
      <c r="G10940" s="4" t="s">
        <v>12</v>
      </c>
    </row>
    <row r="10941" customFormat="false" ht="15.75" hidden="false" customHeight="false" outlineLevel="0" collapsed="false">
      <c r="A10941" s="3" t="n">
        <v>10940</v>
      </c>
      <c r="B10941" s="4" t="s">
        <v>37537</v>
      </c>
      <c r="C10941" s="4" t="s">
        <v>37538</v>
      </c>
      <c r="D10941" s="4" t="s">
        <v>37539</v>
      </c>
      <c r="E10941" s="4" t="n">
        <f aca="false">+914066337789</f>
        <v>914066337789</v>
      </c>
      <c r="F10941" s="4" t="s">
        <v>37540</v>
      </c>
      <c r="G10941" s="4" t="s">
        <v>12</v>
      </c>
    </row>
    <row r="10942" customFormat="false" ht="15.75" hidden="false" customHeight="false" outlineLevel="0" collapsed="false">
      <c r="A10942" s="3" t="n">
        <v>10941</v>
      </c>
      <c r="B10942" s="4" t="s">
        <v>37541</v>
      </c>
      <c r="C10942" s="4" t="s">
        <v>6426</v>
      </c>
      <c r="D10942" s="4" t="s">
        <v>37542</v>
      </c>
      <c r="E10942" s="4" t="n">
        <f aca="false">+96899060164</f>
        <v>96899060164</v>
      </c>
      <c r="F10942" s="4" t="s">
        <v>37543</v>
      </c>
      <c r="G10942" s="4" t="s">
        <v>12</v>
      </c>
    </row>
    <row r="10943" customFormat="false" ht="15.75" hidden="false" customHeight="false" outlineLevel="0" collapsed="false">
      <c r="A10943" s="3" t="n">
        <v>10942</v>
      </c>
      <c r="B10943" s="4" t="s">
        <v>37544</v>
      </c>
      <c r="C10943" s="4" t="s">
        <v>31</v>
      </c>
      <c r="D10943" s="4" t="s">
        <v>37545</v>
      </c>
      <c r="E10943" s="4" t="n">
        <f aca="false">+918039841800</f>
        <v>918039841800</v>
      </c>
      <c r="F10943" s="4" t="s">
        <v>37546</v>
      </c>
      <c r="G10943" s="4" t="s">
        <v>12</v>
      </c>
    </row>
    <row r="10944" customFormat="false" ht="15.75" hidden="false" customHeight="false" outlineLevel="0" collapsed="false">
      <c r="A10944" s="3" t="n">
        <v>10943</v>
      </c>
      <c r="B10944" s="4" t="s">
        <v>37547</v>
      </c>
      <c r="C10944" s="4" t="s">
        <v>37548</v>
      </c>
      <c r="D10944" s="4" t="s">
        <v>37549</v>
      </c>
      <c r="E10944" s="4" t="n">
        <f aca="false">+912261133000</f>
        <v>912261133000</v>
      </c>
      <c r="F10944" s="4" t="s">
        <v>37550</v>
      </c>
      <c r="G10944" s="4" t="s">
        <v>12</v>
      </c>
    </row>
    <row r="10945" customFormat="false" ht="15.75" hidden="false" customHeight="false" outlineLevel="0" collapsed="false">
      <c r="A10945" s="3" t="n">
        <v>10944</v>
      </c>
      <c r="B10945" s="4" t="s">
        <v>37551</v>
      </c>
      <c r="C10945" s="4" t="s">
        <v>37552</v>
      </c>
      <c r="D10945" s="4" t="s">
        <v>37553</v>
      </c>
      <c r="E10945" s="4" t="s">
        <v>10</v>
      </c>
      <c r="F10945" s="4" t="s">
        <v>37554</v>
      </c>
      <c r="G10945" s="4" t="s">
        <v>12</v>
      </c>
    </row>
    <row r="10946" customFormat="false" ht="15.75" hidden="false" customHeight="false" outlineLevel="0" collapsed="false">
      <c r="A10946" s="3" t="n">
        <v>10945</v>
      </c>
      <c r="B10946" s="4" t="s">
        <v>37555</v>
      </c>
      <c r="C10946" s="4" t="s">
        <v>37556</v>
      </c>
      <c r="D10946" s="4" t="s">
        <v>37557</v>
      </c>
      <c r="E10946" s="4" t="n">
        <f aca="false">+914428473976</f>
        <v>914428473976</v>
      </c>
      <c r="F10946" s="4" t="s">
        <v>10</v>
      </c>
      <c r="G10946" s="4" t="s">
        <v>12</v>
      </c>
    </row>
    <row r="10947" customFormat="false" ht="15.75" hidden="false" customHeight="false" outlineLevel="0" collapsed="false">
      <c r="A10947" s="3" t="n">
        <v>10946</v>
      </c>
      <c r="B10947" s="4" t="s">
        <v>37558</v>
      </c>
      <c r="C10947" s="4" t="s">
        <v>31</v>
      </c>
      <c r="D10947" s="4" t="s">
        <v>37559</v>
      </c>
      <c r="E10947" s="4" t="s">
        <v>10</v>
      </c>
      <c r="F10947" s="4" t="s">
        <v>37560</v>
      </c>
      <c r="G10947" s="4" t="s">
        <v>12</v>
      </c>
    </row>
    <row r="10948" customFormat="false" ht="15.75" hidden="false" customHeight="false" outlineLevel="0" collapsed="false">
      <c r="A10948" s="3" t="n">
        <v>10947</v>
      </c>
      <c r="B10948" s="4" t="s">
        <v>37561</v>
      </c>
      <c r="C10948" s="4" t="s">
        <v>37562</v>
      </c>
      <c r="D10948" s="4" t="s">
        <v>37563</v>
      </c>
      <c r="E10948" s="4" t="n">
        <f aca="false">+912261169001</f>
        <v>912261169001</v>
      </c>
      <c r="F10948" s="4" t="s">
        <v>37564</v>
      </c>
      <c r="G10948" s="4" t="s">
        <v>12</v>
      </c>
    </row>
    <row r="10949" customFormat="false" ht="15.75" hidden="false" customHeight="false" outlineLevel="0" collapsed="false">
      <c r="A10949" s="3" t="n">
        <v>10948</v>
      </c>
      <c r="B10949" s="4" t="s">
        <v>37565</v>
      </c>
      <c r="C10949" s="4" t="s">
        <v>18225</v>
      </c>
      <c r="D10949" s="4" t="s">
        <v>37566</v>
      </c>
      <c r="E10949" s="4" t="s">
        <v>10</v>
      </c>
      <c r="F10949" s="4" t="s">
        <v>37567</v>
      </c>
      <c r="G10949" s="4" t="s">
        <v>12</v>
      </c>
    </row>
    <row r="10950" customFormat="false" ht="15.75" hidden="false" customHeight="false" outlineLevel="0" collapsed="false">
      <c r="A10950" s="3" t="n">
        <v>10949</v>
      </c>
      <c r="B10950" s="4" t="s">
        <v>37568</v>
      </c>
      <c r="C10950" s="4" t="s">
        <v>37569</v>
      </c>
      <c r="D10950" s="4" t="s">
        <v>37570</v>
      </c>
      <c r="E10950" s="4" t="n">
        <f aca="false">+911133237363</f>
        <v>911133237363</v>
      </c>
      <c r="F10950" s="4" t="s">
        <v>37571</v>
      </c>
      <c r="G10950" s="4" t="s">
        <v>12</v>
      </c>
    </row>
    <row r="10951" customFormat="false" ht="15.75" hidden="false" customHeight="false" outlineLevel="0" collapsed="false">
      <c r="A10951" s="3" t="n">
        <v>10950</v>
      </c>
      <c r="B10951" s="4" t="s">
        <v>37572</v>
      </c>
      <c r="C10951" s="4" t="s">
        <v>37573</v>
      </c>
      <c r="D10951" s="4" t="s">
        <v>37574</v>
      </c>
      <c r="E10951" s="4" t="s">
        <v>10</v>
      </c>
      <c r="F10951" s="4" t="s">
        <v>37575</v>
      </c>
      <c r="G10951" s="4" t="s">
        <v>12</v>
      </c>
    </row>
    <row r="10952" customFormat="false" ht="15.75" hidden="false" customHeight="false" outlineLevel="0" collapsed="false">
      <c r="A10952" s="3" t="n">
        <v>10951</v>
      </c>
      <c r="B10952" s="4" t="s">
        <v>37576</v>
      </c>
      <c r="C10952" s="4" t="s">
        <v>37577</v>
      </c>
      <c r="D10952" s="4" t="s">
        <v>37578</v>
      </c>
      <c r="E10952" s="4" t="n">
        <f aca="false">+913340381174</f>
        <v>913340381174</v>
      </c>
      <c r="F10952" s="4" t="s">
        <v>37579</v>
      </c>
      <c r="G10952" s="4" t="s">
        <v>12</v>
      </c>
    </row>
    <row r="10953" customFormat="false" ht="15.75" hidden="false" customHeight="false" outlineLevel="0" collapsed="false">
      <c r="A10953" s="3" t="n">
        <v>10952</v>
      </c>
      <c r="B10953" s="4" t="s">
        <v>37580</v>
      </c>
      <c r="C10953" s="4" t="s">
        <v>37581</v>
      </c>
      <c r="D10953" s="4" t="s">
        <v>37582</v>
      </c>
      <c r="E10953" s="4" t="n">
        <f aca="false">+918040896000</f>
        <v>918040896000</v>
      </c>
      <c r="F10953" s="4" t="s">
        <v>37583</v>
      </c>
      <c r="G10953" s="4" t="s">
        <v>12</v>
      </c>
    </row>
    <row r="10954" customFormat="false" ht="15.75" hidden="false" customHeight="false" outlineLevel="0" collapsed="false">
      <c r="A10954" s="3" t="n">
        <v>10953</v>
      </c>
      <c r="B10954" s="4" t="s">
        <v>37584</v>
      </c>
      <c r="C10954" s="4" t="s">
        <v>29748</v>
      </c>
      <c r="D10954" s="4" t="s">
        <v>37585</v>
      </c>
      <c r="E10954" s="4" t="s">
        <v>37586</v>
      </c>
      <c r="F10954" s="4" t="s">
        <v>37587</v>
      </c>
      <c r="G10954" s="4" t="s">
        <v>12</v>
      </c>
    </row>
    <row r="10955" customFormat="false" ht="15.75" hidden="false" customHeight="false" outlineLevel="0" collapsed="false">
      <c r="A10955" s="3" t="n">
        <v>10954</v>
      </c>
      <c r="B10955" s="4" t="s">
        <v>37588</v>
      </c>
      <c r="C10955" s="4" t="s">
        <v>37589</v>
      </c>
      <c r="D10955" s="4" t="s">
        <v>37590</v>
      </c>
      <c r="E10955" s="4" t="s">
        <v>10</v>
      </c>
      <c r="F10955" s="4" t="s">
        <v>37591</v>
      </c>
      <c r="G10955" s="4" t="s">
        <v>12</v>
      </c>
    </row>
    <row r="10956" customFormat="false" ht="15.75" hidden="false" customHeight="false" outlineLevel="0" collapsed="false">
      <c r="A10956" s="3" t="n">
        <v>10955</v>
      </c>
      <c r="B10956" s="4" t="s">
        <v>37592</v>
      </c>
      <c r="C10956" s="4" t="s">
        <v>37593</v>
      </c>
      <c r="D10956" s="4" t="s">
        <v>37594</v>
      </c>
      <c r="E10956" s="4" t="n">
        <f aca="false">+918065322200</f>
        <v>918065322200</v>
      </c>
      <c r="F10956" s="4" t="s">
        <v>37595</v>
      </c>
      <c r="G10956" s="4" t="s">
        <v>12</v>
      </c>
    </row>
    <row r="10957" customFormat="false" ht="15.75" hidden="false" customHeight="false" outlineLevel="0" collapsed="false">
      <c r="A10957" s="3" t="n">
        <v>10956</v>
      </c>
      <c r="B10957" s="4" t="s">
        <v>37596</v>
      </c>
      <c r="C10957" s="4" t="s">
        <v>37597</v>
      </c>
      <c r="D10957" s="4" t="s">
        <v>37598</v>
      </c>
      <c r="E10957" s="4" t="s">
        <v>10</v>
      </c>
      <c r="F10957" s="4" t="s">
        <v>37599</v>
      </c>
      <c r="G10957" s="4" t="s">
        <v>12</v>
      </c>
    </row>
    <row r="10958" customFormat="false" ht="15.75" hidden="false" customHeight="false" outlineLevel="0" collapsed="false">
      <c r="A10958" s="3" t="n">
        <v>10957</v>
      </c>
      <c r="B10958" s="4" t="s">
        <v>37600</v>
      </c>
      <c r="C10958" s="4" t="s">
        <v>6690</v>
      </c>
      <c r="D10958" s="4" t="s">
        <v>37601</v>
      </c>
      <c r="E10958" s="4" t="n">
        <f aca="false">+913340432000</f>
        <v>913340432000</v>
      </c>
      <c r="F10958" s="4" t="s">
        <v>37602</v>
      </c>
      <c r="G10958" s="4" t="s">
        <v>12</v>
      </c>
    </row>
    <row r="10959" customFormat="false" ht="15.75" hidden="false" customHeight="false" outlineLevel="0" collapsed="false">
      <c r="A10959" s="3" t="n">
        <v>10958</v>
      </c>
      <c r="B10959" s="4" t="s">
        <v>37603</v>
      </c>
      <c r="C10959" s="4" t="s">
        <v>37604</v>
      </c>
      <c r="D10959" s="4" t="s">
        <v>37605</v>
      </c>
      <c r="E10959" s="4" t="s">
        <v>10</v>
      </c>
      <c r="F10959" s="4" t="s">
        <v>37606</v>
      </c>
      <c r="G10959" s="4" t="s">
        <v>12</v>
      </c>
    </row>
    <row r="10960" customFormat="false" ht="15.75" hidden="false" customHeight="false" outlineLevel="0" collapsed="false">
      <c r="A10960" s="3" t="n">
        <v>10959</v>
      </c>
      <c r="B10960" s="4" t="s">
        <v>37607</v>
      </c>
      <c r="C10960" s="4" t="s">
        <v>31</v>
      </c>
      <c r="D10960" s="4" t="s">
        <v>37608</v>
      </c>
      <c r="E10960" s="4" t="s">
        <v>10</v>
      </c>
      <c r="F10960" s="4" t="s">
        <v>37609</v>
      </c>
      <c r="G10960" s="4" t="s">
        <v>12</v>
      </c>
    </row>
    <row r="10961" customFormat="false" ht="15.75" hidden="false" customHeight="false" outlineLevel="0" collapsed="false">
      <c r="A10961" s="3" t="n">
        <v>10960</v>
      </c>
      <c r="B10961" s="4" t="s">
        <v>37610</v>
      </c>
      <c r="C10961" s="4" t="s">
        <v>400</v>
      </c>
      <c r="D10961" s="4" t="s">
        <v>37611</v>
      </c>
      <c r="E10961" s="4" t="n">
        <f aca="false">+919840689692</f>
        <v>919840689692</v>
      </c>
      <c r="F10961" s="4" t="s">
        <v>37612</v>
      </c>
      <c r="G10961" s="4" t="s">
        <v>12</v>
      </c>
    </row>
    <row r="10962" customFormat="false" ht="15.75" hidden="false" customHeight="false" outlineLevel="0" collapsed="false">
      <c r="A10962" s="3" t="n">
        <v>10961</v>
      </c>
      <c r="B10962" s="4" t="s">
        <v>37613</v>
      </c>
      <c r="C10962" s="4" t="s">
        <v>37614</v>
      </c>
      <c r="D10962" s="4" t="s">
        <v>37615</v>
      </c>
      <c r="E10962" s="4" t="s">
        <v>10</v>
      </c>
      <c r="F10962" s="4" t="s">
        <v>37616</v>
      </c>
      <c r="G10962" s="4" t="s">
        <v>12</v>
      </c>
    </row>
    <row r="10963" customFormat="false" ht="15.75" hidden="false" customHeight="false" outlineLevel="0" collapsed="false">
      <c r="A10963" s="3" t="n">
        <v>10962</v>
      </c>
      <c r="B10963" s="4" t="s">
        <v>37617</v>
      </c>
      <c r="C10963" s="4" t="s">
        <v>37618</v>
      </c>
      <c r="D10963" s="4" t="s">
        <v>37619</v>
      </c>
      <c r="E10963" s="4" t="s">
        <v>10</v>
      </c>
      <c r="F10963" s="4" t="s">
        <v>37620</v>
      </c>
      <c r="G10963" s="4" t="s">
        <v>12</v>
      </c>
    </row>
    <row r="10964" customFormat="false" ht="15.75" hidden="false" customHeight="false" outlineLevel="0" collapsed="false">
      <c r="A10964" s="3" t="n">
        <v>10963</v>
      </c>
      <c r="B10964" s="4" t="s">
        <v>37621</v>
      </c>
      <c r="C10964" s="4" t="s">
        <v>37622</v>
      </c>
      <c r="D10964" s="4" t="s">
        <v>37623</v>
      </c>
      <c r="E10964" s="4" t="n">
        <f aca="false">+913340251355</f>
        <v>913340251355</v>
      </c>
      <c r="F10964" s="4" t="s">
        <v>37624</v>
      </c>
      <c r="G10964" s="4" t="s">
        <v>12</v>
      </c>
    </row>
    <row r="10965" customFormat="false" ht="15.75" hidden="false" customHeight="false" outlineLevel="0" collapsed="false">
      <c r="A10965" s="3" t="n">
        <v>10964</v>
      </c>
      <c r="B10965" s="4" t="s">
        <v>37625</v>
      </c>
      <c r="C10965" s="4" t="s">
        <v>1652</v>
      </c>
      <c r="D10965" s="4" t="s">
        <v>37626</v>
      </c>
      <c r="E10965" s="4" t="s">
        <v>10</v>
      </c>
      <c r="F10965" s="4" t="s">
        <v>37627</v>
      </c>
      <c r="G10965" s="4" t="s">
        <v>12</v>
      </c>
    </row>
    <row r="10966" customFormat="false" ht="15.75" hidden="false" customHeight="false" outlineLevel="0" collapsed="false">
      <c r="A10966" s="3" t="n">
        <v>10965</v>
      </c>
      <c r="B10966" s="4" t="s">
        <v>37628</v>
      </c>
      <c r="C10966" s="4" t="s">
        <v>1652</v>
      </c>
      <c r="D10966" s="4" t="s">
        <v>37629</v>
      </c>
      <c r="E10966" s="4" t="n">
        <f aca="false">+913340110900</f>
        <v>913340110900</v>
      </c>
      <c r="F10966" s="4" t="s">
        <v>37630</v>
      </c>
      <c r="G10966" s="4" t="s">
        <v>12</v>
      </c>
    </row>
    <row r="10967" customFormat="false" ht="15.75" hidden="false" customHeight="false" outlineLevel="0" collapsed="false">
      <c r="A10967" s="3" t="n">
        <v>10966</v>
      </c>
      <c r="B10967" s="4" t="s">
        <v>37631</v>
      </c>
      <c r="C10967" s="4" t="s">
        <v>37632</v>
      </c>
      <c r="D10967" s="4" t="s">
        <v>37633</v>
      </c>
      <c r="E10967" s="4" t="s">
        <v>10</v>
      </c>
      <c r="F10967" s="4" t="s">
        <v>37634</v>
      </c>
      <c r="G10967" s="4" t="s">
        <v>12</v>
      </c>
    </row>
    <row r="10968" customFormat="false" ht="15.75" hidden="false" customHeight="false" outlineLevel="0" collapsed="false">
      <c r="A10968" s="3" t="n">
        <v>10967</v>
      </c>
      <c r="B10968" s="4" t="s">
        <v>37635</v>
      </c>
      <c r="C10968" s="4" t="s">
        <v>37636</v>
      </c>
      <c r="D10968" s="6" t="s">
        <v>37637</v>
      </c>
      <c r="E10968" s="4" t="n">
        <v>9227333402</v>
      </c>
      <c r="F10968" s="4" t="s">
        <v>37638</v>
      </c>
      <c r="G10968" s="4" t="s">
        <v>12</v>
      </c>
    </row>
    <row r="10969" customFormat="false" ht="15.75" hidden="false" customHeight="false" outlineLevel="0" collapsed="false">
      <c r="A10969" s="3" t="n">
        <v>10968</v>
      </c>
      <c r="B10969" s="4" t="s">
        <v>37639</v>
      </c>
      <c r="C10969" s="4" t="s">
        <v>12266</v>
      </c>
      <c r="D10969" s="4" t="s">
        <v>37640</v>
      </c>
      <c r="E10969" s="4" t="n">
        <f aca="false">+914442103800</f>
        <v>914442103800</v>
      </c>
      <c r="F10969" s="4" t="s">
        <v>37641</v>
      </c>
      <c r="G10969" s="4" t="s">
        <v>12</v>
      </c>
    </row>
    <row r="10970" customFormat="false" ht="15.75" hidden="false" customHeight="false" outlineLevel="0" collapsed="false">
      <c r="A10970" s="3" t="n">
        <v>10969</v>
      </c>
      <c r="B10970" s="4" t="s">
        <v>37642</v>
      </c>
      <c r="C10970" s="4" t="s">
        <v>31</v>
      </c>
      <c r="D10970" s="4" t="s">
        <v>37643</v>
      </c>
      <c r="E10970" s="4" t="s">
        <v>10</v>
      </c>
      <c r="F10970" s="4" t="s">
        <v>37644</v>
      </c>
      <c r="G10970" s="4" t="s">
        <v>12</v>
      </c>
    </row>
    <row r="10971" customFormat="false" ht="15.75" hidden="false" customHeight="false" outlineLevel="0" collapsed="false">
      <c r="A10971" s="3" t="n">
        <v>10970</v>
      </c>
      <c r="B10971" s="4" t="s">
        <v>37645</v>
      </c>
      <c r="C10971" s="4" t="s">
        <v>37646</v>
      </c>
      <c r="D10971" s="4" t="s">
        <v>37647</v>
      </c>
      <c r="E10971" s="4" t="s">
        <v>10</v>
      </c>
      <c r="F10971" s="4" t="s">
        <v>37648</v>
      </c>
      <c r="G10971" s="4" t="s">
        <v>12</v>
      </c>
    </row>
    <row r="10972" customFormat="false" ht="15.75" hidden="false" customHeight="false" outlineLevel="0" collapsed="false">
      <c r="A10972" s="3" t="n">
        <v>10971</v>
      </c>
      <c r="B10972" s="4" t="s">
        <v>37649</v>
      </c>
      <c r="C10972" s="4" t="s">
        <v>31</v>
      </c>
      <c r="D10972" s="4" t="s">
        <v>37650</v>
      </c>
      <c r="E10972" s="4" t="s">
        <v>10</v>
      </c>
      <c r="F10972" s="4" t="s">
        <v>37651</v>
      </c>
      <c r="G10972" s="4" t="s">
        <v>12</v>
      </c>
    </row>
    <row r="10973" customFormat="false" ht="15.75" hidden="false" customHeight="false" outlineLevel="0" collapsed="false">
      <c r="A10973" s="3" t="n">
        <v>10972</v>
      </c>
      <c r="B10973" s="4" t="s">
        <v>37652</v>
      </c>
      <c r="C10973" s="4" t="s">
        <v>37653</v>
      </c>
      <c r="D10973" s="4" t="s">
        <v>37654</v>
      </c>
      <c r="E10973" s="4" t="n">
        <f aca="false">+914066611904</f>
        <v>914066611904</v>
      </c>
      <c r="F10973" s="4" t="s">
        <v>37655</v>
      </c>
      <c r="G10973" s="4" t="s">
        <v>12</v>
      </c>
    </row>
    <row r="10974" customFormat="false" ht="15.75" hidden="false" customHeight="false" outlineLevel="0" collapsed="false">
      <c r="A10974" s="3" t="n">
        <v>10973</v>
      </c>
      <c r="B10974" s="4" t="s">
        <v>37656</v>
      </c>
      <c r="C10974" s="4" t="s">
        <v>37657</v>
      </c>
      <c r="D10974" s="4" t="s">
        <v>37658</v>
      </c>
      <c r="E10974" s="4" t="s">
        <v>10</v>
      </c>
      <c r="F10974" s="4" t="s">
        <v>37659</v>
      </c>
      <c r="G10974" s="4" t="s">
        <v>12</v>
      </c>
    </row>
    <row r="10975" customFormat="false" ht="15.75" hidden="false" customHeight="false" outlineLevel="0" collapsed="false">
      <c r="A10975" s="3" t="n">
        <v>10974</v>
      </c>
      <c r="B10975" s="4" t="s">
        <v>37660</v>
      </c>
      <c r="C10975" s="4" t="s">
        <v>22371</v>
      </c>
      <c r="D10975" s="4" t="s">
        <v>37661</v>
      </c>
      <c r="E10975" s="4" t="s">
        <v>37662</v>
      </c>
      <c r="F10975" s="4" t="s">
        <v>37663</v>
      </c>
      <c r="G10975" s="4" t="s">
        <v>12</v>
      </c>
    </row>
    <row r="10976" customFormat="false" ht="15.75" hidden="false" customHeight="false" outlineLevel="0" collapsed="false">
      <c r="A10976" s="3" t="n">
        <v>10975</v>
      </c>
      <c r="B10976" s="4" t="s">
        <v>37664</v>
      </c>
      <c r="C10976" s="4" t="s">
        <v>25638</v>
      </c>
      <c r="D10976" s="4" t="s">
        <v>37665</v>
      </c>
      <c r="E10976" s="4" t="s">
        <v>10</v>
      </c>
      <c r="F10976" s="4" t="s">
        <v>37666</v>
      </c>
      <c r="G10976" s="4" t="s">
        <v>12</v>
      </c>
    </row>
    <row r="10977" customFormat="false" ht="15.75" hidden="false" customHeight="false" outlineLevel="0" collapsed="false">
      <c r="A10977" s="3" t="n">
        <v>10976</v>
      </c>
      <c r="B10977" s="4" t="s">
        <v>37667</v>
      </c>
      <c r="C10977" s="4" t="s">
        <v>37668</v>
      </c>
      <c r="D10977" s="4" t="s">
        <v>37669</v>
      </c>
      <c r="E10977" s="4" t="s">
        <v>10</v>
      </c>
      <c r="F10977" s="4" t="s">
        <v>37670</v>
      </c>
      <c r="G10977" s="4" t="s">
        <v>12</v>
      </c>
    </row>
    <row r="10978" customFormat="false" ht="15.75" hidden="false" customHeight="false" outlineLevel="0" collapsed="false">
      <c r="A10978" s="3" t="n">
        <v>10977</v>
      </c>
      <c r="B10978" s="4" t="s">
        <v>37671</v>
      </c>
      <c r="C10978" s="4" t="s">
        <v>37672</v>
      </c>
      <c r="D10978" s="4" t="s">
        <v>37673</v>
      </c>
      <c r="E10978" s="4" t="n">
        <f aca="false">+919980919675</f>
        <v>919980919675</v>
      </c>
      <c r="F10978" s="4" t="s">
        <v>37674</v>
      </c>
      <c r="G10978" s="4" t="s">
        <v>12</v>
      </c>
    </row>
    <row r="10979" customFormat="false" ht="15.75" hidden="false" customHeight="false" outlineLevel="0" collapsed="false">
      <c r="A10979" s="3" t="n">
        <v>10978</v>
      </c>
      <c r="B10979" s="4" t="s">
        <v>37675</v>
      </c>
      <c r="C10979" s="4" t="s">
        <v>1652</v>
      </c>
      <c r="D10979" s="4" t="s">
        <v>37676</v>
      </c>
      <c r="E10979" s="4" t="s">
        <v>10</v>
      </c>
      <c r="F10979" s="4" t="s">
        <v>37677</v>
      </c>
      <c r="G10979" s="4" t="s">
        <v>12</v>
      </c>
    </row>
    <row r="10980" customFormat="false" ht="15.75" hidden="false" customHeight="false" outlineLevel="0" collapsed="false">
      <c r="A10980" s="3" t="n">
        <v>10979</v>
      </c>
      <c r="B10980" s="4" t="s">
        <v>37678</v>
      </c>
      <c r="C10980" s="4" t="s">
        <v>37679</v>
      </c>
      <c r="D10980" s="4" t="s">
        <v>37680</v>
      </c>
      <c r="E10980" s="4" t="n">
        <f aca="false">+912240500600</f>
        <v>912240500600</v>
      </c>
      <c r="F10980" s="4" t="s">
        <v>37681</v>
      </c>
      <c r="G10980" s="4" t="s">
        <v>12</v>
      </c>
    </row>
    <row r="10981" customFormat="false" ht="15.75" hidden="false" customHeight="false" outlineLevel="0" collapsed="false">
      <c r="A10981" s="3" t="n">
        <v>10980</v>
      </c>
      <c r="B10981" s="4" t="s">
        <v>37682</v>
      </c>
      <c r="C10981" s="4" t="s">
        <v>6853</v>
      </c>
      <c r="D10981" s="5" t="s">
        <v>37683</v>
      </c>
      <c r="E10981" s="4" t="s">
        <v>10</v>
      </c>
      <c r="F10981" s="4" t="s">
        <v>10</v>
      </c>
      <c r="G10981" s="7" t="s">
        <v>146</v>
      </c>
    </row>
    <row r="10982" customFormat="false" ht="15.75" hidden="false" customHeight="false" outlineLevel="0" collapsed="false">
      <c r="A10982" s="3" t="n">
        <v>10981</v>
      </c>
      <c r="B10982" s="4" t="s">
        <v>37684</v>
      </c>
      <c r="C10982" s="4" t="s">
        <v>37685</v>
      </c>
      <c r="D10982" s="4" t="s">
        <v>37686</v>
      </c>
      <c r="E10982" s="4" t="s">
        <v>37687</v>
      </c>
      <c r="F10982" s="4" t="s">
        <v>37688</v>
      </c>
      <c r="G10982" s="4" t="s">
        <v>12</v>
      </c>
    </row>
    <row r="10983" customFormat="false" ht="15.75" hidden="false" customHeight="false" outlineLevel="0" collapsed="false">
      <c r="A10983" s="3" t="n">
        <v>10982</v>
      </c>
      <c r="B10983" s="4" t="s">
        <v>37689</v>
      </c>
      <c r="C10983" s="4" t="s">
        <v>11084</v>
      </c>
      <c r="D10983" s="4" t="s">
        <v>37690</v>
      </c>
      <c r="E10983" s="4" t="n">
        <f aca="false">+912516450991</f>
        <v>912516450991</v>
      </c>
      <c r="F10983" s="4" t="s">
        <v>37691</v>
      </c>
      <c r="G10983" s="4" t="s">
        <v>12</v>
      </c>
    </row>
    <row r="10984" customFormat="false" ht="15.75" hidden="false" customHeight="false" outlineLevel="0" collapsed="false">
      <c r="A10984" s="3" t="n">
        <v>10983</v>
      </c>
      <c r="B10984" s="4" t="s">
        <v>37692</v>
      </c>
      <c r="C10984" s="4" t="s">
        <v>37693</v>
      </c>
      <c r="D10984" s="4" t="s">
        <v>37694</v>
      </c>
      <c r="E10984" s="4" t="s">
        <v>10</v>
      </c>
      <c r="F10984" s="4" t="s">
        <v>37695</v>
      </c>
      <c r="G10984" s="4" t="s">
        <v>12</v>
      </c>
    </row>
    <row r="10985" customFormat="false" ht="15.75" hidden="false" customHeight="false" outlineLevel="0" collapsed="false">
      <c r="A10985" s="3" t="n">
        <v>10984</v>
      </c>
      <c r="B10985" s="4" t="s">
        <v>37696</v>
      </c>
      <c r="C10985" s="4" t="s">
        <v>37697</v>
      </c>
      <c r="D10985" s="4" t="s">
        <v>37698</v>
      </c>
      <c r="E10985" s="4" t="n">
        <f aca="false">+914449033127</f>
        <v>914449033127</v>
      </c>
      <c r="F10985" s="4" t="s">
        <v>37699</v>
      </c>
      <c r="G10985" s="4" t="s">
        <v>12</v>
      </c>
    </row>
    <row r="10986" customFormat="false" ht="15.75" hidden="false" customHeight="false" outlineLevel="0" collapsed="false">
      <c r="A10986" s="3" t="n">
        <v>10985</v>
      </c>
      <c r="B10986" s="4" t="s">
        <v>37700</v>
      </c>
      <c r="C10986" s="4" t="s">
        <v>37701</v>
      </c>
      <c r="D10986" s="4" t="s">
        <v>37702</v>
      </c>
      <c r="E10986" s="4" t="n">
        <f aca="false">+919860435666</f>
        <v>919860435666</v>
      </c>
      <c r="F10986" s="4" t="s">
        <v>37703</v>
      </c>
      <c r="G10986" s="4" t="s">
        <v>12</v>
      </c>
    </row>
    <row r="10987" customFormat="false" ht="15.75" hidden="false" customHeight="false" outlineLevel="0" collapsed="false">
      <c r="A10987" s="3" t="n">
        <v>10986</v>
      </c>
      <c r="B10987" s="4" t="s">
        <v>37704</v>
      </c>
      <c r="C10987" s="4" t="s">
        <v>37705</v>
      </c>
      <c r="D10987" s="4" t="s">
        <v>37706</v>
      </c>
      <c r="E10987" s="4" t="s">
        <v>10</v>
      </c>
      <c r="F10987" s="4" t="s">
        <v>37707</v>
      </c>
      <c r="G10987" s="4" t="s">
        <v>12</v>
      </c>
    </row>
    <row r="10988" customFormat="false" ht="15.75" hidden="false" customHeight="false" outlineLevel="0" collapsed="false">
      <c r="A10988" s="3" t="n">
        <v>10987</v>
      </c>
      <c r="B10988" s="4" t="s">
        <v>37708</v>
      </c>
      <c r="C10988" s="4" t="s">
        <v>1493</v>
      </c>
      <c r="D10988" s="4" t="s">
        <v>37709</v>
      </c>
      <c r="E10988" s="4" t="s">
        <v>10</v>
      </c>
      <c r="F10988" s="4" t="s">
        <v>37710</v>
      </c>
      <c r="G10988" s="4" t="s">
        <v>12</v>
      </c>
    </row>
    <row r="10989" customFormat="false" ht="15.75" hidden="false" customHeight="false" outlineLevel="0" collapsed="false">
      <c r="A10989" s="3" t="n">
        <v>10988</v>
      </c>
      <c r="B10989" s="4" t="s">
        <v>37711</v>
      </c>
      <c r="C10989" s="4" t="s">
        <v>37712</v>
      </c>
      <c r="D10989" s="4" t="s">
        <v>37713</v>
      </c>
      <c r="E10989" s="4" t="n">
        <f aca="false">+914442896000</f>
        <v>914442896000</v>
      </c>
      <c r="F10989" s="4" t="s">
        <v>37714</v>
      </c>
      <c r="G10989" s="4" t="s">
        <v>12</v>
      </c>
    </row>
    <row r="10990" customFormat="false" ht="15.75" hidden="false" customHeight="false" outlineLevel="0" collapsed="false">
      <c r="A10990" s="3" t="n">
        <v>10989</v>
      </c>
      <c r="B10990" s="4" t="s">
        <v>37715</v>
      </c>
      <c r="C10990" s="4" t="s">
        <v>37716</v>
      </c>
      <c r="D10990" s="4" t="s">
        <v>37717</v>
      </c>
      <c r="E10990" s="4" t="s">
        <v>10</v>
      </c>
      <c r="F10990" s="4" t="s">
        <v>37718</v>
      </c>
      <c r="G10990" s="4" t="s">
        <v>12</v>
      </c>
    </row>
    <row r="10991" customFormat="false" ht="15.75" hidden="false" customHeight="false" outlineLevel="0" collapsed="false">
      <c r="A10991" s="3" t="n">
        <v>10990</v>
      </c>
      <c r="B10991" s="4" t="s">
        <v>37719</v>
      </c>
      <c r="C10991" s="4" t="s">
        <v>1575</v>
      </c>
      <c r="D10991" s="4" t="s">
        <v>37720</v>
      </c>
      <c r="E10991" s="4" t="n">
        <f aca="false">+912242385700</f>
        <v>912242385700</v>
      </c>
      <c r="F10991" s="4" t="s">
        <v>37721</v>
      </c>
      <c r="G10991" s="4" t="s">
        <v>12</v>
      </c>
    </row>
    <row r="10992" customFormat="false" ht="15.75" hidden="false" customHeight="false" outlineLevel="0" collapsed="false">
      <c r="A10992" s="3" t="n">
        <v>10991</v>
      </c>
      <c r="B10992" s="4" t="s">
        <v>37722</v>
      </c>
      <c r="C10992" s="4" t="s">
        <v>37723</v>
      </c>
      <c r="D10992" s="4" t="s">
        <v>37724</v>
      </c>
      <c r="E10992" s="4" t="s">
        <v>10</v>
      </c>
      <c r="F10992" s="4" t="s">
        <v>37725</v>
      </c>
      <c r="G10992" s="4" t="s">
        <v>12</v>
      </c>
    </row>
    <row r="10993" customFormat="false" ht="15.75" hidden="false" customHeight="false" outlineLevel="0" collapsed="false">
      <c r="A10993" s="3" t="n">
        <v>10992</v>
      </c>
      <c r="B10993" s="4" t="s">
        <v>37726</v>
      </c>
      <c r="C10993" s="4" t="s">
        <v>37727</v>
      </c>
      <c r="D10993" s="4" t="s">
        <v>37728</v>
      </c>
      <c r="E10993" s="4" t="n">
        <f aca="false">+918065694331</f>
        <v>918065694331</v>
      </c>
      <c r="F10993" s="4" t="s">
        <v>37729</v>
      </c>
      <c r="G10993" s="4" t="s">
        <v>12</v>
      </c>
    </row>
    <row r="10994" customFormat="false" ht="15.75" hidden="false" customHeight="false" outlineLevel="0" collapsed="false">
      <c r="A10994" s="3" t="n">
        <v>10993</v>
      </c>
      <c r="B10994" s="4" t="s">
        <v>37730</v>
      </c>
      <c r="C10994" s="4" t="s">
        <v>3495</v>
      </c>
      <c r="D10994" s="4" t="s">
        <v>37731</v>
      </c>
      <c r="E10994" s="4" t="n">
        <f aca="false">+918040402100</f>
        <v>918040402100</v>
      </c>
      <c r="F10994" s="4" t="s">
        <v>37732</v>
      </c>
      <c r="G10994" s="4" t="s">
        <v>12</v>
      </c>
    </row>
    <row r="10995" customFormat="false" ht="15.75" hidden="false" customHeight="false" outlineLevel="0" collapsed="false">
      <c r="A10995" s="3" t="n">
        <v>10994</v>
      </c>
      <c r="B10995" s="4" t="s">
        <v>37733</v>
      </c>
      <c r="C10995" s="4" t="s">
        <v>37734</v>
      </c>
      <c r="D10995" s="4" t="s">
        <v>37735</v>
      </c>
      <c r="E10995" s="4" t="n">
        <f aca="false">+919995257227</f>
        <v>919995257227</v>
      </c>
      <c r="F10995" s="4" t="s">
        <v>37736</v>
      </c>
      <c r="G10995" s="4" t="s">
        <v>12</v>
      </c>
    </row>
    <row r="10996" customFormat="false" ht="15.75" hidden="false" customHeight="false" outlineLevel="0" collapsed="false">
      <c r="A10996" s="3" t="n">
        <v>10995</v>
      </c>
      <c r="B10996" s="4" t="s">
        <v>37737</v>
      </c>
      <c r="C10996" s="4" t="s">
        <v>37738</v>
      </c>
      <c r="D10996" s="6" t="s">
        <v>37739</v>
      </c>
      <c r="E10996" s="4" t="s">
        <v>10</v>
      </c>
      <c r="F10996" s="4" t="s">
        <v>37740</v>
      </c>
      <c r="G10996" s="4" t="s">
        <v>12</v>
      </c>
    </row>
    <row r="10997" customFormat="false" ht="15.75" hidden="false" customHeight="false" outlineLevel="0" collapsed="false">
      <c r="A10997" s="3" t="n">
        <v>10996</v>
      </c>
      <c r="B10997" s="5" t="s">
        <v>37741</v>
      </c>
      <c r="C10997" s="4" t="s">
        <v>37742</v>
      </c>
      <c r="D10997" s="4" t="s">
        <v>37743</v>
      </c>
      <c r="E10997" s="4" t="s">
        <v>10</v>
      </c>
      <c r="F10997" s="4" t="s">
        <v>37744</v>
      </c>
      <c r="G10997" s="4" t="s">
        <v>12</v>
      </c>
    </row>
    <row r="10998" customFormat="false" ht="15.75" hidden="false" customHeight="false" outlineLevel="0" collapsed="false">
      <c r="A10998" s="3" t="n">
        <v>10997</v>
      </c>
      <c r="B10998" s="4" t="s">
        <v>37745</v>
      </c>
      <c r="C10998" s="4" t="s">
        <v>37746</v>
      </c>
      <c r="D10998" s="4" t="s">
        <v>37747</v>
      </c>
      <c r="E10998" s="4" t="n">
        <f aca="false">+914422251104</f>
        <v>914422251104</v>
      </c>
      <c r="F10998" s="4" t="s">
        <v>37748</v>
      </c>
      <c r="G10998" s="4" t="s">
        <v>12</v>
      </c>
    </row>
    <row r="10999" customFormat="false" ht="15.75" hidden="false" customHeight="false" outlineLevel="0" collapsed="false">
      <c r="A10999" s="3" t="n">
        <v>10998</v>
      </c>
      <c r="B10999" s="4" t="s">
        <v>37749</v>
      </c>
      <c r="C10999" s="4" t="s">
        <v>6853</v>
      </c>
      <c r="D10999" s="10" t="s">
        <v>37750</v>
      </c>
      <c r="E10999" s="4" t="s">
        <v>10</v>
      </c>
      <c r="F10999" s="4" t="s">
        <v>37751</v>
      </c>
      <c r="G10999" s="4" t="s">
        <v>12</v>
      </c>
    </row>
    <row r="11000" customFormat="false" ht="15.75" hidden="false" customHeight="false" outlineLevel="0" collapsed="false">
      <c r="A11000" s="3" t="n">
        <v>10999</v>
      </c>
      <c r="B11000" s="4" t="s">
        <v>37752</v>
      </c>
      <c r="C11000" s="4" t="s">
        <v>31</v>
      </c>
      <c r="D11000" s="4" t="s">
        <v>37753</v>
      </c>
      <c r="E11000" s="4" t="s">
        <v>37754</v>
      </c>
      <c r="F11000" s="4" t="s">
        <v>37755</v>
      </c>
      <c r="G11000" s="4" t="s">
        <v>12</v>
      </c>
    </row>
    <row r="11001" customFormat="false" ht="15.75" hidden="false" customHeight="false" outlineLevel="0" collapsed="false">
      <c r="A11001" s="3" t="n">
        <v>11000</v>
      </c>
      <c r="B11001" s="4" t="s">
        <v>37756</v>
      </c>
      <c r="C11001" s="4" t="s">
        <v>31</v>
      </c>
      <c r="D11001" s="4" t="s">
        <v>37757</v>
      </c>
      <c r="E11001" s="4" t="s">
        <v>10</v>
      </c>
      <c r="F11001" s="4" t="s">
        <v>37758</v>
      </c>
      <c r="G11001" s="4" t="s">
        <v>12</v>
      </c>
    </row>
    <row r="11002" customFormat="false" ht="15.75" hidden="false" customHeight="false" outlineLevel="0" collapsed="false">
      <c r="A11002" s="3" t="n">
        <v>11001</v>
      </c>
      <c r="B11002" s="4" t="s">
        <v>37759</v>
      </c>
      <c r="C11002" s="4" t="s">
        <v>500</v>
      </c>
      <c r="D11002" s="4" t="s">
        <v>37760</v>
      </c>
      <c r="E11002" s="4" t="s">
        <v>10</v>
      </c>
      <c r="F11002" s="4" t="s">
        <v>37761</v>
      </c>
      <c r="G11002" s="4" t="s">
        <v>12</v>
      </c>
    </row>
    <row r="11003" customFormat="false" ht="15.75" hidden="false" customHeight="false" outlineLevel="0" collapsed="false">
      <c r="A11003" s="3" t="n">
        <v>11002</v>
      </c>
      <c r="B11003" s="4" t="s">
        <v>37762</v>
      </c>
      <c r="C11003" s="4" t="s">
        <v>6853</v>
      </c>
      <c r="D11003" s="4" t="s">
        <v>37763</v>
      </c>
      <c r="E11003" s="4" t="s">
        <v>10</v>
      </c>
      <c r="F11003" s="4" t="s">
        <v>37764</v>
      </c>
      <c r="G11003" s="4" t="s">
        <v>12</v>
      </c>
    </row>
    <row r="11004" customFormat="false" ht="15.75" hidden="false" customHeight="false" outlineLevel="0" collapsed="false">
      <c r="A11004" s="3" t="n">
        <v>11003</v>
      </c>
      <c r="B11004" s="4" t="s">
        <v>37765</v>
      </c>
      <c r="C11004" s="4" t="s">
        <v>37766</v>
      </c>
      <c r="D11004" s="4" t="s">
        <v>37767</v>
      </c>
      <c r="E11004" s="4" t="s">
        <v>10</v>
      </c>
      <c r="F11004" s="4" t="s">
        <v>37768</v>
      </c>
      <c r="G11004" s="4" t="s">
        <v>12</v>
      </c>
    </row>
    <row r="11005" customFormat="false" ht="15.75" hidden="false" customHeight="false" outlineLevel="0" collapsed="false">
      <c r="A11005" s="3" t="n">
        <v>11004</v>
      </c>
      <c r="B11005" s="4" t="s">
        <v>37769</v>
      </c>
      <c r="C11005" s="4" t="s">
        <v>37770</v>
      </c>
      <c r="D11005" s="4" t="s">
        <v>37771</v>
      </c>
      <c r="E11005" s="4" t="n">
        <f aca="false">+914132655946</f>
        <v>914132655946</v>
      </c>
      <c r="F11005" s="4" t="s">
        <v>37772</v>
      </c>
      <c r="G11005" s="4" t="s">
        <v>12</v>
      </c>
    </row>
    <row r="11006" customFormat="false" ht="15.75" hidden="false" customHeight="false" outlineLevel="0" collapsed="false">
      <c r="A11006" s="3" t="n">
        <v>11005</v>
      </c>
      <c r="B11006" s="4" t="s">
        <v>37773</v>
      </c>
      <c r="C11006" s="4" t="s">
        <v>37774</v>
      </c>
      <c r="D11006" s="4" t="s">
        <v>37775</v>
      </c>
      <c r="E11006" s="4" t="s">
        <v>10</v>
      </c>
      <c r="F11006" s="4" t="s">
        <v>37776</v>
      </c>
      <c r="G11006" s="4" t="s">
        <v>12</v>
      </c>
    </row>
    <row r="11007" customFormat="false" ht="15.75" hidden="false" customHeight="false" outlineLevel="0" collapsed="false">
      <c r="A11007" s="3" t="n">
        <v>11006</v>
      </c>
      <c r="B11007" s="4" t="s">
        <v>37777</v>
      </c>
      <c r="C11007" s="4" t="s">
        <v>37778</v>
      </c>
      <c r="D11007" s="4" t="s">
        <v>37779</v>
      </c>
      <c r="E11007" s="4" t="n">
        <f aca="false">+912533260006</f>
        <v>912533260006</v>
      </c>
      <c r="F11007" s="4" t="s">
        <v>37780</v>
      </c>
      <c r="G11007" s="4" t="s">
        <v>12</v>
      </c>
    </row>
    <row r="11008" customFormat="false" ht="15.75" hidden="false" customHeight="false" outlineLevel="0" collapsed="false">
      <c r="A11008" s="3" t="n">
        <v>11007</v>
      </c>
      <c r="B11008" s="4" t="s">
        <v>37781</v>
      </c>
      <c r="C11008" s="10" t="s">
        <v>37782</v>
      </c>
      <c r="D11008" s="4" t="s">
        <v>37783</v>
      </c>
      <c r="E11008" s="4" t="s">
        <v>10</v>
      </c>
      <c r="F11008" s="4" t="s">
        <v>37784</v>
      </c>
      <c r="G11008" s="4" t="s">
        <v>12</v>
      </c>
    </row>
    <row r="11009" customFormat="false" ht="15.75" hidden="false" customHeight="false" outlineLevel="0" collapsed="false">
      <c r="A11009" s="3" t="n">
        <v>11008</v>
      </c>
      <c r="B11009" s="4" t="s">
        <v>37785</v>
      </c>
      <c r="C11009" s="4" t="s">
        <v>31</v>
      </c>
      <c r="D11009" s="4" t="s">
        <v>37786</v>
      </c>
      <c r="E11009" s="4" t="n">
        <f aca="false">+914716537510</f>
        <v>914716537510</v>
      </c>
      <c r="F11009" s="4" t="s">
        <v>37787</v>
      </c>
      <c r="G11009" s="4" t="s">
        <v>12</v>
      </c>
    </row>
    <row r="11010" customFormat="false" ht="15.75" hidden="false" customHeight="false" outlineLevel="0" collapsed="false">
      <c r="A11010" s="3" t="n">
        <v>11009</v>
      </c>
      <c r="B11010" s="4" t="s">
        <v>37788</v>
      </c>
      <c r="C11010" s="4" t="s">
        <v>163</v>
      </c>
      <c r="D11010" s="4" t="s">
        <v>37789</v>
      </c>
      <c r="E11010" s="4" t="n">
        <f aca="false">+918040577785</f>
        <v>918040577785</v>
      </c>
      <c r="F11010" s="4" t="s">
        <v>37790</v>
      </c>
      <c r="G11010" s="4" t="s">
        <v>12</v>
      </c>
    </row>
    <row r="11011" customFormat="false" ht="15.75" hidden="false" customHeight="false" outlineLevel="0" collapsed="false">
      <c r="A11011" s="3" t="n">
        <v>11010</v>
      </c>
      <c r="B11011" s="4" t="s">
        <v>37791</v>
      </c>
      <c r="C11011" s="4" t="s">
        <v>31</v>
      </c>
      <c r="D11011" s="4" t="s">
        <v>37792</v>
      </c>
      <c r="E11011" s="4" t="s">
        <v>10</v>
      </c>
      <c r="F11011" s="4" t="s">
        <v>37793</v>
      </c>
      <c r="G11011" s="4" t="s">
        <v>12</v>
      </c>
    </row>
    <row r="11012" customFormat="false" ht="15.75" hidden="false" customHeight="false" outlineLevel="0" collapsed="false">
      <c r="A11012" s="3" t="n">
        <v>11011</v>
      </c>
      <c r="B11012" s="4" t="s">
        <v>37794</v>
      </c>
      <c r="C11012" s="4" t="s">
        <v>37795</v>
      </c>
      <c r="D11012" s="4" t="s">
        <v>37796</v>
      </c>
      <c r="E11012" s="4" t="s">
        <v>10</v>
      </c>
      <c r="F11012" s="4" t="s">
        <v>37797</v>
      </c>
      <c r="G11012" s="4" t="s">
        <v>12</v>
      </c>
    </row>
    <row r="11013" customFormat="false" ht="15.75" hidden="false" customHeight="false" outlineLevel="0" collapsed="false">
      <c r="A11013" s="3" t="n">
        <v>11012</v>
      </c>
      <c r="B11013" s="4" t="s">
        <v>37798</v>
      </c>
      <c r="C11013" s="4" t="s">
        <v>16607</v>
      </c>
      <c r="D11013" s="4" t="s">
        <v>37799</v>
      </c>
      <c r="E11013" s="4" t="s">
        <v>10</v>
      </c>
      <c r="F11013" s="4" t="s">
        <v>37800</v>
      </c>
      <c r="G11013" s="4" t="s">
        <v>12</v>
      </c>
    </row>
    <row r="11014" customFormat="false" ht="15.75" hidden="false" customHeight="false" outlineLevel="0" collapsed="false">
      <c r="A11014" s="3" t="n">
        <v>11013</v>
      </c>
      <c r="B11014" s="4" t="s">
        <v>37801</v>
      </c>
      <c r="C11014" s="4" t="s">
        <v>6690</v>
      </c>
      <c r="D11014" s="4" t="s">
        <v>37802</v>
      </c>
      <c r="E11014" s="4" t="n">
        <f aca="false">+911149637956</f>
        <v>911149637956</v>
      </c>
      <c r="F11014" s="4" t="s">
        <v>37803</v>
      </c>
      <c r="G11014" s="4" t="s">
        <v>12</v>
      </c>
    </row>
    <row r="11015" customFormat="false" ht="15.75" hidden="false" customHeight="false" outlineLevel="0" collapsed="false">
      <c r="A11015" s="3" t="n">
        <v>11014</v>
      </c>
      <c r="B11015" s="4" t="s">
        <v>37804</v>
      </c>
      <c r="C11015" s="4" t="s">
        <v>37805</v>
      </c>
      <c r="D11015" s="4" t="s">
        <v>37806</v>
      </c>
      <c r="E11015" s="4" t="s">
        <v>10</v>
      </c>
      <c r="F11015" s="4" t="s">
        <v>37807</v>
      </c>
      <c r="G11015" s="4" t="s">
        <v>12</v>
      </c>
    </row>
    <row r="11016" customFormat="false" ht="15.75" hidden="false" customHeight="false" outlineLevel="0" collapsed="false">
      <c r="A11016" s="3" t="n">
        <v>11015</v>
      </c>
      <c r="B11016" s="4" t="s">
        <v>37808</v>
      </c>
      <c r="C11016" s="4" t="s">
        <v>37809</v>
      </c>
      <c r="D11016" s="4" t="s">
        <v>37810</v>
      </c>
      <c r="E11016" s="4" t="n">
        <f aca="false">+919840888848</f>
        <v>919840888848</v>
      </c>
      <c r="F11016" s="4" t="s">
        <v>37811</v>
      </c>
      <c r="G11016" s="4" t="s">
        <v>12</v>
      </c>
    </row>
    <row r="11017" customFormat="false" ht="15.75" hidden="false" customHeight="false" outlineLevel="0" collapsed="false">
      <c r="A11017" s="3" t="n">
        <v>11016</v>
      </c>
      <c r="B11017" s="4" t="s">
        <v>37812</v>
      </c>
      <c r="C11017" s="4" t="s">
        <v>31</v>
      </c>
      <c r="D11017" s="4" t="s">
        <v>37813</v>
      </c>
      <c r="E11017" s="4" t="n">
        <f aca="false">+912652225677</f>
        <v>912652225677</v>
      </c>
      <c r="F11017" s="4" t="s">
        <v>37814</v>
      </c>
      <c r="G11017" s="4" t="s">
        <v>12</v>
      </c>
    </row>
    <row r="11018" customFormat="false" ht="15.75" hidden="false" customHeight="false" outlineLevel="0" collapsed="false">
      <c r="A11018" s="3" t="n">
        <v>11017</v>
      </c>
      <c r="B11018" s="4" t="s">
        <v>37815</v>
      </c>
      <c r="C11018" s="4" t="s">
        <v>37816</v>
      </c>
      <c r="D11018" s="4" t="s">
        <v>37817</v>
      </c>
      <c r="E11018" s="4" t="s">
        <v>10</v>
      </c>
      <c r="F11018" s="4" t="s">
        <v>37818</v>
      </c>
      <c r="G11018" s="4" t="s">
        <v>12</v>
      </c>
    </row>
    <row r="11019" customFormat="false" ht="15.75" hidden="false" customHeight="false" outlineLevel="0" collapsed="false">
      <c r="A11019" s="3" t="n">
        <v>11018</v>
      </c>
      <c r="B11019" s="4" t="s">
        <v>37819</v>
      </c>
      <c r="C11019" s="4" t="s">
        <v>37820</v>
      </c>
      <c r="D11019" s="4" t="s">
        <v>37821</v>
      </c>
      <c r="E11019" s="4" t="n">
        <f aca="false">+919673002620</f>
        <v>919673002620</v>
      </c>
      <c r="F11019" s="4" t="s">
        <v>37822</v>
      </c>
      <c r="G11019" s="4" t="s">
        <v>12</v>
      </c>
    </row>
    <row r="11020" customFormat="false" ht="15.75" hidden="false" customHeight="false" outlineLevel="0" collapsed="false">
      <c r="A11020" s="3" t="n">
        <v>11019</v>
      </c>
      <c r="B11020" s="4" t="s">
        <v>37823</v>
      </c>
      <c r="C11020" s="4" t="s">
        <v>6831</v>
      </c>
      <c r="D11020" s="4" t="s">
        <v>37824</v>
      </c>
      <c r="E11020" s="4" t="s">
        <v>10</v>
      </c>
      <c r="F11020" s="4" t="s">
        <v>37825</v>
      </c>
      <c r="G11020" s="4" t="s">
        <v>12</v>
      </c>
    </row>
    <row r="11021" customFormat="false" ht="15.75" hidden="false" customHeight="false" outlineLevel="0" collapsed="false">
      <c r="A11021" s="3" t="n">
        <v>11020</v>
      </c>
      <c r="B11021" s="4" t="s">
        <v>37826</v>
      </c>
      <c r="C11021" s="4" t="s">
        <v>37827</v>
      </c>
      <c r="D11021" s="4" t="s">
        <v>37828</v>
      </c>
      <c r="E11021" s="4" t="s">
        <v>10</v>
      </c>
      <c r="F11021" s="4" t="s">
        <v>37829</v>
      </c>
      <c r="G11021" s="4" t="s">
        <v>12</v>
      </c>
    </row>
    <row r="11022" customFormat="false" ht="15.75" hidden="false" customHeight="false" outlineLevel="0" collapsed="false">
      <c r="A11022" s="3" t="n">
        <v>11021</v>
      </c>
      <c r="B11022" s="4" t="s">
        <v>37830</v>
      </c>
      <c r="C11022" s="4" t="s">
        <v>31</v>
      </c>
      <c r="D11022" s="6" t="s">
        <v>37831</v>
      </c>
      <c r="E11022" s="4" t="s">
        <v>37832</v>
      </c>
      <c r="F11022" s="4" t="s">
        <v>37833</v>
      </c>
      <c r="G11022" s="4" t="s">
        <v>12</v>
      </c>
    </row>
    <row r="11023" customFormat="false" ht="15.75" hidden="false" customHeight="false" outlineLevel="0" collapsed="false">
      <c r="A11023" s="3" t="n">
        <v>11022</v>
      </c>
      <c r="B11023" s="4" t="s">
        <v>37834</v>
      </c>
      <c r="C11023" s="4" t="s">
        <v>316</v>
      </c>
      <c r="D11023" s="4" t="s">
        <v>37835</v>
      </c>
      <c r="E11023" s="4" t="n">
        <f aca="false">+914066616704</f>
        <v>914066616704</v>
      </c>
      <c r="F11023" s="4" t="s">
        <v>37836</v>
      </c>
      <c r="G11023" s="4" t="s">
        <v>12</v>
      </c>
    </row>
    <row r="11024" customFormat="false" ht="15.75" hidden="false" customHeight="false" outlineLevel="0" collapsed="false">
      <c r="A11024" s="3" t="n">
        <v>11023</v>
      </c>
      <c r="B11024" s="4" t="s">
        <v>37837</v>
      </c>
      <c r="C11024" s="4" t="s">
        <v>31</v>
      </c>
      <c r="D11024" s="4" t="s">
        <v>37838</v>
      </c>
      <c r="E11024" s="4" t="s">
        <v>10</v>
      </c>
      <c r="F11024" s="4" t="s">
        <v>37839</v>
      </c>
      <c r="G11024" s="4" t="s">
        <v>12</v>
      </c>
    </row>
    <row r="11025" customFormat="false" ht="15.75" hidden="false" customHeight="false" outlineLevel="0" collapsed="false">
      <c r="A11025" s="3" t="n">
        <v>11024</v>
      </c>
      <c r="B11025" s="4" t="s">
        <v>37840</v>
      </c>
      <c r="C11025" s="4" t="s">
        <v>37841</v>
      </c>
      <c r="D11025" s="4" t="s">
        <v>37842</v>
      </c>
      <c r="E11025" s="4" t="n">
        <f aca="false">+914069993201</f>
        <v>914069993201</v>
      </c>
      <c r="F11025" s="4" t="s">
        <v>37843</v>
      </c>
      <c r="G11025" s="4" t="s">
        <v>12</v>
      </c>
    </row>
    <row r="11026" customFormat="false" ht="15.75" hidden="false" customHeight="false" outlineLevel="0" collapsed="false">
      <c r="A11026" s="3" t="n">
        <v>11025</v>
      </c>
      <c r="B11026" s="4" t="s">
        <v>37844</v>
      </c>
      <c r="C11026" s="4" t="s">
        <v>37845</v>
      </c>
      <c r="D11026" s="4" t="s">
        <v>37846</v>
      </c>
      <c r="E11026" s="4" t="s">
        <v>10</v>
      </c>
      <c r="F11026" s="4" t="s">
        <v>37847</v>
      </c>
      <c r="G11026" s="4" t="s">
        <v>12</v>
      </c>
    </row>
    <row r="11027" customFormat="false" ht="15.75" hidden="false" customHeight="false" outlineLevel="0" collapsed="false">
      <c r="A11027" s="3" t="n">
        <v>11026</v>
      </c>
      <c r="B11027" s="4" t="s">
        <v>37848</v>
      </c>
      <c r="C11027" s="4" t="s">
        <v>37849</v>
      </c>
      <c r="D11027" s="4" t="s">
        <v>37850</v>
      </c>
      <c r="E11027" s="4" t="s">
        <v>10</v>
      </c>
      <c r="F11027" s="4" t="s">
        <v>37851</v>
      </c>
      <c r="G11027" s="4" t="s">
        <v>12</v>
      </c>
    </row>
    <row r="11028" customFormat="false" ht="15.75" hidden="false" customHeight="false" outlineLevel="0" collapsed="false">
      <c r="A11028" s="3" t="n">
        <v>11027</v>
      </c>
      <c r="B11028" s="4" t="s">
        <v>37852</v>
      </c>
      <c r="C11028" s="4" t="s">
        <v>23908</v>
      </c>
      <c r="D11028" s="4" t="s">
        <v>37853</v>
      </c>
      <c r="E11028" s="4" t="s">
        <v>10</v>
      </c>
      <c r="F11028" s="4" t="s">
        <v>37854</v>
      </c>
      <c r="G11028" s="4" t="s">
        <v>12</v>
      </c>
    </row>
    <row r="11029" customFormat="false" ht="15.75" hidden="false" customHeight="false" outlineLevel="0" collapsed="false">
      <c r="A11029" s="3" t="n">
        <v>11028</v>
      </c>
      <c r="B11029" s="4" t="s">
        <v>37855</v>
      </c>
      <c r="C11029" s="4" t="s">
        <v>2163</v>
      </c>
      <c r="D11029" s="4" t="s">
        <v>37856</v>
      </c>
      <c r="E11029" s="4" t="s">
        <v>37857</v>
      </c>
      <c r="F11029" s="4" t="s">
        <v>37858</v>
      </c>
      <c r="G11029" s="4" t="s">
        <v>12</v>
      </c>
    </row>
    <row r="11030" customFormat="false" ht="15.75" hidden="false" customHeight="false" outlineLevel="0" collapsed="false">
      <c r="A11030" s="3" t="n">
        <v>11029</v>
      </c>
      <c r="B11030" s="4" t="s">
        <v>37859</v>
      </c>
      <c r="C11030" s="4" t="s">
        <v>37860</v>
      </c>
      <c r="D11030" s="4" t="s">
        <v>37861</v>
      </c>
      <c r="E11030" s="4" t="s">
        <v>10</v>
      </c>
      <c r="F11030" s="4" t="s">
        <v>37862</v>
      </c>
      <c r="G11030" s="4" t="s">
        <v>12</v>
      </c>
    </row>
    <row r="11031" customFormat="false" ht="15.75" hidden="false" customHeight="false" outlineLevel="0" collapsed="false">
      <c r="A11031" s="3" t="n">
        <v>11030</v>
      </c>
      <c r="B11031" s="4" t="s">
        <v>37863</v>
      </c>
      <c r="C11031" s="4" t="s">
        <v>31</v>
      </c>
      <c r="D11031" s="4" t="s">
        <v>37864</v>
      </c>
      <c r="E11031" s="4" t="s">
        <v>37865</v>
      </c>
      <c r="F11031" s="4" t="s">
        <v>37866</v>
      </c>
      <c r="G11031" s="4" t="s">
        <v>12</v>
      </c>
    </row>
    <row r="11032" customFormat="false" ht="15.75" hidden="false" customHeight="false" outlineLevel="0" collapsed="false">
      <c r="A11032" s="3" t="n">
        <v>11031</v>
      </c>
      <c r="B11032" s="4" t="s">
        <v>37867</v>
      </c>
      <c r="C11032" s="4" t="s">
        <v>37868</v>
      </c>
      <c r="D11032" s="4" t="s">
        <v>37869</v>
      </c>
      <c r="E11032" s="4" t="s">
        <v>10</v>
      </c>
      <c r="F11032" s="4" t="s">
        <v>37870</v>
      </c>
      <c r="G11032" s="4" t="s">
        <v>12</v>
      </c>
    </row>
    <row r="11033" customFormat="false" ht="15.75" hidden="false" customHeight="false" outlineLevel="0" collapsed="false">
      <c r="A11033" s="3" t="n">
        <v>11032</v>
      </c>
      <c r="B11033" s="4" t="s">
        <v>37871</v>
      </c>
      <c r="C11033" s="4" t="s">
        <v>4791</v>
      </c>
      <c r="D11033" s="4" t="s">
        <v>37872</v>
      </c>
      <c r="E11033" s="4" t="n">
        <f aca="false">+912239504821</f>
        <v>912239504821</v>
      </c>
      <c r="F11033" s="4" t="s">
        <v>37873</v>
      </c>
      <c r="G11033" s="4" t="s">
        <v>12</v>
      </c>
    </row>
    <row r="11034" customFormat="false" ht="15.75" hidden="false" customHeight="false" outlineLevel="0" collapsed="false">
      <c r="A11034" s="3" t="n">
        <v>11033</v>
      </c>
      <c r="B11034" s="4" t="s">
        <v>37874</v>
      </c>
      <c r="C11034" s="4" t="s">
        <v>6853</v>
      </c>
      <c r="D11034" s="4" t="s">
        <v>37875</v>
      </c>
      <c r="E11034" s="4" t="n">
        <f aca="false">+918110304730</f>
        <v>918110304730</v>
      </c>
      <c r="F11034" s="4" t="s">
        <v>37876</v>
      </c>
      <c r="G11034" s="4" t="s">
        <v>12</v>
      </c>
    </row>
    <row r="11035" customFormat="false" ht="15.75" hidden="false" customHeight="false" outlineLevel="0" collapsed="false">
      <c r="A11035" s="3" t="n">
        <v>11034</v>
      </c>
      <c r="B11035" s="4" t="s">
        <v>37877</v>
      </c>
      <c r="C11035" s="4" t="s">
        <v>3336</v>
      </c>
      <c r="D11035" s="4" t="s">
        <v>37878</v>
      </c>
      <c r="E11035" s="4" t="n">
        <f aca="false">+918040228300</f>
        <v>918040228300</v>
      </c>
      <c r="F11035" s="4" t="s">
        <v>37879</v>
      </c>
      <c r="G11035" s="4" t="s">
        <v>12</v>
      </c>
    </row>
    <row r="11036" customFormat="false" ht="15.75" hidden="false" customHeight="false" outlineLevel="0" collapsed="false">
      <c r="A11036" s="3" t="n">
        <v>11035</v>
      </c>
      <c r="B11036" s="4" t="s">
        <v>37880</v>
      </c>
      <c r="C11036" s="4" t="s">
        <v>14</v>
      </c>
      <c r="D11036" s="4" t="s">
        <v>37881</v>
      </c>
      <c r="E11036" s="4" t="n">
        <f aca="false">+913366018806</f>
        <v>913366018806</v>
      </c>
      <c r="F11036" s="4" t="s">
        <v>37882</v>
      </c>
      <c r="G11036" s="4" t="s">
        <v>12</v>
      </c>
    </row>
    <row r="11037" customFormat="false" ht="15.75" hidden="false" customHeight="false" outlineLevel="0" collapsed="false">
      <c r="A11037" s="3" t="n">
        <v>11036</v>
      </c>
      <c r="B11037" s="5" t="s">
        <v>37883</v>
      </c>
      <c r="C11037" s="4" t="s">
        <v>37884</v>
      </c>
      <c r="D11037" s="4" t="s">
        <v>37885</v>
      </c>
      <c r="E11037" s="4" t="s">
        <v>10</v>
      </c>
      <c r="F11037" s="4" t="s">
        <v>37886</v>
      </c>
      <c r="G11037" s="4" t="s">
        <v>12</v>
      </c>
    </row>
    <row r="11038" customFormat="false" ht="15.75" hidden="false" customHeight="false" outlineLevel="0" collapsed="false">
      <c r="A11038" s="3" t="n">
        <v>11037</v>
      </c>
      <c r="B11038" s="4" t="s">
        <v>37887</v>
      </c>
      <c r="C11038" s="4" t="s">
        <v>29801</v>
      </c>
      <c r="D11038" s="4" t="s">
        <v>37888</v>
      </c>
      <c r="E11038" s="4" t="s">
        <v>10</v>
      </c>
      <c r="F11038" s="4" t="s">
        <v>37889</v>
      </c>
      <c r="G11038" s="4" t="s">
        <v>12</v>
      </c>
    </row>
    <row r="11039" customFormat="false" ht="15.75" hidden="false" customHeight="false" outlineLevel="0" collapsed="false">
      <c r="A11039" s="3" t="n">
        <v>11038</v>
      </c>
      <c r="B11039" s="4" t="s">
        <v>37890</v>
      </c>
      <c r="C11039" s="4" t="s">
        <v>37891</v>
      </c>
      <c r="D11039" s="4" t="s">
        <v>37892</v>
      </c>
      <c r="E11039" s="4" t="s">
        <v>10</v>
      </c>
      <c r="F11039" s="4" t="s">
        <v>37893</v>
      </c>
      <c r="G11039" s="4" t="s">
        <v>12</v>
      </c>
    </row>
    <row r="11040" customFormat="false" ht="15.75" hidden="false" customHeight="false" outlineLevel="0" collapsed="false">
      <c r="A11040" s="3" t="n">
        <v>11039</v>
      </c>
      <c r="B11040" s="4" t="s">
        <v>37894</v>
      </c>
      <c r="C11040" s="4" t="s">
        <v>37895</v>
      </c>
      <c r="D11040" s="4" t="s">
        <v>37896</v>
      </c>
      <c r="E11040" s="4" t="n">
        <f aca="false">+912025870809</f>
        <v>912025870809</v>
      </c>
      <c r="F11040" s="4" t="s">
        <v>27261</v>
      </c>
      <c r="G11040" s="4" t="s">
        <v>12</v>
      </c>
    </row>
    <row r="11041" customFormat="false" ht="15.75" hidden="false" customHeight="false" outlineLevel="0" collapsed="false">
      <c r="A11041" s="3" t="n">
        <v>11040</v>
      </c>
      <c r="B11041" s="4" t="s">
        <v>37897</v>
      </c>
      <c r="C11041" s="4" t="s">
        <v>37898</v>
      </c>
      <c r="D11041" s="4" t="s">
        <v>37899</v>
      </c>
      <c r="E11041" s="4" t="n">
        <f aca="false">+914027016525</f>
        <v>914027016525</v>
      </c>
      <c r="F11041" s="4" t="s">
        <v>37900</v>
      </c>
      <c r="G11041" s="4" t="s">
        <v>12</v>
      </c>
    </row>
    <row r="11042" customFormat="false" ht="15.75" hidden="false" customHeight="false" outlineLevel="0" collapsed="false">
      <c r="A11042" s="3" t="n">
        <v>11041</v>
      </c>
      <c r="B11042" s="4" t="s">
        <v>37901</v>
      </c>
      <c r="C11042" s="4" t="s">
        <v>6853</v>
      </c>
      <c r="D11042" s="4" t="s">
        <v>37902</v>
      </c>
      <c r="E11042" s="4" t="s">
        <v>10</v>
      </c>
      <c r="F11042" s="4" t="s">
        <v>10</v>
      </c>
      <c r="G11042" s="7" t="s">
        <v>146</v>
      </c>
    </row>
    <row r="11043" customFormat="false" ht="15.75" hidden="false" customHeight="false" outlineLevel="0" collapsed="false">
      <c r="A11043" s="3" t="n">
        <v>11042</v>
      </c>
      <c r="B11043" s="4" t="s">
        <v>37903</v>
      </c>
      <c r="C11043" s="4" t="s">
        <v>37904</v>
      </c>
      <c r="D11043" s="4" t="s">
        <v>37905</v>
      </c>
      <c r="E11043" s="4" t="n">
        <f aca="false">+911244314500</f>
        <v>911244314500</v>
      </c>
      <c r="F11043" s="4" t="s">
        <v>37906</v>
      </c>
      <c r="G11043" s="4" t="s">
        <v>12</v>
      </c>
    </row>
    <row r="11044" customFormat="false" ht="15.75" hidden="false" customHeight="false" outlineLevel="0" collapsed="false">
      <c r="A11044" s="3" t="n">
        <v>11043</v>
      </c>
      <c r="B11044" s="4" t="s">
        <v>37907</v>
      </c>
      <c r="C11044" s="4" t="s">
        <v>27263</v>
      </c>
      <c r="D11044" s="4" t="s">
        <v>37908</v>
      </c>
      <c r="E11044" s="4" t="s">
        <v>10</v>
      </c>
      <c r="F11044" s="4" t="s">
        <v>37909</v>
      </c>
      <c r="G11044" s="4" t="s">
        <v>12</v>
      </c>
    </row>
    <row r="11045" customFormat="false" ht="15.75" hidden="false" customHeight="false" outlineLevel="0" collapsed="false">
      <c r="A11045" s="3" t="n">
        <v>11044</v>
      </c>
      <c r="B11045" s="4" t="s">
        <v>37910</v>
      </c>
      <c r="C11045" s="4" t="s">
        <v>6853</v>
      </c>
      <c r="D11045" s="4" t="s">
        <v>37911</v>
      </c>
      <c r="E11045" s="4" t="n">
        <v>8860077304</v>
      </c>
      <c r="F11045" s="4" t="s">
        <v>37912</v>
      </c>
      <c r="G11045" s="4" t="s">
        <v>12</v>
      </c>
    </row>
    <row r="11046" customFormat="false" ht="15.75" hidden="false" customHeight="false" outlineLevel="0" collapsed="false">
      <c r="A11046" s="3" t="n">
        <v>11045</v>
      </c>
      <c r="B11046" s="4" t="s">
        <v>37913</v>
      </c>
      <c r="C11046" s="4" t="s">
        <v>37914</v>
      </c>
      <c r="D11046" s="4" t="s">
        <v>37915</v>
      </c>
      <c r="E11046" s="4" t="n">
        <f aca="false">+914023350014</f>
        <v>914023350014</v>
      </c>
      <c r="F11046" s="4" t="s">
        <v>37916</v>
      </c>
      <c r="G11046" s="4" t="s">
        <v>12</v>
      </c>
    </row>
    <row r="11047" customFormat="false" ht="15.75" hidden="false" customHeight="false" outlineLevel="0" collapsed="false">
      <c r="A11047" s="3" t="n">
        <v>11046</v>
      </c>
      <c r="B11047" s="4" t="s">
        <v>37917</v>
      </c>
      <c r="C11047" s="4" t="s">
        <v>37918</v>
      </c>
      <c r="D11047" s="4" t="s">
        <v>37919</v>
      </c>
      <c r="E11047" s="4" t="s">
        <v>10</v>
      </c>
      <c r="F11047" s="4" t="s">
        <v>37920</v>
      </c>
      <c r="G11047" s="4" t="s">
        <v>12</v>
      </c>
    </row>
    <row r="11048" customFormat="false" ht="15.75" hidden="false" customHeight="false" outlineLevel="0" collapsed="false">
      <c r="A11048" s="3" t="n">
        <v>11047</v>
      </c>
      <c r="B11048" s="4" t="s">
        <v>37921</v>
      </c>
      <c r="C11048" s="4" t="s">
        <v>37922</v>
      </c>
      <c r="D11048" s="4" t="s">
        <v>37923</v>
      </c>
      <c r="E11048" s="4" t="s">
        <v>10</v>
      </c>
      <c r="F11048" s="4" t="s">
        <v>37924</v>
      </c>
      <c r="G11048" s="4" t="s">
        <v>12</v>
      </c>
    </row>
    <row r="11049" customFormat="false" ht="15.75" hidden="false" customHeight="false" outlineLevel="0" collapsed="false">
      <c r="A11049" s="3" t="n">
        <v>11048</v>
      </c>
      <c r="B11049" s="4" t="s">
        <v>37925</v>
      </c>
      <c r="C11049" s="4" t="s">
        <v>2964</v>
      </c>
      <c r="D11049" s="4" t="s">
        <v>37926</v>
      </c>
      <c r="E11049" s="4" t="n">
        <f aca="false">+912030276666</f>
        <v>912030276666</v>
      </c>
      <c r="F11049" s="4" t="s">
        <v>37927</v>
      </c>
      <c r="G11049" s="4" t="s">
        <v>12</v>
      </c>
    </row>
    <row r="11050" customFormat="false" ht="15.75" hidden="false" customHeight="false" outlineLevel="0" collapsed="false">
      <c r="A11050" s="3" t="n">
        <v>11049</v>
      </c>
      <c r="B11050" s="4" t="s">
        <v>37928</v>
      </c>
      <c r="C11050" s="4" t="s">
        <v>14</v>
      </c>
      <c r="D11050" s="4" t="s">
        <v>37929</v>
      </c>
      <c r="E11050" s="4" t="s">
        <v>10</v>
      </c>
      <c r="F11050" s="4" t="s">
        <v>37930</v>
      </c>
      <c r="G11050" s="4" t="s">
        <v>12</v>
      </c>
    </row>
    <row r="11051" customFormat="false" ht="15.75" hidden="false" customHeight="false" outlineLevel="0" collapsed="false">
      <c r="A11051" s="3" t="n">
        <v>11050</v>
      </c>
      <c r="B11051" s="4" t="s">
        <v>37931</v>
      </c>
      <c r="C11051" s="4" t="s">
        <v>37932</v>
      </c>
      <c r="D11051" s="4" t="s">
        <v>37933</v>
      </c>
      <c r="E11051" s="4" t="n">
        <f aca="false">+918025210166</f>
        <v>918025210166</v>
      </c>
      <c r="F11051" s="4" t="s">
        <v>37934</v>
      </c>
      <c r="G11051" s="4" t="s">
        <v>12</v>
      </c>
    </row>
    <row r="11052" customFormat="false" ht="15.75" hidden="false" customHeight="false" outlineLevel="0" collapsed="false">
      <c r="A11052" s="3" t="n">
        <v>11051</v>
      </c>
      <c r="B11052" s="4" t="s">
        <v>37935</v>
      </c>
      <c r="C11052" s="4" t="s">
        <v>26946</v>
      </c>
      <c r="D11052" s="4" t="s">
        <v>37936</v>
      </c>
      <c r="E11052" s="4" t="n">
        <f aca="false">+918040989001</f>
        <v>918040989001</v>
      </c>
      <c r="F11052" s="4" t="s">
        <v>37937</v>
      </c>
      <c r="G11052" s="4" t="s">
        <v>12</v>
      </c>
    </row>
    <row r="11053" customFormat="false" ht="15.75" hidden="false" customHeight="false" outlineLevel="0" collapsed="false">
      <c r="A11053" s="3" t="n">
        <v>11052</v>
      </c>
      <c r="B11053" s="4" t="s">
        <v>37938</v>
      </c>
      <c r="C11053" s="4" t="s">
        <v>37939</v>
      </c>
      <c r="D11053" s="4" t="s">
        <v>37940</v>
      </c>
      <c r="E11053" s="4" t="s">
        <v>10</v>
      </c>
      <c r="F11053" s="4" t="s">
        <v>37941</v>
      </c>
      <c r="G11053" s="4" t="s">
        <v>12</v>
      </c>
    </row>
    <row r="11054" customFormat="false" ht="15.75" hidden="false" customHeight="false" outlineLevel="0" collapsed="false">
      <c r="A11054" s="3" t="n">
        <v>11053</v>
      </c>
      <c r="B11054" s="4" t="s">
        <v>37942</v>
      </c>
      <c r="C11054" s="4" t="s">
        <v>31</v>
      </c>
      <c r="D11054" s="4" t="s">
        <v>37943</v>
      </c>
      <c r="E11054" s="4" t="s">
        <v>10</v>
      </c>
      <c r="F11054" s="4" t="s">
        <v>37944</v>
      </c>
      <c r="G11054" s="4" t="s">
        <v>12</v>
      </c>
    </row>
    <row r="11055" customFormat="false" ht="15.75" hidden="false" customHeight="false" outlineLevel="0" collapsed="false">
      <c r="A11055" s="3" t="n">
        <v>11054</v>
      </c>
      <c r="B11055" s="4" t="s">
        <v>37945</v>
      </c>
      <c r="C11055" s="4" t="s">
        <v>37946</v>
      </c>
      <c r="D11055" s="4" t="s">
        <v>37947</v>
      </c>
      <c r="E11055" s="4" t="s">
        <v>10</v>
      </c>
      <c r="F11055" s="4" t="s">
        <v>10</v>
      </c>
      <c r="G11055" s="4" t="s">
        <v>12</v>
      </c>
    </row>
    <row r="11056" customFormat="false" ht="15.75" hidden="false" customHeight="false" outlineLevel="0" collapsed="false">
      <c r="A11056" s="3" t="n">
        <v>11055</v>
      </c>
      <c r="B11056" s="4" t="s">
        <v>37948</v>
      </c>
      <c r="C11056" s="4" t="s">
        <v>1571</v>
      </c>
      <c r="D11056" s="4" t="s">
        <v>37949</v>
      </c>
      <c r="E11056" s="4" t="s">
        <v>10</v>
      </c>
      <c r="F11056" s="4" t="s">
        <v>10</v>
      </c>
      <c r="G11056" s="4" t="s">
        <v>12</v>
      </c>
    </row>
    <row r="11057" customFormat="false" ht="15.75" hidden="false" customHeight="false" outlineLevel="0" collapsed="false">
      <c r="A11057" s="3" t="n">
        <v>11056</v>
      </c>
      <c r="B11057" s="4" t="s">
        <v>37950</v>
      </c>
      <c r="C11057" s="4" t="s">
        <v>37951</v>
      </c>
      <c r="D11057" s="4" t="s">
        <v>37952</v>
      </c>
      <c r="E11057" s="4" t="n">
        <f aca="false">+914064645575</f>
        <v>914064645575</v>
      </c>
      <c r="F11057" s="4" t="s">
        <v>37953</v>
      </c>
      <c r="G11057" s="4" t="s">
        <v>12</v>
      </c>
    </row>
    <row r="11058" customFormat="false" ht="15.75" hidden="false" customHeight="false" outlineLevel="0" collapsed="false">
      <c r="A11058" s="3" t="n">
        <v>11057</v>
      </c>
      <c r="B11058" s="4" t="s">
        <v>37954</v>
      </c>
      <c r="C11058" s="4" t="s">
        <v>37955</v>
      </c>
      <c r="D11058" s="4" t="s">
        <v>37956</v>
      </c>
      <c r="E11058" s="4" t="n">
        <f aca="false">+9196522961000</f>
        <v>9196522961000</v>
      </c>
      <c r="F11058" s="4" t="s">
        <v>37957</v>
      </c>
      <c r="G11058" s="4" t="s">
        <v>12</v>
      </c>
    </row>
    <row r="11059" customFormat="false" ht="15.75" hidden="false" customHeight="false" outlineLevel="0" collapsed="false">
      <c r="A11059" s="3" t="n">
        <v>11058</v>
      </c>
      <c r="B11059" s="4" t="s">
        <v>37958</v>
      </c>
      <c r="C11059" s="4" t="s">
        <v>37959</v>
      </c>
      <c r="D11059" s="4" t="s">
        <v>37960</v>
      </c>
      <c r="E11059" s="4" t="n">
        <f aca="false">+912239311600</f>
        <v>912239311600</v>
      </c>
      <c r="F11059" s="4" t="s">
        <v>37961</v>
      </c>
      <c r="G11059" s="4" t="s">
        <v>12</v>
      </c>
    </row>
    <row r="11060" customFormat="false" ht="15.75" hidden="false" customHeight="false" outlineLevel="0" collapsed="false">
      <c r="A11060" s="3" t="n">
        <v>11059</v>
      </c>
      <c r="B11060" s="4" t="s">
        <v>37962</v>
      </c>
      <c r="C11060" s="4" t="s">
        <v>6853</v>
      </c>
      <c r="D11060" s="4" t="s">
        <v>37963</v>
      </c>
      <c r="E11060" s="4" t="s">
        <v>10</v>
      </c>
      <c r="F11060" s="4" t="s">
        <v>37964</v>
      </c>
      <c r="G11060" s="4" t="s">
        <v>12</v>
      </c>
    </row>
    <row r="11061" customFormat="false" ht="15.75" hidden="false" customHeight="false" outlineLevel="0" collapsed="false">
      <c r="A11061" s="3" t="n">
        <v>11060</v>
      </c>
      <c r="B11061" s="4" t="s">
        <v>37965</v>
      </c>
      <c r="C11061" s="4" t="s">
        <v>37966</v>
      </c>
      <c r="D11061" s="4" t="s">
        <v>37967</v>
      </c>
      <c r="E11061" s="4" t="s">
        <v>10</v>
      </c>
      <c r="F11061" s="4" t="s">
        <v>10</v>
      </c>
      <c r="G11061" s="4" t="s">
        <v>12</v>
      </c>
    </row>
    <row r="11062" customFormat="false" ht="15.75" hidden="false" customHeight="false" outlineLevel="0" collapsed="false">
      <c r="A11062" s="3" t="n">
        <v>11061</v>
      </c>
      <c r="B11062" s="4" t="s">
        <v>37968</v>
      </c>
      <c r="C11062" s="4" t="s">
        <v>37969</v>
      </c>
      <c r="D11062" s="4" t="s">
        <v>37970</v>
      </c>
      <c r="E11062" s="4" t="n">
        <f aca="false">+912025601352</f>
        <v>912025601352</v>
      </c>
      <c r="F11062" s="4" t="s">
        <v>37971</v>
      </c>
      <c r="G11062" s="4" t="s">
        <v>12</v>
      </c>
    </row>
    <row r="11063" customFormat="false" ht="15.75" hidden="false" customHeight="false" outlineLevel="0" collapsed="false">
      <c r="A11063" s="3" t="n">
        <v>11062</v>
      </c>
      <c r="B11063" s="4" t="s">
        <v>37972</v>
      </c>
      <c r="C11063" s="4" t="s">
        <v>5724</v>
      </c>
      <c r="D11063" s="4" t="s">
        <v>37973</v>
      </c>
      <c r="E11063" s="4" t="n">
        <f aca="false">+912226825006</f>
        <v>912226825006</v>
      </c>
      <c r="F11063" s="4" t="s">
        <v>37974</v>
      </c>
      <c r="G11063" s="4" t="s">
        <v>12</v>
      </c>
    </row>
    <row r="11064" customFormat="false" ht="15.75" hidden="false" customHeight="false" outlineLevel="0" collapsed="false">
      <c r="A11064" s="3" t="n">
        <v>11063</v>
      </c>
      <c r="B11064" s="4" t="s">
        <v>37975</v>
      </c>
      <c r="C11064" s="4" t="s">
        <v>37976</v>
      </c>
      <c r="D11064" s="4" t="s">
        <v>37977</v>
      </c>
      <c r="E11064" s="4" t="s">
        <v>10</v>
      </c>
      <c r="F11064" s="4" t="s">
        <v>10</v>
      </c>
      <c r="G11064" s="4" t="s">
        <v>12</v>
      </c>
    </row>
    <row r="11065" customFormat="false" ht="15.75" hidden="false" customHeight="false" outlineLevel="0" collapsed="false">
      <c r="A11065" s="3" t="n">
        <v>11064</v>
      </c>
      <c r="B11065" s="4" t="s">
        <v>37978</v>
      </c>
      <c r="C11065" s="4" t="s">
        <v>37979</v>
      </c>
      <c r="D11065" s="4" t="s">
        <v>37980</v>
      </c>
      <c r="E11065" s="4" t="n">
        <v>7899552558</v>
      </c>
      <c r="F11065" s="4" t="s">
        <v>10</v>
      </c>
      <c r="G11065" s="4" t="s">
        <v>12</v>
      </c>
    </row>
    <row r="11066" customFormat="false" ht="15.75" hidden="false" customHeight="false" outlineLevel="0" collapsed="false">
      <c r="A11066" s="3" t="n">
        <v>11065</v>
      </c>
      <c r="B11066" s="4" t="s">
        <v>37981</v>
      </c>
      <c r="C11066" s="4" t="s">
        <v>37982</v>
      </c>
      <c r="D11066" s="4" t="s">
        <v>37983</v>
      </c>
      <c r="E11066" s="4" t="n">
        <v>8022866698</v>
      </c>
      <c r="F11066" s="4" t="s">
        <v>10</v>
      </c>
      <c r="G11066" s="4" t="s">
        <v>12</v>
      </c>
    </row>
    <row r="11067" customFormat="false" ht="15.75" hidden="false" customHeight="false" outlineLevel="0" collapsed="false">
      <c r="A11067" s="3" t="n">
        <v>11066</v>
      </c>
      <c r="B11067" s="4" t="s">
        <v>37984</v>
      </c>
      <c r="C11067" s="4" t="s">
        <v>37985</v>
      </c>
      <c r="D11067" s="4" t="s">
        <v>37986</v>
      </c>
      <c r="E11067" s="4" t="s">
        <v>10</v>
      </c>
      <c r="F11067" s="4" t="s">
        <v>10</v>
      </c>
      <c r="G11067" s="4" t="s">
        <v>12</v>
      </c>
    </row>
    <row r="11068" customFormat="false" ht="15.75" hidden="false" customHeight="false" outlineLevel="0" collapsed="false">
      <c r="A11068" s="3" t="n">
        <v>11067</v>
      </c>
      <c r="B11068" s="4" t="s">
        <v>37987</v>
      </c>
      <c r="C11068" s="4" t="s">
        <v>37988</v>
      </c>
      <c r="D11068" s="4" t="s">
        <v>37989</v>
      </c>
      <c r="E11068" s="4" t="s">
        <v>10</v>
      </c>
      <c r="F11068" s="4" t="s">
        <v>37990</v>
      </c>
      <c r="G11068" s="4" t="s">
        <v>12</v>
      </c>
    </row>
    <row r="11069" customFormat="false" ht="15.75" hidden="false" customHeight="false" outlineLevel="0" collapsed="false">
      <c r="A11069" s="3" t="n">
        <v>11068</v>
      </c>
      <c r="B11069" s="4" t="s">
        <v>37991</v>
      </c>
      <c r="C11069" s="4" t="s">
        <v>37992</v>
      </c>
      <c r="D11069" s="4" t="s">
        <v>37993</v>
      </c>
      <c r="E11069" s="4" t="s">
        <v>10</v>
      </c>
      <c r="F11069" s="4" t="s">
        <v>37994</v>
      </c>
      <c r="G11069" s="4" t="s">
        <v>12</v>
      </c>
    </row>
    <row r="11070" customFormat="false" ht="15.75" hidden="false" customHeight="false" outlineLevel="0" collapsed="false">
      <c r="A11070" s="3" t="n">
        <v>11069</v>
      </c>
      <c r="B11070" s="4" t="s">
        <v>37995</v>
      </c>
      <c r="C11070" s="4" t="s">
        <v>37996</v>
      </c>
      <c r="D11070" s="4" t="s">
        <v>37997</v>
      </c>
      <c r="E11070" s="4" t="s">
        <v>10</v>
      </c>
      <c r="F11070" s="4" t="s">
        <v>10</v>
      </c>
      <c r="G11070" s="4" t="s">
        <v>12</v>
      </c>
    </row>
    <row r="11071" customFormat="false" ht="15.75" hidden="false" customHeight="false" outlineLevel="0" collapsed="false">
      <c r="A11071" s="3" t="n">
        <v>11070</v>
      </c>
      <c r="B11071" s="4" t="s">
        <v>37998</v>
      </c>
      <c r="C11071" s="4" t="s">
        <v>1416</v>
      </c>
      <c r="D11071" s="4" t="s">
        <v>37999</v>
      </c>
      <c r="E11071" s="4" t="s">
        <v>10</v>
      </c>
      <c r="F11071" s="4" t="s">
        <v>38000</v>
      </c>
      <c r="G11071" s="4" t="s">
        <v>12</v>
      </c>
    </row>
    <row r="11072" customFormat="false" ht="15.75" hidden="false" customHeight="false" outlineLevel="0" collapsed="false">
      <c r="A11072" s="3" t="n">
        <v>11071</v>
      </c>
      <c r="B11072" s="4" t="s">
        <v>38001</v>
      </c>
      <c r="C11072" s="4" t="s">
        <v>3495</v>
      </c>
      <c r="D11072" s="4" t="s">
        <v>38002</v>
      </c>
      <c r="E11072" s="4" t="n">
        <f aca="false">+914023550771</f>
        <v>914023550771</v>
      </c>
      <c r="F11072" s="4" t="s">
        <v>38003</v>
      </c>
      <c r="G11072" s="4" t="s">
        <v>12</v>
      </c>
    </row>
    <row r="11073" customFormat="false" ht="15.75" hidden="false" customHeight="false" outlineLevel="0" collapsed="false">
      <c r="A11073" s="3" t="n">
        <v>11072</v>
      </c>
      <c r="B11073" s="4" t="s">
        <v>38004</v>
      </c>
      <c r="C11073" s="4" t="s">
        <v>38005</v>
      </c>
      <c r="D11073" s="4" t="s">
        <v>38006</v>
      </c>
      <c r="E11073" s="4" t="s">
        <v>10</v>
      </c>
      <c r="F11073" s="4" t="s">
        <v>10</v>
      </c>
      <c r="G11073" s="4" t="s">
        <v>12</v>
      </c>
    </row>
    <row r="11074" customFormat="false" ht="15.75" hidden="false" customHeight="false" outlineLevel="0" collapsed="false">
      <c r="A11074" s="3" t="n">
        <v>11073</v>
      </c>
      <c r="B11074" s="4" t="s">
        <v>38007</v>
      </c>
      <c r="C11074" s="4" t="s">
        <v>38008</v>
      </c>
      <c r="D11074" s="4" t="s">
        <v>38009</v>
      </c>
      <c r="E11074" s="4" t="s">
        <v>10</v>
      </c>
      <c r="F11074" s="4" t="s">
        <v>38010</v>
      </c>
      <c r="G11074" s="4" t="s">
        <v>12</v>
      </c>
    </row>
    <row r="11075" customFormat="false" ht="15.75" hidden="false" customHeight="false" outlineLevel="0" collapsed="false">
      <c r="A11075" s="3" t="n">
        <v>11074</v>
      </c>
      <c r="B11075" s="4" t="s">
        <v>38011</v>
      </c>
      <c r="C11075" s="4" t="s">
        <v>38012</v>
      </c>
      <c r="D11075" s="4" t="s">
        <v>38013</v>
      </c>
      <c r="E11075" s="4" t="s">
        <v>10</v>
      </c>
      <c r="F11075" s="4" t="s">
        <v>10</v>
      </c>
      <c r="G11075" s="4" t="s">
        <v>12</v>
      </c>
    </row>
    <row r="11076" customFormat="false" ht="15.75" hidden="false" customHeight="false" outlineLevel="0" collapsed="false">
      <c r="A11076" s="3" t="n">
        <v>11075</v>
      </c>
      <c r="B11076" s="4" t="s">
        <v>38014</v>
      </c>
      <c r="C11076" s="4" t="s">
        <v>38015</v>
      </c>
      <c r="D11076" s="4" t="s">
        <v>38016</v>
      </c>
      <c r="E11076" s="4" t="n">
        <f aca="false">+919401837065</f>
        <v>919401837065</v>
      </c>
      <c r="F11076" s="4" t="s">
        <v>38017</v>
      </c>
      <c r="G11076" s="4" t="s">
        <v>12</v>
      </c>
    </row>
    <row r="11077" customFormat="false" ht="15.75" hidden="false" customHeight="false" outlineLevel="0" collapsed="false">
      <c r="A11077" s="3" t="n">
        <v>11076</v>
      </c>
      <c r="B11077" s="4" t="s">
        <v>38018</v>
      </c>
      <c r="C11077" s="4" t="s">
        <v>31</v>
      </c>
      <c r="D11077" s="4" t="s">
        <v>38019</v>
      </c>
      <c r="E11077" s="4" t="s">
        <v>10</v>
      </c>
      <c r="F11077" s="4" t="s">
        <v>38020</v>
      </c>
      <c r="G11077" s="4" t="s">
        <v>12</v>
      </c>
    </row>
    <row r="11078" customFormat="false" ht="15.75" hidden="false" customHeight="false" outlineLevel="0" collapsed="false">
      <c r="A11078" s="3" t="n">
        <v>11077</v>
      </c>
      <c r="B11078" s="4" t="s">
        <v>38021</v>
      </c>
      <c r="C11078" s="4" t="s">
        <v>38022</v>
      </c>
      <c r="D11078" s="4" t="s">
        <v>38023</v>
      </c>
      <c r="E11078" s="8" t="n">
        <v>914844000000</v>
      </c>
      <c r="F11078" s="4" t="s">
        <v>38024</v>
      </c>
      <c r="G11078" s="4" t="s">
        <v>12</v>
      </c>
    </row>
    <row r="11079" customFormat="false" ht="15.75" hidden="false" customHeight="false" outlineLevel="0" collapsed="false">
      <c r="A11079" s="3" t="n">
        <v>11078</v>
      </c>
      <c r="B11079" s="5" t="s">
        <v>38025</v>
      </c>
      <c r="C11079" s="4" t="s">
        <v>38026</v>
      </c>
      <c r="D11079" s="4" t="s">
        <v>38027</v>
      </c>
      <c r="E11079" s="4" t="s">
        <v>10</v>
      </c>
      <c r="F11079" s="4" t="s">
        <v>38028</v>
      </c>
      <c r="G11079" s="4" t="s">
        <v>12</v>
      </c>
    </row>
    <row r="11080" customFormat="false" ht="15.75" hidden="false" customHeight="false" outlineLevel="0" collapsed="false">
      <c r="A11080" s="3" t="n">
        <v>11079</v>
      </c>
      <c r="B11080" s="4" t="s">
        <v>38029</v>
      </c>
      <c r="C11080" s="4" t="s">
        <v>38030</v>
      </c>
      <c r="D11080" s="4" t="s">
        <v>38031</v>
      </c>
      <c r="E11080" s="4" t="n">
        <f aca="false">+912242000634</f>
        <v>912242000634</v>
      </c>
      <c r="F11080" s="4" t="s">
        <v>38032</v>
      </c>
      <c r="G11080" s="4" t="s">
        <v>12</v>
      </c>
    </row>
    <row r="11081" customFormat="false" ht="15.75" hidden="false" customHeight="false" outlineLevel="0" collapsed="false">
      <c r="A11081" s="3" t="n">
        <v>11080</v>
      </c>
      <c r="B11081" s="4" t="s">
        <v>38033</v>
      </c>
      <c r="C11081" s="4" t="s">
        <v>38034</v>
      </c>
      <c r="D11081" s="4" t="s">
        <v>38035</v>
      </c>
      <c r="E11081" s="4" t="n">
        <f aca="false">+918067840647</f>
        <v>918067840647</v>
      </c>
      <c r="F11081" s="4" t="s">
        <v>38036</v>
      </c>
      <c r="G11081" s="4" t="s">
        <v>12</v>
      </c>
    </row>
    <row r="11082" customFormat="false" ht="15.75" hidden="false" customHeight="false" outlineLevel="0" collapsed="false">
      <c r="A11082" s="3" t="n">
        <v>11081</v>
      </c>
      <c r="B11082" s="4" t="s">
        <v>38037</v>
      </c>
      <c r="C11082" s="4" t="s">
        <v>38038</v>
      </c>
      <c r="D11082" s="4" t="s">
        <v>38039</v>
      </c>
      <c r="E11082" s="4" t="s">
        <v>10</v>
      </c>
      <c r="F11082" s="4" t="s">
        <v>38040</v>
      </c>
      <c r="G11082" s="4" t="s">
        <v>12</v>
      </c>
    </row>
    <row r="11083" customFormat="false" ht="15.75" hidden="false" customHeight="false" outlineLevel="0" collapsed="false">
      <c r="A11083" s="3" t="n">
        <v>11082</v>
      </c>
      <c r="B11083" s="4" t="s">
        <v>38041</v>
      </c>
      <c r="C11083" s="4" t="s">
        <v>31</v>
      </c>
      <c r="D11083" s="4" t="s">
        <v>38042</v>
      </c>
      <c r="E11083" s="4" t="s">
        <v>10</v>
      </c>
      <c r="F11083" s="4" t="s">
        <v>38043</v>
      </c>
      <c r="G11083" s="4" t="s">
        <v>12</v>
      </c>
    </row>
    <row r="11084" customFormat="false" ht="15.75" hidden="false" customHeight="false" outlineLevel="0" collapsed="false">
      <c r="A11084" s="3" t="n">
        <v>11083</v>
      </c>
      <c r="B11084" s="4" t="s">
        <v>38044</v>
      </c>
      <c r="C11084" s="4" t="s">
        <v>38045</v>
      </c>
      <c r="D11084" s="4" t="s">
        <v>38046</v>
      </c>
      <c r="E11084" s="4" t="s">
        <v>10</v>
      </c>
      <c r="F11084" s="4" t="s">
        <v>38047</v>
      </c>
      <c r="G11084" s="4" t="s">
        <v>12</v>
      </c>
    </row>
    <row r="11085" customFormat="false" ht="15.75" hidden="false" customHeight="false" outlineLevel="0" collapsed="false">
      <c r="A11085" s="3" t="n">
        <v>11084</v>
      </c>
      <c r="B11085" s="4" t="s">
        <v>38048</v>
      </c>
      <c r="C11085" s="4" t="s">
        <v>31</v>
      </c>
      <c r="D11085" s="4" t="s">
        <v>38049</v>
      </c>
      <c r="E11085" s="4" t="n">
        <f aca="false">+914043770873</f>
        <v>914043770873</v>
      </c>
      <c r="F11085" s="4" t="s">
        <v>38050</v>
      </c>
      <c r="G11085" s="4" t="s">
        <v>12</v>
      </c>
    </row>
    <row r="11086" customFormat="false" ht="15.75" hidden="false" customHeight="false" outlineLevel="0" collapsed="false">
      <c r="A11086" s="3" t="n">
        <v>11085</v>
      </c>
      <c r="B11086" s="4" t="s">
        <v>38051</v>
      </c>
      <c r="C11086" s="4" t="s">
        <v>14</v>
      </c>
      <c r="D11086" s="4" t="s">
        <v>38052</v>
      </c>
      <c r="E11086" s="4" t="s">
        <v>10</v>
      </c>
      <c r="F11086" s="4" t="s">
        <v>38053</v>
      </c>
      <c r="G11086" s="4" t="s">
        <v>12</v>
      </c>
    </row>
    <row r="11087" customFormat="false" ht="15.75" hidden="false" customHeight="false" outlineLevel="0" collapsed="false">
      <c r="A11087" s="3" t="n">
        <v>11086</v>
      </c>
      <c r="B11087" s="4" t="s">
        <v>38054</v>
      </c>
      <c r="C11087" s="4" t="s">
        <v>31</v>
      </c>
      <c r="D11087" s="4" t="s">
        <v>38055</v>
      </c>
      <c r="E11087" s="4" t="n">
        <f aca="false">+912267727000</f>
        <v>912267727000</v>
      </c>
      <c r="F11087" s="4" t="s">
        <v>38056</v>
      </c>
      <c r="G11087" s="4" t="s">
        <v>12</v>
      </c>
    </row>
    <row r="11088" customFormat="false" ht="15.75" hidden="false" customHeight="false" outlineLevel="0" collapsed="false">
      <c r="A11088" s="3" t="n">
        <v>11087</v>
      </c>
      <c r="B11088" s="4" t="s">
        <v>38057</v>
      </c>
      <c r="C11088" s="4" t="s">
        <v>38058</v>
      </c>
      <c r="D11088" s="4" t="s">
        <v>38059</v>
      </c>
      <c r="E11088" s="4" t="s">
        <v>10</v>
      </c>
      <c r="F11088" s="4" t="s">
        <v>38060</v>
      </c>
      <c r="G11088" s="4" t="s">
        <v>12</v>
      </c>
    </row>
    <row r="11089" customFormat="false" ht="15.75" hidden="false" customHeight="false" outlineLevel="0" collapsed="false">
      <c r="A11089" s="3" t="n">
        <v>11088</v>
      </c>
      <c r="B11089" s="4" t="s">
        <v>38061</v>
      </c>
      <c r="C11089" s="4" t="s">
        <v>31</v>
      </c>
      <c r="D11089" s="4" t="s">
        <v>38062</v>
      </c>
      <c r="E11089" s="4" t="s">
        <v>10</v>
      </c>
      <c r="F11089" s="4" t="s">
        <v>38063</v>
      </c>
      <c r="G11089" s="4" t="s">
        <v>12</v>
      </c>
    </row>
    <row r="11090" customFormat="false" ht="15.75" hidden="false" customHeight="false" outlineLevel="0" collapsed="false">
      <c r="A11090" s="3" t="n">
        <v>11089</v>
      </c>
      <c r="B11090" s="4" t="s">
        <v>38064</v>
      </c>
      <c r="C11090" s="4" t="s">
        <v>38065</v>
      </c>
      <c r="D11090" s="4" t="s">
        <v>38066</v>
      </c>
      <c r="E11090" s="4" t="n">
        <f aca="false">+912261056105</f>
        <v>912261056105</v>
      </c>
      <c r="F11090" s="4" t="s">
        <v>38067</v>
      </c>
      <c r="G11090" s="4" t="s">
        <v>12</v>
      </c>
    </row>
    <row r="11091" customFormat="false" ht="15.75" hidden="false" customHeight="false" outlineLevel="0" collapsed="false">
      <c r="A11091" s="3" t="n">
        <v>11090</v>
      </c>
      <c r="B11091" s="4" t="s">
        <v>38068</v>
      </c>
      <c r="C11091" s="4" t="s">
        <v>1652</v>
      </c>
      <c r="D11091" s="4" t="s">
        <v>38069</v>
      </c>
      <c r="E11091" s="4" t="s">
        <v>10</v>
      </c>
      <c r="F11091" s="4" t="s">
        <v>38070</v>
      </c>
      <c r="G11091" s="4" t="s">
        <v>12</v>
      </c>
    </row>
    <row r="11092" customFormat="false" ht="15.75" hidden="false" customHeight="false" outlineLevel="0" collapsed="false">
      <c r="A11092" s="3" t="n">
        <v>11091</v>
      </c>
      <c r="B11092" s="4" t="s">
        <v>38071</v>
      </c>
      <c r="C11092" s="4" t="s">
        <v>38072</v>
      </c>
      <c r="D11092" s="4" t="s">
        <v>38073</v>
      </c>
      <c r="E11092" s="4" t="n">
        <f aca="false">+919845210402</f>
        <v>919845210402</v>
      </c>
      <c r="F11092" s="4" t="s">
        <v>38074</v>
      </c>
      <c r="G11092" s="4" t="s">
        <v>12</v>
      </c>
    </row>
    <row r="11093" customFormat="false" ht="15.75" hidden="false" customHeight="false" outlineLevel="0" collapsed="false">
      <c r="A11093" s="3" t="n">
        <v>11092</v>
      </c>
      <c r="B11093" s="4" t="s">
        <v>38075</v>
      </c>
      <c r="C11093" s="4" t="s">
        <v>31</v>
      </c>
      <c r="D11093" s="4" t="s">
        <v>38076</v>
      </c>
      <c r="E11093" s="4" t="n">
        <f aca="false">+919757479233</f>
        <v>919757479233</v>
      </c>
      <c r="F11093" s="4" t="s">
        <v>38077</v>
      </c>
      <c r="G11093" s="4" t="s">
        <v>12</v>
      </c>
    </row>
    <row r="11094" customFormat="false" ht="15.75" hidden="false" customHeight="false" outlineLevel="0" collapsed="false">
      <c r="A11094" s="3" t="n">
        <v>11093</v>
      </c>
      <c r="B11094" s="4" t="s">
        <v>38078</v>
      </c>
      <c r="C11094" s="4" t="s">
        <v>38079</v>
      </c>
      <c r="D11094" s="4" t="s">
        <v>38080</v>
      </c>
      <c r="E11094" s="4" t="n">
        <f aca="false">+914422501458</f>
        <v>914422501458</v>
      </c>
      <c r="F11094" s="4" t="s">
        <v>38081</v>
      </c>
      <c r="G11094" s="4" t="s">
        <v>12</v>
      </c>
    </row>
    <row r="11095" customFormat="false" ht="15.75" hidden="false" customHeight="false" outlineLevel="0" collapsed="false">
      <c r="A11095" s="3" t="n">
        <v>11094</v>
      </c>
      <c r="B11095" s="4" t="s">
        <v>38082</v>
      </c>
      <c r="C11095" s="4" t="s">
        <v>38083</v>
      </c>
      <c r="D11095" s="4" t="s">
        <v>38084</v>
      </c>
      <c r="E11095" s="4" t="s">
        <v>10</v>
      </c>
      <c r="F11095" s="4" t="s">
        <v>38085</v>
      </c>
      <c r="G11095" s="4" t="s">
        <v>12</v>
      </c>
    </row>
    <row r="11096" customFormat="false" ht="15.75" hidden="false" customHeight="false" outlineLevel="0" collapsed="false">
      <c r="A11096" s="3" t="n">
        <v>11095</v>
      </c>
      <c r="B11096" s="4" t="s">
        <v>38086</v>
      </c>
      <c r="C11096" s="4" t="s">
        <v>31</v>
      </c>
      <c r="D11096" s="4" t="s">
        <v>38087</v>
      </c>
      <c r="E11096" s="4" t="n">
        <v>9015676309</v>
      </c>
      <c r="F11096" s="4" t="s">
        <v>38088</v>
      </c>
      <c r="G11096" s="4" t="s">
        <v>12</v>
      </c>
    </row>
    <row r="11097" customFormat="false" ht="15.75" hidden="false" customHeight="false" outlineLevel="0" collapsed="false">
      <c r="A11097" s="3" t="n">
        <v>11096</v>
      </c>
      <c r="B11097" s="4" t="s">
        <v>38089</v>
      </c>
      <c r="C11097" s="4" t="s">
        <v>31</v>
      </c>
      <c r="D11097" s="4" t="s">
        <v>38090</v>
      </c>
      <c r="E11097" s="4" t="s">
        <v>38091</v>
      </c>
      <c r="F11097" s="4" t="s">
        <v>38092</v>
      </c>
      <c r="G11097" s="4" t="s">
        <v>12</v>
      </c>
    </row>
    <row r="11098" customFormat="false" ht="15.75" hidden="false" customHeight="false" outlineLevel="0" collapsed="false">
      <c r="A11098" s="3" t="n">
        <v>11097</v>
      </c>
      <c r="B11098" s="4" t="s">
        <v>38093</v>
      </c>
      <c r="C11098" s="4" t="s">
        <v>38094</v>
      </c>
      <c r="D11098" s="4" t="s">
        <v>38095</v>
      </c>
      <c r="E11098" s="4" t="s">
        <v>10</v>
      </c>
      <c r="F11098" s="4" t="s">
        <v>38096</v>
      </c>
      <c r="G11098" s="4" t="s">
        <v>12</v>
      </c>
    </row>
    <row r="11099" customFormat="false" ht="15.75" hidden="false" customHeight="false" outlineLevel="0" collapsed="false">
      <c r="A11099" s="3" t="n">
        <v>11098</v>
      </c>
      <c r="B11099" s="4" t="s">
        <v>38097</v>
      </c>
      <c r="C11099" s="4" t="s">
        <v>22371</v>
      </c>
      <c r="D11099" s="4" t="s">
        <v>38098</v>
      </c>
      <c r="E11099" s="4" t="n">
        <v>9038380112</v>
      </c>
      <c r="F11099" s="4" t="s">
        <v>10</v>
      </c>
      <c r="G11099" s="4" t="s">
        <v>12</v>
      </c>
    </row>
    <row r="11100" customFormat="false" ht="15.75" hidden="false" customHeight="false" outlineLevel="0" collapsed="false">
      <c r="A11100" s="3" t="n">
        <v>11099</v>
      </c>
      <c r="B11100" s="4" t="s">
        <v>38099</v>
      </c>
      <c r="C11100" s="4" t="s">
        <v>38100</v>
      </c>
      <c r="D11100" s="4" t="s">
        <v>38101</v>
      </c>
      <c r="E11100" s="4" t="s">
        <v>10</v>
      </c>
      <c r="F11100" s="4" t="s">
        <v>10</v>
      </c>
      <c r="G11100" s="4" t="s">
        <v>12</v>
      </c>
    </row>
    <row r="11101" customFormat="false" ht="15.75" hidden="false" customHeight="false" outlineLevel="0" collapsed="false">
      <c r="A11101" s="3" t="n">
        <v>11100</v>
      </c>
      <c r="B11101" s="4" t="s">
        <v>38102</v>
      </c>
      <c r="C11101" s="4" t="s">
        <v>16818</v>
      </c>
      <c r="D11101" s="4" t="s">
        <v>38103</v>
      </c>
      <c r="E11101" s="4" t="s">
        <v>10</v>
      </c>
      <c r="F11101" s="4" t="s">
        <v>10</v>
      </c>
      <c r="G11101" s="4" t="s">
        <v>12</v>
      </c>
    </row>
    <row r="11102" customFormat="false" ht="15.75" hidden="false" customHeight="false" outlineLevel="0" collapsed="false">
      <c r="A11102" s="3" t="n">
        <v>11101</v>
      </c>
      <c r="B11102" s="4" t="s">
        <v>38104</v>
      </c>
      <c r="C11102" s="4" t="s">
        <v>2163</v>
      </c>
      <c r="D11102" s="4" t="s">
        <v>38105</v>
      </c>
      <c r="E11102" s="4" t="n">
        <f aca="false">+919910511064</f>
        <v>919910511064</v>
      </c>
      <c r="F11102" s="4" t="s">
        <v>38106</v>
      </c>
      <c r="G11102" s="4" t="s">
        <v>12</v>
      </c>
    </row>
    <row r="11103" customFormat="false" ht="15.75" hidden="false" customHeight="false" outlineLevel="0" collapsed="false">
      <c r="A11103" s="3" t="n">
        <v>11102</v>
      </c>
      <c r="B11103" s="4" t="s">
        <v>38107</v>
      </c>
      <c r="C11103" s="4" t="s">
        <v>38108</v>
      </c>
      <c r="D11103" s="4" t="s">
        <v>38109</v>
      </c>
      <c r="E11103" s="4" t="s">
        <v>10</v>
      </c>
      <c r="F11103" s="4" t="s">
        <v>38110</v>
      </c>
      <c r="G11103" s="4" t="s">
        <v>12</v>
      </c>
    </row>
    <row r="11104" customFormat="false" ht="15.75" hidden="false" customHeight="false" outlineLevel="0" collapsed="false">
      <c r="A11104" s="3" t="n">
        <v>11103</v>
      </c>
      <c r="B11104" s="4" t="s">
        <v>38111</v>
      </c>
      <c r="C11104" s="4" t="s">
        <v>38112</v>
      </c>
      <c r="D11104" s="4" t="s">
        <v>38113</v>
      </c>
      <c r="E11104" s="4" t="s">
        <v>10</v>
      </c>
      <c r="F11104" s="4" t="s">
        <v>38114</v>
      </c>
      <c r="G11104" s="4" t="s">
        <v>12</v>
      </c>
    </row>
    <row r="11105" customFormat="false" ht="15.75" hidden="false" customHeight="false" outlineLevel="0" collapsed="false">
      <c r="A11105" s="3" t="n">
        <v>11104</v>
      </c>
      <c r="B11105" s="4" t="s">
        <v>38115</v>
      </c>
      <c r="C11105" s="4" t="s">
        <v>38116</v>
      </c>
      <c r="D11105" s="4" t="s">
        <v>38117</v>
      </c>
      <c r="E11105" s="4" t="e">
        <f aca="false">+91</f>
        <v>#N/A</v>
      </c>
      <c r="F11105" s="4" t="s">
        <v>38118</v>
      </c>
      <c r="G11105" s="4" t="s">
        <v>12</v>
      </c>
    </row>
    <row r="11106" customFormat="false" ht="15.75" hidden="false" customHeight="false" outlineLevel="0" collapsed="false">
      <c r="A11106" s="3" t="n">
        <v>11105</v>
      </c>
      <c r="B11106" s="4" t="s">
        <v>38119</v>
      </c>
      <c r="C11106" s="4" t="s">
        <v>38120</v>
      </c>
      <c r="D11106" s="4" t="s">
        <v>38121</v>
      </c>
      <c r="E11106" s="4" t="n">
        <f aca="false">+918041148397</f>
        <v>918041148397</v>
      </c>
      <c r="F11106" s="4" t="s">
        <v>38122</v>
      </c>
      <c r="G11106" s="4" t="s">
        <v>12</v>
      </c>
    </row>
    <row r="11107" customFormat="false" ht="15.75" hidden="false" customHeight="false" outlineLevel="0" collapsed="false">
      <c r="A11107" s="3" t="n">
        <v>11106</v>
      </c>
      <c r="B11107" s="4" t="s">
        <v>38123</v>
      </c>
      <c r="C11107" s="4" t="s">
        <v>38124</v>
      </c>
      <c r="D11107" s="4" t="s">
        <v>38125</v>
      </c>
      <c r="E11107" s="4" t="s">
        <v>10</v>
      </c>
      <c r="F11107" s="4" t="s">
        <v>38126</v>
      </c>
      <c r="G11107" s="4" t="s">
        <v>12</v>
      </c>
    </row>
    <row r="11108" customFormat="false" ht="15.75" hidden="false" customHeight="false" outlineLevel="0" collapsed="false">
      <c r="A11108" s="3" t="n">
        <v>11107</v>
      </c>
      <c r="B11108" s="4" t="s">
        <v>38127</v>
      </c>
      <c r="C11108" s="4" t="s">
        <v>13903</v>
      </c>
      <c r="D11108" s="4" t="s">
        <v>38128</v>
      </c>
      <c r="E11108" s="4" t="n">
        <f aca="false">+912225192000</f>
        <v>912225192000</v>
      </c>
      <c r="F11108" s="4" t="s">
        <v>38129</v>
      </c>
      <c r="G11108" s="4" t="s">
        <v>12</v>
      </c>
    </row>
    <row r="11109" customFormat="false" ht="15.75" hidden="false" customHeight="false" outlineLevel="0" collapsed="false">
      <c r="A11109" s="3" t="n">
        <v>11108</v>
      </c>
      <c r="B11109" s="4" t="s">
        <v>38130</v>
      </c>
      <c r="C11109" s="4" t="s">
        <v>31</v>
      </c>
      <c r="D11109" s="4" t="s">
        <v>38131</v>
      </c>
      <c r="E11109" s="4" t="n">
        <f aca="false">+919810420230</f>
        <v>919810420230</v>
      </c>
      <c r="F11109" s="4" t="s">
        <v>38132</v>
      </c>
      <c r="G11109" s="4" t="s">
        <v>12</v>
      </c>
    </row>
    <row r="11110" customFormat="false" ht="15.75" hidden="false" customHeight="false" outlineLevel="0" collapsed="false">
      <c r="A11110" s="3" t="n">
        <v>11109</v>
      </c>
      <c r="B11110" s="4" t="s">
        <v>38133</v>
      </c>
      <c r="C11110" s="4" t="s">
        <v>38134</v>
      </c>
      <c r="D11110" s="4" t="s">
        <v>38135</v>
      </c>
      <c r="E11110" s="4" t="s">
        <v>10</v>
      </c>
      <c r="F11110" s="4" t="s">
        <v>38136</v>
      </c>
      <c r="G11110" s="4" t="s">
        <v>12</v>
      </c>
    </row>
    <row r="11111" customFormat="false" ht="15.75" hidden="false" customHeight="false" outlineLevel="0" collapsed="false">
      <c r="A11111" s="3" t="n">
        <v>11110</v>
      </c>
      <c r="B11111" s="4" t="s">
        <v>38137</v>
      </c>
      <c r="C11111" s="4" t="s">
        <v>31</v>
      </c>
      <c r="D11111" s="4" t="s">
        <v>38138</v>
      </c>
      <c r="E11111" s="4" t="s">
        <v>38139</v>
      </c>
      <c r="F11111" s="4" t="s">
        <v>38140</v>
      </c>
      <c r="G11111" s="4" t="s">
        <v>12</v>
      </c>
    </row>
    <row r="11112" customFormat="false" ht="15.75" hidden="false" customHeight="false" outlineLevel="0" collapsed="false">
      <c r="A11112" s="3" t="n">
        <v>11111</v>
      </c>
      <c r="B11112" s="4" t="s">
        <v>38141</v>
      </c>
      <c r="C11112" s="4" t="s">
        <v>31</v>
      </c>
      <c r="D11112" s="4" t="s">
        <v>38142</v>
      </c>
      <c r="E11112" s="4" t="s">
        <v>10</v>
      </c>
      <c r="F11112" s="4" t="s">
        <v>38143</v>
      </c>
      <c r="G11112" s="4" t="s">
        <v>12</v>
      </c>
    </row>
    <row r="11113" customFormat="false" ht="15.75" hidden="false" customHeight="false" outlineLevel="0" collapsed="false">
      <c r="A11113" s="3" t="n">
        <v>11112</v>
      </c>
      <c r="B11113" s="4" t="s">
        <v>38144</v>
      </c>
      <c r="C11113" s="4" t="s">
        <v>3495</v>
      </c>
      <c r="D11113" s="4" t="s">
        <v>38145</v>
      </c>
      <c r="E11113" s="4" t="n">
        <f aca="false">+911244351111</f>
        <v>911244351111</v>
      </c>
      <c r="F11113" s="4" t="s">
        <v>38146</v>
      </c>
      <c r="G11113" s="4" t="s">
        <v>12</v>
      </c>
    </row>
    <row r="11114" customFormat="false" ht="15.75" hidden="false" customHeight="false" outlineLevel="0" collapsed="false">
      <c r="A11114" s="3" t="n">
        <v>11113</v>
      </c>
      <c r="B11114" s="4" t="s">
        <v>38147</v>
      </c>
      <c r="C11114" s="4" t="s">
        <v>38148</v>
      </c>
      <c r="D11114" s="4" t="s">
        <v>38149</v>
      </c>
      <c r="E11114" s="4" t="s">
        <v>10</v>
      </c>
      <c r="F11114" s="4" t="s">
        <v>38150</v>
      </c>
      <c r="G11114" s="4" t="s">
        <v>12</v>
      </c>
    </row>
    <row r="11115" customFormat="false" ht="15.75" hidden="false" customHeight="false" outlineLevel="0" collapsed="false">
      <c r="A11115" s="3" t="n">
        <v>11114</v>
      </c>
      <c r="B11115" s="4" t="s">
        <v>38151</v>
      </c>
      <c r="C11115" s="4" t="s">
        <v>38152</v>
      </c>
      <c r="D11115" s="4" t="s">
        <v>38153</v>
      </c>
      <c r="E11115" s="4" t="s">
        <v>38154</v>
      </c>
      <c r="F11115" s="4" t="s">
        <v>38155</v>
      </c>
      <c r="G11115" s="4" t="s">
        <v>12</v>
      </c>
    </row>
    <row r="11116" customFormat="false" ht="15.75" hidden="false" customHeight="false" outlineLevel="0" collapsed="false">
      <c r="A11116" s="3" t="n">
        <v>11115</v>
      </c>
      <c r="B11116" s="4" t="s">
        <v>38156</v>
      </c>
      <c r="C11116" s="4" t="s">
        <v>23848</v>
      </c>
      <c r="D11116" s="6" t="s">
        <v>38157</v>
      </c>
      <c r="E11116" s="4" t="s">
        <v>10</v>
      </c>
      <c r="F11116" s="4" t="s">
        <v>10</v>
      </c>
      <c r="G11116" s="7" t="s">
        <v>146</v>
      </c>
    </row>
    <row r="11117" customFormat="false" ht="15.75" hidden="false" customHeight="false" outlineLevel="0" collapsed="false">
      <c r="A11117" s="3" t="n">
        <v>11116</v>
      </c>
      <c r="B11117" s="4" t="s">
        <v>38158</v>
      </c>
      <c r="C11117" s="4" t="s">
        <v>38159</v>
      </c>
      <c r="D11117" s="4" t="s">
        <v>38160</v>
      </c>
      <c r="E11117" s="4" t="n">
        <f aca="false">+914443854087</f>
        <v>914443854087</v>
      </c>
      <c r="F11117" s="4" t="s">
        <v>38161</v>
      </c>
      <c r="G11117" s="4" t="s">
        <v>12</v>
      </c>
    </row>
    <row r="11118" customFormat="false" ht="15.75" hidden="false" customHeight="false" outlineLevel="0" collapsed="false">
      <c r="A11118" s="3" t="n">
        <v>11117</v>
      </c>
      <c r="B11118" s="4" t="s">
        <v>38162</v>
      </c>
      <c r="C11118" s="4" t="s">
        <v>38163</v>
      </c>
      <c r="D11118" s="4" t="s">
        <v>38164</v>
      </c>
      <c r="E11118" s="4" t="s">
        <v>38165</v>
      </c>
      <c r="F11118" s="4" t="s">
        <v>38166</v>
      </c>
      <c r="G11118" s="4" t="s">
        <v>12</v>
      </c>
    </row>
    <row r="11119" customFormat="false" ht="15.75" hidden="false" customHeight="false" outlineLevel="0" collapsed="false">
      <c r="A11119" s="3" t="n">
        <v>11118</v>
      </c>
      <c r="B11119" s="4" t="s">
        <v>38167</v>
      </c>
      <c r="C11119" s="4" t="s">
        <v>38168</v>
      </c>
      <c r="D11119" s="4" t="s">
        <v>38169</v>
      </c>
      <c r="E11119" s="4" t="n">
        <f aca="false">+912239474444</f>
        <v>912239474444</v>
      </c>
      <c r="F11119" s="4" t="s">
        <v>5003</v>
      </c>
      <c r="G11119" s="4" t="s">
        <v>12</v>
      </c>
    </row>
    <row r="11120" customFormat="false" ht="15.75" hidden="false" customHeight="false" outlineLevel="0" collapsed="false">
      <c r="A11120" s="3" t="n">
        <v>11119</v>
      </c>
      <c r="B11120" s="4" t="s">
        <v>38170</v>
      </c>
      <c r="C11120" s="4" t="s">
        <v>1652</v>
      </c>
      <c r="D11120" s="4" t="s">
        <v>38171</v>
      </c>
      <c r="E11120" s="4" t="s">
        <v>10</v>
      </c>
      <c r="F11120" s="4" t="s">
        <v>38172</v>
      </c>
      <c r="G11120" s="4" t="s">
        <v>12</v>
      </c>
    </row>
    <row r="11121" customFormat="false" ht="15.75" hidden="false" customHeight="false" outlineLevel="0" collapsed="false">
      <c r="A11121" s="3" t="n">
        <v>11120</v>
      </c>
      <c r="B11121" s="4" t="s">
        <v>38173</v>
      </c>
      <c r="C11121" s="4" t="s">
        <v>38174</v>
      </c>
      <c r="D11121" s="4" t="s">
        <v>38175</v>
      </c>
      <c r="E11121" s="4" t="s">
        <v>10</v>
      </c>
      <c r="F11121" s="4" t="s">
        <v>38176</v>
      </c>
      <c r="G11121" s="4" t="s">
        <v>12</v>
      </c>
    </row>
    <row r="11122" customFormat="false" ht="15.75" hidden="false" customHeight="false" outlineLevel="0" collapsed="false">
      <c r="A11122" s="3" t="n">
        <v>11121</v>
      </c>
      <c r="B11122" s="4" t="s">
        <v>38177</v>
      </c>
      <c r="C11122" s="4" t="s">
        <v>38178</v>
      </c>
      <c r="D11122" s="4" t="s">
        <v>38179</v>
      </c>
      <c r="E11122" s="4" t="n">
        <f aca="false">+911244409999</f>
        <v>911244409999</v>
      </c>
      <c r="F11122" s="4" t="s">
        <v>38180</v>
      </c>
      <c r="G11122" s="4" t="s">
        <v>12</v>
      </c>
    </row>
    <row r="11123" customFormat="false" ht="15.75" hidden="false" customHeight="false" outlineLevel="0" collapsed="false">
      <c r="A11123" s="3" t="n">
        <v>11122</v>
      </c>
      <c r="B11123" s="4" t="s">
        <v>38181</v>
      </c>
      <c r="C11123" s="4" t="s">
        <v>37325</v>
      </c>
      <c r="D11123" s="4" t="s">
        <v>38182</v>
      </c>
      <c r="E11123" s="4" t="s">
        <v>10</v>
      </c>
      <c r="F11123" s="4" t="s">
        <v>38183</v>
      </c>
      <c r="G11123" s="4" t="s">
        <v>12</v>
      </c>
    </row>
    <row r="11124" customFormat="false" ht="15.75" hidden="false" customHeight="false" outlineLevel="0" collapsed="false">
      <c r="A11124" s="3" t="n">
        <v>11123</v>
      </c>
      <c r="B11124" s="4" t="s">
        <v>38184</v>
      </c>
      <c r="C11124" s="4" t="s">
        <v>1416</v>
      </c>
      <c r="D11124" s="4" t="s">
        <v>38185</v>
      </c>
      <c r="E11124" s="4" t="s">
        <v>10</v>
      </c>
      <c r="F11124" s="4" t="s">
        <v>38186</v>
      </c>
      <c r="G11124" s="4" t="s">
        <v>12</v>
      </c>
    </row>
    <row r="11125" customFormat="false" ht="15.75" hidden="false" customHeight="false" outlineLevel="0" collapsed="false">
      <c r="A11125" s="3" t="n">
        <v>11124</v>
      </c>
      <c r="B11125" s="4" t="s">
        <v>38187</v>
      </c>
      <c r="C11125" s="4" t="s">
        <v>2989</v>
      </c>
      <c r="D11125" s="4" t="s">
        <v>38188</v>
      </c>
      <c r="E11125" s="4" t="n">
        <f aca="false">+918065469439</f>
        <v>918065469439</v>
      </c>
      <c r="F11125" s="4" t="s">
        <v>38166</v>
      </c>
      <c r="G11125" s="4" t="s">
        <v>12</v>
      </c>
    </row>
    <row r="11126" customFormat="false" ht="15.75" hidden="false" customHeight="false" outlineLevel="0" collapsed="false">
      <c r="A11126" s="3" t="n">
        <v>11125</v>
      </c>
      <c r="B11126" s="4" t="s">
        <v>38189</v>
      </c>
      <c r="C11126" s="4" t="s">
        <v>6690</v>
      </c>
      <c r="D11126" s="4" t="s">
        <v>38190</v>
      </c>
      <c r="E11126" s="4" t="s">
        <v>10</v>
      </c>
      <c r="F11126" s="4" t="s">
        <v>38191</v>
      </c>
      <c r="G11126" s="4" t="s">
        <v>12</v>
      </c>
    </row>
    <row r="11127" customFormat="false" ht="15.75" hidden="false" customHeight="false" outlineLevel="0" collapsed="false">
      <c r="A11127" s="3" t="n">
        <v>11126</v>
      </c>
      <c r="B11127" s="4" t="s">
        <v>38192</v>
      </c>
      <c r="C11127" s="4" t="s">
        <v>4710</v>
      </c>
      <c r="D11127" s="4" t="s">
        <v>38193</v>
      </c>
      <c r="E11127" s="4" t="s">
        <v>10</v>
      </c>
      <c r="F11127" s="4" t="s">
        <v>38194</v>
      </c>
      <c r="G11127" s="4" t="s">
        <v>12</v>
      </c>
    </row>
    <row r="11128" customFormat="false" ht="15.75" hidden="false" customHeight="false" outlineLevel="0" collapsed="false">
      <c r="A11128" s="3" t="n">
        <v>11127</v>
      </c>
      <c r="B11128" s="4" t="s">
        <v>38195</v>
      </c>
      <c r="C11128" s="4" t="s">
        <v>38196</v>
      </c>
      <c r="D11128" s="4" t="s">
        <v>38197</v>
      </c>
      <c r="E11128" s="4" t="s">
        <v>10</v>
      </c>
      <c r="F11128" s="4" t="s">
        <v>38198</v>
      </c>
      <c r="G11128" s="4" t="s">
        <v>12</v>
      </c>
    </row>
    <row r="11129" customFormat="false" ht="15.75" hidden="false" customHeight="false" outlineLevel="0" collapsed="false">
      <c r="A11129" s="3" t="n">
        <v>11128</v>
      </c>
      <c r="B11129" s="4" t="s">
        <v>38199</v>
      </c>
      <c r="C11129" s="4" t="s">
        <v>38200</v>
      </c>
      <c r="D11129" s="4" t="s">
        <v>38201</v>
      </c>
      <c r="E11129" s="4" t="n">
        <f aca="false">+919886591991</f>
        <v>919886591991</v>
      </c>
      <c r="F11129" s="4" t="s">
        <v>38202</v>
      </c>
      <c r="G11129" s="4" t="s">
        <v>12</v>
      </c>
    </row>
    <row r="11130" customFormat="false" ht="15.75" hidden="false" customHeight="false" outlineLevel="0" collapsed="false">
      <c r="A11130" s="3" t="n">
        <v>11129</v>
      </c>
      <c r="B11130" s="4" t="s">
        <v>38203</v>
      </c>
      <c r="C11130" s="4" t="s">
        <v>38204</v>
      </c>
      <c r="D11130" s="4" t="s">
        <v>38205</v>
      </c>
      <c r="E11130" s="4" t="s">
        <v>10</v>
      </c>
      <c r="F11130" s="4" t="s">
        <v>38206</v>
      </c>
      <c r="G11130" s="4" t="s">
        <v>12</v>
      </c>
    </row>
    <row r="11131" customFormat="false" ht="15.75" hidden="false" customHeight="false" outlineLevel="0" collapsed="false">
      <c r="A11131" s="3" t="n">
        <v>11130</v>
      </c>
      <c r="B11131" s="4" t="s">
        <v>38207</v>
      </c>
      <c r="C11131" s="4" t="s">
        <v>38208</v>
      </c>
      <c r="D11131" s="4" t="s">
        <v>38209</v>
      </c>
      <c r="E11131" s="4" t="s">
        <v>10</v>
      </c>
      <c r="F11131" s="4" t="s">
        <v>38210</v>
      </c>
      <c r="G11131" s="4" t="s">
        <v>12</v>
      </c>
    </row>
    <row r="11132" customFormat="false" ht="15.75" hidden="false" customHeight="false" outlineLevel="0" collapsed="false">
      <c r="A11132" s="3" t="n">
        <v>11131</v>
      </c>
      <c r="B11132" s="4" t="s">
        <v>38211</v>
      </c>
      <c r="C11132" s="4" t="s">
        <v>38212</v>
      </c>
      <c r="D11132" s="4" t="s">
        <v>38213</v>
      </c>
      <c r="E11132" s="4" t="s">
        <v>10</v>
      </c>
      <c r="F11132" s="4" t="s">
        <v>38214</v>
      </c>
      <c r="G11132" s="4" t="s">
        <v>12</v>
      </c>
    </row>
    <row r="11133" customFormat="false" ht="15.75" hidden="false" customHeight="false" outlineLevel="0" collapsed="false">
      <c r="A11133" s="3" t="n">
        <v>11132</v>
      </c>
      <c r="B11133" s="4" t="s">
        <v>38215</v>
      </c>
      <c r="C11133" s="4" t="s">
        <v>38216</v>
      </c>
      <c r="D11133" s="4" t="s">
        <v>38217</v>
      </c>
      <c r="E11133" s="4" t="n">
        <f aca="false">+912067275627</f>
        <v>912067275627</v>
      </c>
      <c r="F11133" s="4" t="s">
        <v>38218</v>
      </c>
      <c r="G11133" s="4" t="s">
        <v>12</v>
      </c>
    </row>
    <row r="11134" customFormat="false" ht="15.75" hidden="false" customHeight="false" outlineLevel="0" collapsed="false">
      <c r="A11134" s="3" t="n">
        <v>11133</v>
      </c>
      <c r="B11134" s="4" t="s">
        <v>38219</v>
      </c>
      <c r="C11134" s="4" t="s">
        <v>15512</v>
      </c>
      <c r="D11134" s="4" t="s">
        <v>38220</v>
      </c>
      <c r="E11134" s="4" t="n">
        <f aca="false">+914067908800</f>
        <v>914067908800</v>
      </c>
      <c r="F11134" s="4" t="s">
        <v>38221</v>
      </c>
      <c r="G11134" s="4" t="s">
        <v>12</v>
      </c>
    </row>
    <row r="11135" customFormat="false" ht="15.75" hidden="false" customHeight="false" outlineLevel="0" collapsed="false">
      <c r="A11135" s="3" t="n">
        <v>11134</v>
      </c>
      <c r="B11135" s="4" t="s">
        <v>38222</v>
      </c>
      <c r="C11135" s="4" t="s">
        <v>38223</v>
      </c>
      <c r="D11135" s="4" t="s">
        <v>38224</v>
      </c>
      <c r="E11135" s="4" t="n">
        <f aca="false">+914471727374</f>
        <v>914471727374</v>
      </c>
      <c r="F11135" s="4" t="s">
        <v>38225</v>
      </c>
      <c r="G11135" s="4" t="s">
        <v>12</v>
      </c>
    </row>
    <row r="11136" customFormat="false" ht="15.75" hidden="false" customHeight="false" outlineLevel="0" collapsed="false">
      <c r="A11136" s="3" t="n">
        <v>11135</v>
      </c>
      <c r="B11136" s="4" t="s">
        <v>38226</v>
      </c>
      <c r="C11136" s="4" t="s">
        <v>38227</v>
      </c>
      <c r="D11136" s="4" t="s">
        <v>38228</v>
      </c>
      <c r="E11136" s="4" t="s">
        <v>10</v>
      </c>
      <c r="F11136" s="4" t="s">
        <v>38229</v>
      </c>
      <c r="G11136" s="4" t="s">
        <v>12</v>
      </c>
    </row>
    <row r="11137" customFormat="false" ht="15.75" hidden="false" customHeight="false" outlineLevel="0" collapsed="false">
      <c r="A11137" s="3" t="n">
        <v>11136</v>
      </c>
      <c r="B11137" s="4" t="s">
        <v>38230</v>
      </c>
      <c r="C11137" s="4" t="s">
        <v>38231</v>
      </c>
      <c r="D11137" s="4" t="s">
        <v>38232</v>
      </c>
      <c r="E11137" s="4" t="n">
        <f aca="false">+9118042451127</f>
        <v>9118042451127</v>
      </c>
      <c r="F11137" s="4" t="s">
        <v>38233</v>
      </c>
      <c r="G11137" s="4" t="s">
        <v>12</v>
      </c>
    </row>
    <row r="11138" customFormat="false" ht="15.75" hidden="false" customHeight="false" outlineLevel="0" collapsed="false">
      <c r="A11138" s="3" t="n">
        <v>11137</v>
      </c>
      <c r="B11138" s="4" t="s">
        <v>38234</v>
      </c>
      <c r="C11138" s="4" t="s">
        <v>38235</v>
      </c>
      <c r="D11138" s="4" t="s">
        <v>38236</v>
      </c>
      <c r="E11138" s="4" t="n">
        <f aca="false">+919819165637</f>
        <v>919819165637</v>
      </c>
      <c r="F11138" s="10" t="s">
        <v>38237</v>
      </c>
      <c r="G11138" s="4" t="s">
        <v>12</v>
      </c>
    </row>
    <row r="11139" customFormat="false" ht="15.75" hidden="false" customHeight="false" outlineLevel="0" collapsed="false">
      <c r="A11139" s="3" t="n">
        <v>11138</v>
      </c>
      <c r="B11139" s="4" t="s">
        <v>38238</v>
      </c>
      <c r="C11139" s="4" t="s">
        <v>31</v>
      </c>
      <c r="D11139" s="4" t="s">
        <v>38239</v>
      </c>
      <c r="E11139" s="4" t="s">
        <v>10</v>
      </c>
      <c r="F11139" s="4" t="s">
        <v>38240</v>
      </c>
      <c r="G11139" s="4" t="s">
        <v>12</v>
      </c>
    </row>
    <row r="11140" customFormat="false" ht="15.75" hidden="false" customHeight="false" outlineLevel="0" collapsed="false">
      <c r="A11140" s="3" t="n">
        <v>11139</v>
      </c>
      <c r="B11140" s="4" t="s">
        <v>38241</v>
      </c>
      <c r="C11140" s="4" t="s">
        <v>38242</v>
      </c>
      <c r="D11140" s="4" t="s">
        <v>38243</v>
      </c>
      <c r="E11140" s="4" t="s">
        <v>10</v>
      </c>
      <c r="F11140" s="4" t="s">
        <v>38244</v>
      </c>
      <c r="G11140" s="4" t="s">
        <v>12</v>
      </c>
    </row>
    <row r="11141" customFormat="false" ht="15.75" hidden="false" customHeight="false" outlineLevel="0" collapsed="false">
      <c r="A11141" s="3" t="n">
        <v>11140</v>
      </c>
      <c r="B11141" s="4" t="s">
        <v>38245</v>
      </c>
      <c r="C11141" s="4" t="s">
        <v>38246</v>
      </c>
      <c r="D11141" s="4" t="s">
        <v>38247</v>
      </c>
      <c r="E11141" s="4" t="s">
        <v>10</v>
      </c>
      <c r="F11141" s="4" t="s">
        <v>38248</v>
      </c>
      <c r="G11141" s="4" t="s">
        <v>12</v>
      </c>
    </row>
    <row r="11142" customFormat="false" ht="15.75" hidden="false" customHeight="false" outlineLevel="0" collapsed="false">
      <c r="A11142" s="3" t="n">
        <v>11141</v>
      </c>
      <c r="B11142" s="4" t="s">
        <v>38249</v>
      </c>
      <c r="C11142" s="4" t="s">
        <v>38250</v>
      </c>
      <c r="D11142" s="4" t="s">
        <v>38251</v>
      </c>
      <c r="E11142" s="4" t="s">
        <v>38252</v>
      </c>
      <c r="F11142" s="4" t="s">
        <v>38253</v>
      </c>
      <c r="G11142" s="4" t="s">
        <v>12</v>
      </c>
    </row>
    <row r="11143" customFormat="false" ht="15.75" hidden="false" customHeight="false" outlineLevel="0" collapsed="false">
      <c r="A11143" s="3" t="n">
        <v>11142</v>
      </c>
      <c r="B11143" s="4" t="s">
        <v>38254</v>
      </c>
      <c r="C11143" s="4" t="s">
        <v>14</v>
      </c>
      <c r="D11143" s="4" t="s">
        <v>38255</v>
      </c>
      <c r="E11143" s="4" t="s">
        <v>10</v>
      </c>
      <c r="F11143" s="4" t="s">
        <v>38256</v>
      </c>
      <c r="G11143" s="4" t="s">
        <v>12</v>
      </c>
    </row>
    <row r="11144" customFormat="false" ht="15.75" hidden="false" customHeight="false" outlineLevel="0" collapsed="false">
      <c r="A11144" s="3" t="n">
        <v>11143</v>
      </c>
      <c r="B11144" s="4" t="s">
        <v>38257</v>
      </c>
      <c r="C11144" s="4" t="s">
        <v>38258</v>
      </c>
      <c r="D11144" s="4" t="s">
        <v>38259</v>
      </c>
      <c r="E11144" s="4" t="s">
        <v>10</v>
      </c>
      <c r="F11144" s="4" t="s">
        <v>38260</v>
      </c>
      <c r="G11144" s="4" t="s">
        <v>12</v>
      </c>
    </row>
    <row r="11145" customFormat="false" ht="15.75" hidden="false" customHeight="false" outlineLevel="0" collapsed="false">
      <c r="A11145" s="3" t="n">
        <v>11144</v>
      </c>
      <c r="B11145" s="4" t="s">
        <v>38261</v>
      </c>
      <c r="C11145" s="4" t="s">
        <v>400</v>
      </c>
      <c r="D11145" s="4" t="s">
        <v>38262</v>
      </c>
      <c r="E11145" s="4" t="n">
        <f aca="false">+919845327930</f>
        <v>919845327930</v>
      </c>
      <c r="F11145" s="4" t="s">
        <v>38263</v>
      </c>
      <c r="G11145" s="4" t="s">
        <v>12</v>
      </c>
    </row>
    <row r="11146" customFormat="false" ht="15.75" hidden="false" customHeight="false" outlineLevel="0" collapsed="false">
      <c r="A11146" s="3" t="n">
        <v>11145</v>
      </c>
      <c r="B11146" s="4" t="s">
        <v>38264</v>
      </c>
      <c r="C11146" s="4" t="s">
        <v>38265</v>
      </c>
      <c r="D11146" s="4" t="s">
        <v>38266</v>
      </c>
      <c r="E11146" s="4" t="n">
        <f aca="false">+917057400067</f>
        <v>917057400067</v>
      </c>
      <c r="F11146" s="4" t="s">
        <v>38267</v>
      </c>
      <c r="G11146" s="4" t="s">
        <v>12</v>
      </c>
    </row>
    <row r="11147" customFormat="false" ht="15.75" hidden="false" customHeight="false" outlineLevel="0" collapsed="false">
      <c r="A11147" s="3" t="n">
        <v>11146</v>
      </c>
      <c r="B11147" s="4" t="s">
        <v>38268</v>
      </c>
      <c r="C11147" s="4" t="s">
        <v>38269</v>
      </c>
      <c r="D11147" s="4" t="s">
        <v>38270</v>
      </c>
      <c r="E11147" s="4" t="s">
        <v>10</v>
      </c>
      <c r="F11147" s="4" t="s">
        <v>38271</v>
      </c>
      <c r="G11147" s="4" t="s">
        <v>12</v>
      </c>
    </row>
    <row r="11148" customFormat="false" ht="15.75" hidden="false" customHeight="false" outlineLevel="0" collapsed="false">
      <c r="A11148" s="3" t="n">
        <v>11147</v>
      </c>
      <c r="B11148" s="4" t="s">
        <v>38272</v>
      </c>
      <c r="C11148" s="4" t="s">
        <v>38273</v>
      </c>
      <c r="D11148" s="4" t="s">
        <v>38274</v>
      </c>
      <c r="E11148" s="4" t="n">
        <f aca="false">+919879000819</f>
        <v>919879000819</v>
      </c>
      <c r="F11148" s="4" t="s">
        <v>38275</v>
      </c>
      <c r="G11148" s="4" t="s">
        <v>12</v>
      </c>
    </row>
    <row r="11149" customFormat="false" ht="15.75" hidden="false" customHeight="false" outlineLevel="0" collapsed="false">
      <c r="A11149" s="3" t="n">
        <v>11148</v>
      </c>
      <c r="B11149" s="4" t="s">
        <v>38276</v>
      </c>
      <c r="C11149" s="4" t="s">
        <v>31</v>
      </c>
      <c r="D11149" s="4" t="s">
        <v>38277</v>
      </c>
      <c r="E11149" s="4" t="s">
        <v>10</v>
      </c>
      <c r="F11149" s="4" t="s">
        <v>38278</v>
      </c>
      <c r="G11149" s="4" t="s">
        <v>12</v>
      </c>
    </row>
    <row r="11150" customFormat="false" ht="15.75" hidden="false" customHeight="false" outlineLevel="0" collapsed="false">
      <c r="A11150" s="3" t="n">
        <v>11149</v>
      </c>
      <c r="B11150" s="4" t="s">
        <v>38279</v>
      </c>
      <c r="C11150" s="4" t="s">
        <v>38280</v>
      </c>
      <c r="D11150" s="4" t="s">
        <v>38281</v>
      </c>
      <c r="E11150" s="4" t="n">
        <f aca="false">+919663420390</f>
        <v>919663420390</v>
      </c>
      <c r="F11150" s="4" t="s">
        <v>38282</v>
      </c>
      <c r="G11150" s="4" t="s">
        <v>12</v>
      </c>
    </row>
    <row r="11151" customFormat="false" ht="15.75" hidden="false" customHeight="false" outlineLevel="0" collapsed="false">
      <c r="A11151" s="3" t="n">
        <v>11150</v>
      </c>
      <c r="B11151" s="4" t="s">
        <v>38283</v>
      </c>
      <c r="C11151" s="4" t="s">
        <v>38284</v>
      </c>
      <c r="D11151" s="4" t="s">
        <v>38285</v>
      </c>
      <c r="E11151" s="4" t="s">
        <v>10</v>
      </c>
      <c r="F11151" s="4" t="s">
        <v>38286</v>
      </c>
      <c r="G11151" s="4" t="s">
        <v>12</v>
      </c>
    </row>
    <row r="11152" customFormat="false" ht="15.75" hidden="false" customHeight="false" outlineLevel="0" collapsed="false">
      <c r="A11152" s="3" t="n">
        <v>11151</v>
      </c>
      <c r="B11152" s="4" t="s">
        <v>38287</v>
      </c>
      <c r="C11152" s="4" t="s">
        <v>31</v>
      </c>
      <c r="D11152" s="4" t="s">
        <v>38288</v>
      </c>
      <c r="E11152" s="4" t="s">
        <v>10</v>
      </c>
      <c r="F11152" s="4" t="s">
        <v>38289</v>
      </c>
      <c r="G11152" s="4" t="s">
        <v>12</v>
      </c>
    </row>
    <row r="11153" customFormat="false" ht="15.75" hidden="false" customHeight="false" outlineLevel="0" collapsed="false">
      <c r="A11153" s="3" t="n">
        <v>11152</v>
      </c>
      <c r="B11153" s="4" t="s">
        <v>38290</v>
      </c>
      <c r="C11153" s="4" t="s">
        <v>38291</v>
      </c>
      <c r="D11153" s="4" t="s">
        <v>38292</v>
      </c>
      <c r="E11153" s="4" t="s">
        <v>10</v>
      </c>
      <c r="F11153" s="4" t="s">
        <v>38293</v>
      </c>
      <c r="G11153" s="4" t="s">
        <v>12</v>
      </c>
    </row>
    <row r="11154" customFormat="false" ht="15.75" hidden="false" customHeight="false" outlineLevel="0" collapsed="false">
      <c r="A11154" s="3" t="n">
        <v>11153</v>
      </c>
      <c r="B11154" s="4" t="s">
        <v>38294</v>
      </c>
      <c r="C11154" s="4" t="s">
        <v>38295</v>
      </c>
      <c r="D11154" s="4" t="s">
        <v>38296</v>
      </c>
      <c r="E11154" s="4" t="n">
        <f aca="false">+919168383190</f>
        <v>919168383190</v>
      </c>
      <c r="F11154" s="4" t="s">
        <v>38297</v>
      </c>
      <c r="G11154" s="4" t="s">
        <v>12</v>
      </c>
    </row>
    <row r="11155" customFormat="false" ht="15.75" hidden="false" customHeight="false" outlineLevel="0" collapsed="false">
      <c r="A11155" s="3" t="n">
        <v>11154</v>
      </c>
      <c r="B11155" s="5" t="s">
        <v>38298</v>
      </c>
      <c r="C11155" s="4" t="s">
        <v>38299</v>
      </c>
      <c r="D11155" s="4" t="s">
        <v>38300</v>
      </c>
      <c r="E11155" s="4" t="s">
        <v>10</v>
      </c>
      <c r="F11155" s="4" t="s">
        <v>38301</v>
      </c>
      <c r="G11155" s="4" t="s">
        <v>12</v>
      </c>
    </row>
    <row r="11156" customFormat="false" ht="15.75" hidden="false" customHeight="false" outlineLevel="0" collapsed="false">
      <c r="A11156" s="3" t="n">
        <v>11155</v>
      </c>
      <c r="B11156" s="4" t="s">
        <v>38302</v>
      </c>
      <c r="C11156" s="4" t="s">
        <v>38303</v>
      </c>
      <c r="D11156" s="4" t="s">
        <v>38304</v>
      </c>
      <c r="E11156" s="4" t="s">
        <v>10</v>
      </c>
      <c r="F11156" s="4" t="s">
        <v>38305</v>
      </c>
      <c r="G11156" s="4" t="s">
        <v>12</v>
      </c>
    </row>
    <row r="11157" customFormat="false" ht="15.75" hidden="false" customHeight="false" outlineLevel="0" collapsed="false">
      <c r="A11157" s="3" t="n">
        <v>11156</v>
      </c>
      <c r="B11157" s="4" t="s">
        <v>38306</v>
      </c>
      <c r="C11157" s="4" t="s">
        <v>31</v>
      </c>
      <c r="D11157" s="4" t="s">
        <v>38307</v>
      </c>
      <c r="E11157" s="4" t="n">
        <f aca="false">+911204809200</f>
        <v>911204809200</v>
      </c>
      <c r="F11157" s="4" t="s">
        <v>38308</v>
      </c>
      <c r="G11157" s="4" t="s">
        <v>12</v>
      </c>
    </row>
    <row r="11158" customFormat="false" ht="15.75" hidden="false" customHeight="false" outlineLevel="0" collapsed="false">
      <c r="A11158" s="3" t="n">
        <v>11157</v>
      </c>
      <c r="B11158" s="4" t="s">
        <v>38309</v>
      </c>
      <c r="C11158" s="4" t="s">
        <v>38310</v>
      </c>
      <c r="D11158" s="4" t="s">
        <v>38311</v>
      </c>
      <c r="E11158" s="4" t="s">
        <v>10</v>
      </c>
      <c r="F11158" s="4" t="s">
        <v>38312</v>
      </c>
      <c r="G11158" s="4" t="s">
        <v>12</v>
      </c>
    </row>
    <row r="11159" customFormat="false" ht="15.75" hidden="false" customHeight="false" outlineLevel="0" collapsed="false">
      <c r="A11159" s="3" t="n">
        <v>11158</v>
      </c>
      <c r="B11159" s="4" t="s">
        <v>38313</v>
      </c>
      <c r="C11159" s="4" t="s">
        <v>38314</v>
      </c>
      <c r="D11159" s="4" t="s">
        <v>38315</v>
      </c>
      <c r="E11159" s="4" t="n">
        <f aca="false">+918458279628</f>
        <v>918458279628</v>
      </c>
      <c r="F11159" s="4" t="s">
        <v>38316</v>
      </c>
      <c r="G11159" s="4" t="s">
        <v>12</v>
      </c>
    </row>
    <row r="11160" customFormat="false" ht="15.75" hidden="false" customHeight="false" outlineLevel="0" collapsed="false">
      <c r="A11160" s="3" t="n">
        <v>11159</v>
      </c>
      <c r="B11160" s="4" t="s">
        <v>38317</v>
      </c>
      <c r="C11160" s="4" t="s">
        <v>1652</v>
      </c>
      <c r="D11160" s="4" t="s">
        <v>38318</v>
      </c>
      <c r="E11160" s="4" t="n">
        <f aca="false">+919600013511</f>
        <v>919600013511</v>
      </c>
      <c r="F11160" s="4" t="s">
        <v>38319</v>
      </c>
      <c r="G11160" s="4" t="s">
        <v>12</v>
      </c>
    </row>
    <row r="11161" customFormat="false" ht="15.75" hidden="false" customHeight="false" outlineLevel="0" collapsed="false">
      <c r="A11161" s="3" t="n">
        <v>11160</v>
      </c>
      <c r="B11161" s="4" t="s">
        <v>38320</v>
      </c>
      <c r="C11161" s="4" t="s">
        <v>38321</v>
      </c>
      <c r="D11161" s="4" t="s">
        <v>38322</v>
      </c>
      <c r="E11161" s="4" t="n">
        <f aca="false">+911356670600</f>
        <v>911356670600</v>
      </c>
      <c r="F11161" s="4" t="s">
        <v>38323</v>
      </c>
      <c r="G11161" s="4" t="s">
        <v>12</v>
      </c>
    </row>
    <row r="11162" customFormat="false" ht="15.75" hidden="false" customHeight="false" outlineLevel="0" collapsed="false">
      <c r="A11162" s="3" t="n">
        <v>11161</v>
      </c>
      <c r="B11162" s="4" t="s">
        <v>38324</v>
      </c>
      <c r="C11162" s="4" t="s">
        <v>31</v>
      </c>
      <c r="D11162" s="4" t="s">
        <v>38325</v>
      </c>
      <c r="E11162" s="4" t="n">
        <f aca="false">+919895093119</f>
        <v>919895093119</v>
      </c>
      <c r="F11162" s="4" t="s">
        <v>38326</v>
      </c>
      <c r="G11162" s="4" t="s">
        <v>12</v>
      </c>
    </row>
    <row r="11163" customFormat="false" ht="15.75" hidden="false" customHeight="false" outlineLevel="0" collapsed="false">
      <c r="A11163" s="3" t="n">
        <v>11162</v>
      </c>
      <c r="B11163" s="4" t="s">
        <v>38327</v>
      </c>
      <c r="C11163" s="4" t="s">
        <v>38328</v>
      </c>
      <c r="D11163" s="4" t="s">
        <v>38329</v>
      </c>
      <c r="E11163" s="4" t="n">
        <f aca="false">+918554271303</f>
        <v>918554271303</v>
      </c>
      <c r="F11163" s="4" t="s">
        <v>38330</v>
      </c>
      <c r="G11163" s="4" t="s">
        <v>12</v>
      </c>
    </row>
    <row r="11164" customFormat="false" ht="15.75" hidden="false" customHeight="false" outlineLevel="0" collapsed="false">
      <c r="A11164" s="3" t="n">
        <v>11163</v>
      </c>
      <c r="B11164" s="4" t="s">
        <v>38331</v>
      </c>
      <c r="C11164" s="4" t="s">
        <v>38332</v>
      </c>
      <c r="D11164" s="4" t="s">
        <v>38333</v>
      </c>
      <c r="E11164" s="4" t="n">
        <f aca="false">+912228732863</f>
        <v>912228732863</v>
      </c>
      <c r="F11164" s="4" t="s">
        <v>38334</v>
      </c>
      <c r="G11164" s="4" t="s">
        <v>12</v>
      </c>
    </row>
    <row r="11165" customFormat="false" ht="15.75" hidden="false" customHeight="false" outlineLevel="0" collapsed="false">
      <c r="A11165" s="3" t="n">
        <v>11164</v>
      </c>
      <c r="B11165" s="4" t="s">
        <v>38335</v>
      </c>
      <c r="C11165" s="4" t="s">
        <v>3495</v>
      </c>
      <c r="D11165" s="4" t="s">
        <v>38336</v>
      </c>
      <c r="E11165" s="4" t="n">
        <f aca="false">+912228447777</f>
        <v>912228447777</v>
      </c>
      <c r="F11165" s="4" t="s">
        <v>38337</v>
      </c>
      <c r="G11165" s="4" t="s">
        <v>12</v>
      </c>
    </row>
    <row r="11166" customFormat="false" ht="15.75" hidden="false" customHeight="false" outlineLevel="0" collapsed="false">
      <c r="A11166" s="3" t="n">
        <v>11165</v>
      </c>
      <c r="B11166" s="4" t="s">
        <v>38338</v>
      </c>
      <c r="C11166" s="4" t="s">
        <v>38339</v>
      </c>
      <c r="D11166" s="4" t="s">
        <v>38340</v>
      </c>
      <c r="E11166" s="4" t="s">
        <v>10</v>
      </c>
      <c r="F11166" s="4" t="s">
        <v>38341</v>
      </c>
      <c r="G11166" s="4" t="s">
        <v>12</v>
      </c>
    </row>
    <row r="11167" customFormat="false" ht="15.75" hidden="false" customHeight="false" outlineLevel="0" collapsed="false">
      <c r="A11167" s="3" t="n">
        <v>11166</v>
      </c>
      <c r="B11167" s="4" t="s">
        <v>38342</v>
      </c>
      <c r="C11167" s="4" t="s">
        <v>38343</v>
      </c>
      <c r="D11167" s="4" t="s">
        <v>38344</v>
      </c>
      <c r="E11167" s="4" t="s">
        <v>10</v>
      </c>
      <c r="F11167" s="4" t="s">
        <v>38345</v>
      </c>
      <c r="G11167" s="4" t="s">
        <v>12</v>
      </c>
    </row>
    <row r="11168" customFormat="false" ht="15.75" hidden="false" customHeight="false" outlineLevel="0" collapsed="false">
      <c r="A11168" s="3" t="n">
        <v>11167</v>
      </c>
      <c r="B11168" s="4" t="s">
        <v>38346</v>
      </c>
      <c r="C11168" s="4" t="s">
        <v>38347</v>
      </c>
      <c r="D11168" s="4" t="s">
        <v>38348</v>
      </c>
      <c r="E11168" s="4" t="n">
        <f aca="false">+912025457147</f>
        <v>912025457147</v>
      </c>
      <c r="F11168" s="4" t="s">
        <v>38349</v>
      </c>
      <c r="G11168" s="4" t="s">
        <v>12</v>
      </c>
    </row>
    <row r="11169" customFormat="false" ht="15.75" hidden="false" customHeight="false" outlineLevel="0" collapsed="false">
      <c r="A11169" s="3" t="n">
        <v>11168</v>
      </c>
      <c r="B11169" s="4" t="s">
        <v>38350</v>
      </c>
      <c r="C11169" s="4" t="s">
        <v>2187</v>
      </c>
      <c r="D11169" s="4" t="s">
        <v>38351</v>
      </c>
      <c r="E11169" s="4" t="s">
        <v>10</v>
      </c>
      <c r="F11169" s="4" t="s">
        <v>38352</v>
      </c>
      <c r="G11169" s="4" t="s">
        <v>12</v>
      </c>
    </row>
    <row r="11170" customFormat="false" ht="15.75" hidden="false" customHeight="false" outlineLevel="0" collapsed="false">
      <c r="A11170" s="3" t="n">
        <v>11169</v>
      </c>
      <c r="B11170" s="4" t="s">
        <v>38353</v>
      </c>
      <c r="C11170" s="4" t="s">
        <v>38354</v>
      </c>
      <c r="D11170" s="4" t="s">
        <v>38355</v>
      </c>
      <c r="E11170" s="4" t="s">
        <v>10</v>
      </c>
      <c r="F11170" s="4" t="s">
        <v>38356</v>
      </c>
      <c r="G11170" s="4" t="s">
        <v>12</v>
      </c>
    </row>
    <row r="11171" customFormat="false" ht="15.75" hidden="false" customHeight="false" outlineLevel="0" collapsed="false">
      <c r="A11171" s="32" t="n">
        <v>11170</v>
      </c>
      <c r="B11171" s="4" t="s">
        <v>38357</v>
      </c>
      <c r="C11171" s="4" t="s">
        <v>38358</v>
      </c>
      <c r="D11171" s="4" t="s">
        <v>38359</v>
      </c>
      <c r="E11171" s="4" t="n">
        <v>9022572828</v>
      </c>
      <c r="F11171" s="4" t="s">
        <v>38360</v>
      </c>
      <c r="G11171" s="4" t="s">
        <v>12</v>
      </c>
    </row>
    <row r="11172" customFormat="false" ht="15.75" hidden="false" customHeight="false" outlineLevel="0" collapsed="false">
      <c r="A11172" s="32" t="n">
        <v>11171</v>
      </c>
      <c r="B11172" s="4" t="s">
        <v>38361</v>
      </c>
      <c r="C11172" s="4" t="s">
        <v>38362</v>
      </c>
      <c r="D11172" s="33" t="s">
        <v>38363</v>
      </c>
      <c r="E11172" s="34" t="s">
        <v>38360</v>
      </c>
      <c r="F11172" s="4" t="s">
        <v>38360</v>
      </c>
      <c r="G11172" s="4" t="s">
        <v>12</v>
      </c>
    </row>
    <row r="11173" customFormat="false" ht="15.75" hidden="false" customHeight="false" outlineLevel="0" collapsed="false">
      <c r="A11173" s="32" t="n">
        <v>11172</v>
      </c>
      <c r="B11173" s="4" t="s">
        <v>38364</v>
      </c>
      <c r="C11173" s="4" t="s">
        <v>38365</v>
      </c>
      <c r="D11173" s="4" t="s">
        <v>38366</v>
      </c>
      <c r="E11173" s="4" t="s">
        <v>38360</v>
      </c>
      <c r="F11173" s="4" t="s">
        <v>38360</v>
      </c>
      <c r="G11173" s="4" t="s">
        <v>12</v>
      </c>
    </row>
  </sheetData>
  <hyperlinks>
    <hyperlink ref="A1" r:id="rId1" display="S.No"/>
    <hyperlink ref="B17" r:id="rId2" display="Icicipruamc.Com"/>
    <hyperlink ref="D30" r:id="rId3" display="shruti.pawar@saviantconsulting.com"/>
    <hyperlink ref="D47" r:id="rId4" display="divayathakur@icml.co.in"/>
    <hyperlink ref="D82" r:id="rId5" display="paul@iconium-consulting.com"/>
    <hyperlink ref="D100" r:id="rId6" display="nitin.sharma@cliffordchance.com"/>
    <hyperlink ref="D121" r:id="rId7" display="prasad@clockworkevents.co.in"/>
    <hyperlink ref="B130" r:id="rId8" display="Gokaldas.Com"/>
    <hyperlink ref="D132" r:id="rId9" display="sowmyas@arkainsure.com"/>
    <hyperlink ref="D193" r:id="rId10" display="hr@aslinfosystem.com"/>
    <hyperlink ref="D211" r:id="rId11" display="hr@gopportunity.com"/>
    <hyperlink ref="D245" r:id="rId12" display="hradminl@graffititiles.com"/>
    <hyperlink ref="D246" r:id="rId13" display="hr@idealake.com"/>
    <hyperlink ref="D272" r:id="rId14" display="hr@ideatechnosolutions.com"/>
    <hyperlink ref="D279" r:id="rId15" display="snlshekhawat@identifyoralcare.in"/>
    <hyperlink ref="D288" r:id="rId16" display="priyanka@ASPIRTEK.COM"/>
    <hyperlink ref="D294" r:id="rId17" display="sameer@allianceinsurance.in"/>
    <hyperlink ref="D307" r:id="rId18" display="rivic.tantoco@idfsmaroc.com"/>
    <hyperlink ref="D312" r:id="rId19" display="hr@dukesretreat.com"/>
    <hyperlink ref="D330" r:id="rId20" display="kirfan@assureeservices.com"/>
    <hyperlink ref="B332" r:id="rId21" display="Coca-Cola.Com"/>
    <hyperlink ref="D341" r:id="rId22" display="samatha.t@idsigntechnologies.com"/>
    <hyperlink ref="B352" r:id="rId23" display="Cogenteservices.Com"/>
    <hyperlink ref="D355" r:id="rId24" display="hr@idtechno.net"/>
    <hyperlink ref="D399" r:id="rId25" display="dhamodharan@collegee.com"/>
    <hyperlink ref="D429" r:id="rId26" display="rukminip@GreenWoodHigh.edu.in"/>
    <hyperlink ref="D443" r:id="rId27" display="Carol.DSouza@grey.com"/>
    <hyperlink ref="B444" r:id="rId28" display="Iflexsol.Com"/>
    <hyperlink ref="D475" r:id="rId29" display="VCjohn@banktrade.com"/>
    <hyperlink ref="D477" r:id="rId30" display="vahi@gripit.in"/>
    <hyperlink ref="B480" r:id="rId31" display="Boschrexroth.Co.In"/>
    <hyperlink ref="D518" r:id="rId32" display="poonam.s@growelsoftech.com"/>
    <hyperlink ref="D571" r:id="rId33" display="hr@concordiarx.com"/>
    <hyperlink ref="B591" r:id="rId34" display="Brainworks.Co.In"/>
    <hyperlink ref="B601" r:id="rId35" display="Gtllimited.Com"/>
    <hyperlink ref="D602" r:id="rId36" display="hr@iimb.ernet.in"/>
    <hyperlink ref="D604" r:id="rId37" display="vijaykumar.yadav@atyati.com"/>
    <hyperlink ref="D633" r:id="rId38" display="asingh1@consilio.com"/>
    <hyperlink ref="B635" r:id="rId39" display="Gujaratgas.Com"/>
    <hyperlink ref="D650" r:id="rId40" display="jdevanur2@iis-consulting.com"/>
    <hyperlink ref="D665" r:id="rId41" display="deepam@ambconline.com"/>
    <hyperlink ref="B678" r:id="rId42" display="Ijm.Com"/>
    <hyperlink ref="D691" r:id="rId43" display="hr@guruinfo.co.in"/>
    <hyperlink ref="D698" r:id="rId44" display="sales@gusani.com"/>
    <hyperlink ref="B710" r:id="rId45" display="Convergys.Com"/>
    <hyperlink ref="D733" r:id="rId46" display="hr@gvmfl.com"/>
    <hyperlink ref="D746" r:id="rId47" display="hr@ecareindia.com"/>
    <hyperlink ref="B768" r:id="rId48" display="Iljin.Com"/>
    <hyperlink ref="D779" r:id="rId49" display="Info@Coretegra.com"/>
    <hyperlink ref="D789" r:id="rId50" display="hr@ilmp-tech.com"/>
    <hyperlink ref="D809" r:id="rId51" display="elizabeth.joseph@haledgewood.com"/>
    <hyperlink ref="D816" r:id="rId52" display="hr@halidon.co.in"/>
    <hyperlink ref="D817" r:id="rId53" display="shankar@imantras.com"/>
    <hyperlink ref="D843" r:id="rId54" display="hrblr@ecosmossolution.com"/>
    <hyperlink ref="D851" r:id="rId55" display="plant2hr@hanilauto.in"/>
    <hyperlink ref="D866" r:id="rId56" display="Nisha.Motwani@imgtec.com"/>
    <hyperlink ref="D888" r:id="rId57" display="nandini.bai@bt.com"/>
    <hyperlink ref="D899" r:id="rId58" display="hr@immunity.in"/>
    <hyperlink ref="D908" r:id="rId59" display="rashmi.km@avagotech.com"/>
    <hyperlink ref="D926" r:id="rId60" display="nitin@impeccablesoftwares.com"/>
    <hyperlink ref="D940" r:id="rId61" display="hr@amplesoftwares.com"/>
    <hyperlink ref="D947" r:id="rId62" display="jayaraman.b@avasoft.biz"/>
    <hyperlink ref="D958" r:id="rId63" display="akshaylokhande@hashtrix.in"/>
    <hyperlink ref="D964" r:id="rId64" display="info@hasthakriyagifts.com"/>
    <hyperlink ref="D973" r:id="rId65" display="rpanchami@am.amrita.edu"/>
    <hyperlink ref="D988" r:id="rId66" display="hr-india@avenir-it.com"/>
    <hyperlink ref="B999" r:id="rId67" display="In.Sika.Com"/>
    <hyperlink ref="D1013" r:id="rId68" display="sathya@in4i.com"/>
    <hyperlink ref="D1048" r:id="rId69" display="Roopa.L@incadea.com"/>
    <hyperlink ref="D1059" r:id="rId70" display="pranav.kaul@crystalcrop.com"/>
    <hyperlink ref="D1061" r:id="rId71" display="hr@hclsystem.in"/>
    <hyperlink ref="D1064" r:id="rId72" display="bhargav@aviskaran.com"/>
    <hyperlink ref="D1073" r:id="rId73" display="ytripathi@csavagency-in.com"/>
    <hyperlink ref="D1075" r:id="rId74" display="monazv@hdfcfund.com"/>
    <hyperlink ref="D1097" r:id="rId75" display="krishna@cslindia.net"/>
    <hyperlink ref="D1102" r:id="rId76" display="rajni.singh@indinnovation.com"/>
    <hyperlink ref="D1118" r:id="rId77" display="santhosh.p@cadeploy.com"/>
    <hyperlink ref="D1142" r:id="rId78" display="hr@healthasyst.com"/>
    <hyperlink ref="B1146" r:id="rId79" display="Cairnindia.Com"/>
    <hyperlink ref="D1170" r:id="rId80" display="rahul.v@healthsignz.com"/>
    <hyperlink ref="D1189" r:id="rId81" display="aarora@cvent.com"/>
    <hyperlink ref="D1193" r:id="rId82" display="hr@anibrain.com"/>
    <hyperlink ref="D1229" r:id="rId83" display="hr.mum@call2connect.co.in"/>
    <hyperlink ref="D1259" r:id="rId84" display="yogesh.mahadik@futuresupplychains.com"/>
    <hyperlink ref="D1413" r:id="rId85" display="syed.quadri@highnooncorp.com"/>
    <hyperlink ref="D1428" r:id="rId86" display="hrsupport1@caravellogistics.com"/>
    <hyperlink ref="D1433" r:id="rId87" display="sps20228@gmail.com"/>
    <hyperlink ref="D1436" r:id="rId88" display="hr@datafortune.com"/>
    <hyperlink ref="D1493" r:id="rId89" display="sasi.kumar@inewsonline.net"/>
    <hyperlink ref="D1537" r:id="rId90" display="es.hrservicesin@unileverhrservices.com,Vyoma.Karunakaran@unilever.com"/>
    <hyperlink ref="D1553" r:id="rId91" display="rekhac@infinitiresearch.com"/>
    <hyperlink ref="B1576" r:id="rId92" display="3Mindia.In"/>
    <hyperlink ref="D1599" r:id="rId93" display="info@infinitywebinfo.com"/>
    <hyperlink ref="B1601" r:id="rId94" display="Apollotyres.Com"/>
    <hyperlink ref="D1614" r:id="rId95" display="venkat@infinix.in"/>
    <hyperlink ref="D1632" r:id="rId96" display="hr@appealgroup.in"/>
    <hyperlink ref="B1634" r:id="rId97" display="Castrol.Com"/>
    <hyperlink ref="D1647" r:id="rId98" display="balaji.gnanasekaran@4sl.com"/>
    <hyperlink ref="C1697" r:id="rId99" display="Naresh.Ch"/>
    <hyperlink ref="B1711" r:id="rId100" display="7N.Com"/>
    <hyperlink ref="D1724" r:id="rId101" display="hr@infofaces.com"/>
    <hyperlink ref="D1738" r:id="rId102" display="sshukla@infogix.com"/>
    <hyperlink ref="D1744" r:id="rId103" display="Kevin.Woods1@homeoffice.gsi.gov.uk"/>
    <hyperlink ref="D1757" r:id="rId104" display="darshana@heterohealthcare.com'"/>
    <hyperlink ref="D1760" r:id="rId105" display="asnschool@asnschool.org"/>
    <hyperlink ref="D1796" r:id="rId106" display="shailender.venkannagari@appshark.com"/>
    <hyperlink ref="D1832" r:id="rId107" display="hr@benosupport.com"/>
    <hyperlink ref="D1836" r:id="rId108" display="chandni.jain@horizontelecom.in"/>
    <hyperlink ref="D1875" r:id="rId109" display="hr@infotech.com"/>
    <hyperlink ref="D1890" r:id="rId110" display="hrd.mgr@infotecindia.com"/>
    <hyperlink ref="D1913" r:id="rId111" display="siddalingappa.a-b@hpe.com"/>
    <hyperlink ref="D1942" r:id="rId112" display="verify@hq.graphxsys.com"/>
    <hyperlink ref="D1967" r:id="rId113" display="hr@bevconwayors.com"/>
    <hyperlink ref="D1980" r:id="rId114" display="manikandanb@beyontec.com"/>
    <hyperlink ref="D1981" r:id="rId115" display="jegan.ar@chainsys.com"/>
    <hyperlink ref="D1983" r:id="rId116" display="priya@hrglobalindia.com"/>
    <hyperlink ref="B2017" r:id="rId117" display="Hsbc.Com"/>
    <hyperlink ref="D2018" r:id="rId118" display="srilakshmi.mahadevan@innoart.in"/>
    <hyperlink ref="D2031" r:id="rId119" display="vishakha.atre@innoeye.com"/>
    <hyperlink ref="D2038" r:id="rId120" display="vgudepu@innominds.com"/>
    <hyperlink ref="D2062" r:id="rId121" display="info.mv@bps.edu.in"/>
    <hyperlink ref="D2072" r:id="rId122" display="suriya.subramanian@htcindia.com"/>
    <hyperlink ref="B2097" r:id="rId123" display="Aco.Com"/>
    <hyperlink ref="B2106" r:id="rId124" display="Aricent.Com"/>
    <hyperlink ref="D2135" r:id="rId125" display="bvc@huconsolutions.com"/>
    <hyperlink ref="D2140" r:id="rId126" display="ravifca123@gmail.com"/>
    <hyperlink ref="D2141" r:id="rId127" display="hr@dhatriinfo.com"/>
    <hyperlink ref="D2159" r:id="rId128" display="sunil.singh@hungama.com"/>
    <hyperlink ref="D2162" r:id="rId129" display="Harsha.Alla@arjulatech.com"/>
    <hyperlink ref="D2183" r:id="rId130" display="sinha@huskpowersyste.com"/>
    <hyperlink ref="D2207" r:id="rId131" display="accounts@hvjewellery.ae"/>
    <hyperlink ref="D2211" r:id="rId132" display="ramya@bigtappanalytics.com"/>
    <hyperlink ref="D2216" r:id="rId133" display="sneha@insightwithin.com"/>
    <hyperlink ref="D2224" r:id="rId134" display="mail@adeshuniversity.ac.in"/>
    <hyperlink ref="D2250" r:id="rId135" display="soujanya.edupuganti@ameri100.com"/>
    <hyperlink ref="B2290" r:id="rId136" display="Ciansanalytics.Com"/>
    <hyperlink ref="D2319" r:id="rId137" display="pooja@adomantra.com"/>
    <hyperlink ref="D2344" r:id="rId138" display="neeraj_k@dishtv.in"/>
    <hyperlink ref="D2347" r:id="rId139" display="sudhakar@insydemobile.com"/>
    <hyperlink ref="D2436" r:id="rId140" display="arya@aryaengg.com"/>
    <hyperlink ref="C2437" r:id="rId141" display="krishnamurthy.kh"/>
    <hyperlink ref="D2441" r:id="rId142" display="aritra.d@ibcengine.com"/>
    <hyperlink ref="D2448" r:id="rId143" display="SPonnusamy@aequor.com"/>
    <hyperlink ref="D2449" r:id="rId144" display="pallavi.wavhal@arya.in"/>
    <hyperlink ref="D2454" r:id="rId145" display="rajini.philip@ibint.com"/>
    <hyperlink ref="D2468" r:id="rId146" display="hr@iblesoft.com"/>
    <hyperlink ref="D2516" r:id="rId147" display="rachana@iccworld.com"/>
    <hyperlink ref="C2526" r:id="rId148" display="ashwathi.ps"/>
    <hyperlink ref="D2530" r:id="rId149" display="info@icegen.net"/>
    <hyperlink ref="B2542" r:id="rId150" display="Dormakaba.Com"/>
    <hyperlink ref="D2548" r:id="rId151" display="hr@dci.in"/>
    <hyperlink ref="D2551" r:id="rId152" display="vivekanandhan.rajamanoharan@agshealth.com"/>
    <hyperlink ref="B2587" r:id="rId153" display="Novozymes.Com"/>
    <hyperlink ref="D2602" r:id="rId154" display="purnima@kenscio.com"/>
    <hyperlink ref="D2614" r:id="rId155" display="hr@kentchem.com"/>
    <hyperlink ref="D2620" r:id="rId156" display="raja.m@elitahomes.com"/>
    <hyperlink ref="D2622" r:id="rId157" display="brigitte.rose@mpi-dortmund.mpg.de"/>
    <hyperlink ref="B2623" r:id="rId158" display="Nrl.Co"/>
    <hyperlink ref="D2631" r:id="rId159" display="hr@interlaceindia.com"/>
    <hyperlink ref="D2632" r:id="rId160" display="hr@kesdee.com"/>
    <hyperlink ref="D2637" r:id="rId161" display="info@intermedia.com"/>
    <hyperlink ref="D2656" r:id="rId162" display="hrd@kewalkiran.com"/>
    <hyperlink ref="B2660" r:id="rId163" display="Philips.Com"/>
    <hyperlink ref="D2668" r:id="rId164" display="accounts@keyence.co.in"/>
    <hyperlink ref="D2673" r:id="rId165" display="nishita@interpole.net"/>
    <hyperlink ref="D2688" r:id="rId166" display="hr@m-tutor.com"/>
    <hyperlink ref="D2694" r:id="rId167" display="kokommo@gmail.com"/>
    <hyperlink ref="D2698" r:id="rId168" display="bgv@kggroup.com"/>
    <hyperlink ref="B2699" r:id="rId169" display="Makrogrp.Com"/>
    <hyperlink ref="D2726" r:id="rId170" display="hr@khaitax.com"/>
    <hyperlink ref="D2733" r:id="rId171" display="manali@manalichemicals.com"/>
    <hyperlink ref="D2737" r:id="rId172" display="sm@intraspatial.com"/>
    <hyperlink ref="D2766" r:id="rId173" display="Rupal_Padvi@intuit.com"/>
    <hyperlink ref="D2775" r:id="rId174" display="esai.m@nuway.co.in"/>
    <hyperlink ref="D2784" r:id="rId175" display="geetesh.chari@kinecokamanindia.com"/>
    <hyperlink ref="D2789" r:id="rId176" display="himani.khera@invenio-solutions.com"/>
    <hyperlink ref="D2800" r:id="rId177" display="hr@foodpanda.in"/>
    <hyperlink ref="D2807" r:id="rId178" display="jagadish@inventechinfo.com"/>
    <hyperlink ref="D2817" r:id="rId179" display="hr@nyccos.com"/>
    <hyperlink ref="D2829" r:id="rId180" display="hr@nysaasia.com"/>
    <hyperlink ref="D2833" r:id="rId181" display="manucho.machines@gmail.com"/>
    <hyperlink ref="D2850" r:id="rId182" display="pmdhrd@kirtanepandit.com"/>
    <hyperlink ref="B2888" r:id="rId183" display="Mynl.Com"/>
    <hyperlink ref="D2933" r:id="rId184" display="verification@klausit.com"/>
    <hyperlink ref="D2939" r:id="rId185" display="hr@klinkindia.in"/>
    <hyperlink ref="D2959" r:id="rId186" display="hr@nabko.com"/>
    <hyperlink ref="D2960" r:id="rId187" display="ksantha@clifford-thames.com"/>
    <hyperlink ref="D2962" r:id="rId188" display="Rupika.Bhadra@ipsos.com"/>
    <hyperlink ref="D3048" r:id="rId189" display="kasturi@maruwa.com.my"/>
    <hyperlink ref="B3057" r:id="rId190" display="Irisoftware.Com"/>
    <hyperlink ref="D3075" r:id="rId191" display="supreet.singh@kommlabs.com"/>
    <hyperlink ref="D3081" r:id="rId192" display="sandeep@konduskarholidays.com"/>
    <hyperlink ref="D3093" r:id="rId193" display="santosh@konectin.net"/>
    <hyperlink ref="D3105" r:id="rId194" display="hr@konstantinfo.com"/>
    <hyperlink ref="D3112" r:id="rId195" display="Dipti_Naidu@mastercard.com"/>
    <hyperlink ref="D3142" r:id="rId196" display="hpurnima@omnex.com"/>
    <hyperlink ref="D3151" r:id="rId197" display="hr@kotharimedical.com"/>
    <hyperlink ref="D3155" r:id="rId198" display="info@koyaincense.com"/>
    <hyperlink ref="D3192" r:id="rId199" display="hr@mavenindia.org"/>
    <hyperlink ref="D3195" r:id="rId200" display="ashish.oswal@ispacetechs.com"/>
    <hyperlink ref="D3213" r:id="rId201" display="rajat.chandra@isrishti.com"/>
    <hyperlink ref="D3215" r:id="rId202" display="raja.g@maverickinfosoft.com"/>
    <hyperlink ref="D3236" r:id="rId203" display="kop@kripaoutdoorpublicity.net"/>
    <hyperlink ref="D3240" r:id="rId204" display="hr@i-support.in"/>
    <hyperlink ref="D3241" r:id="rId205" display="Surya.r@krishit.com"/>
    <hyperlink ref="D3256" r:id="rId206" display="kotesh.rao@biztechnix.com"/>
    <hyperlink ref="B3280" r:id="rId207" display="Itc.In"/>
    <hyperlink ref="D3281" r:id="rId208" display="rama.r@kryptos.in"/>
    <hyperlink ref="D3283" r:id="rId209" display="hr@polypack.co.in"/>
    <hyperlink ref="D3292" r:id="rId210" display="ksaindia@ksaindia.in"/>
    <hyperlink ref="B3297" r:id="rId211" display="Itchotels.In"/>
    <hyperlink ref="D3298" r:id="rId212" display="abhiram@kstweb.com"/>
    <hyperlink ref="D3299" r:id="rId213" display="hrindia@maxval.net"/>
    <hyperlink ref="D3301" r:id="rId214" display="hr@opendestinations.com"/>
    <hyperlink ref="D3309" r:id="rId215" display="devi.kamala@ktree.com"/>
    <hyperlink ref="D3320" r:id="rId216" display="candice.yan@itcs-group.com"/>
    <hyperlink ref="D3359" r:id="rId217" display="niitkharadi@gmail.com"/>
    <hyperlink ref="D3362" r:id="rId218" display="AbhijeetSingh.Rathod@itelligencegroup.com"/>
    <hyperlink ref="D3375" r:id="rId219" display="careers@kvkenergy.com."/>
    <hyperlink ref="B3382" r:id="rId220" display="Mbwa.Org.In"/>
    <hyperlink ref="D3394" r:id="rId221" display="creade@mccreade.com"/>
    <hyperlink ref="D3404" r:id="rId222" display="info@kwt2k.com"/>
    <hyperlink ref="D3408" r:id="rId223" display="bsingh@itexitrix.biz"/>
    <hyperlink ref="D3424" r:id="rId224" display="jitendra@optimizt.com"/>
    <hyperlink ref="D3427" r:id="rId225" display="Sheba.mathews@lntsnl.com"/>
    <hyperlink ref="D3428" r:id="rId226" display="deepak@mechartes.com"/>
    <hyperlink ref="D3469" r:id="rId227" display="hr@laderatechnologies.com"/>
    <hyperlink ref="D3488" r:id="rId228" display="info@mediamax.co.in"/>
    <hyperlink ref="D3504" r:id="rId229" display="hr@lambda-cro.com"/>
    <hyperlink ref="D3523" r:id="rId230" display="a.khaouja@iwaco.ma"/>
    <hyperlink ref="D3534" r:id="rId231" display="Hr@landmarkit.co.in"/>
    <hyperlink ref="D3571" r:id="rId232" display="hr@nenosystems.com"/>
    <hyperlink ref="D3576" r:id="rId233" display="hr@neohospital.com"/>
    <hyperlink ref="D3581" r:id="rId234" display="simran.singh@wwindia.com"/>
    <hyperlink ref="D3594" r:id="rId235" display="RCherukuri@LaunchCG.com"/>
    <hyperlink ref="D3603" r:id="rId236" display="jpsnoida2006@gmail.com"/>
    <hyperlink ref="D3629" r:id="rId237" display="gopal@laxvel.com"/>
    <hyperlink ref="D3644" r:id="rId238" display="lcwhrd@lc.jkmail.com"/>
    <hyperlink ref="D3654" r:id="rId239" display="info@ldrp.ac.in"/>
    <hyperlink ref="D3670" r:id="rId240" display="praveen@leadinfo.in"/>
    <hyperlink ref="B3688" r:id="rId241" display="Lear.Com"/>
    <hyperlink ref="D3710" r:id="rId242" display="ameyadarve@gmail.com"/>
    <hyperlink ref="D3723" r:id="rId243" display="hr@lemontechnologies.net"/>
    <hyperlink ref="D3727" r:id="rId244" display="hr@tcubes.com"/>
    <hyperlink ref="D3742" r:id="rId245" display="erp@metafrique.net"/>
    <hyperlink ref="D3747" r:id="rId246" display="amit.dhankhar@leptonsoftware.com"/>
    <hyperlink ref="D3751" r:id="rId247" display="hr@datatemplate.com"/>
    <hyperlink ref="D3759" r:id="rId248" display="sumathi@lesconcierges.co.in"/>
    <hyperlink ref="D3765" r:id="rId249" display="hrd@mmgs.com"/>
    <hyperlink ref="D3770" r:id="rId250" display="info@metamorfs.com"/>
    <hyperlink ref="D3777" r:id="rId251" display="hr@outreachfirst.com"/>
    <hyperlink ref="D3790" r:id="rId252" display="vshashank@methode.com"/>
    <hyperlink ref="D3799" r:id="rId253" display="debjanig@lexmark.com"/>
    <hyperlink ref="D3809" r:id="rId254" display="vkj@lexprocess.in"/>
    <hyperlink ref="D3812" r:id="rId255" display="hr@oxcytech.com"/>
    <hyperlink ref="D3825" r:id="rId256" display="hr@metroapi.com"/>
    <hyperlink ref="B3827" r:id="rId257" display="Oxfamindia.Org"/>
    <hyperlink ref="D3872" r:id="rId258" display="swathi@jhsoftech.com"/>
    <hyperlink ref="D3882" r:id="rId259" display="abhishek.sharma@jslhsr.com"/>
    <hyperlink ref="D3883" r:id="rId260" display="hr@lifelinehospitals.com"/>
    <hyperlink ref="D3888" r:id="rId261" display="belita.menezes@liferay.com"/>
    <hyperlink ref="D3891" r:id="rId262" display="p3i_ind_hr@p3.com"/>
    <hyperlink ref="D3913" r:id="rId263" display="hr@lincesoft.com"/>
    <hyperlink ref="B3924" r:id="rId264" display="Lincolnelectric.In"/>
    <hyperlink ref="D3931" r:id="rId265" display="puja.rani@microgenediagnostic.com"/>
    <hyperlink ref="B3933" r:id="rId266" display="Pacific.Co.In"/>
    <hyperlink ref="D3935" r:id="rId267" display="Harshita.Gupta@jkcement.com"/>
    <hyperlink ref="D3936" r:id="rId268" display="Abhishek_Kulkarni@linfox.com"/>
    <hyperlink ref="D3937" r:id="rId269" display="ashwinkumar@microhouse.biz"/>
    <hyperlink ref="B3941" r:id="rId270" display="Jkmail.Com"/>
    <hyperlink ref="D3965" r:id="rId271" display="divya@jmait.com"/>
    <hyperlink ref="D3966" r:id="rId272" display="Deepika.Sinha@lionbridge.com&#10; Sangeeta.Perumal@lionbridge.com"/>
    <hyperlink ref="D3983" r:id="rId273" display="hra@jnsil.com"/>
    <hyperlink ref="D3992" r:id="rId274" display="ebc@pamac.com"/>
    <hyperlink ref="D3994" r:id="rId275" display="barathi@jobcookies.com"/>
    <hyperlink ref="D3998" r:id="rId276" display="careers@panaceabpo.co.in"/>
    <hyperlink ref="D4012" r:id="rId277" display="madhavi.marathe@jacobs.com"/>
    <hyperlink ref="D4051" r:id="rId278" display="paramesh@newssmart.in"/>
    <hyperlink ref="D4069" r:id="rId279" display="hr@jpinfo.info"/>
    <hyperlink ref="D4134" r:id="rId280" display="tushar@logiquetechnologies.com"/>
    <hyperlink ref="D4140" r:id="rId281" display="rajiv.nair@logix.com"/>
    <hyperlink ref="D4192" r:id="rId282" display="info@kvworldschool.org"/>
    <hyperlink ref="D4204" r:id="rId283" display="aarthi@kaartech.com"/>
    <hyperlink ref="D4205" r:id="rId284" display="sshekhawat@louisberger.com"/>
    <hyperlink ref="D4221" r:id="rId285" display="anshu@kabeerconsulting.com"/>
    <hyperlink ref="B4235" r:id="rId286" display="Niit-Tech.Com"/>
    <hyperlink ref="D4256" r:id="rId287" display="mariselvam@kaizentechnosoft.com"/>
    <hyperlink ref="B4259" r:id="rId288" display="Nikoindia.Com"/>
    <hyperlink ref="D4263" r:id="rId289" display="Suri.S@misys.com"/>
    <hyperlink ref="D4273" r:id="rId290" display="hr@mitsind.com"/>
    <hyperlink ref="D4280" r:id="rId291" display="Sangita.shabdeo@kalkitech.in"/>
    <hyperlink ref="D4292" r:id="rId292" display="principal.pandharpur@mitvgschools.edu.in"/>
    <hyperlink ref="D4296" r:id="rId293" display="vidya.garbyal@mityung.com"/>
    <hyperlink ref="D4316" r:id="rId294" display="stella.mary@mlogica.com"/>
    <hyperlink ref="D4321" r:id="rId295" display="hrm@mmdl.motherson.com"/>
    <hyperlink ref="D4330" r:id="rId296" display="hr@luminosoft.net"/>
    <hyperlink ref="D4359" r:id="rId297" display="jagadish@kanrad.com"/>
    <hyperlink ref="D4366" r:id="rId298" display="b.suchetha.mit@mobilyinfotech.com"/>
    <hyperlink ref="D4370" r:id="rId299" display="jijo.john@lycatelindia.in"/>
    <hyperlink ref="D4386" r:id="rId300" display="hrsupport@nityo.com"/>
    <hyperlink ref="D4390" r:id="rId301" display="viveks@mobiusservices.com"/>
    <hyperlink ref="D4404" r:id="rId302" display="ashwath_aravind@komatsu.co.in"/>
    <hyperlink ref="D4415" r:id="rId303" display="hr@karmengroup.com"/>
    <hyperlink ref="D4444" r:id="rId304" display="info@mokulgroup.com"/>
    <hyperlink ref="C4451" r:id="rId305" display="nivette.sa"/>
    <hyperlink ref="D4468" r:id="rId306" display="customerservice@madura.adityabirla.com."/>
    <hyperlink ref="D4489" r:id="rId307" display="pradip.manekar@kcssl.com"/>
    <hyperlink ref="B4492" r:id="rId308" display="Noricangroup.Com"/>
    <hyperlink ref="D4512" r:id="rId309" display="hr@kdksoftware.com"/>
    <hyperlink ref="B4513" r:id="rId310" display="Monster.com"/>
    <hyperlink ref="D4519" r:id="rId311" display="brahmita@montekservices.com"/>
    <hyperlink ref="D4536" r:id="rId312" display="hr@magnontbwa.com"/>
    <hyperlink ref="D4538" r:id="rId313" display="contact@notionss.com"/>
    <hyperlink ref="D4552" r:id="rId314" display="kalim.shariff@intellect-apps.in"/>
    <hyperlink ref="D4553" r:id="rId315" display="inquiry.jkll@kells-logistics.com"/>
    <hyperlink ref="D4559" r:id="rId316" display="Sravani_Arasavalli@kellyocg.com"/>
    <hyperlink ref="E4577" r:id="rId317" display="098224 67937"/>
    <hyperlink ref="D4583" r:id="rId318" display="venkat.deepak@mahathi.com"/>
    <hyperlink ref="D4593" r:id="rId319" display="prasad.kamath@intellileapsolutions.com"/>
    <hyperlink ref="D5102" r:id="rId320" display="akash.k@consultadd.com"/>
    <hyperlink ref="D5164" r:id="rId321" display="annette@acsysindia.com"/>
    <hyperlink ref="D5176" r:id="rId322" display="payroll@axissecurities.in"/>
    <hyperlink ref="D5194" r:id="rId323" display="chandrashekhar.hadimani@aequs.com"/>
    <hyperlink ref="D5196" r:id="rId324" display="rajani.rane@aicl.in"/>
    <hyperlink ref="B5200" r:id="rId325" display="Algo8.ai"/>
    <hyperlink ref="D5203" r:id="rId326" display="pradeepjain@rathi.com"/>
    <hyperlink ref="D5205" r:id="rId327" display="veerendra.m@aparnaenterprisesltd.com"/>
    <hyperlink ref="D5208" r:id="rId328" display="sandip.chanda@arohan.in, sujoy.ghosh@arohan.in, sandip.chanda@arohan.in"/>
    <hyperlink ref="D5209" r:id="rId329" display="priyanka.saini@arthfc.com"/>
    <hyperlink ref="D5219" r:id="rId330" display="hrsupport@bhartiyamicrocredit.org"/>
    <hyperlink ref="D5223" r:id="rId331" display="priti.ghadi@brinkglobal.com"/>
    <hyperlink ref="D5233" r:id="rId332" display="SSC.MALAGARSWAMY@cma-cgm.com"/>
    <hyperlink ref="D5236" r:id="rId333" display="mohitsaxena.dit@gmail.com"/>
    <hyperlink ref="D5238" r:id="rId334" display="hr@comcreation.com/hr@comcreation.com&#10; rao@comcreation.com"/>
    <hyperlink ref="D5265" r:id="rId335" display="Verification@cognizant.com"/>
    <hyperlink ref="D5271" r:id="rId336" display="hr@6degreeit.com"/>
    <hyperlink ref="D5272" r:id="rId337" display="Email: info@acsicorp.com"/>
    <hyperlink ref="D5273" r:id="rId338" display="hr@acurus.com"/>
    <hyperlink ref="D5286" r:id="rId339" display="askhr@bnymellon.com"/>
    <hyperlink ref="D5287" r:id="rId340" display="hr@tiet.in"/>
    <hyperlink ref="B5563" r:id="rId341" display="Fashionara.com"/>
    <hyperlink ref="D6200" r:id="rId342" display="Employee-BGV@focusite.com, Use link www.focusinfotech.com/verify"/>
    <hyperlink ref="D6233" r:id="rId343" display="HRIndia@gpstrategies.com"/>
    <hyperlink ref="D6259" r:id="rId344" display="prashant.bhosle@sbfc.com"/>
    <hyperlink ref="D6262" r:id="rId345" display="crosscheckconsultants@gmail.com"/>
    <hyperlink ref="D6263" r:id="rId346" display="nilesh.jadhav2@dllgroup.com"/>
    <hyperlink ref="D6265" r:id="rId347" display="Vijay.Kharat@aadharhousing.com"/>
    <hyperlink ref="D6272" r:id="rId348" display="sahibachandiok@policybazaar.com"/>
    <hyperlink ref="B6279" r:id="rId349" display="FundsIndia.com"/>
    <hyperlink ref="D6279" r:id="rId350" display="hr@fundsindia.com"/>
    <hyperlink ref="D6295" r:id="rId351" display="nitesh.singh@hicare.in"/>
    <hyperlink ref="D6305" r:id="rId352" display="hr_india@huawei.com"/>
    <hyperlink ref="D6311" r:id="rId353" display="sandeep.kulkarni@indiabulls.com"/>
    <hyperlink ref="D6329" r:id="rId354" display="Shshubhajit.chowdhury@bridgei2i.com"/>
    <hyperlink ref="D6355" r:id="rId355" display="helpdesk@edelweiss.in"/>
    <hyperlink ref="B6410" r:id="rId356" display="Earlysalary.com"/>
    <hyperlink ref="D6425" r:id="rId357" display="peoplehelpdesknoida@innodata.com"/>
    <hyperlink ref="B6635" r:id="rId358" display="Meritnation.com"/>
    <hyperlink ref="B7293" r:id="rId359" display="Sulekha.Com"/>
    <hyperlink ref="B7665" r:id="rId360" display="Yatra.com"/>
    <hyperlink ref="D7723" r:id="rId361" display="soumya.a@sonata-software.com"/>
    <hyperlink ref="D7917" r:id="rId362" display="hrservicecenterindia@viatris.com."/>
    <hyperlink ref="D7948" r:id="rId363" display="hr.trainee6@mahfin.com"/>
    <hyperlink ref="D7949" r:id="rId364" display="Shyam.Gupta@maxbupa.com"/>
    <hyperlink ref="D7965" r:id="rId365" display="sheryl.dsouza@Pfizer.com"/>
    <hyperlink ref="D7971" r:id="rId366" display="care@quesscorp.com"/>
    <hyperlink ref="D7987" r:id="rId367" display="roshni.pillai@shriramhousing.com"/>
    <hyperlink ref="D8013" r:id="rId368" display="gurusamy.r@veritasfin.in"/>
    <hyperlink ref="D8020" r:id="rId369" display="satyendra.tanwar@kogta.in"/>
    <hyperlink ref="D8030" r:id="rId370" display="hrindia@lucent.com"/>
    <hyperlink ref="D8037" r:id="rId371" display="kujur.megha@mahindra.com"/>
    <hyperlink ref="D8039" r:id="rId372" display="MOHADIKAR.MANDAR@mahindra.com"/>
    <hyperlink ref="D8041" r:id="rId373" display="lokesh.bhojawani@mantratec.com"/>
    <hyperlink ref="D8044" r:id="rId374" display="kripalsinh_zala@mas.co.in"/>
    <hyperlink ref="D8046" r:id="rId375" display="subin.nair@matrixcomsec.com"/>
    <hyperlink ref="D8060" r:id="rId376" display="hr.mhfl@muthoot.com"/>
    <hyperlink ref="D8061" r:id="rId377" display="sarang.phansalkar@muthoot.com"/>
    <hyperlink ref="D8078" r:id="rId378" display="charu@paisabuddy.com"/>
    <hyperlink ref="D8086" r:id="rId379" display="Employment.Verification@piramal.com"/>
    <hyperlink ref="D8101" r:id="rId380" display="Hrd4@raspl.com"/>
    <hyperlink ref="D8105" r:id="rId381" display="sib@sibservices.in"/>
    <hyperlink ref="D8129" r:id="rId382" display="ravikb@spotlightandcompany.com"/>
    <hyperlink ref="D8135" r:id="rId383" display="swapna.tripathi@svcl.in"/>
    <hyperlink ref="D8137" r:id="rId384" display="santhosh.vhagaval@talentproindia.com"/>
    <hyperlink ref="D8144" r:id="rId385" display="hr@tdsgroup.in"/>
    <hyperlink ref="D8155" r:id="rId386" display="HR@tfsin.co.in"/>
    <hyperlink ref="D8156" r:id="rId387" display="HR@tfsin.co.in / p.satyadeep@tfsin.co.in / srikanth.ch@tfsin.co.in"/>
    <hyperlink ref="D8172" r:id="rId388" display="hr@vnvcs.com"/>
    <hyperlink ref="D8184" r:id="rId389" display="hrd@wonderhfl.com"/>
    <hyperlink ref="D8228" r:id="rId390" display="HR@plex.com"/>
    <hyperlink ref="D8246" r:id="rId391" display="Marketing@rishabh.co.in"/>
    <hyperlink ref="D8255" r:id="rId392" display="vivek.shakya@shrirampistons.com"/>
    <hyperlink ref="D8287" r:id="rId393" display="yadav.measurements@ymllabs.com"/>
    <hyperlink ref="D8297" r:id="rId394" display="amaresh@saggraha.com"/>
    <hyperlink ref="D8310" r:id="rId395" display="hr@lightmicrofinance.com"/>
    <hyperlink ref="D8311" r:id="rId396" display="silambarasan.g@mmfl.in"/>
    <hyperlink ref="D8312" r:id="rId397" display="pallavi.bhatra@mspl.co.in"/>
    <hyperlink ref="D8314" r:id="rId398" display="mascon@masconglobal.com"/>
    <hyperlink ref="B8315" r:id="rId399" display="Matrimony.com"/>
    <hyperlink ref="B8317" r:id="rId400" display="Msupply.com"/>
    <hyperlink ref="D8322" r:id="rId401" display="jobs@paramaxil.com"/>
    <hyperlink ref="D8327" r:id="rId402" display="info@risingsolutions.com"/>
    <hyperlink ref="D8333" r:id="rId403" display="hr@saveind.in"/>
    <hyperlink ref="D8334" r:id="rId404" display="hr.ops@shivalikbank.com"/>
    <hyperlink ref="D8345" r:id="rId405" display="bgv@suryodaybank.com /sajita.kamble@suryodaybank.com"/>
    <hyperlink ref="D8349" r:id="rId406" display="hr@trekbin.com"/>
    <hyperlink ref="D8354" r:id="rId407" display="himanshu.jain@varite.com"/>
    <hyperlink ref="D8357" r:id="rId408" display="investor@visteon.com"/>
    <hyperlink ref="D8444" r:id="rId409" display="hr@ryhilltech.com"/>
    <hyperlink ref="D8487" r:id="rId410" display="pooja.parthi@thedatateam.in"/>
    <hyperlink ref="D8502" r:id="rId411" display="kiran.talreja@usv.in"/>
    <hyperlink ref="D8527" r:id="rId412" display="arun.sharma@quenzsoftware.com"/>
    <hyperlink ref="D8546" r:id="rId413" display="hr@sumtwo.com"/>
    <hyperlink ref="B8551" r:id="rId414" display="Sitel.Com"/>
    <hyperlink ref="D8635" r:id="rId415" display="laxmig@quicsolv.com"/>
    <hyperlink ref="D8651" r:id="rId416" display="ritesh.zope@sungardas.com"/>
    <hyperlink ref="D8676" r:id="rId417" display="hr3@saarathihealthcare.com"/>
    <hyperlink ref="D8709" r:id="rId418" display="hre@telebuyindia.com"/>
    <hyperlink ref="D8717" r:id="rId419" display="s.vinoth@sacl.co.in"/>
    <hyperlink ref="D8801" r:id="rId420" display="HRS@tibco.com"/>
    <hyperlink ref="D8863" r:id="rId421" display="hr@sureitinc.com"/>
    <hyperlink ref="D8866" r:id="rId422" display="rupa@xcmsolutions.com"/>
    <hyperlink ref="D8895" r:id="rId423" display="elumalai.m@radiare.com"/>
    <hyperlink ref="D8901" r:id="rId424" display="hr@radiensoft.com"/>
    <hyperlink ref="B8919" r:id="rId425" display="Slb.Com"/>
    <hyperlink ref="D8934" r:id="rId426" display="saihr@saisystems.com"/>
    <hyperlink ref="D8964" r:id="rId427" display="vysnavi.s@acldigital.com"/>
    <hyperlink ref="D8967" r:id="rId428" display="chamadiagroup.com"/>
    <hyperlink ref="D8970" r:id="rId429" display="hr@coditro.com"/>
    <hyperlink ref="D8988" r:id="rId430" display="mohammad.irfan@nangia.com"/>
    <hyperlink ref="D8995" r:id="rId431" display="anooj.n@dbasons.com"/>
    <hyperlink ref="D9034" r:id="rId432" display="hr.mumbai@svenskahotels.com"/>
    <hyperlink ref="B9047" r:id="rId433" display="Saint-Gobain.Com"/>
    <hyperlink ref="B9080" r:id="rId434" display="SWAMI RAMA HIMALAYAN UNIVERSITY"/>
    <hyperlink ref="E9104" r:id="rId435" display="097910 54217"/>
    <hyperlink ref="D9109" r:id="rId436" display="punitha.p@saksoft.co.in"/>
    <hyperlink ref="D9114" r:id="rId437" display="personnel@epatrika.com"/>
    <hyperlink ref="D9188" r:id="rId438" display="enquiry@vectratech.in"/>
    <hyperlink ref="D9198" r:id="rId439" display="neena.singh@rakshatpa.com"/>
    <hyperlink ref="B9211" r:id="rId440" display="Vedanta.Co.In"/>
    <hyperlink ref="B9230" r:id="rId441" display="Samsung.Com"/>
    <hyperlink ref="D9238" r:id="rId442" display="harishchandra@samtelgroup.com"/>
    <hyperlink ref="D9275" r:id="rId443" display="hr@torerocorp.com"/>
    <hyperlink ref="D9299" r:id="rId444" display="elmostafa.khaledi@yazaki-europe.com"/>
    <hyperlink ref="D9303" r:id="rId445" display="info@sobeit.in"/>
    <hyperlink ref="D9372" r:id="rId446" display="knv.naire.sodexo.com"/>
    <hyperlink ref="D9387" r:id="rId447" display="hr@blindmatrix.com"/>
    <hyperlink ref="D9400" r:id="rId448" display="Kathryn.Hayward@rank.com"/>
    <hyperlink ref="D9432" r:id="rId449" display="rn@rapidcare.net"/>
    <hyperlink ref="B9481" r:id="rId450" display="Syngenta.Com"/>
    <hyperlink ref="B9500" r:id="rId451" display="Sanofi.Com"/>
    <hyperlink ref="D9507" r:id="rId452" display="hr@sanspareiltech.com"/>
    <hyperlink ref="D9523" r:id="rId453" display="renu.jagwani@softtech-engr.com"/>
    <hyperlink ref="B9592" r:id="rId454" display="Vfsglobal.Com"/>
    <hyperlink ref="B9597" r:id="rId455" display="Vglgroup.Com"/>
    <hyperlink ref="D9598" r:id="rId456" display="hr@noc.continnum.net"/>
    <hyperlink ref="B9682" r:id="rId457" display="Saregama.Com"/>
    <hyperlink ref="D9684" r:id="rId458" display="info@sysnetgs.com"/>
    <hyperlink ref="D9753" r:id="rId459" display="info@vnl.in"/>
    <hyperlink ref="D9791" r:id="rId460" display="stellamary.balraj@treselle.com"/>
    <hyperlink ref="D9801" r:id="rId461" display="Mahesh_Yakkali@satven.com"/>
    <hyperlink ref="D9809" r:id="rId462" display="gayathri@mmcinfotech.com"/>
    <hyperlink ref="D9879" r:id="rId463" display="hrd@serl.com"/>
    <hyperlink ref="D9946" r:id="rId464" display="hr@tridenthyundai.com"/>
    <hyperlink ref="B10003" r:id="rId465" display="Trimble.Com"/>
    <hyperlink ref="B10034" r:id="rId466" display="SPASHT COMMUNICATION PRIVATE LIMITED"/>
    <hyperlink ref="D10034" r:id="rId467" display="hr@sparshcom.net"/>
    <hyperlink ref="D10038" r:id="rId468" display="neha.kanojia@primefocusworld.com"/>
    <hyperlink ref="D10066" r:id="rId469" display="vasanth@primesmslogistics.com"/>
    <hyperlink ref="D10136" r:id="rId470" display="navneet.kaur@targustech.com"/>
    <hyperlink ref="D10138" r:id="rId471" display="hr@vistaapplied.com"/>
    <hyperlink ref="D10142" r:id="rId472" display="d.gupta@tarinisteel.com"/>
    <hyperlink ref="D10155" r:id="rId473" display="ubedaetty@sphata.com"/>
    <hyperlink ref="D10217" r:id="rId474" display="talentsearch@tataclassedge.com"/>
    <hyperlink ref="D10224" r:id="rId475" display="shruti.mahrotra@cumminsindia.com"/>
    <hyperlink ref="B10248" r:id="rId476" display="Vit.Ac.In"/>
    <hyperlink ref="D10248" r:id="rId477" display="geetha.chandran@vit.ac.in"/>
    <hyperlink ref="D10250" r:id="rId478" display="hrdhelpdesk1@raspl.com"/>
    <hyperlink ref="D10258" r:id="rId479" display="uma.mani@renovite.com"/>
    <hyperlink ref="B10259" r:id="rId480" display="Searce.Com"/>
    <hyperlink ref="D10273" r:id="rId481" display="kranthi@renownsols.com"/>
    <hyperlink ref="D10299" r:id="rId482" display="Gargi.khamar@tuv-sud.in Rohit.Gadia@tuv-sud.in"/>
    <hyperlink ref="D10390" r:id="rId483" display="vikram@vmintellect.com"/>
    <hyperlink ref="C10396" r:id="rId484" display="Prabhakar.Ch"/>
    <hyperlink ref="D10433" r:id="rId485" display="elwin.shabu@navigantbpm.com"/>
    <hyperlink ref="D10467" r:id="rId486" display="hr@reyaninfotech.com"/>
    <hyperlink ref="B10472" r:id="rId487" display="Volensoftware.Com"/>
    <hyperlink ref="B10500" r:id="rId488" display="Prometric.Com"/>
    <hyperlink ref="D10501" r:id="rId489" display="pallavi.hingad@in.rhenus.com"/>
    <hyperlink ref="D10520" r:id="rId490" display="hr@voonik.com"/>
    <hyperlink ref="C10537" r:id="rId491" display="Verificaiton Link - https://exempverify.techmahindra.com/UserList.aspx"/>
    <hyperlink ref="D10567" r:id="rId492" display="hrd@vrllogistics.com"/>
    <hyperlink ref="D10631" r:id="rId493" display="hr@taxiforsure.com"/>
    <hyperlink ref="D10663" r:id="rId494" display="Info@proyajana.com"/>
    <hyperlink ref="D10687" r:id="rId495" display="hr@utsin.com"/>
    <hyperlink ref="B10710" r:id="rId496" display="Rle.Co.In"/>
    <hyperlink ref="D10713" r:id="rId497" display="hrindia@techwave.net"/>
    <hyperlink ref="D10729" r:id="rId498" display="hr@vyapin.com"/>
    <hyperlink ref="B10742" r:id="rId499" display="Unilever.Com"/>
    <hyperlink ref="D10751" r:id="rId500" display="kaltimex@kaltimex.co.id"/>
    <hyperlink ref="D10760" r:id="rId501" display="Communications@lotusnews.tv"/>
    <hyperlink ref="D10761" r:id="rId502" display="drreenade.path@gmail.com"/>
    <hyperlink ref="D10831" r:id="rId503" display="hr@kelltontech.com"/>
    <hyperlink ref="B10838" r:id="rId504" display="Tekskills.In"/>
    <hyperlink ref="D10849" r:id="rId505" display="kavitha.ranganathan@rohajo.com"/>
    <hyperlink ref="D10862" r:id="rId506" display="kpplhrd@puritytex.com"/>
    <hyperlink ref="D10968" r:id="rId507" display="kishore.shah@natroyalgroup.com"/>
    <hyperlink ref="D10996" r:id="rId508" display="hesham@qiib.com.qa"/>
    <hyperlink ref="B10997" r:id="rId509" display="Royalsundaram.In"/>
    <hyperlink ref="D11022" r:id="rId510" display="edferns@qdnet.com"/>
    <hyperlink ref="B11037" r:id="rId511" display="Shell.Com"/>
    <hyperlink ref="B11079" r:id="rId512" display="Rsystems.Com"/>
    <hyperlink ref="D11116" r:id="rId513" display="shyam@globalaviationindia.com"/>
    <hyperlink ref="B11155" r:id="rId514" display="Quakerchem.Com"/>
    <hyperlink ref="D11172" r:id="rId515" display="shahnawazkhan.p@adhaan.in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2023-11-25T18:25:41Z</dcterms:modified>
  <cp:revision>1</cp:revision>
  <dc:subject/>
  <dc:title/>
</cp:coreProperties>
</file>