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anis\Documents\"/>
    </mc:Choice>
  </mc:AlternateContent>
  <xr:revisionPtr revIDLastSave="0" documentId="13_ncr:1_{070B4044-D6BD-4824-A062-AF15A74BC131}" xr6:coauthVersionLast="47" xr6:coauthVersionMax="47" xr10:uidLastSave="{00000000-0000-0000-0000-000000000000}"/>
  <bookViews>
    <workbookView xWindow="-108" yWindow="-108" windowWidth="23256" windowHeight="12456" tabRatio="531" xr2:uid="{99D82E6F-8E56-4BA4-9BA1-F54A92D9007C}"/>
  </bookViews>
  <sheets>
    <sheet name="Report" sheetId="6" r:id="rId1"/>
    <sheet name="Total Road Accident " sheetId="5" r:id="rId2"/>
    <sheet name="Total Injured by Different Ways" sheetId="7" r:id="rId3"/>
    <sheet name="Total Died By Different Ways" sheetId="8" r:id="rId4"/>
    <sheet name="Data Sheet" sheetId="2" r:id="rId5"/>
  </sheets>
  <definedNames>
    <definedName name="ExternalData_1" localSheetId="4" hidden="1">'Data Sheet'!$A$1:$AQ$29</definedName>
    <definedName name="Slicer_State">#N/A</definedName>
  </definedNames>
  <calcPr calcId="181029"/>
  <pivotCaches>
    <pivotCache cacheId="1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 i="2" l="1"/>
  <c r="S30" i="2"/>
  <c r="T30" i="2"/>
  <c r="U30" i="2"/>
  <c r="V30" i="2"/>
  <c r="W30" i="2"/>
  <c r="X30" i="2"/>
  <c r="Y30" i="2"/>
  <c r="Z30" i="2"/>
  <c r="AA30" i="2"/>
  <c r="AB30" i="2"/>
  <c r="AC30" i="2"/>
  <c r="AD30" i="2"/>
  <c r="AE30" i="2"/>
  <c r="AF30" i="2"/>
  <c r="AG30" i="2"/>
  <c r="AH30" i="2"/>
  <c r="AI30" i="2"/>
  <c r="AJ30" i="2"/>
  <c r="AK30" i="2"/>
  <c r="AL30" i="2"/>
  <c r="AM30" i="2"/>
  <c r="AN30" i="2"/>
  <c r="AO30" i="2"/>
  <c r="AP30" i="2"/>
  <c r="AQ30" i="2"/>
  <c r="C30" i="2"/>
  <c r="D30" i="2"/>
  <c r="E30" i="2"/>
  <c r="F30" i="2"/>
  <c r="G30" i="2"/>
  <c r="H30" i="2"/>
  <c r="I30" i="2"/>
  <c r="J30" i="2"/>
  <c r="K30" i="2"/>
  <c r="L30" i="2"/>
  <c r="M30" i="2"/>
  <c r="N30" i="2"/>
  <c r="O30" i="2"/>
  <c r="P30" i="2"/>
  <c r="Q30" i="2"/>
  <c r="B30" i="2"/>
  <c r="AQ26" i="2"/>
  <c r="AQ27" i="2"/>
  <c r="AQ28" i="2"/>
  <c r="AQ29" i="2"/>
  <c r="AQ4" i="2"/>
  <c r="AQ5" i="2"/>
  <c r="AQ6" i="2"/>
  <c r="AQ7" i="2"/>
  <c r="AQ8" i="2"/>
  <c r="AQ9" i="2"/>
  <c r="AQ10" i="2"/>
  <c r="AQ11" i="2"/>
  <c r="AQ12" i="2"/>
  <c r="AQ13" i="2"/>
  <c r="AQ14" i="2"/>
  <c r="AQ15" i="2"/>
  <c r="AQ16" i="2"/>
  <c r="AQ17" i="2"/>
  <c r="AQ18" i="2"/>
  <c r="AQ19" i="2"/>
  <c r="AQ20" i="2"/>
  <c r="AQ21" i="2"/>
  <c r="AQ22" i="2"/>
  <c r="AQ23" i="2"/>
  <c r="AQ24" i="2"/>
  <c r="AQ25" i="2"/>
  <c r="AQ2" i="2"/>
  <c r="AQ3" i="2"/>
  <c r="AP7" i="2"/>
  <c r="AP11" i="2"/>
  <c r="AP3" i="2"/>
  <c r="AP9" i="2"/>
  <c r="AP10" i="2"/>
  <c r="AP12" i="2"/>
  <c r="AP13" i="2"/>
  <c r="AP14" i="2"/>
  <c r="AP15" i="2"/>
  <c r="AP16" i="2"/>
  <c r="AP17" i="2"/>
  <c r="AP18" i="2"/>
  <c r="AP19" i="2"/>
  <c r="AP20" i="2"/>
  <c r="AP21" i="2"/>
  <c r="AP22" i="2"/>
  <c r="AP23" i="2"/>
  <c r="AP24" i="2"/>
  <c r="AP25" i="2"/>
  <c r="AP26" i="2"/>
  <c r="AP27" i="2"/>
  <c r="AP28" i="2"/>
  <c r="AP29" i="2"/>
  <c r="AP4" i="2"/>
  <c r="AP5" i="2"/>
  <c r="AP6" i="2"/>
  <c r="AP8" i="2"/>
  <c r="AP2" i="2"/>
  <c r="AO2" i="2"/>
  <c r="AO26" i="2"/>
  <c r="AO27" i="2"/>
  <c r="AO28" i="2"/>
  <c r="AO29" i="2"/>
  <c r="AO13" i="2"/>
  <c r="AO14" i="2"/>
  <c r="AO15" i="2"/>
  <c r="AO16" i="2"/>
  <c r="AO17" i="2"/>
  <c r="AO18" i="2"/>
  <c r="AO19" i="2"/>
  <c r="AO20" i="2"/>
  <c r="AO21" i="2"/>
  <c r="AO22" i="2"/>
  <c r="AO23" i="2"/>
  <c r="AO24" i="2"/>
  <c r="AO25" i="2"/>
  <c r="AO12" i="2"/>
  <c r="AO11" i="2"/>
  <c r="AO10" i="2"/>
  <c r="AO9" i="2"/>
  <c r="AO7" i="2"/>
  <c r="AO8" i="2"/>
  <c r="AO6" i="2"/>
  <c r="AO5" i="2"/>
  <c r="AO4" i="2"/>
  <c r="AO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2D8C20-6D5C-4621-B9C9-FB97F4FFB78A}" keepAlive="1" name="Query - 1e797e43-95da-4ae1-8733-248ade02a8f1" description="Connection to the '1e797e43-95da-4ae1-8733-248ade02a8f1' query in the workbook." type="5" refreshedVersion="7" background="1" saveData="1">
    <dbPr connection="Provider=Microsoft.Mashup.OleDb.1;Data Source=$Workbook$;Location=1e797e43-95da-4ae1-8733-248ade02a8f1;Extended Properties=&quot;&quot;" command="SELECT * FROM [1e797e43-95da-4ae1-8733-248ade02a8f1]"/>
  </connection>
</connections>
</file>

<file path=xl/sharedStrings.xml><?xml version="1.0" encoding="utf-8"?>
<sst xmlns="http://schemas.openxmlformats.org/spreadsheetml/2006/main" count="130" uniqueCount="101">
  <si>
    <t>Dangerous or Careless Driving/ Overtaking etc Cases</t>
  </si>
  <si>
    <t>Dangerous or Careless Driving/ Overtaking etc Injured</t>
  </si>
  <si>
    <t>Dangerous or Careless Driving/ Overtaking etc Died</t>
  </si>
  <si>
    <t>Overspeeding Cases</t>
  </si>
  <si>
    <t>Overspeeding Injured</t>
  </si>
  <si>
    <t>Overspeeding Died</t>
  </si>
  <si>
    <t>Driving under Influence of Drug/Alcohol Cases</t>
  </si>
  <si>
    <t>Driving under Influence of Drug/Alcohol Injured</t>
  </si>
  <si>
    <t>Driving under Influence of Drug/Alcohol Died</t>
  </si>
  <si>
    <t>Physical Fatigue of Drivers Cases</t>
  </si>
  <si>
    <t>Physical Fatigue of Drivers Injured</t>
  </si>
  <si>
    <t>Physical Fatigue of Drivers Died</t>
  </si>
  <si>
    <t>Defect in Mechanical Condition of Vehicle Cases</t>
  </si>
  <si>
    <t>Defect in Mechanical Condition of Vehicle Injured</t>
  </si>
  <si>
    <t>Defect in Mechanical Condition of Vehicle Died</t>
  </si>
  <si>
    <t>Animal Crossing Cases</t>
  </si>
  <si>
    <t>Animal Crossing Injured</t>
  </si>
  <si>
    <t>Animal Crossing Died</t>
  </si>
  <si>
    <t>Weather Condition (Total) Cases</t>
  </si>
  <si>
    <t>Weather Condition (Total) Injured</t>
  </si>
  <si>
    <t>Weather Condition (Total) Died</t>
  </si>
  <si>
    <t>Weather Condition (Poor Visibility) Cases</t>
  </si>
  <si>
    <t>Weather Condition (Poor Visibility) Injured</t>
  </si>
  <si>
    <t>Weather Condition (Poor Visibility) Died</t>
  </si>
  <si>
    <t>Weather Condition (Other Causes) Cases</t>
  </si>
  <si>
    <t>Weather Condition (Other Causes) Injured</t>
  </si>
  <si>
    <t>Weather Condition (Other Causes) Died</t>
  </si>
  <si>
    <t>Lack of Road Infrastructure Cases</t>
  </si>
  <si>
    <t>Lack of Road Infrastructure Injured</t>
  </si>
  <si>
    <t>Lack of Road Infrastructure Died</t>
  </si>
  <si>
    <t>Vehicles Parking at Road Shoulders Cases</t>
  </si>
  <si>
    <t>Vehicles Parking at Road Shoulders Injured</t>
  </si>
  <si>
    <t>Vehicles Parking at Road Shoulders Died</t>
  </si>
  <si>
    <t>Causes Not Known Cases</t>
  </si>
  <si>
    <t>Causes Not Known Injured</t>
  </si>
  <si>
    <t>Causes Not Known Died</t>
  </si>
  <si>
    <t>Other Causes Cases</t>
  </si>
  <si>
    <t>Other Causes Injured</t>
  </si>
  <si>
    <t>Other Causes Died</t>
  </si>
  <si>
    <t>Total Road Accidents Cases</t>
  </si>
  <si>
    <t>Total Road Accidents Injured</t>
  </si>
  <si>
    <t>Total Road Accidents Died</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</si>
  <si>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</si>
  <si>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</si>
  <si>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</si>
  <si>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</si>
  <si>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</si>
  <si>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</si>
  <si>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</si>
  <si>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</si>
  <si>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</si>
  <si>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</si>
  <si>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</si>
  <si>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</si>
  <si>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</si>
  <si>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</si>
  <si>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</si>
  <si>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</si>
  <si>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</si>
  <si>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</si>
  <si>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</si>
  <si>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</si>
  <si>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</si>
  <si>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</si>
  <si>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</si>
  <si>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</si>
  <si>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</si>
  <si>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</si>
  <si>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</si>
  <si>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</si>
  <si>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Row Labels</t>
  </si>
  <si>
    <t>State</t>
  </si>
  <si>
    <t>Sum of Total Road Accidents Cases</t>
  </si>
  <si>
    <t>Sum of Total Road Accidents Injured</t>
  </si>
  <si>
    <t>Sum of Total Road Accidents Died</t>
  </si>
  <si>
    <t>Values</t>
  </si>
  <si>
    <t>Sum of Dangerous or Careless Driving/ Overtaking etc Injured</t>
  </si>
  <si>
    <t>Sum of Driving under Influence of Drug/Alcohol Injured</t>
  </si>
  <si>
    <t>Sum of Physical Fatigue of Drivers Injured</t>
  </si>
  <si>
    <t>Sum of Defect in Mechanical Condition of Vehicle Injured</t>
  </si>
  <si>
    <t>Sum of Animal Crossing Injured</t>
  </si>
  <si>
    <t>Sum of Weather Condition (Total) Injured</t>
  </si>
  <si>
    <t>Sum of Weather Condition (Poor Visibility) Injured</t>
  </si>
  <si>
    <t>Sum of Weather Condition (Other Causes) Injured</t>
  </si>
  <si>
    <t>Sum of Lack of Road Infrastructure Died</t>
  </si>
  <si>
    <t>Sum of Vehicles Parking at Road Shoulders Died</t>
  </si>
  <si>
    <t>Sum of Causes Not Known Died</t>
  </si>
  <si>
    <t>Sum of Other Causes Died</t>
  </si>
  <si>
    <t>Sum of Causes Not Known Injured</t>
  </si>
  <si>
    <t>Sum of Vehicles Parking at Road Shoulders Injured</t>
  </si>
  <si>
    <t>Sum of Lack of Road Infrastructure Injured</t>
  </si>
  <si>
    <t>Sum of Dangerous or Careless Driving/ Overtaking etc Died</t>
  </si>
  <si>
    <t>Sum of Overspeeding Died</t>
  </si>
  <si>
    <t>Sum of Driving under Influence of Drug/Alcohol Died</t>
  </si>
  <si>
    <t>Sum of Physical Fatigue of Drivers Died</t>
  </si>
  <si>
    <t>Sum of Defect in Mechanical Condition of Vehicle Died</t>
  </si>
  <si>
    <t>Sum of Animal Crossing Died</t>
  </si>
  <si>
    <t>Sum of Weather Condition (Total) Died</t>
  </si>
  <si>
    <t>Sum of Weather Condition (Poor Visibility) Died</t>
  </si>
  <si>
    <t>Sum of Weather Condition (Other Causes) Died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</si>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</sst>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Accident.xlsx]Total Road Accident !PivotTable3</c:name>
    <c:fmtId val="2"/>
  </c:pivotSource>
  <c:chart>
    <c:title>
      <c:tx>
        <c:rich>
          <a:bodyPr rot="0" spcFirstLastPara="1" vertOverflow="ellipsis" vert="horz" wrap="square" anchor="ctr" anchorCtr="1"/>
          <a:lstStyle/>
          <a:p>
            <a:pPr>
              <a:defRPr sz="1600" b="1" i="0" u="none" strike="noStrike" kern="1200" spc="100" baseline="0">
                <a:ln>
                  <a:solidFill>
                    <a:schemeClr val="bg1"/>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Total Road Accident in Different States</a:t>
            </a:r>
          </a:p>
        </c:rich>
      </c:tx>
      <c:overlay val="0"/>
      <c:spPr>
        <a:noFill/>
        <a:ln>
          <a:noFill/>
        </a:ln>
        <a:effectLst/>
      </c:spPr>
      <c:txPr>
        <a:bodyPr rot="0" spcFirstLastPara="1" vertOverflow="ellipsis" vert="horz" wrap="square" anchor="ctr" anchorCtr="1"/>
        <a:lstStyle/>
        <a:p>
          <a:pPr>
            <a:defRPr sz="1600" b="1" i="0" u="none" strike="noStrike" kern="1200" spc="100" baseline="0">
              <a:ln>
                <a:solidFill>
                  <a:schemeClr val="bg1"/>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31310730090533"/>
          <c:y val="0.15062686338964912"/>
          <c:w val="0.80796207520198393"/>
          <c:h val="0.52233086155492703"/>
        </c:manualLayout>
      </c:layout>
      <c:barChart>
        <c:barDir val="col"/>
        <c:grouping val="clustered"/>
        <c:varyColors val="0"/>
        <c:ser>
          <c:idx val="0"/>
          <c:order val="0"/>
          <c:tx>
            <c:strRef>
              <c:f>'Total Road Accident '!$B$3</c:f>
              <c:strCache>
                <c:ptCount val="1"/>
                <c:pt idx="0">
                  <c:v>Sum of Total Road Accidents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Road Accident '!$A$4:$A$31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'Total Road Accident '!$B$4:$B$31</c:f>
              <c:numCache>
                <c:formatCode>General</c:formatCode>
                <c:ptCount val="28"/>
                <c:pt idx="0">
                  <c:v>21656</c:v>
                </c:pt>
                <c:pt idx="1">
                  <c:v>269</c:v>
                </c:pt>
                <c:pt idx="2">
                  <c:v>7987</c:v>
                </c:pt>
                <c:pt idx="3">
                  <c:v>10461</c:v>
                </c:pt>
                <c:pt idx="4">
                  <c:v>12615</c:v>
                </c:pt>
                <c:pt idx="5">
                  <c:v>2850</c:v>
                </c:pt>
                <c:pt idx="6">
                  <c:v>15412</c:v>
                </c:pt>
                <c:pt idx="7">
                  <c:v>10620</c:v>
                </c:pt>
                <c:pt idx="8">
                  <c:v>2440</c:v>
                </c:pt>
                <c:pt idx="9">
                  <c:v>4801</c:v>
                </c:pt>
                <c:pt idx="10">
                  <c:v>34820</c:v>
                </c:pt>
                <c:pt idx="11">
                  <c:v>33464</c:v>
                </c:pt>
                <c:pt idx="12">
                  <c:v>49503</c:v>
                </c:pt>
                <c:pt idx="13">
                  <c:v>27035</c:v>
                </c:pt>
                <c:pt idx="14">
                  <c:v>379</c:v>
                </c:pt>
                <c:pt idx="15">
                  <c:v>247</c:v>
                </c:pt>
                <c:pt idx="16">
                  <c:v>64</c:v>
                </c:pt>
                <c:pt idx="17">
                  <c:v>25</c:v>
                </c:pt>
                <c:pt idx="18">
                  <c:v>11380</c:v>
                </c:pt>
                <c:pt idx="19">
                  <c:v>6816</c:v>
                </c:pt>
                <c:pt idx="20">
                  <c:v>21235</c:v>
                </c:pt>
                <c:pt idx="21">
                  <c:v>128</c:v>
                </c:pt>
                <c:pt idx="22">
                  <c:v>56813</c:v>
                </c:pt>
                <c:pt idx="23">
                  <c:v>21361</c:v>
                </c:pt>
                <c:pt idx="24">
                  <c:v>478</c:v>
                </c:pt>
                <c:pt idx="25">
                  <c:v>35953</c:v>
                </c:pt>
                <c:pt idx="26">
                  <c:v>1457</c:v>
                </c:pt>
                <c:pt idx="27">
                  <c:v>11953</c:v>
                </c:pt>
              </c:numCache>
            </c:numRef>
          </c:val>
          <c:extLst>
            <c:ext xmlns:c16="http://schemas.microsoft.com/office/drawing/2014/chart" uri="{C3380CC4-5D6E-409C-BE32-E72D297353CC}">
              <c16:uniqueId val="{00000000-A31C-4A34-9E09-DEC2F1C5ADB2}"/>
            </c:ext>
          </c:extLst>
        </c:ser>
        <c:ser>
          <c:idx val="1"/>
          <c:order val="1"/>
          <c:tx>
            <c:strRef>
              <c:f>'Total Road Accident '!$C$3</c:f>
              <c:strCache>
                <c:ptCount val="1"/>
                <c:pt idx="0">
                  <c:v>Sum of Total Road Accidents Injured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Road Accident '!$A$4:$A$31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'Total Road Accident '!$C$4:$C$31</c:f>
              <c:numCache>
                <c:formatCode>General</c:formatCode>
                <c:ptCount val="28"/>
                <c:pt idx="0">
                  <c:v>21039</c:v>
                </c:pt>
                <c:pt idx="1">
                  <c:v>269</c:v>
                </c:pt>
                <c:pt idx="2">
                  <c:v>5985</c:v>
                </c:pt>
                <c:pt idx="3">
                  <c:v>8548</c:v>
                </c:pt>
                <c:pt idx="4">
                  <c:v>10715</c:v>
                </c:pt>
                <c:pt idx="5">
                  <c:v>855</c:v>
                </c:pt>
                <c:pt idx="6">
                  <c:v>13874</c:v>
                </c:pt>
                <c:pt idx="7">
                  <c:v>8465</c:v>
                </c:pt>
                <c:pt idx="8">
                  <c:v>3479</c:v>
                </c:pt>
                <c:pt idx="9">
                  <c:v>3232</c:v>
                </c:pt>
                <c:pt idx="10">
                  <c:v>40992</c:v>
                </c:pt>
                <c:pt idx="11">
                  <c:v>37209</c:v>
                </c:pt>
                <c:pt idx="12">
                  <c:v>47839</c:v>
                </c:pt>
                <c:pt idx="13">
                  <c:v>19794</c:v>
                </c:pt>
                <c:pt idx="14">
                  <c:v>512</c:v>
                </c:pt>
                <c:pt idx="15">
                  <c:v>265</c:v>
                </c:pt>
                <c:pt idx="16">
                  <c:v>28</c:v>
                </c:pt>
                <c:pt idx="17">
                  <c:v>35</c:v>
                </c:pt>
                <c:pt idx="18">
                  <c:v>10119</c:v>
                </c:pt>
                <c:pt idx="19">
                  <c:v>3347</c:v>
                </c:pt>
                <c:pt idx="20">
                  <c:v>19408</c:v>
                </c:pt>
                <c:pt idx="21">
                  <c:v>183</c:v>
                </c:pt>
                <c:pt idx="22">
                  <c:v>56555</c:v>
                </c:pt>
                <c:pt idx="23">
                  <c:v>20107</c:v>
                </c:pt>
                <c:pt idx="24">
                  <c:v>546</c:v>
                </c:pt>
                <c:pt idx="25">
                  <c:v>21112</c:v>
                </c:pt>
                <c:pt idx="26">
                  <c:v>1170</c:v>
                </c:pt>
                <c:pt idx="27">
                  <c:v>10100</c:v>
                </c:pt>
              </c:numCache>
            </c:numRef>
          </c:val>
          <c:extLst>
            <c:ext xmlns:c16="http://schemas.microsoft.com/office/drawing/2014/chart" uri="{C3380CC4-5D6E-409C-BE32-E72D297353CC}">
              <c16:uniqueId val="{00000001-A31C-4A34-9E09-DEC2F1C5ADB2}"/>
            </c:ext>
          </c:extLst>
        </c:ser>
        <c:ser>
          <c:idx val="2"/>
          <c:order val="2"/>
          <c:tx>
            <c:strRef>
              <c:f>'Total Road Accident '!$D$3</c:f>
              <c:strCache>
                <c:ptCount val="1"/>
                <c:pt idx="0">
                  <c:v>Sum of Total Road Accidents Died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Road Accident '!$A$4:$A$31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'Total Road Accident '!$D$4:$D$31</c:f>
              <c:numCache>
                <c:formatCode>General</c:formatCode>
                <c:ptCount val="28"/>
                <c:pt idx="0">
                  <c:v>8223</c:v>
                </c:pt>
                <c:pt idx="1">
                  <c:v>182</c:v>
                </c:pt>
                <c:pt idx="2">
                  <c:v>3388</c:v>
                </c:pt>
                <c:pt idx="3">
                  <c:v>8445</c:v>
                </c:pt>
                <c:pt idx="4">
                  <c:v>5485</c:v>
                </c:pt>
                <c:pt idx="5">
                  <c:v>226</c:v>
                </c:pt>
                <c:pt idx="6">
                  <c:v>7582</c:v>
                </c:pt>
                <c:pt idx="7">
                  <c:v>5314</c:v>
                </c:pt>
                <c:pt idx="8">
                  <c:v>1039</c:v>
                </c:pt>
                <c:pt idx="9">
                  <c:v>3580</c:v>
                </c:pt>
                <c:pt idx="10">
                  <c:v>10126</c:v>
                </c:pt>
                <c:pt idx="11">
                  <c:v>3512</c:v>
                </c:pt>
                <c:pt idx="12">
                  <c:v>12817</c:v>
                </c:pt>
                <c:pt idx="13">
                  <c:v>14260</c:v>
                </c:pt>
                <c:pt idx="14">
                  <c:v>116</c:v>
                </c:pt>
                <c:pt idx="15">
                  <c:v>189</c:v>
                </c:pt>
                <c:pt idx="16">
                  <c:v>64</c:v>
                </c:pt>
                <c:pt idx="17">
                  <c:v>23</c:v>
                </c:pt>
                <c:pt idx="18">
                  <c:v>5249</c:v>
                </c:pt>
                <c:pt idx="19">
                  <c:v>4992</c:v>
                </c:pt>
                <c:pt idx="20">
                  <c:v>10198</c:v>
                </c:pt>
                <c:pt idx="21">
                  <c:v>70</c:v>
                </c:pt>
                <c:pt idx="22">
                  <c:v>15744</c:v>
                </c:pt>
                <c:pt idx="23">
                  <c:v>7576</c:v>
                </c:pt>
                <c:pt idx="24">
                  <c:v>194</c:v>
                </c:pt>
                <c:pt idx="25">
                  <c:v>23017</c:v>
                </c:pt>
                <c:pt idx="26">
                  <c:v>870</c:v>
                </c:pt>
                <c:pt idx="27">
                  <c:v>6084</c:v>
                </c:pt>
              </c:numCache>
            </c:numRef>
          </c:val>
          <c:extLst>
            <c:ext xmlns:c16="http://schemas.microsoft.com/office/drawing/2014/chart" uri="{C3380CC4-5D6E-409C-BE32-E72D297353CC}">
              <c16:uniqueId val="{00000002-A31C-4A34-9E09-DEC2F1C5ADB2}"/>
            </c:ext>
          </c:extLst>
        </c:ser>
        <c:dLbls>
          <c:showLegendKey val="0"/>
          <c:showVal val="0"/>
          <c:showCatName val="0"/>
          <c:showSerName val="0"/>
          <c:showPercent val="0"/>
          <c:showBubbleSize val="0"/>
        </c:dLbls>
        <c:gapWidth val="100"/>
        <c:overlap val="-24"/>
        <c:axId val="1005107359"/>
        <c:axId val="1005107775"/>
      </c:barChart>
      <c:catAx>
        <c:axId val="1005107359"/>
        <c:scaling>
          <c:orientation val="minMax"/>
        </c:scaling>
        <c:delete val="0"/>
        <c:axPos val="b"/>
        <c:title>
          <c:tx>
            <c:rich>
              <a:bodyPr rot="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r>
                  <a:rPr lang="en-IN"/>
                  <a:t>States</a:t>
                </a:r>
              </a:p>
            </c:rich>
          </c:tx>
          <c:layout>
            <c:manualLayout>
              <c:xMode val="edge"/>
              <c:yMode val="edge"/>
              <c:x val="0.5073097244489374"/>
              <c:y val="0.83311010880921443"/>
            </c:manualLayout>
          </c:layout>
          <c:overlay val="0"/>
          <c:spPr>
            <a:noFill/>
            <a:ln>
              <a:noFill/>
            </a:ln>
            <a:effectLst/>
          </c:spPr>
          <c:txPr>
            <a:bodyPr rot="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crossAx val="1005107775"/>
        <c:crosses val="autoZero"/>
        <c:auto val="1"/>
        <c:lblAlgn val="ctr"/>
        <c:lblOffset val="100"/>
        <c:noMultiLvlLbl val="0"/>
      </c:catAx>
      <c:valAx>
        <c:axId val="1005107775"/>
        <c:scaling>
          <c:orientation val="minMax"/>
        </c:scaling>
        <c:delete val="0"/>
        <c:axPos val="l"/>
        <c:title>
          <c:tx>
            <c:rich>
              <a:bodyPr rot="-540000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r>
                  <a:rPr lang="en-IN"/>
                  <a:t>Sum of Total Road Accident </a:t>
                </a:r>
              </a:p>
            </c:rich>
          </c:tx>
          <c:layout>
            <c:manualLayout>
              <c:xMode val="edge"/>
              <c:yMode val="edge"/>
              <c:x val="3.2563569975016915E-2"/>
              <c:y val="0.25653339449073725"/>
            </c:manualLayout>
          </c:layout>
          <c:overlay val="0"/>
          <c:spPr>
            <a:noFill/>
            <a:ln>
              <a:noFill/>
            </a:ln>
            <a:effectLst/>
          </c:spPr>
          <c:txPr>
            <a:bodyPr rot="-540000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crossAx val="1005107359"/>
        <c:crosses val="autoZero"/>
        <c:crossBetween val="between"/>
      </c:valAx>
      <c:spPr>
        <a:noFill/>
        <a:ln>
          <a:noFill/>
        </a:ln>
        <a:effectLst/>
      </c:spPr>
    </c:plotArea>
    <c:legend>
      <c:legendPos val="r"/>
      <c:layout>
        <c:manualLayout>
          <c:xMode val="edge"/>
          <c:yMode val="edge"/>
          <c:x val="0.132888034181284"/>
          <c:y val="0.90698167467333746"/>
          <c:w val="0.74494717572068203"/>
          <c:h val="7.4056614100253229E-2"/>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a:noFill/>
    </a:ln>
    <a:effectLst/>
  </c:spPr>
  <c:txPr>
    <a:bodyPr/>
    <a:lstStyle/>
    <a:p>
      <a:pPr>
        <a:defRPr>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[Road Accident.xlsx]Total Injured by Different Ways!PivotTable4</c:name>
    <c:fmtId val="4"/>
  </c:pivotSource>
  <c:chart>
    <c:title>
      <c:tx>
        <c:rich>
          <a:bodyPr rot="0" spcFirstLastPara="1" vertOverflow="ellipsis" vert="horz" wrap="square" anchor="ctr" anchorCtr="1"/>
          <a:lstStyle/>
          <a:p>
            <a:pPr>
              <a:defRPr sz="1600" b="1" i="0" u="none" strike="noStrike" kern="1200" spc="100" baseline="0">
                <a:ln>
                  <a:solidFill>
                    <a:schemeClr val="bg1"/>
                  </a:solidFill>
                </a:ln>
                <a:solidFill>
                  <a:schemeClr val="bg1"/>
                </a:solidFill>
                <a:effectLst>
                  <a:outerShdw blurRad="50800" dist="38100" dir="5400000" algn="t" rotWithShape="0">
                    <a:prstClr val="black">
                      <a:alpha val="40000"/>
                    </a:prstClr>
                  </a:outerShdw>
                </a:effectLst>
                <a:latin typeface="+mn-lt"/>
                <a:ea typeface="+mn-ea"/>
                <a:cs typeface="+mn-cs"/>
              </a:defRPr>
            </a:pPr>
            <a:r>
              <a:rPr lang="en-US"/>
              <a:t>Total Injured by Different Ways  </a:t>
            </a:r>
          </a:p>
        </c:rich>
      </c:tx>
      <c:overlay val="0"/>
      <c:spPr>
        <a:noFill/>
        <a:ln>
          <a:noFill/>
        </a:ln>
        <a:effectLst/>
      </c:spPr>
      <c:txPr>
        <a:bodyPr rot="0" spcFirstLastPara="1" vertOverflow="ellipsis" vert="horz" wrap="square" anchor="ctr" anchorCtr="1"/>
        <a:lstStyle/>
        <a:p>
          <a:pPr>
            <a:defRPr sz="1600" b="1" i="0" u="none" strike="noStrike" kern="1200" spc="100" baseline="0">
              <a:ln>
                <a:solidFill>
                  <a:schemeClr val="bg1"/>
                </a:solidFill>
              </a:ln>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Injured by Different Ways'!$B$3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Injured by Different Ways'!$A$4:$A$14</c:f>
              <c:strCache>
                <c:ptCount val="11"/>
                <c:pt idx="0">
                  <c:v>Sum of Dangerous or Careless Driving/ Overtaking etc Injured</c:v>
                </c:pt>
                <c:pt idx="1">
                  <c:v>Sum of Driving under Influence of Drug/Alcohol Injured</c:v>
                </c:pt>
                <c:pt idx="2">
                  <c:v>Sum of Physical Fatigue of Drivers Injured</c:v>
                </c:pt>
                <c:pt idx="3">
                  <c:v>Sum of Defect in Mechanical Condition of Vehicle Injured</c:v>
                </c:pt>
                <c:pt idx="4">
                  <c:v>Sum of Animal Crossing Injured</c:v>
                </c:pt>
                <c:pt idx="5">
                  <c:v>Sum of Weather Condition (Total) Injured</c:v>
                </c:pt>
                <c:pt idx="6">
                  <c:v>Sum of Weather Condition (Poor Visibility) Injured</c:v>
                </c:pt>
                <c:pt idx="7">
                  <c:v>Sum of Weather Condition (Other Causes) Injured</c:v>
                </c:pt>
                <c:pt idx="8">
                  <c:v>Sum of Causes Not Known Injured</c:v>
                </c:pt>
                <c:pt idx="9">
                  <c:v>Sum of Vehicles Parking at Road Shoulders Injured</c:v>
                </c:pt>
                <c:pt idx="10">
                  <c:v>Sum of Lack of Road Infrastructure Injured</c:v>
                </c:pt>
              </c:strCache>
            </c:strRef>
          </c:cat>
          <c:val>
            <c:numRef>
              <c:f>'Total Injured by Different Ways'!$B$4:$B$14</c:f>
              <c:numCache>
                <c:formatCode>General</c:formatCode>
                <c:ptCount val="11"/>
                <c:pt idx="0">
                  <c:v>89276</c:v>
                </c:pt>
                <c:pt idx="1">
                  <c:v>7127</c:v>
                </c:pt>
                <c:pt idx="2">
                  <c:v>1692</c:v>
                </c:pt>
                <c:pt idx="3">
                  <c:v>3740</c:v>
                </c:pt>
                <c:pt idx="4">
                  <c:v>3013</c:v>
                </c:pt>
                <c:pt idx="5">
                  <c:v>9592</c:v>
                </c:pt>
                <c:pt idx="6">
                  <c:v>5750</c:v>
                </c:pt>
                <c:pt idx="7">
                  <c:v>3842</c:v>
                </c:pt>
                <c:pt idx="8">
                  <c:v>4516</c:v>
                </c:pt>
                <c:pt idx="9">
                  <c:v>2251</c:v>
                </c:pt>
                <c:pt idx="10">
                  <c:v>1990</c:v>
                </c:pt>
              </c:numCache>
            </c:numRef>
          </c:val>
          <c:extLst>
            <c:ext xmlns:c16="http://schemas.microsoft.com/office/drawing/2014/chart" uri="{C3380CC4-5D6E-409C-BE32-E72D297353CC}">
              <c16:uniqueId val="{00000000-C407-430B-98BC-DE3DBE8C930F}"/>
            </c:ext>
          </c:extLst>
        </c:ser>
        <c:dLbls>
          <c:dLblPos val="outEnd"/>
          <c:showLegendKey val="0"/>
          <c:showVal val="1"/>
          <c:showCatName val="0"/>
          <c:showSerName val="0"/>
          <c:showPercent val="0"/>
          <c:showBubbleSize val="0"/>
        </c:dLbls>
        <c:gapWidth val="115"/>
        <c:overlap val="-20"/>
        <c:axId val="1182265583"/>
        <c:axId val="1182266831"/>
      </c:barChart>
      <c:catAx>
        <c:axId val="1182265583"/>
        <c:scaling>
          <c:orientation val="minMax"/>
        </c:scaling>
        <c:delete val="0"/>
        <c:axPos val="l"/>
        <c:title>
          <c:tx>
            <c:rich>
              <a:bodyPr rot="-5400000" spcFirstLastPara="1" vertOverflow="ellipsis" vert="horz" wrap="square" anchor="ctr" anchorCtr="1"/>
              <a:lstStyle/>
              <a:p>
                <a:pPr>
                  <a:defRPr sz="900" b="1" i="0" u="none" strike="noStrike" kern="1200" cap="all" baseline="0">
                    <a:ln>
                      <a:solidFill>
                        <a:schemeClr val="bg1"/>
                      </a:solidFill>
                    </a:ln>
                    <a:solidFill>
                      <a:schemeClr val="bg1"/>
                    </a:solidFill>
                    <a:latin typeface="+mn-lt"/>
                    <a:ea typeface="+mn-ea"/>
                    <a:cs typeface="+mn-cs"/>
                  </a:defRPr>
                </a:pPr>
                <a:r>
                  <a:rPr lang="en-US"/>
                  <a:t>Different Ways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ln>
                    <a:solidFill>
                      <a:schemeClr val="bg1"/>
                    </a:solidFill>
                  </a:ln>
                  <a:solidFill>
                    <a:schemeClr val="bg1"/>
                  </a:solidFill>
                  <a:latin typeface="+mn-lt"/>
                  <a:ea typeface="+mn-ea"/>
                  <a:cs typeface="+mn-cs"/>
                </a:defRPr>
              </a:pPr>
              <a:endParaRPr lang="en-US"/>
            </a:p>
          </c:txPr>
        </c:title>
        <c:numFmt formatCode="General" sourceLinked="1"/>
        <c:majorTickMark val="none"/>
        <c:minorTickMark val="none"/>
        <c:tickLblPos val="nextTo"/>
        <c:spPr>
          <a:solidFill>
            <a:schemeClr val="dk1"/>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182266831"/>
        <c:crosses val="autoZero"/>
        <c:auto val="1"/>
        <c:lblAlgn val="ctr"/>
        <c:lblOffset val="100"/>
        <c:noMultiLvlLbl val="0"/>
      </c:catAx>
      <c:valAx>
        <c:axId val="1182266831"/>
        <c:scaling>
          <c:orientation val="minMax"/>
        </c:scaling>
        <c:delete val="0"/>
        <c:axPos val="b"/>
        <c:title>
          <c:tx>
            <c:rich>
              <a:bodyPr rot="0" spcFirstLastPara="1" vertOverflow="ellipsis" vert="horz" wrap="square" anchor="ctr" anchorCtr="1"/>
              <a:lstStyle/>
              <a:p>
                <a:pPr>
                  <a:defRPr sz="900" b="1" i="0" u="none" strike="noStrike" kern="1200" cap="all" baseline="0">
                    <a:ln>
                      <a:solidFill>
                        <a:schemeClr val="bg1"/>
                      </a:solidFill>
                    </a:ln>
                    <a:solidFill>
                      <a:schemeClr val="bg1"/>
                    </a:solidFill>
                    <a:latin typeface="+mn-lt"/>
                    <a:ea typeface="+mn-ea"/>
                    <a:cs typeface="+mn-cs"/>
                  </a:defRPr>
                </a:pPr>
                <a:r>
                  <a:rPr lang="en-IN"/>
                  <a:t>Injured</a:t>
                </a:r>
              </a:p>
            </c:rich>
          </c:tx>
          <c:overlay val="0"/>
          <c:spPr>
            <a:noFill/>
            <a:ln>
              <a:noFill/>
            </a:ln>
            <a:effectLst/>
          </c:spPr>
          <c:txPr>
            <a:bodyPr rot="0" spcFirstLastPara="1" vertOverflow="ellipsis" vert="horz" wrap="square" anchor="ctr" anchorCtr="1"/>
            <a:lstStyle/>
            <a:p>
              <a:pPr>
                <a:defRPr sz="900" b="1" i="0" u="none" strike="noStrike" kern="1200" cap="all" baseline="0">
                  <a:ln>
                    <a:solidFill>
                      <a:schemeClr val="bg1"/>
                    </a:solidFill>
                  </a:ln>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18226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a:noFill/>
    </a:ln>
    <a:effectLst/>
  </c:spPr>
  <c:txPr>
    <a:bodyPr anchor="ctr" anchorCtr="1"/>
    <a:lstStyle/>
    <a:p>
      <a:pPr>
        <a:defRPr>
          <a:ln>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Accident.xlsx]Total Died By Different Ways!PivotTable5</c:name>
    <c:fmtId val="3"/>
  </c:pivotSource>
  <c:chart>
    <c:title>
      <c:tx>
        <c:rich>
          <a:bodyPr rot="0" spcFirstLastPara="1" vertOverflow="ellipsis" vert="horz" wrap="square" anchor="ctr" anchorCtr="1"/>
          <a:lstStyle/>
          <a:p>
            <a:pPr algn="ctr" rtl="0">
              <a:defRPr sz="1600" b="1" i="0" u="none" strike="noStrike" kern="1200" spc="100" baseline="0">
                <a:ln>
                  <a:solidFill>
                    <a:schemeClr val="bg1"/>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Died by Different Ways  </a:t>
            </a:r>
            <a:endParaRPr lang="en-IN"/>
          </a:p>
        </c:rich>
      </c:tx>
      <c:overlay val="0"/>
      <c:spPr>
        <a:noFill/>
        <a:ln>
          <a:noFill/>
        </a:ln>
        <a:effectLst/>
      </c:spPr>
      <c:txPr>
        <a:bodyPr rot="0" spcFirstLastPara="1" vertOverflow="ellipsis" vert="horz" wrap="square" anchor="ctr" anchorCtr="1"/>
        <a:lstStyle/>
        <a:p>
          <a:pPr algn="ctr" rtl="0">
            <a:defRPr sz="1600" b="1" i="0" u="none" strike="noStrike" kern="1200" spc="100" baseline="0">
              <a:ln>
                <a:solidFill>
                  <a:schemeClr val="bg1"/>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Died By Different Ways'!$B$3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Died By Different Ways'!$A$4:$A$16</c:f>
              <c:strCache>
                <c:ptCount val="13"/>
                <c:pt idx="0">
                  <c:v>Sum of Dangerous or Careless Driving/ Overtaking etc Died</c:v>
                </c:pt>
                <c:pt idx="1">
                  <c:v>Sum of Overspeeding Died</c:v>
                </c:pt>
                <c:pt idx="2">
                  <c:v>Sum of Driving under Influence of Drug/Alcohol Died</c:v>
                </c:pt>
                <c:pt idx="3">
                  <c:v>Sum of Physical Fatigue of Drivers Died</c:v>
                </c:pt>
                <c:pt idx="4">
                  <c:v>Sum of Defect in Mechanical Condition of Vehicle Died</c:v>
                </c:pt>
                <c:pt idx="5">
                  <c:v>Sum of Animal Crossing Died</c:v>
                </c:pt>
                <c:pt idx="6">
                  <c:v>Sum of Weather Condition (Total) Died</c:v>
                </c:pt>
                <c:pt idx="7">
                  <c:v>Sum of Weather Condition (Poor Visibility) Died</c:v>
                </c:pt>
                <c:pt idx="8">
                  <c:v>Sum of Weather Condition (Other Causes) Died</c:v>
                </c:pt>
                <c:pt idx="9">
                  <c:v>Sum of Lack of Road Infrastructure Died</c:v>
                </c:pt>
                <c:pt idx="10">
                  <c:v>Sum of Vehicles Parking at Road Shoulders Died</c:v>
                </c:pt>
                <c:pt idx="11">
                  <c:v>Sum of Causes Not Known Died</c:v>
                </c:pt>
                <c:pt idx="12">
                  <c:v>Sum of Other Causes Died</c:v>
                </c:pt>
              </c:strCache>
            </c:strRef>
          </c:cat>
          <c:val>
            <c:numRef>
              <c:f>'Total Died By Different Ways'!$B$4:$B$16</c:f>
              <c:numCache>
                <c:formatCode>General</c:formatCode>
                <c:ptCount val="13"/>
                <c:pt idx="0">
                  <c:v>42184</c:v>
                </c:pt>
                <c:pt idx="1">
                  <c:v>85709</c:v>
                </c:pt>
                <c:pt idx="2">
                  <c:v>2910</c:v>
                </c:pt>
                <c:pt idx="3">
                  <c:v>961</c:v>
                </c:pt>
                <c:pt idx="4">
                  <c:v>2013</c:v>
                </c:pt>
                <c:pt idx="5">
                  <c:v>1823</c:v>
                </c:pt>
                <c:pt idx="6">
                  <c:v>5380</c:v>
                </c:pt>
                <c:pt idx="7">
                  <c:v>3336</c:v>
                </c:pt>
                <c:pt idx="8">
                  <c:v>2044</c:v>
                </c:pt>
                <c:pt idx="9">
                  <c:v>1120</c:v>
                </c:pt>
                <c:pt idx="10">
                  <c:v>1320</c:v>
                </c:pt>
                <c:pt idx="11">
                  <c:v>2673</c:v>
                </c:pt>
                <c:pt idx="12">
                  <c:v>7092</c:v>
                </c:pt>
              </c:numCache>
            </c:numRef>
          </c:val>
          <c:extLst>
            <c:ext xmlns:c16="http://schemas.microsoft.com/office/drawing/2014/chart" uri="{C3380CC4-5D6E-409C-BE32-E72D297353CC}">
              <c16:uniqueId val="{00000000-09DE-42D2-866C-F0BE88ECD562}"/>
            </c:ext>
          </c:extLst>
        </c:ser>
        <c:dLbls>
          <c:dLblPos val="outEnd"/>
          <c:showLegendKey val="0"/>
          <c:showVal val="1"/>
          <c:showCatName val="0"/>
          <c:showSerName val="0"/>
          <c:showPercent val="0"/>
          <c:showBubbleSize val="0"/>
        </c:dLbls>
        <c:gapWidth val="115"/>
        <c:overlap val="-20"/>
        <c:axId val="1970362271"/>
        <c:axId val="1970359359"/>
      </c:barChart>
      <c:catAx>
        <c:axId val="1970362271"/>
        <c:scaling>
          <c:orientation val="minMax"/>
        </c:scaling>
        <c:delete val="0"/>
        <c:axPos val="l"/>
        <c:title>
          <c:tx>
            <c:rich>
              <a:bodyPr rot="-540000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r>
                  <a:rPr lang="en-US"/>
                  <a:t>Different Ways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crossAx val="1970359359"/>
        <c:crosses val="autoZero"/>
        <c:auto val="1"/>
        <c:lblAlgn val="ctr"/>
        <c:lblOffset val="100"/>
        <c:noMultiLvlLbl val="0"/>
      </c:catAx>
      <c:valAx>
        <c:axId val="1970359359"/>
        <c:scaling>
          <c:orientation val="minMax"/>
        </c:scaling>
        <c:delete val="0"/>
        <c:axPos val="b"/>
        <c:title>
          <c:tx>
            <c:rich>
              <a:bodyPr rot="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r>
                  <a:rPr lang="en-IN"/>
                  <a:t>Died</a:t>
                </a:r>
              </a:p>
            </c:rich>
          </c:tx>
          <c:overlay val="0"/>
          <c:spPr>
            <a:noFill/>
            <a:ln>
              <a:noFill/>
            </a:ln>
            <a:effectLst/>
          </c:spPr>
          <c:txPr>
            <a:bodyPr rot="0" spcFirstLastPara="1" vertOverflow="ellipsis" vert="horz" wrap="square" anchor="ctr" anchorCtr="1"/>
            <a:lstStyle/>
            <a:p>
              <a:pPr>
                <a:defRPr sz="900" b="1" i="0" u="none" strike="noStrike" kern="1200" cap="all" baseline="0">
                  <a:ln>
                    <a:solidFill>
                      <a:schemeClr val="bg1"/>
                    </a:solidFill>
                  </a:ln>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lt1">
                    <a:lumMod val="85000"/>
                  </a:schemeClr>
                </a:solidFill>
                <a:latin typeface="+mn-lt"/>
                <a:ea typeface="+mn-ea"/>
                <a:cs typeface="+mn-cs"/>
              </a:defRPr>
            </a:pPr>
            <a:endParaRPr lang="en-US"/>
          </a:p>
        </c:txPr>
        <c:crossAx val="197036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a:outerShdw blurRad="50800" dist="50800" dir="5400000" algn="ctr" rotWithShape="0">
        <a:schemeClr val="bg1"/>
      </a:outerShdw>
    </a:effectLst>
  </c:spPr>
  <c:txPr>
    <a:bodyPr/>
    <a:lstStyle/>
    <a:p>
      <a:pPr>
        <a:defRPr>
          <a:ln>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520095</xdr:colOff>
      <xdr:row>53</xdr:row>
      <xdr:rowOff>48381</xdr:rowOff>
    </xdr:to>
    <xdr:pic>
      <xdr:nvPicPr>
        <xdr:cNvPr id="3" name="Picture 2">
          <a:extLst>
            <a:ext uri="{FF2B5EF4-FFF2-40B4-BE49-F238E27FC236}">
              <a16:creationId xmlns:a16="http://schemas.microsoft.com/office/drawing/2014/main" id="{96EF1C73-EDBE-4486-A844-93F5C8E5E5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824857" cy="9664095"/>
        </a:xfrm>
        <a:prstGeom prst="rect">
          <a:avLst/>
        </a:prstGeom>
      </xdr:spPr>
    </xdr:pic>
    <xdr:clientData/>
  </xdr:twoCellAnchor>
  <xdr:twoCellAnchor>
    <xdr:from>
      <xdr:col>0</xdr:col>
      <xdr:colOff>472440</xdr:colOff>
      <xdr:row>9</xdr:row>
      <xdr:rowOff>106681</xdr:rowOff>
    </xdr:from>
    <xdr:to>
      <xdr:col>17</xdr:col>
      <xdr:colOff>121920</xdr:colOff>
      <xdr:row>31</xdr:row>
      <xdr:rowOff>66403</xdr:rowOff>
    </xdr:to>
    <xdr:graphicFrame macro="">
      <xdr:nvGraphicFramePr>
        <xdr:cNvPr id="4" name="Chart 3">
          <a:extLst>
            <a:ext uri="{FF2B5EF4-FFF2-40B4-BE49-F238E27FC236}">
              <a16:creationId xmlns:a16="http://schemas.microsoft.com/office/drawing/2014/main" id="{FAD23115-1C7B-470C-84F2-CF2690C06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151477</xdr:colOff>
      <xdr:row>13</xdr:row>
      <xdr:rowOff>152215</xdr:rowOff>
    </xdr:from>
    <xdr:ext cx="184731" cy="937629"/>
    <xdr:sp macro="" textlink="">
      <xdr:nvSpPr>
        <xdr:cNvPr id="5" name="Rectangle 4">
          <a:extLst>
            <a:ext uri="{FF2B5EF4-FFF2-40B4-BE49-F238E27FC236}">
              <a16:creationId xmlns:a16="http://schemas.microsoft.com/office/drawing/2014/main" id="{8A796402-1F01-4075-876C-7B12B85500D0}"/>
            </a:ext>
          </a:extLst>
        </xdr:cNvPr>
        <xdr:cNvSpPr/>
      </xdr:nvSpPr>
      <xdr:spPr>
        <a:xfrm>
          <a:off x="5637877" y="2529655"/>
          <a:ext cx="184731"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2</xdr:col>
      <xdr:colOff>337273</xdr:colOff>
      <xdr:row>1</xdr:row>
      <xdr:rowOff>152215</xdr:rowOff>
    </xdr:from>
    <xdr:ext cx="10862141" cy="937629"/>
    <xdr:sp macro="" textlink="">
      <xdr:nvSpPr>
        <xdr:cNvPr id="9" name="Rectangle 8">
          <a:extLst>
            <a:ext uri="{FF2B5EF4-FFF2-40B4-BE49-F238E27FC236}">
              <a16:creationId xmlns:a16="http://schemas.microsoft.com/office/drawing/2014/main" id="{02E8E209-0056-49BA-80E9-7135D2951ED7}"/>
            </a:ext>
          </a:extLst>
        </xdr:cNvPr>
        <xdr:cNvSpPr/>
      </xdr:nvSpPr>
      <xdr:spPr>
        <a:xfrm>
          <a:off x="1550253" y="338827"/>
          <a:ext cx="10862141" cy="937629"/>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5400" b="1" cap="none" spc="0">
              <a:ln/>
              <a:solidFill>
                <a:schemeClr val="accent3"/>
              </a:solidFill>
              <a:effectLst/>
            </a:rPr>
            <a:t>Road Accident in India 2021, Analysis</a:t>
          </a:r>
        </a:p>
      </xdr:txBody>
    </xdr:sp>
    <xdr:clientData/>
  </xdr:oneCellAnchor>
  <xdr:twoCellAnchor>
    <xdr:from>
      <xdr:col>0</xdr:col>
      <xdr:colOff>464820</xdr:colOff>
      <xdr:row>32</xdr:row>
      <xdr:rowOff>137160</xdr:rowOff>
    </xdr:from>
    <xdr:to>
      <xdr:col>11</xdr:col>
      <xdr:colOff>175260</xdr:colOff>
      <xdr:row>48</xdr:row>
      <xdr:rowOff>135666</xdr:rowOff>
    </xdr:to>
    <xdr:graphicFrame macro="">
      <xdr:nvGraphicFramePr>
        <xdr:cNvPr id="10" name="Chart 9">
          <a:extLst>
            <a:ext uri="{FF2B5EF4-FFF2-40B4-BE49-F238E27FC236}">
              <a16:creationId xmlns:a16="http://schemas.microsoft.com/office/drawing/2014/main" id="{7A3D15C1-8573-4C71-B976-8B87E0398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324073</xdr:colOff>
      <xdr:row>32</xdr:row>
      <xdr:rowOff>134320</xdr:rowOff>
    </xdr:from>
    <xdr:to>
      <xdr:col>22</xdr:col>
      <xdr:colOff>83820</xdr:colOff>
      <xdr:row>48</xdr:row>
      <xdr:rowOff>119379</xdr:rowOff>
    </xdr:to>
    <xdr:graphicFrame macro="">
      <xdr:nvGraphicFramePr>
        <xdr:cNvPr id="11" name="Chart 10">
          <a:extLst>
            <a:ext uri="{FF2B5EF4-FFF2-40B4-BE49-F238E27FC236}">
              <a16:creationId xmlns:a16="http://schemas.microsoft.com/office/drawing/2014/main" id="{396E7566-DD54-4140-B392-186C0A786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58633</xdr:colOff>
      <xdr:row>9</xdr:row>
      <xdr:rowOff>96526</xdr:rowOff>
    </xdr:from>
    <xdr:to>
      <xdr:col>22</xdr:col>
      <xdr:colOff>280853</xdr:colOff>
      <xdr:row>31</xdr:row>
      <xdr:rowOff>60960</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1C4BB133-436E-44B5-AE47-ED1571A9CBB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975449" y="1776036"/>
              <a:ext cx="2648180" cy="4069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Raj" refreshedDate="45129.536163425924" createdVersion="7" refreshedVersion="7" minRefreshableVersion="3" recordCount="28" xr:uid="{ED72531F-A8A4-42FB-B77E-620061E771AB}">
  <cacheSource type="worksheet">
    <worksheetSource name="_1e797e43_95da_4ae1_8733_248ade02a8f1"/>
  </cacheSource>
  <cacheFields count="43">
    <cacheField name="State"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Dangerous or Careless Driving/ Overtaking etc Cases" numFmtId="0">
      <sharedItems containsSemiMixedTypes="0" containsString="0" containsNumber="1" containsInteger="1" minValue="2" maxValue="17700"/>
    </cacheField>
    <cacheField name="Dangerous or Careless Driving/ Overtaking etc Injured" numFmtId="0">
      <sharedItems containsSemiMixedTypes="0" containsString="0" containsNumber="1" containsInteger="1" minValue="0" maxValue="12796" count="28">
        <n v="2271"/>
        <n v="59"/>
        <n v="833"/>
        <n v="4134"/>
        <n v="3258"/>
        <n v="520"/>
        <n v="1515"/>
        <n v="3183"/>
        <n v="2009"/>
        <n v="903"/>
        <n v="3298"/>
        <n v="12698"/>
        <n v="12796"/>
        <n v="5783"/>
        <n v="95"/>
        <n v="71"/>
        <n v="2"/>
        <n v="0"/>
        <n v="939"/>
        <n v="577"/>
        <n v="8803"/>
        <n v="67"/>
        <n v="8943"/>
        <n v="4118"/>
        <n v="92"/>
        <n v="10092"/>
        <n v="298"/>
        <n v="1919"/>
      </sharedItems>
    </cacheField>
    <cacheField name="Dangerous or Careless Driving/ Overtaking etc Died" numFmtId="0">
      <sharedItems containsSemiMixedTypes="0" containsString="0" containsNumber="1" containsInteger="1" minValue="1" maxValue="11479" count="28">
        <n v="755"/>
        <n v="40"/>
        <n v="347"/>
        <n v="4071"/>
        <n v="1750"/>
        <n v="134"/>
        <n v="749"/>
        <n v="1984"/>
        <n v="626"/>
        <n v="891"/>
        <n v="831"/>
        <n v="977"/>
        <n v="3316"/>
        <n v="4158"/>
        <n v="16"/>
        <n v="39"/>
        <n v="19"/>
        <n v="1"/>
        <n v="416"/>
        <n v="879"/>
        <n v="4299"/>
        <n v="12"/>
        <n v="2369"/>
        <n v="374"/>
        <n v="18"/>
        <n v="11479"/>
        <n v="223"/>
        <n v="1411"/>
      </sharedItems>
    </cacheField>
    <cacheField name="Overspeeding Cases" numFmtId="0">
      <sharedItems containsSemiMixedTypes="0" containsString="0" containsNumber="1" containsInteger="1" minValue="9" maxValue="42079"/>
    </cacheField>
    <cacheField name="Overspeeding Injured" numFmtId="0">
      <sharedItems containsSemiMixedTypes="0" containsString="0" containsNumber="1" containsInteger="1" minValue="9" maxValue="42580" count="28">
        <n v="16188"/>
        <n v="127"/>
        <n v="3237"/>
        <n v="2348"/>
        <n v="5603"/>
        <n v="313"/>
        <n v="11068"/>
        <n v="3328"/>
        <n v="1054"/>
        <n v="1643"/>
        <n v="35241"/>
        <n v="20832"/>
        <n v="25780"/>
        <n v="12113"/>
        <n v="269"/>
        <n v="108"/>
        <n v="14"/>
        <n v="9"/>
        <n v="6257"/>
        <n v="1601"/>
        <n v="8619"/>
        <n v="49"/>
        <n v="42580"/>
        <n v="13075"/>
        <n v="452"/>
        <n v="4399"/>
        <n v="610"/>
        <n v="2933"/>
      </sharedItems>
    </cacheField>
    <cacheField name="Overspeeding Died" numFmtId="0">
      <sharedItems containsSemiMixedTypes="0" containsString="0" containsNumber="1" containsInteger="1" minValue="9" maxValue="11419"/>
    </cacheField>
    <cacheField name="Driving under Influence of Drug/Alcohol Cases" numFmtId="0">
      <sharedItems containsSemiMixedTypes="0" containsString="0" containsNumber="1" containsInteger="1" minValue="1" maxValue="1875"/>
    </cacheField>
    <cacheField name="Driving under Influence of Drug/Alcohol Injured" numFmtId="0">
      <sharedItems containsSemiMixedTypes="0" containsString="0" containsNumber="1" containsInteger="1" minValue="2" maxValue="2503" count="25">
        <n v="64"/>
        <n v="6"/>
        <n v="201"/>
        <n v="53"/>
        <n v="159"/>
        <n v="21"/>
        <n v="116"/>
        <n v="96"/>
        <n v="253"/>
        <n v="167"/>
        <n v="142"/>
        <n v="1208"/>
        <n v="180"/>
        <n v="18"/>
        <n v="60"/>
        <n v="3"/>
        <n v="261"/>
        <n v="78"/>
        <n v="147"/>
        <n v="408"/>
        <n v="2503"/>
        <n v="2"/>
        <n v="754"/>
        <n v="43"/>
        <n v="79"/>
      </sharedItems>
    </cacheField>
    <cacheField name="Driving under Influence of Drug/Alcohol Died" numFmtId="0">
      <sharedItems containsSemiMixedTypes="0" containsString="0" containsNumber="1" containsInteger="1" minValue="0" maxValue="795"/>
    </cacheField>
    <cacheField name="Physical Fatigue of Drivers Cases" numFmtId="0">
      <sharedItems containsSemiMixedTypes="0" containsString="0" containsNumber="1" containsInteger="1" minValue="0" maxValue="474"/>
    </cacheField>
    <cacheField name="Physical Fatigue of Drivers Injured" numFmtId="0">
      <sharedItems containsSemiMixedTypes="0" containsString="0" containsNumber="1" containsInteger="1" minValue="0" maxValue="302"/>
    </cacheField>
    <cacheField name="Physical Fatigue of Drivers Died" numFmtId="0">
      <sharedItems containsSemiMixedTypes="0" containsString="0" containsNumber="1" containsInteger="1" minValue="0" maxValue="313"/>
    </cacheField>
    <cacheField name="Defect in Mechanical Condition of Vehicle Cases" numFmtId="0">
      <sharedItems containsSemiMixedTypes="0" containsString="0" containsNumber="1" containsInteger="1" minValue="0" maxValue="826"/>
    </cacheField>
    <cacheField name="Defect in Mechanical Condition of Vehicle Injured" numFmtId="0">
      <sharedItems containsSemiMixedTypes="0" containsString="0" containsNumber="1" containsInteger="1" minValue="0" maxValue="671"/>
    </cacheField>
    <cacheField name="Defect in Mechanical Condition of Vehicle Died" numFmtId="0">
      <sharedItems containsSemiMixedTypes="0" containsString="0" containsNumber="1" containsInteger="1" minValue="0" maxValue="367"/>
    </cacheField>
    <cacheField name="Animal Crossing Cases" numFmtId="0">
      <sharedItems containsSemiMixedTypes="0" containsString="0" containsNumber="1" containsInteger="1" minValue="0" maxValue="710"/>
    </cacheField>
    <cacheField name="Animal Crossing Injured" numFmtId="0">
      <sharedItems containsSemiMixedTypes="0" containsString="0" containsNumber="1" containsInteger="1" minValue="0" maxValue="524"/>
    </cacheField>
    <cacheField name="Animal Crossing Died" numFmtId="0">
      <sharedItems containsSemiMixedTypes="0" containsString="0" containsNumber="1" containsInteger="1" minValue="0" maxValue="525"/>
    </cacheField>
    <cacheField name="Weather Condition (Total) Cases" numFmtId="0">
      <sharedItems containsSemiMixedTypes="0" containsString="0" containsNumber="1" containsInteger="1" minValue="0" maxValue="2242"/>
    </cacheField>
    <cacheField name="Weather Condition (Total) Injured" numFmtId="0">
      <sharedItems containsSemiMixedTypes="0" containsString="0" containsNumber="1" containsInteger="1" minValue="0" maxValue="1719"/>
    </cacheField>
    <cacheField name="Weather Condition (Total) Died" numFmtId="0">
      <sharedItems containsSemiMixedTypes="0" containsString="0" containsNumber="1" containsInteger="1" minValue="0" maxValue="1225"/>
    </cacheField>
    <cacheField name="Weather Condition (Poor Visibility) Cases" numFmtId="0">
      <sharedItems containsSemiMixedTypes="0" containsString="0" containsNumber="1" containsInteger="1" minValue="0" maxValue="1746"/>
    </cacheField>
    <cacheField name="Weather Condition (Poor Visibility) Injured" numFmtId="0">
      <sharedItems containsSemiMixedTypes="0" containsString="0" containsNumber="1" containsInteger="1" minValue="0" maxValue="1380"/>
    </cacheField>
    <cacheField name="Weather Condition (Poor Visibility) Died" numFmtId="0">
      <sharedItems containsSemiMixedTypes="0" containsString="0" containsNumber="1" containsInteger="1" minValue="0" maxValue="982"/>
    </cacheField>
    <cacheField name="Weather Condition (Other Causes) Cases" numFmtId="0">
      <sharedItems containsSemiMixedTypes="0" containsString="0" containsNumber="1" containsInteger="1" minValue="0" maxValue="737"/>
    </cacheField>
    <cacheField name="Weather Condition (Other Causes) Injured" numFmtId="0">
      <sharedItems containsSemiMixedTypes="0" containsString="0" containsNumber="1" containsInteger="1" minValue="0" maxValue="659"/>
    </cacheField>
    <cacheField name="Weather Condition (Other Causes) Died" numFmtId="0">
      <sharedItems containsSemiMixedTypes="0" containsString="0" containsNumber="1" containsInteger="1" minValue="0" maxValue="243"/>
    </cacheField>
    <cacheField name="Lack of Road Infrastructure Cases" numFmtId="0">
      <sharedItems containsSemiMixedTypes="0" containsString="0" containsNumber="1" containsInteger="1" minValue="0" maxValue="602"/>
    </cacheField>
    <cacheField name="Lack of Road Infrastructure Injured" numFmtId="0">
      <sharedItems containsSemiMixedTypes="0" containsString="0" containsNumber="1" containsInteger="1" minValue="0" maxValue="394"/>
    </cacheField>
    <cacheField name="Lack of Road Infrastructure Died" numFmtId="0">
      <sharedItems containsSemiMixedTypes="0" containsString="0" containsNumber="1" containsInteger="1" minValue="0" maxValue="335"/>
    </cacheField>
    <cacheField name="Vehicles Parking at Road Shoulders Cases" numFmtId="0">
      <sharedItems containsSemiMixedTypes="0" containsString="0" containsNumber="1" containsInteger="1" minValue="0" maxValue="436"/>
    </cacheField>
    <cacheField name="Vehicles Parking at Road Shoulders Injured" numFmtId="0">
      <sharedItems containsSemiMixedTypes="0" containsString="0" containsNumber="1" containsInteger="1" minValue="0" maxValue="339"/>
    </cacheField>
    <cacheField name="Vehicles Parking at Road Shoulders Died" numFmtId="0">
      <sharedItems containsSemiMixedTypes="0" containsString="0" containsNumber="1" containsInteger="1" minValue="0" maxValue="266"/>
    </cacheField>
    <cacheField name="Causes Not Known Cases" numFmtId="0">
      <sharedItems containsSemiMixedTypes="0" containsString="0" containsNumber="1" containsInteger="1" minValue="0" maxValue="814"/>
    </cacheField>
    <cacheField name="Causes Not Known Injured" numFmtId="0">
      <sharedItems containsSemiMixedTypes="0" containsString="0" containsNumber="1" containsInteger="1" minValue="0" maxValue="995"/>
    </cacheField>
    <cacheField name="Causes Not Known Died" numFmtId="0">
      <sharedItems containsSemiMixedTypes="0" containsString="0" containsNumber="1" containsInteger="1" minValue="0" maxValue="539"/>
    </cacheField>
    <cacheField name="Other Causes Cases" numFmtId="0">
      <sharedItems containsSemiMixedTypes="0" containsString="0" containsNumber="1" containsInteger="1" minValue="0" maxValue="3687"/>
    </cacheField>
    <cacheField name="Other Causes Injured" numFmtId="0">
      <sharedItems containsSemiMixedTypes="0" containsString="0" containsNumber="1" containsInteger="1" minValue="0" maxValue="3391"/>
    </cacheField>
    <cacheField name="Other Causes Died" numFmtId="0">
      <sharedItems containsSemiMixedTypes="0" containsString="0" containsNumber="1" containsInteger="1" minValue="0" maxValue="1329"/>
    </cacheField>
    <cacheField name="Total Road Accidents Cases" numFmtId="0">
      <sharedItems containsSemiMixedTypes="0" containsString="0" containsNumber="1" containsInteger="1" minValue="25" maxValue="56813" count="28">
        <n v="21656"/>
        <n v="269"/>
        <n v="7987"/>
        <n v="10461"/>
        <n v="12615"/>
        <n v="2850"/>
        <n v="15412"/>
        <n v="10620"/>
        <n v="2440"/>
        <n v="4801"/>
        <n v="34820"/>
        <n v="33464"/>
        <n v="49503"/>
        <n v="27035"/>
        <n v="379"/>
        <n v="247"/>
        <n v="64"/>
        <n v="25"/>
        <n v="11380"/>
        <n v="6816"/>
        <n v="21235"/>
        <n v="128"/>
        <n v="56813"/>
        <n v="21361"/>
        <n v="478"/>
        <n v="35953"/>
        <n v="1457"/>
        <n v="11953"/>
      </sharedItems>
    </cacheField>
    <cacheField name="Total Road Accidents Injured" numFmtId="0">
      <sharedItems containsSemiMixedTypes="0" containsString="0" containsNumber="1" containsInteger="1" minValue="28" maxValue="56555" count="28">
        <n v="21039"/>
        <n v="269"/>
        <n v="5985"/>
        <n v="8548"/>
        <n v="10715"/>
        <n v="855"/>
        <n v="13874"/>
        <n v="8465"/>
        <n v="3479"/>
        <n v="3232"/>
        <n v="40992"/>
        <n v="37209"/>
        <n v="47839"/>
        <n v="19794"/>
        <n v="512"/>
        <n v="265"/>
        <n v="28"/>
        <n v="35"/>
        <n v="10119"/>
        <n v="3347"/>
        <n v="19408"/>
        <n v="183"/>
        <n v="56555"/>
        <n v="20107"/>
        <n v="546"/>
        <n v="21112"/>
        <n v="1170"/>
        <n v="10100"/>
      </sharedItems>
    </cacheField>
    <cacheField name="Total Road Accidents Died" numFmtId="0">
      <sharedItems containsSemiMixedTypes="0" containsString="0" containsNumber="1" containsInteger="1" minValue="23" maxValue="23017" count="28">
        <n v="8223"/>
        <n v="182"/>
        <n v="3388"/>
        <n v="8445"/>
        <n v="5485"/>
        <n v="226"/>
        <n v="7582"/>
        <n v="5314"/>
        <n v="1039"/>
        <n v="3580"/>
        <n v="10126"/>
        <n v="3512"/>
        <n v="12817"/>
        <n v="14260"/>
        <n v="116"/>
        <n v="189"/>
        <n v="64"/>
        <n v="23"/>
        <n v="5249"/>
        <n v="4992"/>
        <n v="10198"/>
        <n v="70"/>
        <n v="15744"/>
        <n v="7576"/>
        <n v="194"/>
        <n v="23017"/>
        <n v="870"/>
        <n v="6084"/>
      </sharedItems>
    </cacheField>
  </cacheFields>
  <extLst>
    <ext xmlns:x14="http://schemas.microsoft.com/office/spreadsheetml/2009/9/main" uri="{725AE2AE-9491-48be-B2B4-4EB974FC3084}">
      <x14:pivotCacheDefinition pivotCacheId="1197738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2185"/>
    <x v="0"/>
    <x v="0"/>
    <n v="16631"/>
    <x v="0"/>
    <n v="6371"/>
    <n v="119"/>
    <x v="0"/>
    <n v="50"/>
    <n v="22"/>
    <n v="37"/>
    <n v="9"/>
    <n v="7"/>
    <n v="18"/>
    <n v="7"/>
    <n v="165"/>
    <n v="146"/>
    <n v="75"/>
    <n v="100"/>
    <n v="145"/>
    <n v="37"/>
    <n v="43"/>
    <n v="66"/>
    <n v="12"/>
    <n v="57"/>
    <n v="79"/>
    <n v="25"/>
    <n v="39"/>
    <n v="52"/>
    <n v="15"/>
    <n v="38"/>
    <n v="43"/>
    <n v="18"/>
    <n v="121"/>
    <n v="119"/>
    <n v="32"/>
    <n v="2129"/>
    <n v="1957"/>
    <n v="817"/>
    <x v="0"/>
    <x v="0"/>
    <x v="0"/>
  </r>
  <r>
    <x v="1"/>
    <n v="65"/>
    <x v="1"/>
    <x v="1"/>
    <n v="120"/>
    <x v="1"/>
    <n v="74"/>
    <n v="3"/>
    <x v="1"/>
    <n v="0"/>
    <n v="0"/>
    <n v="0"/>
    <n v="0"/>
    <n v="12"/>
    <n v="9"/>
    <n v="9"/>
    <n v="0"/>
    <n v="0"/>
    <n v="0"/>
    <n v="8"/>
    <n v="3"/>
    <n v="9"/>
    <n v="5"/>
    <n v="2"/>
    <n v="5"/>
    <n v="3"/>
    <n v="1"/>
    <n v="4"/>
    <n v="6"/>
    <n v="21"/>
    <n v="6"/>
    <n v="0"/>
    <n v="0"/>
    <n v="0"/>
    <n v="9"/>
    <n v="4"/>
    <n v="7"/>
    <n v="38"/>
    <n v="37"/>
    <n v="28"/>
    <x v="1"/>
    <x v="1"/>
    <x v="1"/>
  </r>
  <r>
    <x v="2"/>
    <n v="886"/>
    <x v="2"/>
    <x v="2"/>
    <n v="4303"/>
    <x v="2"/>
    <n v="1946"/>
    <n v="288"/>
    <x v="2"/>
    <n v="154"/>
    <n v="5"/>
    <n v="2"/>
    <n v="3"/>
    <n v="265"/>
    <n v="234"/>
    <n v="81"/>
    <n v="50"/>
    <n v="44"/>
    <n v="20"/>
    <n v="918"/>
    <n v="609"/>
    <n v="374"/>
    <n v="468"/>
    <n v="321"/>
    <n v="209"/>
    <n v="450"/>
    <n v="288"/>
    <n v="165"/>
    <n v="88"/>
    <n v="54"/>
    <n v="13"/>
    <n v="135"/>
    <n v="111"/>
    <n v="45"/>
    <n v="42"/>
    <n v="0"/>
    <n v="10"/>
    <n v="89"/>
    <n v="95"/>
    <n v="21"/>
    <x v="2"/>
    <x v="2"/>
    <x v="2"/>
  </r>
  <r>
    <x v="3"/>
    <n v="5039"/>
    <x v="3"/>
    <x v="3"/>
    <n v="2886"/>
    <x v="3"/>
    <n v="2284"/>
    <n v="51"/>
    <x v="3"/>
    <n v="12"/>
    <n v="79"/>
    <n v="63"/>
    <n v="64"/>
    <n v="95"/>
    <n v="97"/>
    <n v="74"/>
    <n v="196"/>
    <n v="208"/>
    <n v="144"/>
    <n v="908"/>
    <n v="810"/>
    <n v="785"/>
    <n v="663"/>
    <n v="584"/>
    <n v="547"/>
    <n v="245"/>
    <n v="226"/>
    <n v="238"/>
    <n v="68"/>
    <n v="38"/>
    <n v="32"/>
    <n v="110"/>
    <n v="113"/>
    <n v="95"/>
    <n v="20"/>
    <n v="12"/>
    <n v="22"/>
    <n v="101"/>
    <n v="70"/>
    <n v="77"/>
    <x v="3"/>
    <x v="3"/>
    <x v="3"/>
  </r>
  <r>
    <x v="4"/>
    <n v="3536"/>
    <x v="4"/>
    <x v="4"/>
    <n v="6378"/>
    <x v="4"/>
    <n v="2723"/>
    <n v="145"/>
    <x v="4"/>
    <n v="44"/>
    <n v="18"/>
    <n v="14"/>
    <n v="3"/>
    <n v="83"/>
    <n v="74"/>
    <n v="5"/>
    <n v="165"/>
    <n v="125"/>
    <n v="32"/>
    <n v="220"/>
    <n v="158"/>
    <n v="72"/>
    <n v="75"/>
    <n v="70"/>
    <n v="21"/>
    <n v="145"/>
    <n v="88"/>
    <n v="51"/>
    <n v="94"/>
    <n v="64"/>
    <n v="10"/>
    <n v="138"/>
    <n v="90"/>
    <n v="71"/>
    <n v="455"/>
    <n v="220"/>
    <n v="258"/>
    <n v="1163"/>
    <n v="917"/>
    <n v="445"/>
    <x v="4"/>
    <x v="4"/>
    <x v="4"/>
  </r>
  <r>
    <x v="5"/>
    <n v="1752"/>
    <x v="5"/>
    <x v="5"/>
    <n v="957"/>
    <x v="5"/>
    <n v="74"/>
    <n v="122"/>
    <x v="5"/>
    <n v="10"/>
    <n v="1"/>
    <n v="0"/>
    <n v="1"/>
    <n v="5"/>
    <n v="0"/>
    <n v="2"/>
    <n v="6"/>
    <n v="1"/>
    <n v="2"/>
    <n v="0"/>
    <n v="0"/>
    <n v="0"/>
    <n v="0"/>
    <n v="0"/>
    <n v="0"/>
    <n v="0"/>
    <n v="0"/>
    <n v="0"/>
    <n v="0"/>
    <n v="0"/>
    <n v="0"/>
    <n v="2"/>
    <n v="1"/>
    <n v="0"/>
    <n v="0"/>
    <n v="0"/>
    <n v="0"/>
    <n v="5"/>
    <n v="0"/>
    <n v="3"/>
    <x v="5"/>
    <x v="5"/>
    <x v="5"/>
  </r>
  <r>
    <x v="6"/>
    <n v="1570"/>
    <x v="6"/>
    <x v="6"/>
    <n v="12574"/>
    <x v="6"/>
    <n v="6130"/>
    <n v="100"/>
    <x v="6"/>
    <n v="47"/>
    <n v="199"/>
    <n v="201"/>
    <n v="84"/>
    <n v="164"/>
    <n v="167"/>
    <n v="89"/>
    <n v="91"/>
    <n v="110"/>
    <n v="54"/>
    <n v="212"/>
    <n v="262"/>
    <n v="125"/>
    <n v="109"/>
    <n v="146"/>
    <n v="57"/>
    <n v="103"/>
    <n v="116"/>
    <n v="68"/>
    <n v="25"/>
    <n v="20"/>
    <n v="17"/>
    <n v="104"/>
    <n v="97"/>
    <n v="63"/>
    <n v="80"/>
    <n v="91"/>
    <n v="50"/>
    <n v="81"/>
    <n v="75"/>
    <n v="49"/>
    <x v="6"/>
    <x v="6"/>
    <x v="6"/>
  </r>
  <r>
    <x v="7"/>
    <n v="4115"/>
    <x v="7"/>
    <x v="7"/>
    <n v="4146"/>
    <x v="7"/>
    <n v="2068"/>
    <n v="124"/>
    <x v="7"/>
    <n v="47"/>
    <n v="69"/>
    <n v="47"/>
    <n v="25"/>
    <n v="14"/>
    <n v="14"/>
    <n v="8"/>
    <n v="50"/>
    <n v="15"/>
    <n v="25"/>
    <n v="571"/>
    <n v="508"/>
    <n v="331"/>
    <n v="367"/>
    <n v="329"/>
    <n v="195"/>
    <n v="204"/>
    <n v="179"/>
    <n v="136"/>
    <n v="8"/>
    <n v="6"/>
    <n v="2"/>
    <n v="136"/>
    <n v="101"/>
    <n v="84"/>
    <n v="731"/>
    <n v="586"/>
    <n v="372"/>
    <n v="85"/>
    <n v="88"/>
    <n v="37"/>
    <x v="7"/>
    <x v="7"/>
    <x v="7"/>
  </r>
  <r>
    <x v="8"/>
    <n v="1418"/>
    <x v="8"/>
    <x v="8"/>
    <n v="726"/>
    <x v="8"/>
    <n v="296"/>
    <n v="71"/>
    <x v="7"/>
    <n v="31"/>
    <n v="1"/>
    <n v="1"/>
    <n v="1"/>
    <n v="27"/>
    <n v="48"/>
    <n v="9"/>
    <n v="0"/>
    <n v="0"/>
    <n v="0"/>
    <n v="32"/>
    <n v="34"/>
    <n v="7"/>
    <n v="26"/>
    <n v="29"/>
    <n v="4"/>
    <n v="6"/>
    <n v="5"/>
    <n v="3"/>
    <n v="30"/>
    <n v="51"/>
    <n v="22"/>
    <n v="4"/>
    <n v="3"/>
    <n v="0"/>
    <n v="2"/>
    <n v="0"/>
    <n v="0"/>
    <n v="97"/>
    <n v="149"/>
    <n v="40"/>
    <x v="8"/>
    <x v="8"/>
    <x v="8"/>
  </r>
  <r>
    <x v="9"/>
    <n v="1230"/>
    <x v="9"/>
    <x v="9"/>
    <n v="2694"/>
    <x v="9"/>
    <n v="1767"/>
    <n v="204"/>
    <x v="8"/>
    <n v="326"/>
    <n v="22"/>
    <n v="17"/>
    <n v="16"/>
    <n v="178"/>
    <n v="93"/>
    <n v="95"/>
    <n v="61"/>
    <n v="43"/>
    <n v="67"/>
    <n v="73"/>
    <n v="48"/>
    <n v="67"/>
    <n v="46"/>
    <n v="24"/>
    <n v="30"/>
    <n v="27"/>
    <n v="24"/>
    <n v="37"/>
    <n v="197"/>
    <n v="171"/>
    <n v="202"/>
    <n v="22"/>
    <n v="16"/>
    <n v="26"/>
    <n v="26"/>
    <n v="10"/>
    <n v="34"/>
    <n v="21"/>
    <n v="30"/>
    <n v="22"/>
    <x v="9"/>
    <x v="9"/>
    <x v="9"/>
  </r>
  <r>
    <x v="10"/>
    <n v="2773"/>
    <x v="10"/>
    <x v="10"/>
    <n v="30286"/>
    <x v="10"/>
    <n v="8797"/>
    <n v="178"/>
    <x v="9"/>
    <n v="71"/>
    <n v="0"/>
    <n v="0"/>
    <n v="0"/>
    <n v="62"/>
    <n v="77"/>
    <n v="16"/>
    <n v="71"/>
    <n v="69"/>
    <n v="31"/>
    <n v="173"/>
    <n v="307"/>
    <n v="88"/>
    <n v="17"/>
    <n v="40"/>
    <n v="1"/>
    <n v="156"/>
    <n v="267"/>
    <n v="87"/>
    <n v="18"/>
    <n v="19"/>
    <n v="0"/>
    <n v="57"/>
    <n v="78"/>
    <n v="16"/>
    <n v="2"/>
    <n v="3"/>
    <n v="1"/>
    <n v="1027"/>
    <n v="1495"/>
    <n v="187"/>
    <x v="10"/>
    <x v="10"/>
    <x v="10"/>
  </r>
  <r>
    <x v="11"/>
    <n v="11333"/>
    <x v="11"/>
    <x v="11"/>
    <n v="18605"/>
    <x v="11"/>
    <n v="2055"/>
    <n v="156"/>
    <x v="10"/>
    <n v="12"/>
    <n v="276"/>
    <n v="281"/>
    <n v="19"/>
    <n v="337"/>
    <n v="244"/>
    <n v="110"/>
    <n v="143"/>
    <n v="150"/>
    <n v="33"/>
    <n v="705"/>
    <n v="845"/>
    <n v="83"/>
    <n v="404"/>
    <n v="516"/>
    <n v="58"/>
    <n v="301"/>
    <n v="329"/>
    <n v="25"/>
    <n v="172"/>
    <n v="176"/>
    <n v="26"/>
    <n v="142"/>
    <n v="175"/>
    <n v="7"/>
    <n v="228"/>
    <n v="218"/>
    <n v="14"/>
    <n v="662"/>
    <n v="753"/>
    <n v="93"/>
    <x v="11"/>
    <x v="11"/>
    <x v="11"/>
  </r>
  <r>
    <x v="12"/>
    <n v="13253"/>
    <x v="12"/>
    <x v="12"/>
    <n v="25408"/>
    <x v="12"/>
    <n v="6717"/>
    <n v="1875"/>
    <x v="11"/>
    <n v="271"/>
    <n v="303"/>
    <n v="302"/>
    <n v="113"/>
    <n v="343"/>
    <n v="276"/>
    <n v="129"/>
    <n v="546"/>
    <n v="524"/>
    <n v="144"/>
    <n v="1284"/>
    <n v="1246"/>
    <n v="337"/>
    <n v="547"/>
    <n v="587"/>
    <n v="157"/>
    <n v="737"/>
    <n v="659"/>
    <n v="180"/>
    <n v="270"/>
    <n v="284"/>
    <n v="38"/>
    <n v="436"/>
    <n v="315"/>
    <n v="112"/>
    <n v="814"/>
    <n v="995"/>
    <n v="266"/>
    <n v="3687"/>
    <n v="3391"/>
    <n v="1037"/>
    <x v="12"/>
    <x v="12"/>
    <x v="12"/>
  </r>
  <r>
    <x v="13"/>
    <n v="8216"/>
    <x v="13"/>
    <x v="13"/>
    <n v="16014"/>
    <x v="13"/>
    <n v="8293"/>
    <n v="311"/>
    <x v="12"/>
    <n v="189"/>
    <n v="60"/>
    <n v="38"/>
    <n v="23"/>
    <n v="348"/>
    <n v="297"/>
    <n v="224"/>
    <n v="289"/>
    <n v="260"/>
    <n v="161"/>
    <n v="437"/>
    <n v="378"/>
    <n v="349"/>
    <n v="236"/>
    <n v="158"/>
    <n v="152"/>
    <n v="201"/>
    <n v="220"/>
    <n v="197"/>
    <n v="270"/>
    <n v="211"/>
    <n v="103"/>
    <n v="180"/>
    <n v="123"/>
    <n v="105"/>
    <n v="161"/>
    <n v="48"/>
    <n v="144"/>
    <n v="312"/>
    <n v="245"/>
    <n v="162"/>
    <x v="13"/>
    <x v="13"/>
    <x v="13"/>
  </r>
  <r>
    <x v="14"/>
    <n v="69"/>
    <x v="14"/>
    <x v="14"/>
    <n v="190"/>
    <x v="14"/>
    <n v="57"/>
    <n v="17"/>
    <x v="13"/>
    <n v="6"/>
    <n v="0"/>
    <n v="0"/>
    <n v="0"/>
    <n v="67"/>
    <n v="89"/>
    <n v="23"/>
    <n v="0"/>
    <n v="0"/>
    <n v="0"/>
    <n v="13"/>
    <n v="8"/>
    <n v="6"/>
    <n v="9"/>
    <n v="6"/>
    <n v="3"/>
    <n v="4"/>
    <n v="2"/>
    <n v="3"/>
    <n v="0"/>
    <n v="0"/>
    <n v="0"/>
    <n v="0"/>
    <n v="0"/>
    <n v="0"/>
    <n v="9"/>
    <n v="25"/>
    <n v="2"/>
    <n v="1"/>
    <n v="0"/>
    <n v="0"/>
    <x v="14"/>
    <x v="14"/>
    <x v="14"/>
  </r>
  <r>
    <x v="15"/>
    <n v="70"/>
    <x v="15"/>
    <x v="15"/>
    <n v="103"/>
    <x v="15"/>
    <n v="96"/>
    <n v="39"/>
    <x v="14"/>
    <n v="30"/>
    <n v="0"/>
    <n v="0"/>
    <n v="0"/>
    <n v="3"/>
    <n v="2"/>
    <n v="1"/>
    <n v="0"/>
    <n v="0"/>
    <n v="0"/>
    <n v="3"/>
    <n v="2"/>
    <n v="2"/>
    <n v="0"/>
    <n v="0"/>
    <n v="0"/>
    <n v="3"/>
    <n v="2"/>
    <n v="2"/>
    <n v="10"/>
    <n v="9"/>
    <n v="7"/>
    <n v="5"/>
    <n v="6"/>
    <n v="1"/>
    <n v="0"/>
    <n v="0"/>
    <n v="0"/>
    <n v="11"/>
    <n v="5"/>
    <n v="11"/>
    <x v="15"/>
    <x v="15"/>
    <x v="15"/>
  </r>
  <r>
    <x v="16"/>
    <n v="17"/>
    <x v="16"/>
    <x v="16"/>
    <n v="19"/>
    <x v="16"/>
    <n v="20"/>
    <n v="7"/>
    <x v="15"/>
    <n v="5"/>
    <n v="0"/>
    <n v="0"/>
    <n v="0"/>
    <n v="5"/>
    <n v="7"/>
    <n v="6"/>
    <n v="0"/>
    <n v="0"/>
    <n v="0"/>
    <n v="0"/>
    <n v="0"/>
    <n v="0"/>
    <n v="0"/>
    <n v="0"/>
    <n v="0"/>
    <n v="0"/>
    <n v="0"/>
    <n v="0"/>
    <n v="15"/>
    <n v="2"/>
    <n v="13"/>
    <n v="0"/>
    <n v="0"/>
    <n v="0"/>
    <n v="1"/>
    <n v="0"/>
    <n v="1"/>
    <n v="0"/>
    <n v="0"/>
    <n v="0"/>
    <x v="16"/>
    <x v="16"/>
    <x v="16"/>
  </r>
  <r>
    <x v="17"/>
    <n v="2"/>
    <x v="17"/>
    <x v="17"/>
    <n v="9"/>
    <x v="17"/>
    <n v="9"/>
    <n v="3"/>
    <x v="15"/>
    <n v="2"/>
    <n v="0"/>
    <n v="0"/>
    <n v="0"/>
    <n v="6"/>
    <n v="17"/>
    <n v="7"/>
    <n v="0"/>
    <n v="0"/>
    <n v="0"/>
    <n v="0"/>
    <n v="0"/>
    <n v="0"/>
    <n v="0"/>
    <n v="0"/>
    <n v="0"/>
    <n v="0"/>
    <n v="0"/>
    <n v="0"/>
    <n v="4"/>
    <n v="6"/>
    <n v="3"/>
    <n v="1"/>
    <n v="0"/>
    <n v="1"/>
    <n v="0"/>
    <n v="0"/>
    <n v="0"/>
    <n v="0"/>
    <n v="0"/>
    <n v="0"/>
    <x v="17"/>
    <x v="17"/>
    <x v="17"/>
  </r>
  <r>
    <x v="18"/>
    <n v="990"/>
    <x v="18"/>
    <x v="18"/>
    <n v="7105"/>
    <x v="18"/>
    <n v="3357"/>
    <n v="275"/>
    <x v="16"/>
    <n v="104"/>
    <n v="0"/>
    <n v="0"/>
    <n v="0"/>
    <n v="19"/>
    <n v="19"/>
    <n v="3"/>
    <n v="0"/>
    <n v="0"/>
    <n v="0"/>
    <n v="397"/>
    <n v="337"/>
    <n v="168"/>
    <n v="102"/>
    <n v="86"/>
    <n v="61"/>
    <n v="295"/>
    <n v="251"/>
    <n v="107"/>
    <n v="8"/>
    <n v="4"/>
    <n v="1"/>
    <n v="4"/>
    <n v="5"/>
    <n v="1"/>
    <n v="487"/>
    <n v="402"/>
    <n v="244"/>
    <n v="1698"/>
    <n v="1558"/>
    <n v="787"/>
    <x v="18"/>
    <x v="18"/>
    <x v="18"/>
  </r>
  <r>
    <x v="19"/>
    <n v="1130"/>
    <x v="19"/>
    <x v="19"/>
    <n v="3314"/>
    <x v="19"/>
    <n v="2433"/>
    <n v="166"/>
    <x v="17"/>
    <n v="109"/>
    <n v="88"/>
    <n v="55"/>
    <n v="71"/>
    <n v="135"/>
    <n v="85"/>
    <n v="106"/>
    <n v="199"/>
    <n v="64"/>
    <n v="169"/>
    <n v="719"/>
    <n v="377"/>
    <n v="476"/>
    <n v="565"/>
    <n v="307"/>
    <n v="362"/>
    <n v="154"/>
    <n v="70"/>
    <n v="114"/>
    <n v="91"/>
    <n v="47"/>
    <n v="61"/>
    <n v="116"/>
    <n v="69"/>
    <n v="86"/>
    <n v="3"/>
    <n v="1"/>
    <n v="2"/>
    <n v="136"/>
    <n v="80"/>
    <n v="124"/>
    <x v="19"/>
    <x v="19"/>
    <x v="19"/>
  </r>
  <r>
    <x v="20"/>
    <n v="9615"/>
    <x v="20"/>
    <x v="20"/>
    <n v="9373"/>
    <x v="20"/>
    <n v="4659"/>
    <n v="148"/>
    <x v="18"/>
    <n v="55"/>
    <n v="134"/>
    <n v="135"/>
    <n v="107"/>
    <n v="154"/>
    <n v="180"/>
    <n v="91"/>
    <n v="160"/>
    <n v="219"/>
    <n v="99"/>
    <n v="281"/>
    <n v="270"/>
    <n v="155"/>
    <n v="105"/>
    <n v="94"/>
    <n v="48"/>
    <n v="176"/>
    <n v="176"/>
    <n v="107"/>
    <n v="179"/>
    <n v="156"/>
    <n v="110"/>
    <n v="303"/>
    <n v="226"/>
    <n v="155"/>
    <n v="324"/>
    <n v="322"/>
    <n v="161"/>
    <n v="283"/>
    <n v="280"/>
    <n v="152"/>
    <x v="20"/>
    <x v="20"/>
    <x v="20"/>
  </r>
  <r>
    <x v="21"/>
    <n v="36"/>
    <x v="21"/>
    <x v="21"/>
    <n v="40"/>
    <x v="21"/>
    <n v="20"/>
    <n v="11"/>
    <x v="1"/>
    <n v="10"/>
    <n v="1"/>
    <n v="1"/>
    <n v="0"/>
    <n v="6"/>
    <n v="11"/>
    <n v="5"/>
    <n v="0"/>
    <n v="0"/>
    <n v="0"/>
    <n v="6"/>
    <n v="5"/>
    <n v="6"/>
    <n v="5"/>
    <n v="2"/>
    <n v="6"/>
    <n v="1"/>
    <n v="3"/>
    <n v="0"/>
    <n v="3"/>
    <n v="7"/>
    <n v="0"/>
    <n v="1"/>
    <n v="0"/>
    <n v="1"/>
    <n v="0"/>
    <n v="0"/>
    <n v="0"/>
    <n v="18"/>
    <n v="32"/>
    <n v="10"/>
    <x v="21"/>
    <x v="21"/>
    <x v="21"/>
  </r>
  <r>
    <x v="22"/>
    <n v="8960"/>
    <x v="22"/>
    <x v="22"/>
    <n v="42079"/>
    <x v="22"/>
    <n v="11419"/>
    <n v="372"/>
    <x v="19"/>
    <n v="123"/>
    <n v="183"/>
    <n v="175"/>
    <n v="48"/>
    <n v="826"/>
    <n v="666"/>
    <n v="290"/>
    <n v="496"/>
    <n v="505"/>
    <n v="192"/>
    <n v="1131"/>
    <n v="1064"/>
    <n v="360"/>
    <n v="779"/>
    <n v="714"/>
    <n v="243"/>
    <n v="352"/>
    <n v="350"/>
    <n v="117"/>
    <n v="83"/>
    <n v="69"/>
    <n v="37"/>
    <n v="284"/>
    <n v="339"/>
    <n v="111"/>
    <n v="381"/>
    <n v="399"/>
    <n v="118"/>
    <n v="887"/>
    <n v="848"/>
    <n v="317"/>
    <x v="22"/>
    <x v="22"/>
    <x v="22"/>
  </r>
  <r>
    <x v="23"/>
    <n v="1886"/>
    <x v="23"/>
    <x v="23"/>
    <n v="17386"/>
    <x v="23"/>
    <n v="6638"/>
    <n v="1487"/>
    <x v="20"/>
    <n v="339"/>
    <n v="24"/>
    <n v="14"/>
    <n v="15"/>
    <n v="52"/>
    <n v="36"/>
    <n v="17"/>
    <n v="49"/>
    <n v="30"/>
    <n v="22"/>
    <n v="46"/>
    <n v="30"/>
    <n v="19"/>
    <n v="39"/>
    <n v="25"/>
    <n v="15"/>
    <n v="7"/>
    <n v="5"/>
    <n v="4"/>
    <n v="41"/>
    <n v="36"/>
    <n v="9"/>
    <n v="39"/>
    <n v="25"/>
    <n v="17"/>
    <n v="0"/>
    <n v="0"/>
    <n v="0"/>
    <n v="305"/>
    <n v="240"/>
    <n v="107"/>
    <x v="23"/>
    <x v="23"/>
    <x v="23"/>
  </r>
  <r>
    <x v="24"/>
    <n v="64"/>
    <x v="24"/>
    <x v="24"/>
    <n v="413"/>
    <x v="24"/>
    <n v="176"/>
    <n v="1"/>
    <x v="21"/>
    <n v="0"/>
    <n v="0"/>
    <n v="0"/>
    <n v="0"/>
    <n v="0"/>
    <n v="0"/>
    <n v="0"/>
    <n v="0"/>
    <n v="0"/>
    <n v="0"/>
    <n v="0"/>
    <n v="0"/>
    <n v="0"/>
    <n v="0"/>
    <n v="0"/>
    <n v="0"/>
    <n v="0"/>
    <n v="0"/>
    <n v="0"/>
    <n v="0"/>
    <n v="0"/>
    <n v="0"/>
    <n v="0"/>
    <n v="0"/>
    <n v="0"/>
    <n v="0"/>
    <n v="0"/>
    <n v="0"/>
    <n v="0"/>
    <n v="0"/>
    <n v="0"/>
    <x v="24"/>
    <x v="24"/>
    <x v="24"/>
  </r>
  <r>
    <x v="25"/>
    <n v="17700"/>
    <x v="25"/>
    <x v="25"/>
    <n v="7461"/>
    <x v="25"/>
    <n v="4868"/>
    <n v="1182"/>
    <x v="22"/>
    <n v="795"/>
    <n v="474"/>
    <n v="245"/>
    <n v="313"/>
    <n v="375"/>
    <n v="270"/>
    <n v="213"/>
    <n v="710"/>
    <n v="420"/>
    <n v="525"/>
    <n v="2242"/>
    <n v="1719"/>
    <n v="1225"/>
    <n v="1746"/>
    <n v="1380"/>
    <n v="982"/>
    <n v="496"/>
    <n v="339"/>
    <n v="243"/>
    <n v="602"/>
    <n v="394"/>
    <n v="335"/>
    <n v="403"/>
    <n v="265"/>
    <n v="266"/>
    <n v="661"/>
    <n v="414"/>
    <n v="539"/>
    <n v="1901"/>
    <n v="841"/>
    <n v="1234"/>
    <x v="25"/>
    <x v="25"/>
    <x v="25"/>
  </r>
  <r>
    <x v="26"/>
    <n v="391"/>
    <x v="26"/>
    <x v="26"/>
    <n v="733"/>
    <x v="26"/>
    <n v="415"/>
    <n v="47"/>
    <x v="23"/>
    <n v="21"/>
    <n v="28"/>
    <n v="17"/>
    <n v="10"/>
    <n v="58"/>
    <n v="39"/>
    <n v="26"/>
    <n v="1"/>
    <n v="2"/>
    <n v="0"/>
    <n v="52"/>
    <n v="45"/>
    <n v="46"/>
    <n v="36"/>
    <n v="29"/>
    <n v="25"/>
    <n v="16"/>
    <n v="16"/>
    <n v="21"/>
    <n v="10"/>
    <n v="9"/>
    <n v="12"/>
    <n v="0"/>
    <n v="0"/>
    <n v="0"/>
    <n v="80"/>
    <n v="55"/>
    <n v="68"/>
    <n v="5"/>
    <n v="9"/>
    <n v="3"/>
    <x v="26"/>
    <x v="26"/>
    <x v="26"/>
  </r>
  <r>
    <x v="27"/>
    <n v="2534"/>
    <x v="27"/>
    <x v="27"/>
    <n v="3361"/>
    <x v="27"/>
    <n v="1947"/>
    <n v="105"/>
    <x v="24"/>
    <n v="47"/>
    <n v="65"/>
    <n v="47"/>
    <n v="36"/>
    <n v="633"/>
    <n v="671"/>
    <n v="367"/>
    <n v="91"/>
    <n v="78"/>
    <n v="28"/>
    <n v="452"/>
    <n v="382"/>
    <n v="253"/>
    <n v="259"/>
    <n v="235"/>
    <n v="143"/>
    <n v="193"/>
    <n v="147"/>
    <n v="110"/>
    <n v="94"/>
    <n v="84"/>
    <n v="46"/>
    <n v="87"/>
    <n v="50"/>
    <n v="39"/>
    <n v="619"/>
    <n v="592"/>
    <n v="328"/>
    <n v="3460"/>
    <n v="2961"/>
    <n v="1329"/>
    <x v="27"/>
    <x v="27"/>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2B8F9-EB7A-4707-8CFB-471CDA45A273}" name="PivotTable3"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D31" firstHeaderRow="0" firstDataRow="1" firstDataCol="1"/>
  <pivotFields count="43">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
        <item x="17"/>
        <item x="16"/>
        <item x="21"/>
        <item x="15"/>
        <item x="1"/>
        <item x="14"/>
        <item x="24"/>
        <item x="26"/>
        <item x="8"/>
        <item x="5"/>
        <item x="9"/>
        <item x="19"/>
        <item x="2"/>
        <item x="3"/>
        <item x="7"/>
        <item x="18"/>
        <item x="27"/>
        <item x="4"/>
        <item x="6"/>
        <item x="20"/>
        <item x="23"/>
        <item x="0"/>
        <item x="13"/>
        <item x="11"/>
        <item x="10"/>
        <item x="25"/>
        <item x="12"/>
        <item x="22"/>
        <item t="default"/>
      </items>
    </pivotField>
    <pivotField dataField="1" showAll="0">
      <items count="29">
        <item x="16"/>
        <item x="17"/>
        <item x="21"/>
        <item x="15"/>
        <item x="1"/>
        <item x="14"/>
        <item x="24"/>
        <item x="5"/>
        <item x="26"/>
        <item x="9"/>
        <item x="19"/>
        <item x="8"/>
        <item x="2"/>
        <item x="7"/>
        <item x="3"/>
        <item x="27"/>
        <item x="18"/>
        <item x="4"/>
        <item x="6"/>
        <item x="20"/>
        <item x="13"/>
        <item x="23"/>
        <item x="0"/>
        <item x="25"/>
        <item x="11"/>
        <item x="10"/>
        <item x="12"/>
        <item x="22"/>
        <item t="default"/>
      </items>
    </pivotField>
    <pivotField dataField="1" showAll="0">
      <items count="29">
        <item x="17"/>
        <item x="16"/>
        <item x="21"/>
        <item x="14"/>
        <item x="1"/>
        <item x="15"/>
        <item x="24"/>
        <item x="5"/>
        <item x="26"/>
        <item x="8"/>
        <item x="2"/>
        <item x="11"/>
        <item x="9"/>
        <item x="19"/>
        <item x="18"/>
        <item x="7"/>
        <item x="4"/>
        <item x="27"/>
        <item x="23"/>
        <item x="6"/>
        <item x="0"/>
        <item x="3"/>
        <item x="10"/>
        <item x="20"/>
        <item x="12"/>
        <item x="13"/>
        <item x="22"/>
        <item x="25"/>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3">
    <i>
      <x/>
    </i>
    <i i="1">
      <x v="1"/>
    </i>
    <i i="2">
      <x v="2"/>
    </i>
  </colItems>
  <dataFields count="3">
    <dataField name="Sum of Total Road Accidents Cases" fld="40" baseField="0" baseItem="0"/>
    <dataField name="Sum of Total Road Accidents Injured" fld="41" baseField="0" baseItem="0"/>
    <dataField name="Sum of Total Road Accidents Died" fld="42"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6969C-A730-4FB6-96D1-43B517D71604}" name="PivotTable4" cacheId="19"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43">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dataField="1" showAll="0">
      <items count="29">
        <item x="17"/>
        <item x="16"/>
        <item x="1"/>
        <item x="21"/>
        <item x="15"/>
        <item x="24"/>
        <item x="14"/>
        <item x="26"/>
        <item x="5"/>
        <item x="19"/>
        <item x="2"/>
        <item x="9"/>
        <item x="18"/>
        <item x="6"/>
        <item x="27"/>
        <item x="8"/>
        <item x="0"/>
        <item x="7"/>
        <item x="4"/>
        <item x="10"/>
        <item x="23"/>
        <item x="3"/>
        <item x="13"/>
        <item x="20"/>
        <item x="22"/>
        <item x="25"/>
        <item x="11"/>
        <item x="12"/>
        <item t="default"/>
      </items>
    </pivotField>
    <pivotField showAll="0">
      <items count="29">
        <item x="17"/>
        <item x="21"/>
        <item x="14"/>
        <item x="24"/>
        <item x="16"/>
        <item x="15"/>
        <item x="1"/>
        <item x="5"/>
        <item x="26"/>
        <item x="2"/>
        <item x="23"/>
        <item x="18"/>
        <item x="8"/>
        <item x="6"/>
        <item x="0"/>
        <item x="10"/>
        <item x="19"/>
        <item x="9"/>
        <item x="11"/>
        <item x="27"/>
        <item x="4"/>
        <item x="7"/>
        <item x="22"/>
        <item x="12"/>
        <item x="3"/>
        <item x="13"/>
        <item x="20"/>
        <item x="25"/>
        <item t="default"/>
      </items>
    </pivotField>
    <pivotField showAll="0"/>
    <pivotField showAll="0">
      <items count="29">
        <item x="17"/>
        <item x="16"/>
        <item x="21"/>
        <item x="15"/>
        <item x="1"/>
        <item x="14"/>
        <item x="5"/>
        <item x="24"/>
        <item x="26"/>
        <item x="8"/>
        <item x="19"/>
        <item x="9"/>
        <item x="3"/>
        <item x="27"/>
        <item x="2"/>
        <item x="7"/>
        <item x="25"/>
        <item x="4"/>
        <item x="18"/>
        <item x="20"/>
        <item x="6"/>
        <item x="13"/>
        <item x="23"/>
        <item x="0"/>
        <item x="11"/>
        <item x="12"/>
        <item x="10"/>
        <item x="22"/>
        <item t="default"/>
      </items>
    </pivotField>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showAll="0"/>
    <pivotField showAll="0"/>
    <pivotField showAll="0"/>
    <pivotField showAll="0">
      <items count="29">
        <item x="16"/>
        <item x="17"/>
        <item x="21"/>
        <item x="15"/>
        <item x="1"/>
        <item x="14"/>
        <item x="24"/>
        <item x="5"/>
        <item x="26"/>
        <item x="9"/>
        <item x="19"/>
        <item x="8"/>
        <item x="2"/>
        <item x="7"/>
        <item x="3"/>
        <item x="27"/>
        <item x="18"/>
        <item x="4"/>
        <item x="6"/>
        <item x="20"/>
        <item x="13"/>
        <item x="23"/>
        <item x="0"/>
        <item x="25"/>
        <item x="11"/>
        <item x="10"/>
        <item x="12"/>
        <item x="22"/>
        <item t="default"/>
      </items>
    </pivotField>
    <pivotField showAll="0">
      <items count="29">
        <item x="17"/>
        <item x="16"/>
        <item x="21"/>
        <item x="14"/>
        <item x="1"/>
        <item x="15"/>
        <item x="24"/>
        <item x="5"/>
        <item x="26"/>
        <item x="8"/>
        <item x="2"/>
        <item x="11"/>
        <item x="9"/>
        <item x="19"/>
        <item x="18"/>
        <item x="7"/>
        <item x="4"/>
        <item x="27"/>
        <item x="23"/>
        <item x="6"/>
        <item x="0"/>
        <item x="3"/>
        <item x="10"/>
        <item x="20"/>
        <item x="12"/>
        <item x="13"/>
        <item x="22"/>
        <item x="25"/>
        <item t="default"/>
      </items>
    </pivotField>
  </pivotFields>
  <rowFields count="1">
    <field x="-2"/>
  </rowFields>
  <rowItems count="11">
    <i>
      <x/>
    </i>
    <i i="1">
      <x v="1"/>
    </i>
    <i i="2">
      <x v="2"/>
    </i>
    <i i="3">
      <x v="3"/>
    </i>
    <i i="4">
      <x v="4"/>
    </i>
    <i i="5">
      <x v="5"/>
    </i>
    <i i="6">
      <x v="6"/>
    </i>
    <i i="7">
      <x v="7"/>
    </i>
    <i i="8">
      <x v="8"/>
    </i>
    <i i="9">
      <x v="9"/>
    </i>
    <i i="10">
      <x v="10"/>
    </i>
  </rowItems>
  <colItems count="1">
    <i/>
  </colItems>
  <dataFields count="11">
    <dataField name="Sum of Dangerous or Careless Driving/ Overtaking etc Injured" fld="2" baseField="0" baseItem="0"/>
    <dataField name="Sum of Driving under Influence of Drug/Alcohol Injured" fld="8" baseField="0" baseItem="0"/>
    <dataField name="Sum of Physical Fatigue of Drivers Injured" fld="11" baseField="0" baseItem="0"/>
    <dataField name="Sum of Defect in Mechanical Condition of Vehicle Injured" fld="14" baseField="0" baseItem="0"/>
    <dataField name="Sum of Animal Crossing Injured" fld="17" baseField="0" baseItem="0"/>
    <dataField name="Sum of Weather Condition (Total) Injured" fld="20" baseField="0" baseItem="0"/>
    <dataField name="Sum of Weather Condition (Poor Visibility) Injured" fld="23" baseField="0" baseItem="0"/>
    <dataField name="Sum of Weather Condition (Other Causes) Injured" fld="26" baseField="0" baseItem="0"/>
    <dataField name="Sum of Causes Not Known Injured" fld="35" baseField="0" baseItem="0"/>
    <dataField name="Sum of Vehicles Parking at Road Shoulders Injured" fld="32" baseField="0" baseItem="0"/>
    <dataField name="Sum of Lack of Road Infrastructure Injured" fld="2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8117ED-1CAC-4036-9CD1-F6EFD1034D0B}" name="PivotTable5" cacheId="19" dataOnRows="1"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6" firstHeaderRow="1" firstDataRow="1" firstDataCol="1"/>
  <pivotFields count="43">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showAll="0"/>
  </pivotFields>
  <rowFields count="1">
    <field x="-2"/>
  </rowFields>
  <rowItems count="13">
    <i>
      <x/>
    </i>
    <i i="1">
      <x v="1"/>
    </i>
    <i i="2">
      <x v="2"/>
    </i>
    <i i="3">
      <x v="3"/>
    </i>
    <i i="4">
      <x v="4"/>
    </i>
    <i i="5">
      <x v="5"/>
    </i>
    <i i="6">
      <x v="6"/>
    </i>
    <i i="7">
      <x v="7"/>
    </i>
    <i i="8">
      <x v="8"/>
    </i>
    <i i="9">
      <x v="9"/>
    </i>
    <i i="10">
      <x v="10"/>
    </i>
    <i i="11">
      <x v="11"/>
    </i>
    <i i="12">
      <x v="12"/>
    </i>
  </rowItems>
  <colItems count="1">
    <i/>
  </colItems>
  <dataFields count="13">
    <dataField name="Sum of Dangerous or Careless Driving/ Overtaking etc Died" fld="3" baseField="0" baseItem="0"/>
    <dataField name="Sum of Overspeeding Died" fld="6" baseField="0" baseItem="0"/>
    <dataField name="Sum of Driving under Influence of Drug/Alcohol Died" fld="9" baseField="0" baseItem="0"/>
    <dataField name="Sum of Physical Fatigue of Drivers Died" fld="12" baseField="0" baseItem="0"/>
    <dataField name="Sum of Defect in Mechanical Condition of Vehicle Died" fld="15" baseField="0" baseItem="0"/>
    <dataField name="Sum of Animal Crossing Died" fld="18" baseField="0" baseItem="0"/>
    <dataField name="Sum of Weather Condition (Total) Died" fld="21" baseField="0" baseItem="0"/>
    <dataField name="Sum of Weather Condition (Poor Visibility) Died" fld="24" baseField="0" baseItem="0"/>
    <dataField name="Sum of Weather Condition (Other Causes) Died" fld="27" baseField="0" baseItem="0"/>
    <dataField name="Sum of Lack of Road Infrastructure Died" fld="30" baseField="0" baseItem="0"/>
    <dataField name="Sum of Vehicles Parking at Road Shoulders Died" fld="33" baseField="0" baseItem="0"/>
    <dataField name="Sum of Causes Not Known Died" fld="36" baseField="0" baseItem="0"/>
    <dataField name="Sum of Other Causes Died" fld="3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E79287-DF80-4663-B734-44AF1D9E30DB}" autoFormatId="16" applyNumberFormats="0" applyBorderFormats="0" applyFontFormats="0" applyPatternFormats="0" applyAlignmentFormats="0" applyWidthHeightFormats="0">
  <queryTableRefresh nextId="45">
    <queryTableFields count="43">
      <queryTableField id="2" name="State/UT/City" tableColumnId="2"/>
      <queryTableField id="3" name="Dangerous or Careless Driving/ Overtaking etc Cases" tableColumnId="3"/>
      <queryTableField id="4" name="Dangerous or Careless Driving/ Overtaking etc Injured" tableColumnId="4"/>
      <queryTableField id="5" name="Dangerous or Careless Driving/ Overtaking etc Died" tableColumnId="5"/>
      <queryTableField id="6" name="Overspeeding Cases" tableColumnId="6"/>
      <queryTableField id="7" name="Overspeeding Injured" tableColumnId="7"/>
      <queryTableField id="8" name="Overspeeding Died" tableColumnId="8"/>
      <queryTableField id="9" name="Driving under Influence of Drug/Alcohol Cases" tableColumnId="9"/>
      <queryTableField id="10" name="Driving under Influence of Drug/Alcohol Injured" tableColumnId="10"/>
      <queryTableField id="11" name="Driving under Influence of Drug/Alcohol Died" tableColumnId="11"/>
      <queryTableField id="12" name="Physical Fatigue of Drivers Cases" tableColumnId="12"/>
      <queryTableField id="13" name="Physical Fatigue of Drivers Injured" tableColumnId="13"/>
      <queryTableField id="14" name="Physical Fatigue of Drivers Died" tableColumnId="14"/>
      <queryTableField id="15" name="Defect in Mechanical Condition of Vehicle Cases" tableColumnId="15"/>
      <queryTableField id="16" name="Defect in Mechanical Condition of Vehicle Injured" tableColumnId="16"/>
      <queryTableField id="17" name="Defect in Mechanical Condition of Vehicle Died" tableColumnId="17"/>
      <queryTableField id="18" name="Animal Crossing Cases" tableColumnId="18"/>
      <queryTableField id="19" name="Animal Crossing Injured" tableColumnId="19"/>
      <queryTableField id="20" name="Animal Crossing Died" tableColumnId="20"/>
      <queryTableField id="21" name="Weather Condition (Total) Cases" tableColumnId="21"/>
      <queryTableField id="22" name="Weather Condition (Total) Injured" tableColumnId="22"/>
      <queryTableField id="23" name="Weather Condition (Total) Died" tableColumnId="23"/>
      <queryTableField id="24" name="Weather Condition (Poor Visibility) Cases" tableColumnId="24"/>
      <queryTableField id="25" name="Weather Condition (Poor Visibility) Injured" tableColumnId="25"/>
      <queryTableField id="26" name="Weather Condition (Poor Visibility) Died" tableColumnId="26"/>
      <queryTableField id="27" name="Weather Condition (Other Causes) Cases" tableColumnId="27"/>
      <queryTableField id="28" name="Weather Condition (Other Causes) Injured" tableColumnId="28"/>
      <queryTableField id="29" name="Weather Condition (Other Causes) Died" tableColumnId="29"/>
      <queryTableField id="30" name="Lack of Road Infrastructure Cases" tableColumnId="30"/>
      <queryTableField id="31" name="Lack of Road Infrastructure Injured" tableColumnId="31"/>
      <queryTableField id="32" name="Lack of Road Infrastructure Died" tableColumnId="32"/>
      <queryTableField id="33" name="Vehicles Parking at Road Shoulders Cases" tableColumnId="33"/>
      <queryTableField id="34" name="Vehicles Parking at Road Shoulders Injured" tableColumnId="34"/>
      <queryTableField id="35" name="Vehicles Parking at Road Shoulders Died" tableColumnId="35"/>
      <queryTableField id="36" name="Causes Not Known Cases" tableColumnId="36"/>
      <queryTableField id="37" name="Causes Not Known Injured" tableColumnId="37"/>
      <queryTableField id="38" name="Causes Not Known Died" tableColumnId="38"/>
      <queryTableField id="39" name="Other Causes Cases" tableColumnId="39"/>
      <queryTableField id="40" name="Other Causes Injured" tableColumnId="40"/>
      <queryTableField id="41" name="Other Causes Died" tableColumnId="41"/>
      <queryTableField id="42" name="Total Road Accidents Cases" tableColumnId="42"/>
      <queryTableField id="43" name="Total Road Accidents Injured" tableColumnId="43"/>
      <queryTableField id="44" name="Total Road Accidents Died" tableColumnId="44"/>
    </queryTableFields>
    <queryTableDeletedFields count="1">
      <deletedField name="_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9778539-D920-4CE4-BB58-8BA311AB6A4E}" sourceName="State">
  <pivotTables>
    <pivotTable tabId="5" name="PivotTable3"/>
    <pivotTable tabId="8" name="PivotTable5"/>
    <pivotTable tabId="7" name="PivotTable4"/>
  </pivotTables>
  <data>
    <tabular pivotCacheId="1197738190">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B4BD07C-0DE1-4109-9971-83AB43E95348}" cache="Slicer_State" caption="State" startItem="1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B038E-5C66-4FC0-ABEC-A2FBE24206B6}" name="_1e797e43_95da_4ae1_8733_248ade02a8f1" displayName="_1e797e43_95da_4ae1_8733_248ade02a8f1" ref="A1:AQ30" tableType="queryTable" totalsRowCount="1">
  <autoFilter ref="A1:AQ29" xr:uid="{E83B038E-5C66-4FC0-ABEC-A2FBE24206B6}"/>
  <tableColumns count="43">
    <tableColumn id="2" xr3:uid="{31212073-D57A-4A0C-8B2A-3D9910EE8F0E}" uniqueName="2" name="State" totalsRowLabel="Total" queryTableFieldId="2" dataDxfId="1" totalsRowDxfId="0"/>
    <tableColumn id="3" xr3:uid="{23872517-B3D6-4EE8-A441-DEC1ADEBC396}" uniqueName="3" name="Dangerous or Careless Driving/ Overtaking etc Cases" totalsRowFunction="sum" queryTableFieldId="3"/>
    <tableColumn id="4" xr3:uid="{3337E2DC-E1B6-4EA8-ADE1-E4D2FCF69996}" uniqueName="4" name="Dangerous or Careless Driving/ Overtaking etc Injured" totalsRowFunction="sum" queryTableFieldId="4"/>
    <tableColumn id="5" xr3:uid="{51204C34-3154-4C9D-A26E-5A29FEE51ECF}" uniqueName="5" name="Dangerous or Careless Driving/ Overtaking etc Died" totalsRowFunction="sum" queryTableFieldId="5"/>
    <tableColumn id="6" xr3:uid="{DCC92725-1A4F-4156-BD39-8B45E284E573}" uniqueName="6" name="Overspeeding Cases" totalsRowFunction="sum" queryTableFieldId="6"/>
    <tableColumn id="7" xr3:uid="{25FD72E7-6C35-4DC1-B245-4B5DA02B061C}" uniqueName="7" name="Overspeeding Injured" totalsRowFunction="sum" queryTableFieldId="7"/>
    <tableColumn id="8" xr3:uid="{ABD78805-B094-49F6-900D-6D3F5A7CEDA5}" uniqueName="8" name="Overspeeding Died" totalsRowFunction="sum" queryTableFieldId="8"/>
    <tableColumn id="9" xr3:uid="{C4D2D0A6-17A7-4C16-992B-22B7CE014488}" uniqueName="9" name="Driving under Influence of Drug/Alcohol Cases" totalsRowFunction="sum" queryTableFieldId="9"/>
    <tableColumn id="10" xr3:uid="{44FC0B52-9C74-49DB-8D4D-8686D017A5BA}" uniqueName="10" name="Driving under Influence of Drug/Alcohol Injured" totalsRowFunction="sum" queryTableFieldId="10"/>
    <tableColumn id="11" xr3:uid="{BA12A024-DD37-45A5-B5D2-C0C3CC5BFDB7}" uniqueName="11" name="Driving under Influence of Drug/Alcohol Died" totalsRowFunction="sum" queryTableFieldId="11"/>
    <tableColumn id="12" xr3:uid="{A7FF593B-E5AF-4B26-97DC-D6FF3ABBD173}" uniqueName="12" name="Physical Fatigue of Drivers Cases" totalsRowFunction="sum" queryTableFieldId="12"/>
    <tableColumn id="13" xr3:uid="{74C95627-6365-4CC4-B7EC-C6361D7F06F4}" uniqueName="13" name="Physical Fatigue of Drivers Injured" totalsRowFunction="sum" queryTableFieldId="13"/>
    <tableColumn id="14" xr3:uid="{C6D18A63-DA22-423D-90F7-02E7E7046E68}" uniqueName="14" name="Physical Fatigue of Drivers Died" totalsRowFunction="sum" queryTableFieldId="14"/>
    <tableColumn id="15" xr3:uid="{4C5262CF-D911-4E31-82E8-D7FB9A322680}" uniqueName="15" name="Defect in Mechanical Condition of Vehicle Cases" totalsRowFunction="sum" queryTableFieldId="15"/>
    <tableColumn id="16" xr3:uid="{605E19D1-D291-4F4F-9396-0CD57CE8985E}" uniqueName="16" name="Defect in Mechanical Condition of Vehicle Injured" totalsRowFunction="sum" queryTableFieldId="16"/>
    <tableColumn id="17" xr3:uid="{2094B433-3FCB-486E-9445-DAE38F68B179}" uniqueName="17" name="Defect in Mechanical Condition of Vehicle Died" totalsRowFunction="sum" queryTableFieldId="17"/>
    <tableColumn id="18" xr3:uid="{96DCB8C1-2C40-4613-B028-161690A4DEB6}" uniqueName="18" name="Animal Crossing Cases" totalsRowFunction="sum" queryTableFieldId="18"/>
    <tableColumn id="19" xr3:uid="{3FEA74D6-66FF-4799-B2E3-526ACC67D5AE}" uniqueName="19" name="Animal Crossing Injured" totalsRowFunction="sum" queryTableFieldId="19"/>
    <tableColumn id="20" xr3:uid="{15737C6E-21AA-4EDB-BBAA-394EB3F21417}" uniqueName="20" name="Animal Crossing Died" totalsRowFunction="sum" queryTableFieldId="20"/>
    <tableColumn id="21" xr3:uid="{3B66F98B-80FC-489D-8CA5-8DE288D877A9}" uniqueName="21" name="Weather Condition (Total) Cases" totalsRowFunction="sum" queryTableFieldId="21"/>
    <tableColumn id="22" xr3:uid="{6D9EE9FA-3C41-436C-9BCC-FCA1DFB2BB98}" uniqueName="22" name="Weather Condition (Total) Injured" totalsRowFunction="sum" queryTableFieldId="22"/>
    <tableColumn id="23" xr3:uid="{E7D15222-E8AA-4E56-9F91-973107E3C8A4}" uniqueName="23" name="Weather Condition (Total) Died" totalsRowFunction="sum" queryTableFieldId="23"/>
    <tableColumn id="24" xr3:uid="{C4DB75D5-ABBA-4D79-AFDA-76F3B48A824D}" uniqueName="24" name="Weather Condition (Poor Visibility) Cases" totalsRowFunction="sum" queryTableFieldId="24"/>
    <tableColumn id="25" xr3:uid="{9B4518A4-CD85-4883-A0D3-AF7EEB21F99C}" uniqueName="25" name="Weather Condition (Poor Visibility) Injured" totalsRowFunction="sum" queryTableFieldId="25"/>
    <tableColumn id="26" xr3:uid="{F61F73C0-0D02-4779-B34F-2269D220C966}" uniqueName="26" name="Weather Condition (Poor Visibility) Died" totalsRowFunction="sum" queryTableFieldId="26"/>
    <tableColumn id="27" xr3:uid="{9387E4B7-F1AE-4F8F-B6ED-F89814D2CE7F}" uniqueName="27" name="Weather Condition (Other Causes) Cases" totalsRowFunction="sum" queryTableFieldId="27"/>
    <tableColumn id="28" xr3:uid="{624C7E4E-14C1-45D9-8240-6F7DC00CFD97}" uniqueName="28" name="Weather Condition (Other Causes) Injured" totalsRowFunction="sum" queryTableFieldId="28"/>
    <tableColumn id="29" xr3:uid="{E57B3C0A-FE7E-4BCB-B62D-68180C82D071}" uniqueName="29" name="Weather Condition (Other Causes) Died" totalsRowFunction="sum" queryTableFieldId="29"/>
    <tableColumn id="30" xr3:uid="{99AB0657-01B1-43C8-9582-D06DEC3B73E5}" uniqueName="30" name="Lack of Road Infrastructure Cases" totalsRowFunction="sum" queryTableFieldId="30"/>
    <tableColumn id="31" xr3:uid="{39192803-A335-43C2-BDE3-447252BA5D5E}" uniqueName="31" name="Lack of Road Infrastructure Injured" totalsRowFunction="sum" queryTableFieldId="31"/>
    <tableColumn id="32" xr3:uid="{A6A06B87-1EBE-4494-9B53-B811B719C55B}" uniqueName="32" name="Lack of Road Infrastructure Died" totalsRowFunction="sum" queryTableFieldId="32"/>
    <tableColumn id="33" xr3:uid="{B3D05C1B-B88E-4559-9C6C-2A933DD7112F}" uniqueName="33" name="Vehicles Parking at Road Shoulders Cases" totalsRowFunction="sum" queryTableFieldId="33"/>
    <tableColumn id="34" xr3:uid="{0FB81D2B-2C9A-40E2-929E-BB5D06D01B13}" uniqueName="34" name="Vehicles Parking at Road Shoulders Injured" totalsRowFunction="sum" queryTableFieldId="34"/>
    <tableColumn id="35" xr3:uid="{C9C3355E-9345-43AB-9B2C-741F97B3841B}" uniqueName="35" name="Vehicles Parking at Road Shoulders Died" totalsRowFunction="sum" queryTableFieldId="35"/>
    <tableColumn id="36" xr3:uid="{99185706-1924-4B90-8136-B611B677B84D}" uniqueName="36" name="Causes Not Known Cases" totalsRowFunction="sum" queryTableFieldId="36"/>
    <tableColumn id="37" xr3:uid="{445C6486-5CFB-44AD-9861-3D5C03CC69A0}" uniqueName="37" name="Causes Not Known Injured" totalsRowFunction="sum" queryTableFieldId="37"/>
    <tableColumn id="38" xr3:uid="{DAF6AB69-2864-4FDD-8AF8-8CCAE9DCA0DF}" uniqueName="38" name="Causes Not Known Died" totalsRowFunction="sum" queryTableFieldId="38"/>
    <tableColumn id="39" xr3:uid="{6032D35A-B3FE-4089-9710-19BA9D3D873B}" uniqueName="39" name="Other Causes Cases" totalsRowFunction="sum" queryTableFieldId="39"/>
    <tableColumn id="40" xr3:uid="{4833610C-F213-4FBE-AEBD-8ABD1AF3F773}" uniqueName="40" name="Other Causes Injured" totalsRowFunction="sum" queryTableFieldId="40"/>
    <tableColumn id="41" xr3:uid="{CA842FA5-390E-413B-AE90-5F50D39F86D2}" uniqueName="41" name="Other Causes Died" totalsRowFunction="sum" queryTableFieldId="41"/>
    <tableColumn id="42" xr3:uid="{5ECE40EB-CA30-4D2F-831E-09E08053B65F}" uniqueName="42" name="Total Road Accidents Cases" totalsRowFunction="sum" queryTableFieldId="42"/>
    <tableColumn id="43" xr3:uid="{AD57E186-C830-4208-9D7E-F90B83FF5E09}" uniqueName="43" name="Total Road Accidents Injured" totalsRowFunction="sum" queryTableFieldId="43"/>
    <tableColumn id="44" xr3:uid="{02831090-A0C8-428A-B59F-2E84EC929726}" uniqueName="44" name="Total Road Accidents Died" totalsRowFunction="sum" queryTableField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3D25-F8A2-4B58-8BEC-863406BBE65B}">
  <dimension ref="A1"/>
  <sheetViews>
    <sheetView showGridLines="0" tabSelected="1" zoomScale="98" zoomScaleNormal="98" workbookViewId="0">
      <selection activeCell="AE37" sqref="AE3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6530E-CDDD-43BB-8F99-7820A397CAD3}">
  <dimension ref="A3:D31"/>
  <sheetViews>
    <sheetView workbookViewId="0">
      <selection activeCell="C9" sqref="C9"/>
    </sheetView>
  </sheetViews>
  <sheetFormatPr defaultRowHeight="14.4" x14ac:dyDescent="0.3"/>
  <cols>
    <col min="1" max="1" width="19.5546875" bestFit="1" customWidth="1"/>
    <col min="2" max="2" width="30.6640625" bestFit="1" customWidth="1"/>
    <col min="3" max="3" width="32.109375" bestFit="1" customWidth="1"/>
    <col min="4" max="4" width="29.77734375" bestFit="1" customWidth="1"/>
  </cols>
  <sheetData>
    <row r="3" spans="1:4" x14ac:dyDescent="0.3">
      <c r="A3" s="2" t="s">
        <v>70</v>
      </c>
      <c r="B3" t="s">
        <v>72</v>
      </c>
      <c r="C3" t="s">
        <v>73</v>
      </c>
      <c r="D3" t="s">
        <v>74</v>
      </c>
    </row>
    <row r="4" spans="1:4" x14ac:dyDescent="0.3">
      <c r="A4" s="3" t="s">
        <v>42</v>
      </c>
      <c r="B4" s="1">
        <v>21656</v>
      </c>
      <c r="C4" s="1">
        <v>21039</v>
      </c>
      <c r="D4" s="1">
        <v>8223</v>
      </c>
    </row>
    <row r="5" spans="1:4" x14ac:dyDescent="0.3">
      <c r="A5" s="3" t="s">
        <v>43</v>
      </c>
      <c r="B5" s="1">
        <v>269</v>
      </c>
      <c r="C5" s="1">
        <v>269</v>
      </c>
      <c r="D5" s="1">
        <v>182</v>
      </c>
    </row>
    <row r="6" spans="1:4" x14ac:dyDescent="0.3">
      <c r="A6" s="3" t="s">
        <v>44</v>
      </c>
      <c r="B6" s="1">
        <v>7987</v>
      </c>
      <c r="C6" s="1">
        <v>5985</v>
      </c>
      <c r="D6" s="1">
        <v>3388</v>
      </c>
    </row>
    <row r="7" spans="1:4" x14ac:dyDescent="0.3">
      <c r="A7" s="3" t="s">
        <v>45</v>
      </c>
      <c r="B7" s="1">
        <v>10461</v>
      </c>
      <c r="C7" s="1">
        <v>8548</v>
      </c>
      <c r="D7" s="1">
        <v>8445</v>
      </c>
    </row>
    <row r="8" spans="1:4" x14ac:dyDescent="0.3">
      <c r="A8" s="3" t="s">
        <v>46</v>
      </c>
      <c r="B8" s="1">
        <v>12615</v>
      </c>
      <c r="C8" s="1">
        <v>10715</v>
      </c>
      <c r="D8" s="1">
        <v>5485</v>
      </c>
    </row>
    <row r="9" spans="1:4" x14ac:dyDescent="0.3">
      <c r="A9" s="3" t="s">
        <v>47</v>
      </c>
      <c r="B9" s="1">
        <v>2850</v>
      </c>
      <c r="C9" s="1">
        <v>855</v>
      </c>
      <c r="D9" s="1">
        <v>226</v>
      </c>
    </row>
    <row r="10" spans="1:4" x14ac:dyDescent="0.3">
      <c r="A10" s="3" t="s">
        <v>48</v>
      </c>
      <c r="B10" s="1">
        <v>15412</v>
      </c>
      <c r="C10" s="1">
        <v>13874</v>
      </c>
      <c r="D10" s="1">
        <v>7582</v>
      </c>
    </row>
    <row r="11" spans="1:4" x14ac:dyDescent="0.3">
      <c r="A11" s="3" t="s">
        <v>49</v>
      </c>
      <c r="B11" s="1">
        <v>10620</v>
      </c>
      <c r="C11" s="1">
        <v>8465</v>
      </c>
      <c r="D11" s="1">
        <v>5314</v>
      </c>
    </row>
    <row r="12" spans="1:4" x14ac:dyDescent="0.3">
      <c r="A12" s="3" t="s">
        <v>50</v>
      </c>
      <c r="B12" s="1">
        <v>2440</v>
      </c>
      <c r="C12" s="1">
        <v>3479</v>
      </c>
      <c r="D12" s="1">
        <v>1039</v>
      </c>
    </row>
    <row r="13" spans="1:4" x14ac:dyDescent="0.3">
      <c r="A13" s="3" t="s">
        <v>51</v>
      </c>
      <c r="B13" s="1">
        <v>4801</v>
      </c>
      <c r="C13" s="1">
        <v>3232</v>
      </c>
      <c r="D13" s="1">
        <v>3580</v>
      </c>
    </row>
    <row r="14" spans="1:4" x14ac:dyDescent="0.3">
      <c r="A14" s="3" t="s">
        <v>52</v>
      </c>
      <c r="B14" s="1">
        <v>34820</v>
      </c>
      <c r="C14" s="1">
        <v>40992</v>
      </c>
      <c r="D14" s="1">
        <v>10126</v>
      </c>
    </row>
    <row r="15" spans="1:4" x14ac:dyDescent="0.3">
      <c r="A15" s="3" t="s">
        <v>53</v>
      </c>
      <c r="B15" s="1">
        <v>33464</v>
      </c>
      <c r="C15" s="1">
        <v>37209</v>
      </c>
      <c r="D15" s="1">
        <v>3512</v>
      </c>
    </row>
    <row r="16" spans="1:4" x14ac:dyDescent="0.3">
      <c r="A16" s="3" t="s">
        <v>54</v>
      </c>
      <c r="B16" s="1">
        <v>49503</v>
      </c>
      <c r="C16" s="1">
        <v>47839</v>
      </c>
      <c r="D16" s="1">
        <v>12817</v>
      </c>
    </row>
    <row r="17" spans="1:4" x14ac:dyDescent="0.3">
      <c r="A17" s="3" t="s">
        <v>55</v>
      </c>
      <c r="B17" s="1">
        <v>27035</v>
      </c>
      <c r="C17" s="1">
        <v>19794</v>
      </c>
      <c r="D17" s="1">
        <v>14260</v>
      </c>
    </row>
    <row r="18" spans="1:4" x14ac:dyDescent="0.3">
      <c r="A18" s="3" t="s">
        <v>56</v>
      </c>
      <c r="B18" s="1">
        <v>379</v>
      </c>
      <c r="C18" s="1">
        <v>512</v>
      </c>
      <c r="D18" s="1">
        <v>116</v>
      </c>
    </row>
    <row r="19" spans="1:4" x14ac:dyDescent="0.3">
      <c r="A19" s="3" t="s">
        <v>57</v>
      </c>
      <c r="B19" s="1">
        <v>247</v>
      </c>
      <c r="C19" s="1">
        <v>265</v>
      </c>
      <c r="D19" s="1">
        <v>189</v>
      </c>
    </row>
    <row r="20" spans="1:4" x14ac:dyDescent="0.3">
      <c r="A20" s="3" t="s">
        <v>58</v>
      </c>
      <c r="B20" s="1">
        <v>64</v>
      </c>
      <c r="C20" s="1">
        <v>28</v>
      </c>
      <c r="D20" s="1">
        <v>64</v>
      </c>
    </row>
    <row r="21" spans="1:4" x14ac:dyDescent="0.3">
      <c r="A21" s="3" t="s">
        <v>59</v>
      </c>
      <c r="B21" s="1">
        <v>25</v>
      </c>
      <c r="C21" s="1">
        <v>35</v>
      </c>
      <c r="D21" s="1">
        <v>23</v>
      </c>
    </row>
    <row r="22" spans="1:4" x14ac:dyDescent="0.3">
      <c r="A22" s="3" t="s">
        <v>60</v>
      </c>
      <c r="B22" s="1">
        <v>11380</v>
      </c>
      <c r="C22" s="1">
        <v>10119</v>
      </c>
      <c r="D22" s="1">
        <v>5249</v>
      </c>
    </row>
    <row r="23" spans="1:4" x14ac:dyDescent="0.3">
      <c r="A23" s="3" t="s">
        <v>61</v>
      </c>
      <c r="B23" s="1">
        <v>6816</v>
      </c>
      <c r="C23" s="1">
        <v>3347</v>
      </c>
      <c r="D23" s="1">
        <v>4992</v>
      </c>
    </row>
    <row r="24" spans="1:4" x14ac:dyDescent="0.3">
      <c r="A24" s="3" t="s">
        <v>62</v>
      </c>
      <c r="B24" s="1">
        <v>21235</v>
      </c>
      <c r="C24" s="1">
        <v>19408</v>
      </c>
      <c r="D24" s="1">
        <v>10198</v>
      </c>
    </row>
    <row r="25" spans="1:4" x14ac:dyDescent="0.3">
      <c r="A25" s="3" t="s">
        <v>63</v>
      </c>
      <c r="B25" s="1">
        <v>128</v>
      </c>
      <c r="C25" s="1">
        <v>183</v>
      </c>
      <c r="D25" s="1">
        <v>70</v>
      </c>
    </row>
    <row r="26" spans="1:4" x14ac:dyDescent="0.3">
      <c r="A26" s="3" t="s">
        <v>64</v>
      </c>
      <c r="B26" s="1">
        <v>56813</v>
      </c>
      <c r="C26" s="1">
        <v>56555</v>
      </c>
      <c r="D26" s="1">
        <v>15744</v>
      </c>
    </row>
    <row r="27" spans="1:4" x14ac:dyDescent="0.3">
      <c r="A27" s="3" t="s">
        <v>65</v>
      </c>
      <c r="B27" s="1">
        <v>21361</v>
      </c>
      <c r="C27" s="1">
        <v>20107</v>
      </c>
      <c r="D27" s="1">
        <v>7576</v>
      </c>
    </row>
    <row r="28" spans="1:4" x14ac:dyDescent="0.3">
      <c r="A28" s="3" t="s">
        <v>66</v>
      </c>
      <c r="B28" s="1">
        <v>478</v>
      </c>
      <c r="C28" s="1">
        <v>546</v>
      </c>
      <c r="D28" s="1">
        <v>194</v>
      </c>
    </row>
    <row r="29" spans="1:4" x14ac:dyDescent="0.3">
      <c r="A29" s="3" t="s">
        <v>67</v>
      </c>
      <c r="B29" s="1">
        <v>35953</v>
      </c>
      <c r="C29" s="1">
        <v>21112</v>
      </c>
      <c r="D29" s="1">
        <v>23017</v>
      </c>
    </row>
    <row r="30" spans="1:4" x14ac:dyDescent="0.3">
      <c r="A30" s="3" t="s">
        <v>68</v>
      </c>
      <c r="B30" s="1">
        <v>1457</v>
      </c>
      <c r="C30" s="1">
        <v>1170</v>
      </c>
      <c r="D30" s="1">
        <v>870</v>
      </c>
    </row>
    <row r="31" spans="1:4" x14ac:dyDescent="0.3">
      <c r="A31" s="3" t="s">
        <v>69</v>
      </c>
      <c r="B31" s="1">
        <v>11953</v>
      </c>
      <c r="C31" s="1">
        <v>10100</v>
      </c>
      <c r="D31" s="1">
        <v>6084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5CAC7-A087-40F7-8480-CBE26CA2BBC9}">
  <dimension ref="A3:B14"/>
  <sheetViews>
    <sheetView workbookViewId="0">
      <selection activeCell="A26" sqref="A26"/>
    </sheetView>
  </sheetViews>
  <sheetFormatPr defaultRowHeight="14.4" x14ac:dyDescent="0.3"/>
  <cols>
    <col min="1" max="1" width="51.44140625" bestFit="1" customWidth="1"/>
    <col min="2" max="2" width="6" bestFit="1" customWidth="1"/>
    <col min="3" max="3" width="29.77734375" bestFit="1" customWidth="1"/>
  </cols>
  <sheetData>
    <row r="3" spans="1:2" x14ac:dyDescent="0.3">
      <c r="A3" s="2" t="s">
        <v>75</v>
      </c>
    </row>
    <row r="4" spans="1:2" x14ac:dyDescent="0.3">
      <c r="A4" s="3" t="s">
        <v>76</v>
      </c>
      <c r="B4" s="1">
        <v>89276</v>
      </c>
    </row>
    <row r="5" spans="1:2" x14ac:dyDescent="0.3">
      <c r="A5" s="3" t="s">
        <v>77</v>
      </c>
      <c r="B5" s="1">
        <v>7127</v>
      </c>
    </row>
    <row r="6" spans="1:2" x14ac:dyDescent="0.3">
      <c r="A6" s="3" t="s">
        <v>78</v>
      </c>
      <c r="B6" s="1">
        <v>1692</v>
      </c>
    </row>
    <row r="7" spans="1:2" x14ac:dyDescent="0.3">
      <c r="A7" s="3" t="s">
        <v>79</v>
      </c>
      <c r="B7" s="1">
        <v>3740</v>
      </c>
    </row>
    <row r="8" spans="1:2" x14ac:dyDescent="0.3">
      <c r="A8" s="3" t="s">
        <v>80</v>
      </c>
      <c r="B8" s="1">
        <v>3013</v>
      </c>
    </row>
    <row r="9" spans="1:2" x14ac:dyDescent="0.3">
      <c r="A9" s="3" t="s">
        <v>81</v>
      </c>
      <c r="B9" s="1">
        <v>9592</v>
      </c>
    </row>
    <row r="10" spans="1:2" x14ac:dyDescent="0.3">
      <c r="A10" s="3" t="s">
        <v>82</v>
      </c>
      <c r="B10" s="1">
        <v>5750</v>
      </c>
    </row>
    <row r="11" spans="1:2" x14ac:dyDescent="0.3">
      <c r="A11" s="3" t="s">
        <v>83</v>
      </c>
      <c r="B11" s="1">
        <v>3842</v>
      </c>
    </row>
    <row r="12" spans="1:2" x14ac:dyDescent="0.3">
      <c r="A12" s="3" t="s">
        <v>88</v>
      </c>
      <c r="B12" s="1">
        <v>4516</v>
      </c>
    </row>
    <row r="13" spans="1:2" x14ac:dyDescent="0.3">
      <c r="A13" s="3" t="s">
        <v>89</v>
      </c>
      <c r="B13" s="1">
        <v>2251</v>
      </c>
    </row>
    <row r="14" spans="1:2" x14ac:dyDescent="0.3">
      <c r="A14" s="3" t="s">
        <v>90</v>
      </c>
      <c r="B14" s="1">
        <v>1990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31836-7893-42F7-B7DD-E37C3268C64B}">
  <dimension ref="A3:B16"/>
  <sheetViews>
    <sheetView workbookViewId="0">
      <selection activeCell="A12" sqref="A12"/>
    </sheetView>
  </sheetViews>
  <sheetFormatPr defaultRowHeight="14.4" x14ac:dyDescent="0.3"/>
  <cols>
    <col min="1" max="1" width="49.33203125" bestFit="1" customWidth="1"/>
    <col min="2" max="2" width="6" bestFit="1" customWidth="1"/>
    <col min="3" max="3" width="20.21875" bestFit="1" customWidth="1"/>
    <col min="4" max="4" width="7.21875" bestFit="1" customWidth="1"/>
    <col min="5" max="5" width="6.21875" bestFit="1" customWidth="1"/>
    <col min="6" max="6" width="14.21875" bestFit="1" customWidth="1"/>
    <col min="7" max="7" width="4.77734375" bestFit="1" customWidth="1"/>
    <col min="8" max="8" width="8.77734375" bestFit="1" customWidth="1"/>
    <col min="9" max="9" width="9.33203125" bestFit="1" customWidth="1"/>
    <col min="10" max="10" width="18.77734375" bestFit="1" customWidth="1"/>
    <col min="11" max="11" width="11.33203125" bestFit="1" customWidth="1"/>
    <col min="12" max="12" width="11.5546875" bestFit="1" customWidth="1"/>
    <col min="13" max="13" width="7.5546875" bestFit="1" customWidth="1"/>
    <col min="14" max="14" width="17.21875" bestFit="1" customWidth="1"/>
    <col min="15" max="15" width="14.44140625" bestFit="1" customWidth="1"/>
    <col min="16" max="16" width="9.44140625" bestFit="1" customWidth="1"/>
    <col min="17" max="17" width="11.77734375" bestFit="1" customWidth="1"/>
    <col min="18" max="18" width="9.77734375" bestFit="1" customWidth="1"/>
    <col min="19" max="19" width="10.6640625" bestFit="1" customWidth="1"/>
    <col min="20" max="20" width="7.5546875" bestFit="1" customWidth="1"/>
    <col min="21" max="21" width="7.77734375" bestFit="1" customWidth="1"/>
    <col min="22" max="22" width="11" bestFit="1" customWidth="1"/>
    <col min="23" max="23" width="7.109375" bestFit="1" customWidth="1"/>
    <col min="24" max="24" width="12" bestFit="1" customWidth="1"/>
    <col min="25" max="25" width="11.44140625" bestFit="1" customWidth="1"/>
    <col min="26" max="26" width="8.44140625" bestFit="1" customWidth="1"/>
    <col min="27" max="27" width="15.109375" bestFit="1" customWidth="1"/>
    <col min="28" max="28" width="14.109375" bestFit="1" customWidth="1"/>
    <col min="29" max="29" width="13.109375" bestFit="1" customWidth="1"/>
    <col min="30" max="30" width="10.77734375" bestFit="1" customWidth="1"/>
  </cols>
  <sheetData>
    <row r="3" spans="1:2" x14ac:dyDescent="0.3">
      <c r="A3" s="2" t="s">
        <v>75</v>
      </c>
    </row>
    <row r="4" spans="1:2" x14ac:dyDescent="0.3">
      <c r="A4" s="3" t="s">
        <v>91</v>
      </c>
      <c r="B4" s="1">
        <v>42184</v>
      </c>
    </row>
    <row r="5" spans="1:2" x14ac:dyDescent="0.3">
      <c r="A5" s="3" t="s">
        <v>92</v>
      </c>
      <c r="B5" s="1">
        <v>85709</v>
      </c>
    </row>
    <row r="6" spans="1:2" x14ac:dyDescent="0.3">
      <c r="A6" s="3" t="s">
        <v>93</v>
      </c>
      <c r="B6" s="1">
        <v>2910</v>
      </c>
    </row>
    <row r="7" spans="1:2" x14ac:dyDescent="0.3">
      <c r="A7" s="3" t="s">
        <v>94</v>
      </c>
      <c r="B7" s="1">
        <v>961</v>
      </c>
    </row>
    <row r="8" spans="1:2" x14ac:dyDescent="0.3">
      <c r="A8" s="3" t="s">
        <v>95</v>
      </c>
      <c r="B8" s="1">
        <v>2013</v>
      </c>
    </row>
    <row r="9" spans="1:2" x14ac:dyDescent="0.3">
      <c r="A9" s="3" t="s">
        <v>96</v>
      </c>
      <c r="B9" s="1">
        <v>1823</v>
      </c>
    </row>
    <row r="10" spans="1:2" x14ac:dyDescent="0.3">
      <c r="A10" s="3" t="s">
        <v>97</v>
      </c>
      <c r="B10" s="1">
        <v>5380</v>
      </c>
    </row>
    <row r="11" spans="1:2" x14ac:dyDescent="0.3">
      <c r="A11" s="3" t="s">
        <v>98</v>
      </c>
      <c r="B11" s="1">
        <v>3336</v>
      </c>
    </row>
    <row r="12" spans="1:2" x14ac:dyDescent="0.3">
      <c r="A12" s="3" t="s">
        <v>99</v>
      </c>
      <c r="B12" s="1">
        <v>2044</v>
      </c>
    </row>
    <row r="13" spans="1:2" x14ac:dyDescent="0.3">
      <c r="A13" s="3" t="s">
        <v>84</v>
      </c>
      <c r="B13" s="1">
        <v>1120</v>
      </c>
    </row>
    <row r="14" spans="1:2" x14ac:dyDescent="0.3">
      <c r="A14" s="3" t="s">
        <v>85</v>
      </c>
      <c r="B14" s="1">
        <v>1320</v>
      </c>
    </row>
    <row r="15" spans="1:2" x14ac:dyDescent="0.3">
      <c r="A15" s="3" t="s">
        <v>86</v>
      </c>
      <c r="B15" s="1">
        <v>2673</v>
      </c>
    </row>
    <row r="16" spans="1:2" x14ac:dyDescent="0.3">
      <c r="A16" s="3" t="s">
        <v>87</v>
      </c>
      <c r="B16" s="1">
        <v>7092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64840-74BA-4B6D-B0D2-0DFE0DEE16E6}">
  <dimension ref="A1:AQ30"/>
  <sheetViews>
    <sheetView topLeftCell="AJ1" workbookViewId="0">
      <selection activeCell="AJ1" sqref="A1:XFD1"/>
    </sheetView>
  </sheetViews>
  <sheetFormatPr defaultRowHeight="14.4" x14ac:dyDescent="0.3"/>
  <cols>
    <col min="1" max="1" width="22.109375" customWidth="1"/>
    <col min="2" max="2" width="46.77734375" customWidth="1"/>
    <col min="3" max="3" width="49.109375" bestFit="1" customWidth="1"/>
    <col min="4" max="4" width="46.6640625" bestFit="1" customWidth="1"/>
    <col min="5" max="5" width="20.109375" bestFit="1" customWidth="1"/>
    <col min="6" max="6" width="21.5546875" bestFit="1" customWidth="1"/>
    <col min="7" max="7" width="19.109375" bestFit="1" customWidth="1"/>
    <col min="8" max="8" width="42.6640625" bestFit="1" customWidth="1"/>
    <col min="9" max="9" width="44.21875" bestFit="1" customWidth="1"/>
    <col min="10" max="10" width="41.77734375" bestFit="1" customWidth="1"/>
    <col min="11" max="11" width="30.5546875" bestFit="1" customWidth="1"/>
    <col min="12" max="12" width="32.109375" bestFit="1" customWidth="1"/>
    <col min="13" max="13" width="29.6640625" bestFit="1" customWidth="1"/>
    <col min="14" max="14" width="44.21875" bestFit="1" customWidth="1"/>
    <col min="15" max="15" width="45.6640625" bestFit="1" customWidth="1"/>
    <col min="16" max="16" width="43.21875" bestFit="1" customWidth="1"/>
    <col min="17" max="17" width="21.88671875" bestFit="1" customWidth="1"/>
    <col min="18" max="18" width="23.33203125" bestFit="1" customWidth="1"/>
    <col min="19" max="19" width="21" bestFit="1" customWidth="1"/>
    <col min="20" max="20" width="30.6640625" bestFit="1" customWidth="1"/>
    <col min="21" max="21" width="32.21875" bestFit="1" customWidth="1"/>
    <col min="22" max="22" width="29.77734375" bestFit="1" customWidth="1"/>
    <col min="23" max="23" width="38.109375" bestFit="1" customWidth="1"/>
    <col min="24" max="24" width="39.5546875" bestFit="1" customWidth="1"/>
    <col min="25" max="25" width="37.21875" bestFit="1" customWidth="1"/>
    <col min="26" max="26" width="37.6640625" bestFit="1" customWidth="1"/>
    <col min="27" max="27" width="39.109375" bestFit="1" customWidth="1"/>
    <col min="28" max="28" width="36.77734375" bestFit="1" customWidth="1"/>
    <col min="29" max="29" width="31.5546875" bestFit="1" customWidth="1"/>
    <col min="30" max="30" width="33.109375" bestFit="1" customWidth="1"/>
    <col min="31" max="31" width="30.6640625" bestFit="1" customWidth="1"/>
    <col min="32" max="32" width="38.33203125" bestFit="1" customWidth="1"/>
    <col min="33" max="33" width="39.77734375" bestFit="1" customWidth="1"/>
    <col min="34" max="34" width="37.44140625" bestFit="1" customWidth="1"/>
    <col min="35" max="35" width="24.33203125" bestFit="1" customWidth="1"/>
    <col min="36" max="36" width="25.77734375" bestFit="1" customWidth="1"/>
    <col min="37" max="37" width="23.33203125" bestFit="1" customWidth="1"/>
    <col min="38" max="38" width="19.5546875" bestFit="1" customWidth="1"/>
    <col min="39" max="39" width="21" bestFit="1" customWidth="1"/>
    <col min="40" max="40" width="18.5546875" bestFit="1" customWidth="1"/>
    <col min="41" max="41" width="26.21875" bestFit="1" customWidth="1"/>
    <col min="42" max="42" width="27.77734375" bestFit="1" customWidth="1"/>
    <col min="43" max="43" width="25.33203125" bestFit="1" customWidth="1"/>
  </cols>
  <sheetData>
    <row r="1" spans="1:43" x14ac:dyDescent="0.3">
      <c r="A1" s="1" t="s">
        <v>71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row>
    <row r="2" spans="1:43" x14ac:dyDescent="0.3">
      <c r="A2" s="1" t="s">
        <v>42</v>
      </c>
      <c r="B2" s="1">
        <v>2185</v>
      </c>
      <c r="C2" s="1">
        <v>2271</v>
      </c>
      <c r="D2" s="1">
        <v>755</v>
      </c>
      <c r="E2" s="1">
        <v>16631</v>
      </c>
      <c r="F2" s="1">
        <v>16188</v>
      </c>
      <c r="G2" s="1">
        <v>6371</v>
      </c>
      <c r="H2" s="1">
        <v>119</v>
      </c>
      <c r="I2" s="1">
        <v>64</v>
      </c>
      <c r="J2" s="1">
        <v>50</v>
      </c>
      <c r="K2" s="1">
        <v>22</v>
      </c>
      <c r="L2" s="1">
        <v>37</v>
      </c>
      <c r="M2" s="1">
        <v>9</v>
      </c>
      <c r="N2" s="1">
        <v>7</v>
      </c>
      <c r="O2" s="1">
        <v>18</v>
      </c>
      <c r="P2" s="1">
        <v>7</v>
      </c>
      <c r="Q2" s="1">
        <v>165</v>
      </c>
      <c r="R2" s="1">
        <v>146</v>
      </c>
      <c r="S2" s="1">
        <v>75</v>
      </c>
      <c r="T2" s="1">
        <v>100</v>
      </c>
      <c r="U2" s="1">
        <v>145</v>
      </c>
      <c r="V2" s="1">
        <v>37</v>
      </c>
      <c r="W2" s="1">
        <v>43</v>
      </c>
      <c r="X2" s="1">
        <v>66</v>
      </c>
      <c r="Y2" s="1">
        <v>12</v>
      </c>
      <c r="Z2" s="1">
        <v>57</v>
      </c>
      <c r="AA2" s="1">
        <v>79</v>
      </c>
      <c r="AB2" s="1">
        <v>25</v>
      </c>
      <c r="AC2" s="1">
        <v>39</v>
      </c>
      <c r="AD2" s="1">
        <v>52</v>
      </c>
      <c r="AE2" s="1">
        <v>15</v>
      </c>
      <c r="AF2" s="1">
        <v>38</v>
      </c>
      <c r="AG2" s="1">
        <v>43</v>
      </c>
      <c r="AH2" s="1">
        <v>18</v>
      </c>
      <c r="AI2" s="1">
        <v>121</v>
      </c>
      <c r="AJ2" s="1">
        <v>119</v>
      </c>
      <c r="AK2" s="1">
        <v>32</v>
      </c>
      <c r="AL2" s="1">
        <v>2129</v>
      </c>
      <c r="AM2" s="1">
        <v>1957</v>
      </c>
      <c r="AN2" s="1">
        <v>817</v>
      </c>
      <c r="AO2"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21656</v>
      </c>
      <c r="AP2"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21039</v>
      </c>
      <c r="AQ2"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8223</v>
      </c>
    </row>
    <row r="3" spans="1:43" x14ac:dyDescent="0.3">
      <c r="A3" s="1" t="s">
        <v>43</v>
      </c>
      <c r="B3" s="1">
        <v>65</v>
      </c>
      <c r="C3" s="1">
        <v>59</v>
      </c>
      <c r="D3" s="1">
        <v>40</v>
      </c>
      <c r="E3" s="1">
        <v>120</v>
      </c>
      <c r="F3" s="1">
        <v>127</v>
      </c>
      <c r="G3" s="1">
        <v>74</v>
      </c>
      <c r="H3" s="1">
        <v>3</v>
      </c>
      <c r="I3" s="1">
        <v>6</v>
      </c>
      <c r="J3" s="1">
        <v>0</v>
      </c>
      <c r="K3" s="1">
        <v>0</v>
      </c>
      <c r="L3" s="1">
        <v>0</v>
      </c>
      <c r="M3" s="1">
        <v>0</v>
      </c>
      <c r="N3" s="1">
        <v>12</v>
      </c>
      <c r="O3" s="1">
        <v>9</v>
      </c>
      <c r="P3" s="1">
        <v>9</v>
      </c>
      <c r="Q3" s="1">
        <v>0</v>
      </c>
      <c r="R3" s="1">
        <v>0</v>
      </c>
      <c r="S3" s="1">
        <v>0</v>
      </c>
      <c r="T3" s="1">
        <v>8</v>
      </c>
      <c r="U3" s="1">
        <v>3</v>
      </c>
      <c r="V3" s="1">
        <v>9</v>
      </c>
      <c r="W3" s="1">
        <v>5</v>
      </c>
      <c r="X3" s="1">
        <v>2</v>
      </c>
      <c r="Y3" s="1">
        <v>5</v>
      </c>
      <c r="Z3" s="1">
        <v>3</v>
      </c>
      <c r="AA3" s="1">
        <v>1</v>
      </c>
      <c r="AB3" s="1">
        <v>4</v>
      </c>
      <c r="AC3" s="1">
        <v>6</v>
      </c>
      <c r="AD3" s="1">
        <v>21</v>
      </c>
      <c r="AE3" s="1">
        <v>6</v>
      </c>
      <c r="AF3" s="1">
        <v>0</v>
      </c>
      <c r="AG3" s="1">
        <v>0</v>
      </c>
      <c r="AH3" s="1">
        <v>0</v>
      </c>
      <c r="AI3" s="1">
        <v>9</v>
      </c>
      <c r="AJ3" s="1">
        <v>4</v>
      </c>
      <c r="AK3" s="1">
        <v>7</v>
      </c>
      <c r="AL3" s="1">
        <v>38</v>
      </c>
      <c r="AM3" s="1">
        <v>37</v>
      </c>
      <c r="AN3" s="1">
        <v>28</v>
      </c>
      <c r="AO3"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269</v>
      </c>
      <c r="AP3"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269</v>
      </c>
      <c r="AQ3"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182</v>
      </c>
    </row>
    <row r="4" spans="1:43" x14ac:dyDescent="0.3">
      <c r="A4" s="1" t="s">
        <v>44</v>
      </c>
      <c r="B4" s="1">
        <v>886</v>
      </c>
      <c r="C4" s="1">
        <v>833</v>
      </c>
      <c r="D4" s="1">
        <v>347</v>
      </c>
      <c r="E4" s="1">
        <v>4303</v>
      </c>
      <c r="F4" s="1">
        <v>3237</v>
      </c>
      <c r="G4" s="1">
        <v>1946</v>
      </c>
      <c r="H4" s="1">
        <v>288</v>
      </c>
      <c r="I4" s="1">
        <v>201</v>
      </c>
      <c r="J4" s="1">
        <v>154</v>
      </c>
      <c r="K4" s="1">
        <v>5</v>
      </c>
      <c r="L4" s="1">
        <v>2</v>
      </c>
      <c r="M4" s="1">
        <v>3</v>
      </c>
      <c r="N4" s="1">
        <v>265</v>
      </c>
      <c r="O4" s="1">
        <v>234</v>
      </c>
      <c r="P4" s="1">
        <v>81</v>
      </c>
      <c r="Q4" s="1">
        <v>50</v>
      </c>
      <c r="R4" s="1">
        <v>44</v>
      </c>
      <c r="S4" s="1">
        <v>20</v>
      </c>
      <c r="T4" s="1">
        <v>918</v>
      </c>
      <c r="U4" s="1">
        <v>609</v>
      </c>
      <c r="V4" s="1">
        <v>374</v>
      </c>
      <c r="W4" s="1">
        <v>468</v>
      </c>
      <c r="X4" s="1">
        <v>321</v>
      </c>
      <c r="Y4" s="1">
        <v>209</v>
      </c>
      <c r="Z4" s="1">
        <v>450</v>
      </c>
      <c r="AA4" s="1">
        <v>288</v>
      </c>
      <c r="AB4" s="1">
        <v>165</v>
      </c>
      <c r="AC4" s="1">
        <v>88</v>
      </c>
      <c r="AD4" s="1">
        <v>54</v>
      </c>
      <c r="AE4" s="1">
        <v>13</v>
      </c>
      <c r="AF4" s="1">
        <v>135</v>
      </c>
      <c r="AG4" s="1">
        <v>111</v>
      </c>
      <c r="AH4" s="1">
        <v>45</v>
      </c>
      <c r="AI4" s="1">
        <v>42</v>
      </c>
      <c r="AJ4" s="1">
        <v>0</v>
      </c>
      <c r="AK4" s="1">
        <v>10</v>
      </c>
      <c r="AL4" s="1">
        <v>89</v>
      </c>
      <c r="AM4" s="1">
        <v>95</v>
      </c>
      <c r="AN4" s="1">
        <v>21</v>
      </c>
      <c r="AO4"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7987</v>
      </c>
      <c r="AP4"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5985</v>
      </c>
      <c r="AQ4"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3388</v>
      </c>
    </row>
    <row r="5" spans="1:43" x14ac:dyDescent="0.3">
      <c r="A5" s="1" t="s">
        <v>45</v>
      </c>
      <c r="B5">
        <v>5039</v>
      </c>
      <c r="C5">
        <v>4134</v>
      </c>
      <c r="D5">
        <v>4071</v>
      </c>
      <c r="E5">
        <v>2886</v>
      </c>
      <c r="F5">
        <v>2348</v>
      </c>
      <c r="G5">
        <v>2284</v>
      </c>
      <c r="H5">
        <v>51</v>
      </c>
      <c r="I5">
        <v>53</v>
      </c>
      <c r="J5">
        <v>12</v>
      </c>
      <c r="K5">
        <v>79</v>
      </c>
      <c r="L5">
        <v>63</v>
      </c>
      <c r="M5">
        <v>64</v>
      </c>
      <c r="N5">
        <v>95</v>
      </c>
      <c r="O5">
        <v>97</v>
      </c>
      <c r="P5">
        <v>74</v>
      </c>
      <c r="Q5">
        <v>196</v>
      </c>
      <c r="R5">
        <v>208</v>
      </c>
      <c r="S5">
        <v>144</v>
      </c>
      <c r="T5">
        <v>908</v>
      </c>
      <c r="U5">
        <v>810</v>
      </c>
      <c r="V5">
        <v>785</v>
      </c>
      <c r="W5">
        <v>663</v>
      </c>
      <c r="X5">
        <v>584</v>
      </c>
      <c r="Y5">
        <v>547</v>
      </c>
      <c r="Z5">
        <v>245</v>
      </c>
      <c r="AA5">
        <v>226</v>
      </c>
      <c r="AB5">
        <v>238</v>
      </c>
      <c r="AC5">
        <v>68</v>
      </c>
      <c r="AD5">
        <v>38</v>
      </c>
      <c r="AE5">
        <v>32</v>
      </c>
      <c r="AF5">
        <v>110</v>
      </c>
      <c r="AG5">
        <v>113</v>
      </c>
      <c r="AH5">
        <v>95</v>
      </c>
      <c r="AI5">
        <v>20</v>
      </c>
      <c r="AJ5">
        <v>12</v>
      </c>
      <c r="AK5">
        <v>22</v>
      </c>
      <c r="AL5">
        <v>101</v>
      </c>
      <c r="AM5">
        <v>70</v>
      </c>
      <c r="AN5">
        <v>77</v>
      </c>
      <c r="AO5"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10461</v>
      </c>
      <c r="AP5"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8548</v>
      </c>
      <c r="AQ5"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8445</v>
      </c>
    </row>
    <row r="6" spans="1:43" x14ac:dyDescent="0.3">
      <c r="A6" s="1" t="s">
        <v>46</v>
      </c>
      <c r="B6">
        <v>3536</v>
      </c>
      <c r="C6">
        <v>3258</v>
      </c>
      <c r="D6">
        <v>1750</v>
      </c>
      <c r="E6">
        <v>6378</v>
      </c>
      <c r="F6">
        <v>5603</v>
      </c>
      <c r="G6">
        <v>2723</v>
      </c>
      <c r="H6">
        <v>145</v>
      </c>
      <c r="I6">
        <v>159</v>
      </c>
      <c r="J6">
        <v>44</v>
      </c>
      <c r="K6">
        <v>18</v>
      </c>
      <c r="L6">
        <v>14</v>
      </c>
      <c r="M6">
        <v>3</v>
      </c>
      <c r="N6">
        <v>83</v>
      </c>
      <c r="O6">
        <v>74</v>
      </c>
      <c r="P6">
        <v>5</v>
      </c>
      <c r="Q6">
        <v>165</v>
      </c>
      <c r="R6">
        <v>125</v>
      </c>
      <c r="S6">
        <v>32</v>
      </c>
      <c r="T6">
        <v>220</v>
      </c>
      <c r="U6">
        <v>158</v>
      </c>
      <c r="V6">
        <v>72</v>
      </c>
      <c r="W6">
        <v>75</v>
      </c>
      <c r="X6">
        <v>70</v>
      </c>
      <c r="Y6">
        <v>21</v>
      </c>
      <c r="Z6">
        <v>145</v>
      </c>
      <c r="AA6">
        <v>88</v>
      </c>
      <c r="AB6">
        <v>51</v>
      </c>
      <c r="AC6">
        <v>94</v>
      </c>
      <c r="AD6">
        <v>64</v>
      </c>
      <c r="AE6">
        <v>10</v>
      </c>
      <c r="AF6">
        <v>138</v>
      </c>
      <c r="AG6">
        <v>90</v>
      </c>
      <c r="AH6">
        <v>71</v>
      </c>
      <c r="AI6">
        <v>455</v>
      </c>
      <c r="AJ6">
        <v>220</v>
      </c>
      <c r="AK6">
        <v>258</v>
      </c>
      <c r="AL6">
        <v>1163</v>
      </c>
      <c r="AM6">
        <v>917</v>
      </c>
      <c r="AN6">
        <v>445</v>
      </c>
      <c r="AO6"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12615</v>
      </c>
      <c r="AP6"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10715</v>
      </c>
      <c r="AQ6"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5485</v>
      </c>
    </row>
    <row r="7" spans="1:43" x14ac:dyDescent="0.3">
      <c r="A7" s="1" t="s">
        <v>47</v>
      </c>
      <c r="B7">
        <v>1752</v>
      </c>
      <c r="C7">
        <v>520</v>
      </c>
      <c r="D7">
        <v>134</v>
      </c>
      <c r="E7">
        <v>957</v>
      </c>
      <c r="F7">
        <v>313</v>
      </c>
      <c r="G7">
        <v>74</v>
      </c>
      <c r="H7">
        <v>122</v>
      </c>
      <c r="I7">
        <v>21</v>
      </c>
      <c r="J7">
        <v>10</v>
      </c>
      <c r="K7">
        <v>1</v>
      </c>
      <c r="L7">
        <v>0</v>
      </c>
      <c r="M7">
        <v>1</v>
      </c>
      <c r="N7">
        <v>5</v>
      </c>
      <c r="O7">
        <v>0</v>
      </c>
      <c r="P7">
        <v>2</v>
      </c>
      <c r="Q7">
        <v>6</v>
      </c>
      <c r="R7">
        <v>1</v>
      </c>
      <c r="S7">
        <v>2</v>
      </c>
      <c r="T7">
        <v>0</v>
      </c>
      <c r="U7">
        <v>0</v>
      </c>
      <c r="V7">
        <v>0</v>
      </c>
      <c r="W7">
        <v>0</v>
      </c>
      <c r="X7">
        <v>0</v>
      </c>
      <c r="Y7">
        <v>0</v>
      </c>
      <c r="Z7">
        <v>0</v>
      </c>
      <c r="AA7">
        <v>0</v>
      </c>
      <c r="AB7">
        <v>0</v>
      </c>
      <c r="AC7">
        <v>0</v>
      </c>
      <c r="AD7">
        <v>0</v>
      </c>
      <c r="AE7">
        <v>0</v>
      </c>
      <c r="AF7">
        <v>2</v>
      </c>
      <c r="AG7">
        <v>1</v>
      </c>
      <c r="AH7">
        <v>0</v>
      </c>
      <c r="AI7">
        <v>0</v>
      </c>
      <c r="AJ7">
        <v>0</v>
      </c>
      <c r="AK7">
        <v>0</v>
      </c>
      <c r="AL7">
        <v>5</v>
      </c>
      <c r="AM7">
        <v>0</v>
      </c>
      <c r="AN7">
        <v>3</v>
      </c>
      <c r="AO7"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2850</v>
      </c>
      <c r="AP7"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855</v>
      </c>
      <c r="AQ7"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226</v>
      </c>
    </row>
    <row r="8" spans="1:43" x14ac:dyDescent="0.3">
      <c r="A8" s="1" t="s">
        <v>48</v>
      </c>
      <c r="B8">
        <v>1570</v>
      </c>
      <c r="C8">
        <v>1515</v>
      </c>
      <c r="D8">
        <v>749</v>
      </c>
      <c r="E8">
        <v>12574</v>
      </c>
      <c r="F8">
        <v>11068</v>
      </c>
      <c r="G8">
        <v>6130</v>
      </c>
      <c r="H8">
        <v>100</v>
      </c>
      <c r="I8">
        <v>116</v>
      </c>
      <c r="J8">
        <v>47</v>
      </c>
      <c r="K8">
        <v>199</v>
      </c>
      <c r="L8">
        <v>201</v>
      </c>
      <c r="M8">
        <v>84</v>
      </c>
      <c r="N8">
        <v>164</v>
      </c>
      <c r="O8">
        <v>167</v>
      </c>
      <c r="P8">
        <v>89</v>
      </c>
      <c r="Q8">
        <v>91</v>
      </c>
      <c r="R8">
        <v>110</v>
      </c>
      <c r="S8">
        <v>54</v>
      </c>
      <c r="T8">
        <v>212</v>
      </c>
      <c r="U8">
        <v>262</v>
      </c>
      <c r="V8">
        <v>125</v>
      </c>
      <c r="W8">
        <v>109</v>
      </c>
      <c r="X8">
        <v>146</v>
      </c>
      <c r="Y8">
        <v>57</v>
      </c>
      <c r="Z8">
        <v>103</v>
      </c>
      <c r="AA8">
        <v>116</v>
      </c>
      <c r="AB8">
        <v>68</v>
      </c>
      <c r="AC8">
        <v>25</v>
      </c>
      <c r="AD8">
        <v>20</v>
      </c>
      <c r="AE8">
        <v>17</v>
      </c>
      <c r="AF8">
        <v>104</v>
      </c>
      <c r="AG8">
        <v>97</v>
      </c>
      <c r="AH8">
        <v>63</v>
      </c>
      <c r="AI8">
        <v>80</v>
      </c>
      <c r="AJ8">
        <v>91</v>
      </c>
      <c r="AK8">
        <v>50</v>
      </c>
      <c r="AL8">
        <v>81</v>
      </c>
      <c r="AM8">
        <v>75</v>
      </c>
      <c r="AN8">
        <v>49</v>
      </c>
      <c r="AO8"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15412</v>
      </c>
      <c r="AP8"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13874</v>
      </c>
      <c r="AQ8"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7582</v>
      </c>
    </row>
    <row r="9" spans="1:43" x14ac:dyDescent="0.3">
      <c r="A9" s="1" t="s">
        <v>49</v>
      </c>
      <c r="B9">
        <v>4115</v>
      </c>
      <c r="C9">
        <v>3183</v>
      </c>
      <c r="D9">
        <v>1984</v>
      </c>
      <c r="E9">
        <v>4146</v>
      </c>
      <c r="F9">
        <v>3328</v>
      </c>
      <c r="G9">
        <v>2068</v>
      </c>
      <c r="H9">
        <v>124</v>
      </c>
      <c r="I9">
        <v>96</v>
      </c>
      <c r="J9">
        <v>47</v>
      </c>
      <c r="K9">
        <v>69</v>
      </c>
      <c r="L9">
        <v>47</v>
      </c>
      <c r="M9">
        <v>25</v>
      </c>
      <c r="N9">
        <v>14</v>
      </c>
      <c r="O9">
        <v>14</v>
      </c>
      <c r="P9">
        <v>8</v>
      </c>
      <c r="Q9">
        <v>50</v>
      </c>
      <c r="R9">
        <v>15</v>
      </c>
      <c r="S9">
        <v>25</v>
      </c>
      <c r="T9">
        <v>571</v>
      </c>
      <c r="U9">
        <v>508</v>
      </c>
      <c r="V9">
        <v>331</v>
      </c>
      <c r="W9">
        <v>367</v>
      </c>
      <c r="X9">
        <v>329</v>
      </c>
      <c r="Y9">
        <v>195</v>
      </c>
      <c r="Z9">
        <v>204</v>
      </c>
      <c r="AA9">
        <v>179</v>
      </c>
      <c r="AB9">
        <v>136</v>
      </c>
      <c r="AC9">
        <v>8</v>
      </c>
      <c r="AD9">
        <v>6</v>
      </c>
      <c r="AE9">
        <v>2</v>
      </c>
      <c r="AF9">
        <v>136</v>
      </c>
      <c r="AG9">
        <v>101</v>
      </c>
      <c r="AH9">
        <v>84</v>
      </c>
      <c r="AI9">
        <v>731</v>
      </c>
      <c r="AJ9">
        <v>586</v>
      </c>
      <c r="AK9">
        <v>372</v>
      </c>
      <c r="AL9">
        <v>85</v>
      </c>
      <c r="AM9">
        <v>88</v>
      </c>
      <c r="AN9">
        <v>37</v>
      </c>
      <c r="AO9"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10620</v>
      </c>
      <c r="AP9"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8465</v>
      </c>
      <c r="AQ9"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5314</v>
      </c>
    </row>
    <row r="10" spans="1:43" x14ac:dyDescent="0.3">
      <c r="A10" s="1" t="s">
        <v>50</v>
      </c>
      <c r="B10">
        <v>1418</v>
      </c>
      <c r="C10">
        <v>2009</v>
      </c>
      <c r="D10">
        <v>626</v>
      </c>
      <c r="E10">
        <v>726</v>
      </c>
      <c r="F10">
        <v>1054</v>
      </c>
      <c r="G10">
        <v>296</v>
      </c>
      <c r="H10">
        <v>71</v>
      </c>
      <c r="I10">
        <v>96</v>
      </c>
      <c r="J10">
        <v>31</v>
      </c>
      <c r="K10">
        <v>1</v>
      </c>
      <c r="L10">
        <v>1</v>
      </c>
      <c r="M10">
        <v>1</v>
      </c>
      <c r="N10">
        <v>27</v>
      </c>
      <c r="O10">
        <v>48</v>
      </c>
      <c r="P10">
        <v>9</v>
      </c>
      <c r="Q10">
        <v>0</v>
      </c>
      <c r="R10">
        <v>0</v>
      </c>
      <c r="S10">
        <v>0</v>
      </c>
      <c r="T10">
        <v>32</v>
      </c>
      <c r="U10">
        <v>34</v>
      </c>
      <c r="V10">
        <v>7</v>
      </c>
      <c r="W10">
        <v>26</v>
      </c>
      <c r="X10">
        <v>29</v>
      </c>
      <c r="Y10">
        <v>4</v>
      </c>
      <c r="Z10">
        <v>6</v>
      </c>
      <c r="AA10">
        <v>5</v>
      </c>
      <c r="AB10">
        <v>3</v>
      </c>
      <c r="AC10">
        <v>30</v>
      </c>
      <c r="AD10">
        <v>51</v>
      </c>
      <c r="AE10">
        <v>22</v>
      </c>
      <c r="AF10">
        <v>4</v>
      </c>
      <c r="AG10">
        <v>3</v>
      </c>
      <c r="AH10">
        <v>0</v>
      </c>
      <c r="AI10">
        <v>2</v>
      </c>
      <c r="AJ10">
        <v>0</v>
      </c>
      <c r="AK10">
        <v>0</v>
      </c>
      <c r="AL10">
        <v>97</v>
      </c>
      <c r="AM10">
        <v>149</v>
      </c>
      <c r="AN10">
        <v>40</v>
      </c>
      <c r="AO10"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2440</v>
      </c>
      <c r="AP10"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3479</v>
      </c>
      <c r="AQ10"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1039</v>
      </c>
    </row>
    <row r="11" spans="1:43" x14ac:dyDescent="0.3">
      <c r="A11" s="1" t="s">
        <v>51</v>
      </c>
      <c r="B11">
        <v>1230</v>
      </c>
      <c r="C11">
        <v>903</v>
      </c>
      <c r="D11">
        <v>891</v>
      </c>
      <c r="E11">
        <v>2694</v>
      </c>
      <c r="F11">
        <v>1643</v>
      </c>
      <c r="G11">
        <v>1767</v>
      </c>
      <c r="H11">
        <v>204</v>
      </c>
      <c r="I11">
        <v>253</v>
      </c>
      <c r="J11">
        <v>326</v>
      </c>
      <c r="K11">
        <v>22</v>
      </c>
      <c r="L11">
        <v>17</v>
      </c>
      <c r="M11">
        <v>16</v>
      </c>
      <c r="N11">
        <v>178</v>
      </c>
      <c r="O11">
        <v>93</v>
      </c>
      <c r="P11">
        <v>95</v>
      </c>
      <c r="Q11">
        <v>61</v>
      </c>
      <c r="R11">
        <v>43</v>
      </c>
      <c r="S11">
        <v>67</v>
      </c>
      <c r="T11">
        <v>73</v>
      </c>
      <c r="U11">
        <v>48</v>
      </c>
      <c r="V11">
        <v>67</v>
      </c>
      <c r="W11">
        <v>46</v>
      </c>
      <c r="X11">
        <v>24</v>
      </c>
      <c r="Y11">
        <v>30</v>
      </c>
      <c r="Z11">
        <v>27</v>
      </c>
      <c r="AA11">
        <v>24</v>
      </c>
      <c r="AB11">
        <v>37</v>
      </c>
      <c r="AC11">
        <v>197</v>
      </c>
      <c r="AD11">
        <v>171</v>
      </c>
      <c r="AE11">
        <v>202</v>
      </c>
      <c r="AF11">
        <v>22</v>
      </c>
      <c r="AG11">
        <v>16</v>
      </c>
      <c r="AH11">
        <v>26</v>
      </c>
      <c r="AI11">
        <v>26</v>
      </c>
      <c r="AJ11">
        <v>10</v>
      </c>
      <c r="AK11">
        <v>34</v>
      </c>
      <c r="AL11">
        <v>21</v>
      </c>
      <c r="AM11">
        <v>30</v>
      </c>
      <c r="AN11">
        <v>22</v>
      </c>
      <c r="AO11"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4801</v>
      </c>
      <c r="AP11"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3232</v>
      </c>
      <c r="AQ11"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3580</v>
      </c>
    </row>
    <row r="12" spans="1:43" x14ac:dyDescent="0.3">
      <c r="A12" s="1" t="s">
        <v>52</v>
      </c>
      <c r="B12">
        <v>2773</v>
      </c>
      <c r="C12">
        <v>3298</v>
      </c>
      <c r="D12">
        <v>831</v>
      </c>
      <c r="E12">
        <v>30286</v>
      </c>
      <c r="F12">
        <v>35241</v>
      </c>
      <c r="G12">
        <v>8797</v>
      </c>
      <c r="H12">
        <v>178</v>
      </c>
      <c r="I12">
        <v>167</v>
      </c>
      <c r="J12">
        <v>71</v>
      </c>
      <c r="K12">
        <v>0</v>
      </c>
      <c r="L12">
        <v>0</v>
      </c>
      <c r="M12">
        <v>0</v>
      </c>
      <c r="N12">
        <v>62</v>
      </c>
      <c r="O12">
        <v>77</v>
      </c>
      <c r="P12">
        <v>16</v>
      </c>
      <c r="Q12">
        <v>71</v>
      </c>
      <c r="R12">
        <v>69</v>
      </c>
      <c r="S12">
        <v>31</v>
      </c>
      <c r="T12">
        <v>173</v>
      </c>
      <c r="U12">
        <v>307</v>
      </c>
      <c r="V12">
        <v>88</v>
      </c>
      <c r="W12">
        <v>17</v>
      </c>
      <c r="X12">
        <v>40</v>
      </c>
      <c r="Y12">
        <v>1</v>
      </c>
      <c r="Z12">
        <v>156</v>
      </c>
      <c r="AA12">
        <v>267</v>
      </c>
      <c r="AB12">
        <v>87</v>
      </c>
      <c r="AC12">
        <v>18</v>
      </c>
      <c r="AD12">
        <v>19</v>
      </c>
      <c r="AE12">
        <v>0</v>
      </c>
      <c r="AF12">
        <v>57</v>
      </c>
      <c r="AG12">
        <v>78</v>
      </c>
      <c r="AH12">
        <v>16</v>
      </c>
      <c r="AI12">
        <v>2</v>
      </c>
      <c r="AJ12">
        <v>3</v>
      </c>
      <c r="AK12">
        <v>1</v>
      </c>
      <c r="AL12">
        <v>1027</v>
      </c>
      <c r="AM12">
        <v>1495</v>
      </c>
      <c r="AN12">
        <v>187</v>
      </c>
      <c r="AO12"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34820</v>
      </c>
      <c r="AP12"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40992</v>
      </c>
      <c r="AQ12"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10126</v>
      </c>
    </row>
    <row r="13" spans="1:43" x14ac:dyDescent="0.3">
      <c r="A13" s="1" t="s">
        <v>53</v>
      </c>
      <c r="B13">
        <v>11333</v>
      </c>
      <c r="C13">
        <v>12698</v>
      </c>
      <c r="D13">
        <v>977</v>
      </c>
      <c r="E13">
        <v>18605</v>
      </c>
      <c r="F13">
        <v>20832</v>
      </c>
      <c r="G13">
        <v>2055</v>
      </c>
      <c r="H13">
        <v>156</v>
      </c>
      <c r="I13">
        <v>142</v>
      </c>
      <c r="J13">
        <v>12</v>
      </c>
      <c r="K13">
        <v>276</v>
      </c>
      <c r="L13">
        <v>281</v>
      </c>
      <c r="M13">
        <v>19</v>
      </c>
      <c r="N13">
        <v>337</v>
      </c>
      <c r="O13">
        <v>244</v>
      </c>
      <c r="P13">
        <v>110</v>
      </c>
      <c r="Q13">
        <v>143</v>
      </c>
      <c r="R13">
        <v>150</v>
      </c>
      <c r="S13">
        <v>33</v>
      </c>
      <c r="T13">
        <v>705</v>
      </c>
      <c r="U13">
        <v>845</v>
      </c>
      <c r="V13">
        <v>83</v>
      </c>
      <c r="W13">
        <v>404</v>
      </c>
      <c r="X13">
        <v>516</v>
      </c>
      <c r="Y13">
        <v>58</v>
      </c>
      <c r="Z13">
        <v>301</v>
      </c>
      <c r="AA13">
        <v>329</v>
      </c>
      <c r="AB13">
        <v>25</v>
      </c>
      <c r="AC13">
        <v>172</v>
      </c>
      <c r="AD13">
        <v>176</v>
      </c>
      <c r="AE13">
        <v>26</v>
      </c>
      <c r="AF13">
        <v>142</v>
      </c>
      <c r="AG13">
        <v>175</v>
      </c>
      <c r="AH13">
        <v>7</v>
      </c>
      <c r="AI13">
        <v>228</v>
      </c>
      <c r="AJ13">
        <v>218</v>
      </c>
      <c r="AK13">
        <v>14</v>
      </c>
      <c r="AL13">
        <v>662</v>
      </c>
      <c r="AM13">
        <v>753</v>
      </c>
      <c r="AN13">
        <v>93</v>
      </c>
      <c r="AO13"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33464</v>
      </c>
      <c r="AP13"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37209</v>
      </c>
      <c r="AQ13"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3512</v>
      </c>
    </row>
    <row r="14" spans="1:43" x14ac:dyDescent="0.3">
      <c r="A14" s="1" t="s">
        <v>54</v>
      </c>
      <c r="B14">
        <v>13253</v>
      </c>
      <c r="C14">
        <v>12796</v>
      </c>
      <c r="D14">
        <v>3316</v>
      </c>
      <c r="E14">
        <v>25408</v>
      </c>
      <c r="F14">
        <v>25780</v>
      </c>
      <c r="G14">
        <v>6717</v>
      </c>
      <c r="H14">
        <v>1875</v>
      </c>
      <c r="I14">
        <v>1208</v>
      </c>
      <c r="J14">
        <v>271</v>
      </c>
      <c r="K14">
        <v>303</v>
      </c>
      <c r="L14">
        <v>302</v>
      </c>
      <c r="M14">
        <v>113</v>
      </c>
      <c r="N14">
        <v>343</v>
      </c>
      <c r="O14">
        <v>276</v>
      </c>
      <c r="P14">
        <v>129</v>
      </c>
      <c r="Q14">
        <v>546</v>
      </c>
      <c r="R14">
        <v>524</v>
      </c>
      <c r="S14">
        <v>144</v>
      </c>
      <c r="T14">
        <v>1284</v>
      </c>
      <c r="U14">
        <v>1246</v>
      </c>
      <c r="V14">
        <v>337</v>
      </c>
      <c r="W14">
        <v>547</v>
      </c>
      <c r="X14">
        <v>587</v>
      </c>
      <c r="Y14">
        <v>157</v>
      </c>
      <c r="Z14">
        <v>737</v>
      </c>
      <c r="AA14">
        <v>659</v>
      </c>
      <c r="AB14">
        <v>180</v>
      </c>
      <c r="AC14">
        <v>270</v>
      </c>
      <c r="AD14">
        <v>284</v>
      </c>
      <c r="AE14">
        <v>38</v>
      </c>
      <c r="AF14">
        <v>436</v>
      </c>
      <c r="AG14">
        <v>315</v>
      </c>
      <c r="AH14">
        <v>112</v>
      </c>
      <c r="AI14">
        <v>814</v>
      </c>
      <c r="AJ14">
        <v>995</v>
      </c>
      <c r="AK14">
        <v>266</v>
      </c>
      <c r="AL14">
        <v>3687</v>
      </c>
      <c r="AM14">
        <v>3391</v>
      </c>
      <c r="AN14">
        <v>1037</v>
      </c>
      <c r="AO14"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49503</v>
      </c>
      <c r="AP14"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47839</v>
      </c>
      <c r="AQ14"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12817</v>
      </c>
    </row>
    <row r="15" spans="1:43" x14ac:dyDescent="0.3">
      <c r="A15" s="1" t="s">
        <v>55</v>
      </c>
      <c r="B15">
        <v>8216</v>
      </c>
      <c r="C15">
        <v>5783</v>
      </c>
      <c r="D15">
        <v>4158</v>
      </c>
      <c r="E15">
        <v>16014</v>
      </c>
      <c r="F15">
        <v>12113</v>
      </c>
      <c r="G15">
        <v>8293</v>
      </c>
      <c r="H15">
        <v>311</v>
      </c>
      <c r="I15">
        <v>180</v>
      </c>
      <c r="J15">
        <v>189</v>
      </c>
      <c r="K15">
        <v>60</v>
      </c>
      <c r="L15">
        <v>38</v>
      </c>
      <c r="M15">
        <v>23</v>
      </c>
      <c r="N15">
        <v>348</v>
      </c>
      <c r="O15">
        <v>297</v>
      </c>
      <c r="P15">
        <v>224</v>
      </c>
      <c r="Q15">
        <v>289</v>
      </c>
      <c r="R15">
        <v>260</v>
      </c>
      <c r="S15">
        <v>161</v>
      </c>
      <c r="T15">
        <v>437</v>
      </c>
      <c r="U15">
        <v>378</v>
      </c>
      <c r="V15">
        <v>349</v>
      </c>
      <c r="W15">
        <v>236</v>
      </c>
      <c r="X15">
        <v>158</v>
      </c>
      <c r="Y15">
        <v>152</v>
      </c>
      <c r="Z15">
        <v>201</v>
      </c>
      <c r="AA15">
        <v>220</v>
      </c>
      <c r="AB15">
        <v>197</v>
      </c>
      <c r="AC15">
        <v>270</v>
      </c>
      <c r="AD15">
        <v>211</v>
      </c>
      <c r="AE15">
        <v>103</v>
      </c>
      <c r="AF15">
        <v>180</v>
      </c>
      <c r="AG15">
        <v>123</v>
      </c>
      <c r="AH15">
        <v>105</v>
      </c>
      <c r="AI15">
        <v>161</v>
      </c>
      <c r="AJ15">
        <v>48</v>
      </c>
      <c r="AK15">
        <v>144</v>
      </c>
      <c r="AL15">
        <v>312</v>
      </c>
      <c r="AM15">
        <v>245</v>
      </c>
      <c r="AN15">
        <v>162</v>
      </c>
      <c r="AO15"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27035</v>
      </c>
      <c r="AP15"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19794</v>
      </c>
      <c r="AQ15"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14260</v>
      </c>
    </row>
    <row r="16" spans="1:43" x14ac:dyDescent="0.3">
      <c r="A16" s="1" t="s">
        <v>56</v>
      </c>
      <c r="B16">
        <v>69</v>
      </c>
      <c r="C16">
        <v>95</v>
      </c>
      <c r="D16">
        <v>16</v>
      </c>
      <c r="E16">
        <v>190</v>
      </c>
      <c r="F16">
        <v>269</v>
      </c>
      <c r="G16">
        <v>57</v>
      </c>
      <c r="H16">
        <v>17</v>
      </c>
      <c r="I16">
        <v>18</v>
      </c>
      <c r="J16">
        <v>6</v>
      </c>
      <c r="K16">
        <v>0</v>
      </c>
      <c r="L16">
        <v>0</v>
      </c>
      <c r="M16">
        <v>0</v>
      </c>
      <c r="N16">
        <v>67</v>
      </c>
      <c r="O16">
        <v>89</v>
      </c>
      <c r="P16">
        <v>23</v>
      </c>
      <c r="Q16">
        <v>0</v>
      </c>
      <c r="R16">
        <v>0</v>
      </c>
      <c r="S16">
        <v>0</v>
      </c>
      <c r="T16">
        <v>13</v>
      </c>
      <c r="U16">
        <v>8</v>
      </c>
      <c r="V16">
        <v>6</v>
      </c>
      <c r="W16">
        <v>9</v>
      </c>
      <c r="X16">
        <v>6</v>
      </c>
      <c r="Y16">
        <v>3</v>
      </c>
      <c r="Z16">
        <v>4</v>
      </c>
      <c r="AA16">
        <v>2</v>
      </c>
      <c r="AB16">
        <v>3</v>
      </c>
      <c r="AC16">
        <v>0</v>
      </c>
      <c r="AD16">
        <v>0</v>
      </c>
      <c r="AE16">
        <v>0</v>
      </c>
      <c r="AF16">
        <v>0</v>
      </c>
      <c r="AG16">
        <v>0</v>
      </c>
      <c r="AH16">
        <v>0</v>
      </c>
      <c r="AI16">
        <v>9</v>
      </c>
      <c r="AJ16">
        <v>25</v>
      </c>
      <c r="AK16">
        <v>2</v>
      </c>
      <c r="AL16">
        <v>1</v>
      </c>
      <c r="AM16">
        <v>0</v>
      </c>
      <c r="AN16">
        <v>0</v>
      </c>
      <c r="AO16"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379</v>
      </c>
      <c r="AP16"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512</v>
      </c>
      <c r="AQ16"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116</v>
      </c>
    </row>
    <row r="17" spans="1:43" x14ac:dyDescent="0.3">
      <c r="A17" s="1" t="s">
        <v>57</v>
      </c>
      <c r="B17">
        <v>70</v>
      </c>
      <c r="C17">
        <v>71</v>
      </c>
      <c r="D17">
        <v>39</v>
      </c>
      <c r="E17">
        <v>103</v>
      </c>
      <c r="F17">
        <v>108</v>
      </c>
      <c r="G17">
        <v>96</v>
      </c>
      <c r="H17">
        <v>39</v>
      </c>
      <c r="I17">
        <v>60</v>
      </c>
      <c r="J17">
        <v>30</v>
      </c>
      <c r="K17">
        <v>0</v>
      </c>
      <c r="L17">
        <v>0</v>
      </c>
      <c r="M17">
        <v>0</v>
      </c>
      <c r="N17">
        <v>3</v>
      </c>
      <c r="O17">
        <v>2</v>
      </c>
      <c r="P17">
        <v>1</v>
      </c>
      <c r="Q17">
        <v>0</v>
      </c>
      <c r="R17">
        <v>0</v>
      </c>
      <c r="S17">
        <v>0</v>
      </c>
      <c r="T17">
        <v>3</v>
      </c>
      <c r="U17">
        <v>2</v>
      </c>
      <c r="V17">
        <v>2</v>
      </c>
      <c r="W17">
        <v>0</v>
      </c>
      <c r="X17">
        <v>0</v>
      </c>
      <c r="Y17">
        <v>0</v>
      </c>
      <c r="Z17">
        <v>3</v>
      </c>
      <c r="AA17">
        <v>2</v>
      </c>
      <c r="AB17">
        <v>2</v>
      </c>
      <c r="AC17">
        <v>10</v>
      </c>
      <c r="AD17">
        <v>9</v>
      </c>
      <c r="AE17">
        <v>7</v>
      </c>
      <c r="AF17">
        <v>5</v>
      </c>
      <c r="AG17">
        <v>6</v>
      </c>
      <c r="AH17">
        <v>1</v>
      </c>
      <c r="AI17">
        <v>0</v>
      </c>
      <c r="AJ17">
        <v>0</v>
      </c>
      <c r="AK17">
        <v>0</v>
      </c>
      <c r="AL17">
        <v>11</v>
      </c>
      <c r="AM17">
        <v>5</v>
      </c>
      <c r="AN17">
        <v>11</v>
      </c>
      <c r="AO17"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247</v>
      </c>
      <c r="AP17"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265</v>
      </c>
      <c r="AQ17"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189</v>
      </c>
    </row>
    <row r="18" spans="1:43" x14ac:dyDescent="0.3">
      <c r="A18" s="1" t="s">
        <v>58</v>
      </c>
      <c r="B18">
        <v>17</v>
      </c>
      <c r="C18">
        <v>2</v>
      </c>
      <c r="D18">
        <v>19</v>
      </c>
      <c r="E18">
        <v>19</v>
      </c>
      <c r="F18">
        <v>14</v>
      </c>
      <c r="G18">
        <v>20</v>
      </c>
      <c r="H18">
        <v>7</v>
      </c>
      <c r="I18">
        <v>3</v>
      </c>
      <c r="J18">
        <v>5</v>
      </c>
      <c r="K18">
        <v>0</v>
      </c>
      <c r="L18">
        <v>0</v>
      </c>
      <c r="M18">
        <v>0</v>
      </c>
      <c r="N18">
        <v>5</v>
      </c>
      <c r="O18">
        <v>7</v>
      </c>
      <c r="P18">
        <v>6</v>
      </c>
      <c r="Q18">
        <v>0</v>
      </c>
      <c r="R18">
        <v>0</v>
      </c>
      <c r="S18">
        <v>0</v>
      </c>
      <c r="T18">
        <v>0</v>
      </c>
      <c r="U18">
        <v>0</v>
      </c>
      <c r="V18">
        <v>0</v>
      </c>
      <c r="W18">
        <v>0</v>
      </c>
      <c r="X18">
        <v>0</v>
      </c>
      <c r="Y18">
        <v>0</v>
      </c>
      <c r="Z18">
        <v>0</v>
      </c>
      <c r="AA18">
        <v>0</v>
      </c>
      <c r="AB18">
        <v>0</v>
      </c>
      <c r="AC18">
        <v>15</v>
      </c>
      <c r="AD18">
        <v>2</v>
      </c>
      <c r="AE18">
        <v>13</v>
      </c>
      <c r="AF18">
        <v>0</v>
      </c>
      <c r="AG18">
        <v>0</v>
      </c>
      <c r="AH18">
        <v>0</v>
      </c>
      <c r="AI18">
        <v>1</v>
      </c>
      <c r="AJ18">
        <v>0</v>
      </c>
      <c r="AK18">
        <v>1</v>
      </c>
      <c r="AL18">
        <v>0</v>
      </c>
      <c r="AM18">
        <v>0</v>
      </c>
      <c r="AN18">
        <v>0</v>
      </c>
      <c r="AO18"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64</v>
      </c>
      <c r="AP18"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28</v>
      </c>
      <c r="AQ18"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64</v>
      </c>
    </row>
    <row r="19" spans="1:43" x14ac:dyDescent="0.3">
      <c r="A19" s="1" t="s">
        <v>59</v>
      </c>
      <c r="B19">
        <v>2</v>
      </c>
      <c r="C19">
        <v>0</v>
      </c>
      <c r="D19">
        <v>1</v>
      </c>
      <c r="E19">
        <v>9</v>
      </c>
      <c r="F19">
        <v>9</v>
      </c>
      <c r="G19">
        <v>9</v>
      </c>
      <c r="H19">
        <v>3</v>
      </c>
      <c r="I19">
        <v>3</v>
      </c>
      <c r="J19">
        <v>2</v>
      </c>
      <c r="K19">
        <v>0</v>
      </c>
      <c r="L19">
        <v>0</v>
      </c>
      <c r="M19">
        <v>0</v>
      </c>
      <c r="N19">
        <v>6</v>
      </c>
      <c r="O19">
        <v>17</v>
      </c>
      <c r="P19">
        <v>7</v>
      </c>
      <c r="Q19">
        <v>0</v>
      </c>
      <c r="R19">
        <v>0</v>
      </c>
      <c r="S19">
        <v>0</v>
      </c>
      <c r="T19">
        <v>0</v>
      </c>
      <c r="U19">
        <v>0</v>
      </c>
      <c r="V19">
        <v>0</v>
      </c>
      <c r="W19">
        <v>0</v>
      </c>
      <c r="X19">
        <v>0</v>
      </c>
      <c r="Y19">
        <v>0</v>
      </c>
      <c r="Z19">
        <v>0</v>
      </c>
      <c r="AA19">
        <v>0</v>
      </c>
      <c r="AB19">
        <v>0</v>
      </c>
      <c r="AC19">
        <v>4</v>
      </c>
      <c r="AD19">
        <v>6</v>
      </c>
      <c r="AE19">
        <v>3</v>
      </c>
      <c r="AF19">
        <v>1</v>
      </c>
      <c r="AG19">
        <v>0</v>
      </c>
      <c r="AH19">
        <v>1</v>
      </c>
      <c r="AI19">
        <v>0</v>
      </c>
      <c r="AJ19">
        <v>0</v>
      </c>
      <c r="AK19">
        <v>0</v>
      </c>
      <c r="AL19">
        <v>0</v>
      </c>
      <c r="AM19">
        <v>0</v>
      </c>
      <c r="AN19">
        <v>0</v>
      </c>
      <c r="AO19"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25</v>
      </c>
      <c r="AP19"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35</v>
      </c>
      <c r="AQ19"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23</v>
      </c>
    </row>
    <row r="20" spans="1:43" x14ac:dyDescent="0.3">
      <c r="A20" s="1" t="s">
        <v>60</v>
      </c>
      <c r="B20">
        <v>990</v>
      </c>
      <c r="C20">
        <v>939</v>
      </c>
      <c r="D20">
        <v>416</v>
      </c>
      <c r="E20">
        <v>7105</v>
      </c>
      <c r="F20">
        <v>6257</v>
      </c>
      <c r="G20">
        <v>3357</v>
      </c>
      <c r="H20">
        <v>275</v>
      </c>
      <c r="I20">
        <v>261</v>
      </c>
      <c r="J20">
        <v>104</v>
      </c>
      <c r="K20">
        <v>0</v>
      </c>
      <c r="L20">
        <v>0</v>
      </c>
      <c r="M20">
        <v>0</v>
      </c>
      <c r="N20">
        <v>19</v>
      </c>
      <c r="O20">
        <v>19</v>
      </c>
      <c r="P20">
        <v>3</v>
      </c>
      <c r="Q20">
        <v>0</v>
      </c>
      <c r="R20">
        <v>0</v>
      </c>
      <c r="S20">
        <v>0</v>
      </c>
      <c r="T20">
        <v>397</v>
      </c>
      <c r="U20">
        <v>337</v>
      </c>
      <c r="V20">
        <v>168</v>
      </c>
      <c r="W20">
        <v>102</v>
      </c>
      <c r="X20">
        <v>86</v>
      </c>
      <c r="Y20">
        <v>61</v>
      </c>
      <c r="Z20">
        <v>295</v>
      </c>
      <c r="AA20">
        <v>251</v>
      </c>
      <c r="AB20">
        <v>107</v>
      </c>
      <c r="AC20">
        <v>8</v>
      </c>
      <c r="AD20">
        <v>4</v>
      </c>
      <c r="AE20">
        <v>1</v>
      </c>
      <c r="AF20">
        <v>4</v>
      </c>
      <c r="AG20">
        <v>5</v>
      </c>
      <c r="AH20">
        <v>1</v>
      </c>
      <c r="AI20">
        <v>487</v>
      </c>
      <c r="AJ20">
        <v>402</v>
      </c>
      <c r="AK20">
        <v>244</v>
      </c>
      <c r="AL20">
        <v>1698</v>
      </c>
      <c r="AM20">
        <v>1558</v>
      </c>
      <c r="AN20">
        <v>787</v>
      </c>
      <c r="AO20"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11380</v>
      </c>
      <c r="AP20"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10119</v>
      </c>
      <c r="AQ20"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5249</v>
      </c>
    </row>
    <row r="21" spans="1:43" x14ac:dyDescent="0.3">
      <c r="A21" s="1" t="s">
        <v>61</v>
      </c>
      <c r="B21">
        <v>1130</v>
      </c>
      <c r="C21">
        <v>577</v>
      </c>
      <c r="D21">
        <v>879</v>
      </c>
      <c r="E21">
        <v>3314</v>
      </c>
      <c r="F21">
        <v>1601</v>
      </c>
      <c r="G21">
        <v>2433</v>
      </c>
      <c r="H21">
        <v>166</v>
      </c>
      <c r="I21">
        <v>78</v>
      </c>
      <c r="J21">
        <v>109</v>
      </c>
      <c r="K21">
        <v>88</v>
      </c>
      <c r="L21">
        <v>55</v>
      </c>
      <c r="M21">
        <v>71</v>
      </c>
      <c r="N21">
        <v>135</v>
      </c>
      <c r="O21">
        <v>85</v>
      </c>
      <c r="P21">
        <v>106</v>
      </c>
      <c r="Q21">
        <v>199</v>
      </c>
      <c r="R21">
        <v>64</v>
      </c>
      <c r="S21">
        <v>169</v>
      </c>
      <c r="T21">
        <v>719</v>
      </c>
      <c r="U21">
        <v>377</v>
      </c>
      <c r="V21">
        <v>476</v>
      </c>
      <c r="W21">
        <v>565</v>
      </c>
      <c r="X21">
        <v>307</v>
      </c>
      <c r="Y21">
        <v>362</v>
      </c>
      <c r="Z21">
        <v>154</v>
      </c>
      <c r="AA21">
        <v>70</v>
      </c>
      <c r="AB21">
        <v>114</v>
      </c>
      <c r="AC21">
        <v>91</v>
      </c>
      <c r="AD21">
        <v>47</v>
      </c>
      <c r="AE21">
        <v>61</v>
      </c>
      <c r="AF21">
        <v>116</v>
      </c>
      <c r="AG21">
        <v>69</v>
      </c>
      <c r="AH21">
        <v>86</v>
      </c>
      <c r="AI21">
        <v>3</v>
      </c>
      <c r="AJ21">
        <v>1</v>
      </c>
      <c r="AK21">
        <v>2</v>
      </c>
      <c r="AL21">
        <v>136</v>
      </c>
      <c r="AM21">
        <v>80</v>
      </c>
      <c r="AN21">
        <v>124</v>
      </c>
      <c r="AO21"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6816</v>
      </c>
      <c r="AP21"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3347</v>
      </c>
      <c r="AQ21"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4992</v>
      </c>
    </row>
    <row r="22" spans="1:43" x14ac:dyDescent="0.3">
      <c r="A22" s="1" t="s">
        <v>62</v>
      </c>
      <c r="B22">
        <v>9615</v>
      </c>
      <c r="C22">
        <v>8803</v>
      </c>
      <c r="D22">
        <v>4299</v>
      </c>
      <c r="E22">
        <v>9373</v>
      </c>
      <c r="F22">
        <v>8619</v>
      </c>
      <c r="G22">
        <v>4659</v>
      </c>
      <c r="H22">
        <v>148</v>
      </c>
      <c r="I22">
        <v>147</v>
      </c>
      <c r="J22">
        <v>55</v>
      </c>
      <c r="K22">
        <v>134</v>
      </c>
      <c r="L22">
        <v>135</v>
      </c>
      <c r="M22">
        <v>107</v>
      </c>
      <c r="N22">
        <v>154</v>
      </c>
      <c r="O22">
        <v>180</v>
      </c>
      <c r="P22">
        <v>91</v>
      </c>
      <c r="Q22">
        <v>160</v>
      </c>
      <c r="R22">
        <v>219</v>
      </c>
      <c r="S22">
        <v>99</v>
      </c>
      <c r="T22">
        <v>281</v>
      </c>
      <c r="U22">
        <v>270</v>
      </c>
      <c r="V22">
        <v>155</v>
      </c>
      <c r="W22">
        <v>105</v>
      </c>
      <c r="X22">
        <v>94</v>
      </c>
      <c r="Y22">
        <v>48</v>
      </c>
      <c r="Z22">
        <v>176</v>
      </c>
      <c r="AA22">
        <v>176</v>
      </c>
      <c r="AB22">
        <v>107</v>
      </c>
      <c r="AC22">
        <v>179</v>
      </c>
      <c r="AD22">
        <v>156</v>
      </c>
      <c r="AE22">
        <v>110</v>
      </c>
      <c r="AF22">
        <v>303</v>
      </c>
      <c r="AG22">
        <v>226</v>
      </c>
      <c r="AH22">
        <v>155</v>
      </c>
      <c r="AI22">
        <v>324</v>
      </c>
      <c r="AJ22">
        <v>322</v>
      </c>
      <c r="AK22">
        <v>161</v>
      </c>
      <c r="AL22">
        <v>283</v>
      </c>
      <c r="AM22">
        <v>280</v>
      </c>
      <c r="AN22">
        <v>152</v>
      </c>
      <c r="AO22"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21235</v>
      </c>
      <c r="AP22"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19408</v>
      </c>
      <c r="AQ22"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10198</v>
      </c>
    </row>
    <row r="23" spans="1:43" x14ac:dyDescent="0.3">
      <c r="A23" s="1" t="s">
        <v>63</v>
      </c>
      <c r="B23">
        <v>36</v>
      </c>
      <c r="C23">
        <v>67</v>
      </c>
      <c r="D23">
        <v>12</v>
      </c>
      <c r="E23">
        <v>40</v>
      </c>
      <c r="F23">
        <v>49</v>
      </c>
      <c r="G23">
        <v>20</v>
      </c>
      <c r="H23">
        <v>11</v>
      </c>
      <c r="I23">
        <v>6</v>
      </c>
      <c r="J23">
        <v>10</v>
      </c>
      <c r="K23">
        <v>1</v>
      </c>
      <c r="L23">
        <v>1</v>
      </c>
      <c r="M23">
        <v>0</v>
      </c>
      <c r="N23">
        <v>6</v>
      </c>
      <c r="O23">
        <v>11</v>
      </c>
      <c r="P23">
        <v>5</v>
      </c>
      <c r="Q23">
        <v>0</v>
      </c>
      <c r="R23">
        <v>0</v>
      </c>
      <c r="S23">
        <v>0</v>
      </c>
      <c r="T23">
        <v>6</v>
      </c>
      <c r="U23">
        <v>5</v>
      </c>
      <c r="V23">
        <v>6</v>
      </c>
      <c r="W23">
        <v>5</v>
      </c>
      <c r="X23">
        <v>2</v>
      </c>
      <c r="Y23">
        <v>6</v>
      </c>
      <c r="Z23">
        <v>1</v>
      </c>
      <c r="AA23">
        <v>3</v>
      </c>
      <c r="AB23">
        <v>0</v>
      </c>
      <c r="AC23">
        <v>3</v>
      </c>
      <c r="AD23">
        <v>7</v>
      </c>
      <c r="AE23">
        <v>0</v>
      </c>
      <c r="AF23">
        <v>1</v>
      </c>
      <c r="AG23">
        <v>0</v>
      </c>
      <c r="AH23">
        <v>1</v>
      </c>
      <c r="AI23">
        <v>0</v>
      </c>
      <c r="AJ23">
        <v>0</v>
      </c>
      <c r="AK23">
        <v>0</v>
      </c>
      <c r="AL23">
        <v>18</v>
      </c>
      <c r="AM23">
        <v>32</v>
      </c>
      <c r="AN23">
        <v>10</v>
      </c>
      <c r="AO23"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128</v>
      </c>
      <c r="AP23"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183</v>
      </c>
      <c r="AQ23"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70</v>
      </c>
    </row>
    <row r="24" spans="1:43" x14ac:dyDescent="0.3">
      <c r="A24" s="1" t="s">
        <v>64</v>
      </c>
      <c r="B24">
        <v>8960</v>
      </c>
      <c r="C24">
        <v>8943</v>
      </c>
      <c r="D24">
        <v>2369</v>
      </c>
      <c r="E24">
        <v>42079</v>
      </c>
      <c r="F24">
        <v>42580</v>
      </c>
      <c r="G24">
        <v>11419</v>
      </c>
      <c r="H24">
        <v>372</v>
      </c>
      <c r="I24">
        <v>408</v>
      </c>
      <c r="J24">
        <v>123</v>
      </c>
      <c r="K24">
        <v>183</v>
      </c>
      <c r="L24">
        <v>175</v>
      </c>
      <c r="M24">
        <v>48</v>
      </c>
      <c r="N24">
        <v>826</v>
      </c>
      <c r="O24">
        <v>666</v>
      </c>
      <c r="P24">
        <v>290</v>
      </c>
      <c r="Q24">
        <v>496</v>
      </c>
      <c r="R24">
        <v>505</v>
      </c>
      <c r="S24">
        <v>192</v>
      </c>
      <c r="T24">
        <v>1131</v>
      </c>
      <c r="U24">
        <v>1064</v>
      </c>
      <c r="V24">
        <v>360</v>
      </c>
      <c r="W24">
        <v>779</v>
      </c>
      <c r="X24">
        <v>714</v>
      </c>
      <c r="Y24">
        <v>243</v>
      </c>
      <c r="Z24">
        <v>352</v>
      </c>
      <c r="AA24">
        <v>350</v>
      </c>
      <c r="AB24">
        <v>117</v>
      </c>
      <c r="AC24">
        <v>83</v>
      </c>
      <c r="AD24">
        <v>69</v>
      </c>
      <c r="AE24">
        <v>37</v>
      </c>
      <c r="AF24">
        <v>284</v>
      </c>
      <c r="AG24">
        <v>339</v>
      </c>
      <c r="AH24">
        <v>111</v>
      </c>
      <c r="AI24">
        <v>381</v>
      </c>
      <c r="AJ24">
        <v>399</v>
      </c>
      <c r="AK24">
        <v>118</v>
      </c>
      <c r="AL24">
        <v>887</v>
      </c>
      <c r="AM24">
        <v>848</v>
      </c>
      <c r="AN24">
        <v>317</v>
      </c>
      <c r="AO24"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56813</v>
      </c>
      <c r="AP24"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56555</v>
      </c>
      <c r="AQ24"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15744</v>
      </c>
    </row>
    <row r="25" spans="1:43" x14ac:dyDescent="0.3">
      <c r="A25" s="1" t="s">
        <v>65</v>
      </c>
      <c r="B25">
        <v>1886</v>
      </c>
      <c r="C25">
        <v>4118</v>
      </c>
      <c r="D25">
        <v>374</v>
      </c>
      <c r="E25">
        <v>17386</v>
      </c>
      <c r="F25">
        <v>13075</v>
      </c>
      <c r="G25">
        <v>6638</v>
      </c>
      <c r="H25">
        <v>1487</v>
      </c>
      <c r="I25">
        <v>2503</v>
      </c>
      <c r="J25">
        <v>339</v>
      </c>
      <c r="K25">
        <v>24</v>
      </c>
      <c r="L25">
        <v>14</v>
      </c>
      <c r="M25">
        <v>15</v>
      </c>
      <c r="N25">
        <v>52</v>
      </c>
      <c r="O25">
        <v>36</v>
      </c>
      <c r="P25">
        <v>17</v>
      </c>
      <c r="Q25">
        <v>49</v>
      </c>
      <c r="R25">
        <v>30</v>
      </c>
      <c r="S25">
        <v>22</v>
      </c>
      <c r="T25">
        <v>46</v>
      </c>
      <c r="U25">
        <v>30</v>
      </c>
      <c r="V25">
        <v>19</v>
      </c>
      <c r="W25">
        <v>39</v>
      </c>
      <c r="X25">
        <v>25</v>
      </c>
      <c r="Y25">
        <v>15</v>
      </c>
      <c r="Z25">
        <v>7</v>
      </c>
      <c r="AA25">
        <v>5</v>
      </c>
      <c r="AB25">
        <v>4</v>
      </c>
      <c r="AC25">
        <v>41</v>
      </c>
      <c r="AD25">
        <v>36</v>
      </c>
      <c r="AE25">
        <v>9</v>
      </c>
      <c r="AF25">
        <v>39</v>
      </c>
      <c r="AG25">
        <v>25</v>
      </c>
      <c r="AH25">
        <v>17</v>
      </c>
      <c r="AI25">
        <v>0</v>
      </c>
      <c r="AJ25">
        <v>0</v>
      </c>
      <c r="AK25">
        <v>0</v>
      </c>
      <c r="AL25">
        <v>305</v>
      </c>
      <c r="AM25">
        <v>240</v>
      </c>
      <c r="AN25">
        <v>107</v>
      </c>
      <c r="AO25"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21361</v>
      </c>
      <c r="AP25"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20107</v>
      </c>
      <c r="AQ25"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7576</v>
      </c>
    </row>
    <row r="26" spans="1:43" x14ac:dyDescent="0.3">
      <c r="A26" s="1" t="s">
        <v>66</v>
      </c>
      <c r="B26">
        <v>64</v>
      </c>
      <c r="C26">
        <v>92</v>
      </c>
      <c r="D26">
        <v>18</v>
      </c>
      <c r="E26">
        <v>413</v>
      </c>
      <c r="F26">
        <v>452</v>
      </c>
      <c r="G26">
        <v>176</v>
      </c>
      <c r="H26">
        <v>1</v>
      </c>
      <c r="I26">
        <v>2</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478</v>
      </c>
      <c r="AP26"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546</v>
      </c>
      <c r="AQ26"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194</v>
      </c>
    </row>
    <row r="27" spans="1:43" x14ac:dyDescent="0.3">
      <c r="A27" s="1" t="s">
        <v>67</v>
      </c>
      <c r="B27">
        <v>17700</v>
      </c>
      <c r="C27">
        <v>10092</v>
      </c>
      <c r="D27">
        <v>11479</v>
      </c>
      <c r="E27">
        <v>7461</v>
      </c>
      <c r="F27">
        <v>4399</v>
      </c>
      <c r="G27">
        <v>4868</v>
      </c>
      <c r="H27">
        <v>1182</v>
      </c>
      <c r="I27">
        <v>754</v>
      </c>
      <c r="J27">
        <v>795</v>
      </c>
      <c r="K27">
        <v>474</v>
      </c>
      <c r="L27">
        <v>245</v>
      </c>
      <c r="M27">
        <v>313</v>
      </c>
      <c r="N27">
        <v>375</v>
      </c>
      <c r="O27">
        <v>270</v>
      </c>
      <c r="P27">
        <v>213</v>
      </c>
      <c r="Q27">
        <v>710</v>
      </c>
      <c r="R27">
        <v>420</v>
      </c>
      <c r="S27">
        <v>525</v>
      </c>
      <c r="T27">
        <v>2242</v>
      </c>
      <c r="U27">
        <v>1719</v>
      </c>
      <c r="V27">
        <v>1225</v>
      </c>
      <c r="W27">
        <v>1746</v>
      </c>
      <c r="X27">
        <v>1380</v>
      </c>
      <c r="Y27">
        <v>982</v>
      </c>
      <c r="Z27">
        <v>496</v>
      </c>
      <c r="AA27">
        <v>339</v>
      </c>
      <c r="AB27">
        <v>243</v>
      </c>
      <c r="AC27">
        <v>602</v>
      </c>
      <c r="AD27">
        <v>394</v>
      </c>
      <c r="AE27">
        <v>335</v>
      </c>
      <c r="AF27">
        <v>403</v>
      </c>
      <c r="AG27">
        <v>265</v>
      </c>
      <c r="AH27">
        <v>266</v>
      </c>
      <c r="AI27">
        <v>661</v>
      </c>
      <c r="AJ27">
        <v>414</v>
      </c>
      <c r="AK27">
        <v>539</v>
      </c>
      <c r="AL27">
        <v>1901</v>
      </c>
      <c r="AM27">
        <v>841</v>
      </c>
      <c r="AN27">
        <v>1234</v>
      </c>
      <c r="AO27"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35953</v>
      </c>
      <c r="AP27"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21112</v>
      </c>
      <c r="AQ27"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23017</v>
      </c>
    </row>
    <row r="28" spans="1:43" x14ac:dyDescent="0.3">
      <c r="A28" s="1" t="s">
        <v>68</v>
      </c>
      <c r="B28">
        <v>391</v>
      </c>
      <c r="C28">
        <v>298</v>
      </c>
      <c r="D28">
        <v>223</v>
      </c>
      <c r="E28">
        <v>733</v>
      </c>
      <c r="F28">
        <v>610</v>
      </c>
      <c r="G28">
        <v>415</v>
      </c>
      <c r="H28">
        <v>47</v>
      </c>
      <c r="I28">
        <v>43</v>
      </c>
      <c r="J28">
        <v>21</v>
      </c>
      <c r="K28">
        <v>28</v>
      </c>
      <c r="L28">
        <v>17</v>
      </c>
      <c r="M28">
        <v>10</v>
      </c>
      <c r="N28">
        <v>58</v>
      </c>
      <c r="O28">
        <v>39</v>
      </c>
      <c r="P28">
        <v>26</v>
      </c>
      <c r="Q28">
        <v>1</v>
      </c>
      <c r="R28">
        <v>2</v>
      </c>
      <c r="S28">
        <v>0</v>
      </c>
      <c r="T28">
        <v>52</v>
      </c>
      <c r="U28">
        <v>45</v>
      </c>
      <c r="V28">
        <v>46</v>
      </c>
      <c r="W28">
        <v>36</v>
      </c>
      <c r="X28">
        <v>29</v>
      </c>
      <c r="Y28">
        <v>25</v>
      </c>
      <c r="Z28">
        <v>16</v>
      </c>
      <c r="AA28">
        <v>16</v>
      </c>
      <c r="AB28">
        <v>21</v>
      </c>
      <c r="AC28">
        <v>10</v>
      </c>
      <c r="AD28">
        <v>9</v>
      </c>
      <c r="AE28">
        <v>12</v>
      </c>
      <c r="AF28">
        <v>0</v>
      </c>
      <c r="AG28">
        <v>0</v>
      </c>
      <c r="AH28">
        <v>0</v>
      </c>
      <c r="AI28">
        <v>80</v>
      </c>
      <c r="AJ28">
        <v>55</v>
      </c>
      <c r="AK28">
        <v>68</v>
      </c>
      <c r="AL28">
        <v>5</v>
      </c>
      <c r="AM28">
        <v>9</v>
      </c>
      <c r="AN28">
        <v>3</v>
      </c>
      <c r="AO28"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1457</v>
      </c>
      <c r="AP28"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1170</v>
      </c>
      <c r="AQ28"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870</v>
      </c>
    </row>
    <row r="29" spans="1:43" x14ac:dyDescent="0.3">
      <c r="A29" s="1" t="s">
        <v>69</v>
      </c>
      <c r="B29">
        <v>2534</v>
      </c>
      <c r="C29">
        <v>1919</v>
      </c>
      <c r="D29">
        <v>1411</v>
      </c>
      <c r="E29">
        <v>3361</v>
      </c>
      <c r="F29">
        <v>2933</v>
      </c>
      <c r="G29">
        <v>1947</v>
      </c>
      <c r="H29">
        <v>105</v>
      </c>
      <c r="I29">
        <v>79</v>
      </c>
      <c r="J29">
        <v>47</v>
      </c>
      <c r="K29">
        <v>65</v>
      </c>
      <c r="L29">
        <v>47</v>
      </c>
      <c r="M29">
        <v>36</v>
      </c>
      <c r="N29">
        <v>633</v>
      </c>
      <c r="O29">
        <v>671</v>
      </c>
      <c r="P29">
        <v>367</v>
      </c>
      <c r="Q29">
        <v>91</v>
      </c>
      <c r="R29">
        <v>78</v>
      </c>
      <c r="S29">
        <v>28</v>
      </c>
      <c r="T29">
        <v>452</v>
      </c>
      <c r="U29">
        <v>382</v>
      </c>
      <c r="V29">
        <v>253</v>
      </c>
      <c r="W29">
        <v>259</v>
      </c>
      <c r="X29">
        <v>235</v>
      </c>
      <c r="Y29">
        <v>143</v>
      </c>
      <c r="Z29">
        <v>193</v>
      </c>
      <c r="AA29">
        <v>147</v>
      </c>
      <c r="AB29">
        <v>110</v>
      </c>
      <c r="AC29">
        <v>94</v>
      </c>
      <c r="AD29">
        <v>84</v>
      </c>
      <c r="AE29">
        <v>46</v>
      </c>
      <c r="AF29">
        <v>87</v>
      </c>
      <c r="AG29">
        <v>50</v>
      </c>
      <c r="AH29">
        <v>39</v>
      </c>
      <c r="AI29">
        <v>619</v>
      </c>
      <c r="AJ29">
        <v>592</v>
      </c>
      <c r="AK29">
        <v>328</v>
      </c>
      <c r="AL29">
        <v>3460</v>
      </c>
      <c r="AM29">
        <v>2961</v>
      </c>
      <c r="AN29">
        <v>1329</v>
      </c>
      <c r="AO29" s="1">
        <f>SUM(_1e797e43_95da_4ae1_8733_248ade02a8f1[[#This Row],[Dangerous or Careless Driving/ Overtaking etc Cases]],_1e797e43_95da_4ae1_8733_248ade02a8f1[[#This Row],[Overspeeding Cases]],_1e797e43_95da_4ae1_8733_248ade02a8f1[[#This Row],[Driving under Influence of Drug/Alcohol Cases]],_1e797e43_95da_4ae1_8733_248ade02a8f1[[#This Row],[Physical Fatigue of Drivers Cases]],_1e797e43_95da_4ae1_8733_248ade02a8f1[[#This Row],[Defect in Mechanical Condition of Vehicle Cases]],_1e797e43_95da_4ae1_8733_248ade02a8f1[[#This Row],[Animal Crossing Cases]],_1e797e43_95da_4ae1_8733_248ade02a8f1[[#This Row],[Weather Condition (Total) Cases]],_1e797e43_95da_4ae1_8733_248ade02a8f1[[#This Row],[Weather Condition (Poor Visibility) Cases]],_1e797e43_95da_4ae1_8733_248ade02a8f1[[#This Row],[Weather Condition (Other Causes) Cases]],_1e797e43_95da_4ae1_8733_248ade02a8f1[[#This Row],[Lack of Road Infrastructure Cases]],_1e797e43_95da_4ae1_8733_248ade02a8f1[[#This Row],[Vehicles Parking at Road Shoulders Cases]],_1e797e43_95da_4ae1_8733_248ade02a8f1[[#This Row],[Causes Not Known Cases]],_1e797e43_95da_4ae1_8733_248ade02a8f1[[#This Row],[Other Causes Cases]])</f>
        <v>11953</v>
      </c>
      <c r="AP29" s="1">
        <f>SUM(_1e797e43_95da_4ae1_8733_248ade02a8f1[[#This Row],[Dangerous or Careless Driving/ Overtaking etc Injured]],_1e797e43_95da_4ae1_8733_248ade02a8f1[[#This Row],[Overspeeding Injured]],_1e797e43_95da_4ae1_8733_248ade02a8f1[[#This Row],[Driving under Influence of Drug/Alcohol Injured]],_1e797e43_95da_4ae1_8733_248ade02a8f1[[#This Row],[Physical Fatigue of Drivers Injured]],_1e797e43_95da_4ae1_8733_248ade02a8f1[[#This Row],[Defect in Mechanical Condition of Vehicle Injured]],_1e797e43_95da_4ae1_8733_248ade02a8f1[[#This Row],[Weather Condition (Total) Injured]],_1e797e43_95da_4ae1_8733_248ade02a8f1[[#This Row],[Weather Condition (Poor Visibility) Injured]],_1e797e43_95da_4ae1_8733_248ade02a8f1[[#This Row],[Weather Condition (Other Causes) Injured]],_1e797e43_95da_4ae1_8733_248ade02a8f1[[#This Row],[Lack of Road Infrastructure Injured]],_1e797e43_95da_4ae1_8733_248ade02a8f1[[#This Row],[Vehicles Parking at Road Shoulders Injured]],_1e797e43_95da_4ae1_8733_248ade02a8f1[[#This Row],[Causes Not Known Injured]],_1e797e43_95da_4ae1_8733_248ade02a8f1[[#This Row],[Other Causes Injured]])</f>
        <v>10100</v>
      </c>
      <c r="AQ29" s="1">
        <f>SUM(_1e797e43_95da_4ae1_8733_248ade02a8f1[[#This Row],[Dangerous or Careless Driving/ Overtaking etc Died]],_1e797e43_95da_4ae1_8733_248ade02a8f1[[#This Row],[Overspeeding Died]],_1e797e43_95da_4ae1_8733_248ade02a8f1[[#This Row],[Driving under Influence of Drug/Alcohol Died]],_1e797e43_95da_4ae1_8733_248ade02a8f1[[#This Row],[Physical Fatigue of Drivers Died]],_1e797e43_95da_4ae1_8733_248ade02a8f1[[#This Row],[Defect in Mechanical Condition of Vehicle Died]],_1e797e43_95da_4ae1_8733_248ade02a8f1[[#This Row],[Animal Crossing Died]],_1e797e43_95da_4ae1_8733_248ade02a8f1[[#This Row],[Weather Condition (Total) Died]],_1e797e43_95da_4ae1_8733_248ade02a8f1[[#This Row],[Weather Condition (Poor Visibility) Died]],_1e797e43_95da_4ae1_8733_248ade02a8f1[[#This Row],[Weather Condition (Other Causes) Died]],_1e797e43_95da_4ae1_8733_248ade02a8f1[[#This Row],[Lack of Road Infrastructure Died]],_1e797e43_95da_4ae1_8733_248ade02a8f1[[#This Row],[Vehicles Parking at Road Shoulders Died]],_1e797e43_95da_4ae1_8733_248ade02a8f1[[#This Row],[Causes Not Known Died]],_1e797e43_95da_4ae1_8733_248ade02a8f1[[#This Row],[Other Causes Died]])</f>
        <v>6084</v>
      </c>
    </row>
    <row r="30" spans="1:43" x14ac:dyDescent="0.3">
      <c r="A30" s="1" t="s">
        <v>100</v>
      </c>
      <c r="B30">
        <f>SUBTOTAL(109,_1e797e43_95da_4ae1_8733_248ade02a8f1[Dangerous or Careless Driving/ Overtaking etc Cases])</f>
        <v>100835</v>
      </c>
      <c r="C30">
        <f>SUBTOTAL(109,_1e797e43_95da_4ae1_8733_248ade02a8f1[Dangerous or Careless Driving/ Overtaking etc Injured])</f>
        <v>89276</v>
      </c>
      <c r="D30">
        <f>SUBTOTAL(109,_1e797e43_95da_4ae1_8733_248ade02a8f1[Dangerous or Careless Driving/ Overtaking etc Died])</f>
        <v>42184</v>
      </c>
      <c r="E30">
        <f>SUBTOTAL(109,_1e797e43_95da_4ae1_8733_248ade02a8f1[Overspeeding Cases])</f>
        <v>233314</v>
      </c>
      <c r="F30">
        <f>SUBTOTAL(109,_1e797e43_95da_4ae1_8733_248ade02a8f1[Overspeeding Injured])</f>
        <v>219850</v>
      </c>
      <c r="G30">
        <f>SUBTOTAL(109,_1e797e43_95da_4ae1_8733_248ade02a8f1[Overspeeding Died])</f>
        <v>85709</v>
      </c>
      <c r="H30">
        <f>SUBTOTAL(109,_1e797e43_95da_4ae1_8733_248ade02a8f1[Driving under Influence of Drug/Alcohol Cases])</f>
        <v>7607</v>
      </c>
      <c r="I30">
        <f>SUBTOTAL(109,_1e797e43_95da_4ae1_8733_248ade02a8f1[Driving under Influence of Drug/Alcohol Injured])</f>
        <v>7127</v>
      </c>
      <c r="J30">
        <f>SUBTOTAL(109,_1e797e43_95da_4ae1_8733_248ade02a8f1[Driving under Influence of Drug/Alcohol Died])</f>
        <v>2910</v>
      </c>
      <c r="K30">
        <f>SUBTOTAL(109,_1e797e43_95da_4ae1_8733_248ade02a8f1[Physical Fatigue of Drivers Cases])</f>
        <v>2052</v>
      </c>
      <c r="L30">
        <f>SUBTOTAL(109,_1e797e43_95da_4ae1_8733_248ade02a8f1[Physical Fatigue of Drivers Injured])</f>
        <v>1692</v>
      </c>
      <c r="M30">
        <f>SUBTOTAL(109,_1e797e43_95da_4ae1_8733_248ade02a8f1[Physical Fatigue of Drivers Died])</f>
        <v>961</v>
      </c>
      <c r="N30">
        <f>SUBTOTAL(109,_1e797e43_95da_4ae1_8733_248ade02a8f1[Defect in Mechanical Condition of Vehicle Cases])</f>
        <v>4279</v>
      </c>
      <c r="O30">
        <f>SUBTOTAL(109,_1e797e43_95da_4ae1_8733_248ade02a8f1[Defect in Mechanical Condition of Vehicle Injured])</f>
        <v>3740</v>
      </c>
      <c r="P30">
        <f>SUBTOTAL(109,_1e797e43_95da_4ae1_8733_248ade02a8f1[Defect in Mechanical Condition of Vehicle Died])</f>
        <v>2013</v>
      </c>
      <c r="Q30">
        <f>SUBTOTAL(109,_1e797e43_95da_4ae1_8733_248ade02a8f1[Animal Crossing Cases])</f>
        <v>3539</v>
      </c>
      <c r="R30">
        <f>SUBTOTAL(109,_1e797e43_95da_4ae1_8733_248ade02a8f1[Animal Crossing Injured])</f>
        <v>3013</v>
      </c>
      <c r="S30">
        <f>SUBTOTAL(109,_1e797e43_95da_4ae1_8733_248ade02a8f1[Animal Crossing Died])</f>
        <v>1823</v>
      </c>
      <c r="T30">
        <f>SUBTOTAL(109,_1e797e43_95da_4ae1_8733_248ade02a8f1[Weather Condition (Total) Cases])</f>
        <v>10983</v>
      </c>
      <c r="U30">
        <f>SUBTOTAL(109,_1e797e43_95da_4ae1_8733_248ade02a8f1[Weather Condition (Total) Injured])</f>
        <v>9592</v>
      </c>
      <c r="V30">
        <f>SUBTOTAL(109,_1e797e43_95da_4ae1_8733_248ade02a8f1[Weather Condition (Total) Died])</f>
        <v>5380</v>
      </c>
      <c r="W30">
        <f>SUBTOTAL(109,_1e797e43_95da_4ae1_8733_248ade02a8f1[Weather Condition (Poor Visibility) Cases])</f>
        <v>6651</v>
      </c>
      <c r="X30">
        <f>SUBTOTAL(109,_1e797e43_95da_4ae1_8733_248ade02a8f1[Weather Condition (Poor Visibility) Injured])</f>
        <v>5750</v>
      </c>
      <c r="Y30">
        <f>SUBTOTAL(109,_1e797e43_95da_4ae1_8733_248ade02a8f1[Weather Condition (Poor Visibility) Died])</f>
        <v>3336</v>
      </c>
      <c r="Z30">
        <f>SUBTOTAL(109,_1e797e43_95da_4ae1_8733_248ade02a8f1[Weather Condition (Other Causes) Cases])</f>
        <v>4332</v>
      </c>
      <c r="AA30">
        <f>SUBTOTAL(109,_1e797e43_95da_4ae1_8733_248ade02a8f1[Weather Condition (Other Causes) Injured])</f>
        <v>3842</v>
      </c>
      <c r="AB30">
        <f>SUBTOTAL(109,_1e797e43_95da_4ae1_8733_248ade02a8f1[Weather Condition (Other Causes) Died])</f>
        <v>2044</v>
      </c>
      <c r="AC30">
        <f>SUBTOTAL(109,_1e797e43_95da_4ae1_8733_248ade02a8f1[Lack of Road Infrastructure Cases])</f>
        <v>2425</v>
      </c>
      <c r="AD30">
        <f>SUBTOTAL(109,_1e797e43_95da_4ae1_8733_248ade02a8f1[Lack of Road Infrastructure Injured])</f>
        <v>1990</v>
      </c>
      <c r="AE30">
        <f>SUBTOTAL(109,_1e797e43_95da_4ae1_8733_248ade02a8f1[Lack of Road Infrastructure Died])</f>
        <v>1120</v>
      </c>
      <c r="AF30">
        <f>SUBTOTAL(109,_1e797e43_95da_4ae1_8733_248ade02a8f1[Vehicles Parking at Road Shoulders Cases])</f>
        <v>2747</v>
      </c>
      <c r="AG30">
        <f>SUBTOTAL(109,_1e797e43_95da_4ae1_8733_248ade02a8f1[Vehicles Parking at Road Shoulders Injured])</f>
        <v>2251</v>
      </c>
      <c r="AH30">
        <f>SUBTOTAL(109,_1e797e43_95da_4ae1_8733_248ade02a8f1[Vehicles Parking at Road Shoulders Died])</f>
        <v>1320</v>
      </c>
      <c r="AI30">
        <f>SUBTOTAL(109,_1e797e43_95da_4ae1_8733_248ade02a8f1[Causes Not Known Cases])</f>
        <v>5256</v>
      </c>
      <c r="AJ30">
        <f>SUBTOTAL(109,_1e797e43_95da_4ae1_8733_248ade02a8f1[Causes Not Known Injured])</f>
        <v>4516</v>
      </c>
      <c r="AK30">
        <f>SUBTOTAL(109,_1e797e43_95da_4ae1_8733_248ade02a8f1[Causes Not Known Died])</f>
        <v>2673</v>
      </c>
      <c r="AL30">
        <f>SUBTOTAL(109,_1e797e43_95da_4ae1_8733_248ade02a8f1[Other Causes Cases])</f>
        <v>18202</v>
      </c>
      <c r="AM30">
        <f>SUBTOTAL(109,_1e797e43_95da_4ae1_8733_248ade02a8f1[Other Causes Injured])</f>
        <v>16156</v>
      </c>
      <c r="AN30">
        <f>SUBTOTAL(109,_1e797e43_95da_4ae1_8733_248ade02a8f1[Other Causes Died])</f>
        <v>7092</v>
      </c>
      <c r="AO30">
        <f>SUBTOTAL(109,_1e797e43_95da_4ae1_8733_248ade02a8f1[Total Road Accidents Cases])</f>
        <v>402222</v>
      </c>
      <c r="AP30">
        <f>SUBTOTAL(109,_1e797e43_95da_4ae1_8733_248ade02a8f1[Total Road Accidents Injured])</f>
        <v>365782</v>
      </c>
      <c r="AQ30">
        <f>SUBTOTAL(109,_1e797e43_95da_4ae1_8733_248ade02a8f1[Total Road Accidents Died])</f>
        <v>158565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4 F A A B Q S w M E F A A C A A g A 9 a r 0 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P W q 9 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q v R W m a o 2 8 q c C A A B b C g A A E w A c A E Z v c m 1 1 b G F z L 1 N l Y 3 R p b 2 4 x L m 0 g o h g A K K A U A A A A A A A A A A A A A A A A A A A A A A A A A A A A p Z Z d b 9 o w F I b v k f g P V n o D U o D S 0 p a u 4 g K F V a u 2 t W z Q 7 q J M k + s c i F f H r v z B h q r + 9 5 0 Q J K D E K G j c k N j v e 8 7 j 4 6 8 Y Y J Y r S U b 5 f / u q W q l W T E I 1 x O Q o a M P F 5 Q V 0 T h u X Z z F t d C i 0 G 9 2 L 0 9 P G S a d L Y z g + o d 1 p O y A 9 I s B W K w R / I + U 0 A 2 y J z L w 5 U M y l I G 3 t m g t o R k p a f D G 1 I P o w u T e g z S S l k p v J Q P 2 R Q t H Y T M q k a z I z D + r h 4 w A E T 7 k F 3 Q v C I C S R E i 6 V p t f p h O S j Z C r m c t Y 7 P z s + b o f k m 1 M W R n Y h o L d + b N 4 q C T / r Y c 5 9 F A y 1 S r E v J p 8 A c 2 m T D W t M n 1 C 4 6 l m 1 1 / I h h u R x 1 d 4 X Y s S o o N r 0 r H a b I a O E y h l G H C 9 e Y B 1 u r K k 0 U 6 X T H D n r N L W C / O H r a / C L x z i 2 G 2 n P O 8 1 M + B a S 1 2 B k q Y X W / b g V c b v A b o s d x M J f u + w d Z D m 1 c o Y o T S K c R w H G k I H m c 6 x I i 9 z N Q V v 6 j M 8 E L E O B A b O b 4 r A g N / K 3 w / X y v 2 E G v C h G J j I v A N m E + n C 3 N F 6 a L V V x s h U a c R K n A D u n w o H E 9 a y m S O 1 m r b 5 g K l H C W 7 a S d n / B S g Y o p h 8 m C 8 N x K Z J r a v n M r W w 8 G 7 a P e J / F S 7 n P 5 K k r T P F 8 I V y S r 8 B w V y z d e C D E f H n 4 o P 8 B E s 4 E e C t b O o C / t q V D F I + h L 3 m a O b Q y Z s 9 a f C / z 8 r w X F m f 9 A d Q m u B b W o L W x s l T U f f n 9 B i + J 3 1 K a a a h w h z 9 w w 5 + 4 w F P p E L o d 6 y G c O + b S x H d 5 A 3 X I e Q j u t u 8 Q 1 m 1 n M e g X y p 6 z p f g d 7 8 N s / 2 t q 8 F J h F p P 4 G P d Z v H j 7 T M V k q 8 1 h y J D q 5 Z F N b e 4 e J c q J e M 8 Z U 8 L p 5 S z h L c b N y 0 x u l S W f J X 5 g + O B 2 d F 6 U H a X n v t q Y Z e 9 9 t a n x 3 1 e b q u J k y 2 2 a F 6 T P G I + z 7 y t f 0 k K t N 3 m h e h f i r V 6 t c F n 4 w X P 1 D 1 B L A Q I t A B Q A A g A I A P W q 9 F b e W z / I p Q A A A P U A A A A S A A A A A A A A A A A A A A A A A A A A A A B D b 2 5 m a W c v U G F j a 2 F n Z S 5 4 b W x Q S w E C L Q A U A A I A C A D 1 q v R W D 8 r p q 6 Q A A A D p A A A A E w A A A A A A A A A A A A A A A A D x A A A A W 0 N v b n R l b n R f V H l w Z X N d L n h t b F B L A Q I t A B Q A A g A I A P W q 9 F a Z q j b y p w I A A F s K A A A T A A A A A A A A A A A A A A A A A O I B A A B G b 3 J t d W x h c y 9 T Z W N 0 a W 9 u M S 5 t U E s F B g A A A A A D A A M A w g A A A N 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I 2 A A A A A A A A s D 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F l N z k 3 Z T Q z L T k 1 Z G E t N G F l M S 0 4 N z M z L T I 0 O G F k Z T A y Y T h m 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f M W U 3 O T d l N D N f O T V k Y V 8 0 Y W U x X z g 3 M z N f M j Q 4 Y W R l M D J h O G Y 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5 M y I g L z 4 8 R W 5 0 c n k g V H l w Z T 0 i R m l s b E V y c m 9 y Q 2 9 k Z S I g V m F s d W U 9 I n N V b m t u b 3 d u I i A v P j x F b n R y e S B U e X B l P S J G a W x s R X J y b 3 J D b 3 V u d C I g V m F s d W U 9 I m w w I i A v P j x F b n R y e S B U e X B l P S J G a W x s T G F z d F V w Z G F 0 Z W Q i I F Z h b H V l P S J k M j A y M y 0 w N y 0 y M F Q x N T o 1 M z o 0 M y 4 3 M j g x N D I 4 W i I g L z 4 8 R W 5 0 c n k g V H l w Z T 0 i R m l s b E N v b H V t b l R 5 c G V z I i B W Y W x 1 Z T 0 i c 0 F 3 W U R B d 0 1 E Q X d N R E F 3 T U R B d 0 1 E Q X d N R E F 3 T U R B d 0 1 E Q X d N R E F 3 T U R B d 0 1 E Q X d N R E F 3 T U R B d 0 1 E Q X d N P S I g L z 4 8 R W 5 0 c n k g V H l w Z T 0 i R m l s b E N v b H V t b k 5 h b W V z I i B W Y W x 1 Z T 0 i c 1 s m c X V v d D t f a W Q m c X V v d D s s J n F 1 b 3 Q 7 U 3 R h d G U v V V Q v Q 2 l 0 e S Z x d W 9 0 O y w m c X V v d D t E Y W 5 n Z X J v d X M g b 3 I g Q 2 F y Z W x l c 3 M g R H J p d m l u Z y 8 g T 3 Z l c n R h a 2 l u Z y B l d G M g Q 2 F z Z X M m c X V v d D s s J n F 1 b 3 Q 7 R G F u Z 2 V y b 3 V z I G 9 y I E N h c m V s Z X N z I E R y a X Z p b m c v I E 9 2 Z X J 0 Y W t p b m c g Z X R j I E l u a n V y Z W Q m c X V v d D s s J n F 1 b 3 Q 7 R G F u Z 2 V y b 3 V z I G 9 y I E N h c m V s Z X N z I E R y a X Z p b m c v I E 9 2 Z X J 0 Y W t p b m c g Z X R j I E R p Z W Q m c X V v d D s s J n F 1 b 3 Q 7 T 3 Z l c n N w Z W V k a W 5 n I E N h c 2 V z J n F 1 b 3 Q 7 L C Z x d W 9 0 O 0 9 2 Z X J z c G V l Z G l u Z y B J b m p 1 c m V k J n F 1 b 3 Q 7 L C Z x d W 9 0 O 0 9 2 Z X J z c G V l Z G l u Z y B E a W V k J n F 1 b 3 Q 7 L C Z x d W 9 0 O 0 R y a X Z p b m c g d W 5 k Z X I g S W 5 m b H V l b m N l I G 9 m I E R y d W c v Q W x j b 2 h v b C B D Y X N l c y Z x d W 9 0 O y w m c X V v d D t E c m l 2 a W 5 n I H V u Z G V y I E l u Z m x 1 Z W 5 j Z S B v Z i B E c n V n L 0 F s Y 2 9 o b 2 w g S W 5 q d X J l Z C Z x d W 9 0 O y w m c X V v d D t E c m l 2 a W 5 n I H V u Z G V y I E l u Z m x 1 Z W 5 j Z S B v Z i B E c n V n L 0 F s Y 2 9 o b 2 w g R G l l Z C Z x d W 9 0 O y w m c X V v d D t Q a H l z a W N h b C B G Y X R p Z 3 V l I G 9 m I E R y a X Z l c n M g Q 2 F z Z X M m c X V v d D s s J n F 1 b 3 Q 7 U G h 5 c 2 l j Y W w g R m F 0 a W d 1 Z S B v Z i B E c m l 2 Z X J z I E l u a n V y Z W Q m c X V v d D s s J n F 1 b 3 Q 7 U G h 5 c 2 l j Y W w g R m F 0 a W d 1 Z S B v Z i B E c m l 2 Z X J z I E R p Z W Q m c X V v d D s s J n F 1 b 3 Q 7 R G V m Z W N 0 I G l u I E 1 l Y 2 h h b m l j Y W w g Q 2 9 u Z G l 0 a W 9 u I G 9 m I F Z l a G l j b G U g Q 2 F z Z X M m c X V v d D s s J n F 1 b 3 Q 7 R G V m Z W N 0 I G l u I E 1 l Y 2 h h b m l j Y W w g Q 2 9 u Z G l 0 a W 9 u I G 9 m I F Z l a G l j b G U g S W 5 q d X J l Z C Z x d W 9 0 O y w m c X V v d D t E Z W Z l Y 3 Q g a W 4 g T W V j a G F u a W N h b C B D b 2 5 k a X R p b 2 4 g b 2 Y g V m V o a W N s Z S B E a W V k J n F 1 b 3 Q 7 L C Z x d W 9 0 O 0 F u a W 1 h b C B D c m 9 z c 2 l u Z y B D Y X N l c y Z x d W 9 0 O y w m c X V v d D t B b m l t Y W w g Q 3 J v c 3 N p b m c g S W 5 q d X J l Z C Z x d W 9 0 O y w m c X V v d D t B b m l t Y W w g Q 3 J v c 3 N p b m c g R G l l Z C Z x d W 9 0 O y w m c X V v d D t X Z W F 0 a G V y I E N v b m R p d G l v b i A o V G 9 0 Y W w p I E N h c 2 V z J n F 1 b 3 Q 7 L C Z x d W 9 0 O 1 d l Y X R o Z X I g Q 2 9 u Z G l 0 a W 9 u I C h U b 3 R h b C k g S W 5 q d X J l Z C Z x d W 9 0 O y w m c X V v d D t X Z W F 0 a G V y I E N v b m R p d G l v b i A o V G 9 0 Y W w p I E R p Z W Q m c X V v d D s s J n F 1 b 3 Q 7 V 2 V h d G h l c i B D b 2 5 k a X R p b 2 4 g K F B v b 3 I g V m l z a W J p b G l 0 e S k g Q 2 F z Z X M m c X V v d D s s J n F 1 b 3 Q 7 V 2 V h d G h l c i B D b 2 5 k a X R p b 2 4 g K F B v b 3 I g V m l z a W J p b G l 0 e S k g S W 5 q d X J l Z C Z x d W 9 0 O y w m c X V v d D t X Z W F 0 a G V y I E N v b m R p d G l v b i A o U G 9 v c i B W a X N p Y m l s a X R 5 K S B E a W V k J n F 1 b 3 Q 7 L C Z x d W 9 0 O 1 d l Y X R o Z X I g Q 2 9 u Z G l 0 a W 9 u I C h P d G h l c i B D Y X V z Z X M p I E N h c 2 V z J n F 1 b 3 Q 7 L C Z x d W 9 0 O 1 d l Y X R o Z X I g Q 2 9 u Z G l 0 a W 9 u I C h P d G h l c i B D Y X V z Z X M p I E l u a n V y Z W Q m c X V v d D s s J n F 1 b 3 Q 7 V 2 V h d G h l c i B D b 2 5 k a X R p b 2 4 g K E 9 0 a G V y I E N h d X N l c y k g R G l l Z C Z x d W 9 0 O y w m c X V v d D t M Y W N r I G 9 m I F J v Y W Q g S W 5 m c m F z d H J 1 Y 3 R 1 c m U g Q 2 F z Z X M m c X V v d D s s J n F 1 b 3 Q 7 T G F j a y B v Z i B S b 2 F k I E l u Z n J h c 3 R y d W N 0 d X J l I E l u a n V y Z W Q m c X V v d D s s J n F 1 b 3 Q 7 T G F j a y B v Z i B S b 2 F k I E l u Z n J h c 3 R y d W N 0 d X J l I E R p Z W Q m c X V v d D s s J n F 1 b 3 Q 7 V m V o a W N s Z X M g U G F y a 2 l u Z y B h d C B S b 2 F k I F N o b 3 V s Z G V y c y B D Y X N l c y Z x d W 9 0 O y w m c X V v d D t W Z W h p Y 2 x l c y B Q Y X J r a W 5 n I G F 0 I F J v Y W Q g U 2 h v d W x k Z X J z I E l u a n V y Z W Q m c X V v d D s s J n F 1 b 3 Q 7 V m V o a W N s Z X M g U G F y a 2 l u Z y B h d C B S b 2 F k I F N o b 3 V s Z G V y c y B E a W V k J n F 1 b 3 Q 7 L C Z x d W 9 0 O 0 N h d X N l c y B O b 3 Q g S 2 5 v d 2 4 g Q 2 F z Z X M m c X V v d D s s J n F 1 b 3 Q 7 Q 2 F 1 c 2 V z I E 5 v d C B L b m 9 3 b i B J b m p 1 c m V k J n F 1 b 3 Q 7 L C Z x d W 9 0 O 0 N h d X N l c y B O b 3 Q g S 2 5 v d 2 4 g R G l l Z C Z x d W 9 0 O y w m c X V v d D t P d G h l c i B D Y X V z Z X M g Q 2 F z Z X M m c X V v d D s s J n F 1 b 3 Q 7 T 3 R o Z X I g Q 2 F 1 c 2 V z I E l u a n V y Z W Q m c X V v d D s s J n F 1 b 3 Q 7 T 3 R o Z X I g Q 2 F 1 c 2 V z I E R p Z W Q m c X V v d D s s J n F 1 b 3 Q 7 V G 9 0 Y W w g U m 9 h Z C B B Y 2 N p Z G V u d H M g Q 2 F z Z X M m c X V v d D s s J n F 1 b 3 Q 7 V G 9 0 Y W w g U m 9 h Z C B B Y 2 N p Z G V u d H M g S W 5 q d X J l Z C Z x d W 9 0 O y w m c X V v d D t U b 3 R h b C B S b 2 F k I E F j Y 2 l k Z W 5 0 c y B E a W V k J n F 1 b 3 Q 7 X S 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z F l N z k 3 Z T Q z L T k 1 Z G E t N G F l M S 0 4 N z M z L T I 0 O G F k Z T A y Y T h m M S 9 D a G F u Z 2 V k I F R 5 c G U u e 1 9 p Z C w w f S Z x d W 9 0 O y w m c X V v d D t T Z W N 0 a W 9 u M S 8 x Z T c 5 N 2 U 0 M y 0 5 N W R h L T R h Z T E t O D c z M y 0 y N D h h Z G U w M m E 4 Z j E v Q 2 h h b m d l Z C B U e X B l L n t T d G F 0 Z S 9 V V C 9 D a X R 5 L D F 9 J n F 1 b 3 Q 7 L C Z x d W 9 0 O 1 N l Y 3 R p b 2 4 x L z F l N z k 3 Z T Q z L T k 1 Z G E t N G F l M S 0 4 N z M z L T I 0 O G F k Z T A y Y T h m M S 9 D a G F u Z 2 V k I F R 5 c G U u e 0 R h b m d l c m 9 1 c y B v c i B D Y X J l b G V z c y B E c m l 2 a W 5 n L y B P d m V y d G F r a W 5 n I G V 0 Y y B D Y X N l c y w y f S Z x d W 9 0 O y w m c X V v d D t T Z W N 0 a W 9 u M S 8 x Z T c 5 N 2 U 0 M y 0 5 N W R h L T R h Z T E t O D c z M y 0 y N D h h Z G U w M m E 4 Z j E v Q 2 h h b m d l Z C B U e X B l L n t E Y W 5 n Z X J v d X M g b 3 I g Q 2 F y Z W x l c 3 M g R H J p d m l u Z y 8 g T 3 Z l c n R h a 2 l u Z y B l d G M g S W 5 q d X J l Z C w z f S Z x d W 9 0 O y w m c X V v d D t T Z W N 0 a W 9 u M S 8 x Z T c 5 N 2 U 0 M y 0 5 N W R h L T R h Z T E t O D c z M y 0 y N D h h Z G U w M m E 4 Z j E v Q 2 h h b m d l Z C B U e X B l L n t E Y W 5 n Z X J v d X M g b 3 I g Q 2 F y Z W x l c 3 M g R H J p d m l u Z y 8 g T 3 Z l c n R h a 2 l u Z y B l d G M g R G l l Z C w 0 f S Z x d W 9 0 O y w m c X V v d D t T Z W N 0 a W 9 u M S 8 x Z T c 5 N 2 U 0 M y 0 5 N W R h L T R h Z T E t O D c z M y 0 y N D h h Z G U w M m E 4 Z j E v Q 2 h h b m d l Z C B U e X B l L n t P d m V y c 3 B l Z W R p b m c g Q 2 F z Z X M s N X 0 m c X V v d D s s J n F 1 b 3 Q 7 U 2 V j d G l v b j E v M W U 3 O T d l N D M t O T V k Y S 0 0 Y W U x L T g 3 M z M t M j Q 4 Y W R l M D J h O G Y x L 0 N o Y W 5 n Z W Q g V H l w Z S 5 7 T 3 Z l c n N w Z W V k a W 5 n I E l u a n V y Z W Q s N n 0 m c X V v d D s s J n F 1 b 3 Q 7 U 2 V j d G l v b j E v M W U 3 O T d l N D M t O T V k Y S 0 0 Y W U x L T g 3 M z M t M j Q 4 Y W R l M D J h O G Y x L 0 N o Y W 5 n Z W Q g V H l w Z S 5 7 T 3 Z l c n N w Z W V k a W 5 n I E R p Z W Q s N 3 0 m c X V v d D s s J n F 1 b 3 Q 7 U 2 V j d G l v b j E v M W U 3 O T d l N D M t O T V k Y S 0 0 Y W U x L T g 3 M z M t M j Q 4 Y W R l M D J h O G Y x L 0 N o Y W 5 n Z W Q g V H l w Z S 5 7 R H J p d m l u Z y B 1 b m R l c i B J b m Z s d W V u Y 2 U g b 2 Y g R H J 1 Z y 9 B b G N v a G 9 s I E N h c 2 V z L D h 9 J n F 1 b 3 Q 7 L C Z x d W 9 0 O 1 N l Y 3 R p b 2 4 x L z F l N z k 3 Z T Q z L T k 1 Z G E t N G F l M S 0 4 N z M z L T I 0 O G F k Z T A y Y T h m M S 9 D a G F u Z 2 V k I F R 5 c G U u e 0 R y a X Z p b m c g d W 5 k Z X I g S W 5 m b H V l b m N l I G 9 m I E R y d W c v Q W x j b 2 h v b C B J b m p 1 c m V k L D l 9 J n F 1 b 3 Q 7 L C Z x d W 9 0 O 1 N l Y 3 R p b 2 4 x L z F l N z k 3 Z T Q z L T k 1 Z G E t N G F l M S 0 4 N z M z L T I 0 O G F k Z T A y Y T h m M S 9 D a G F u Z 2 V k I F R 5 c G U u e 0 R y a X Z p b m c g d W 5 k Z X I g S W 5 m b H V l b m N l I G 9 m I E R y d W c v Q W x j b 2 h v b C B E a W V k L D E w f S Z x d W 9 0 O y w m c X V v d D t T Z W N 0 a W 9 u M S 8 x Z T c 5 N 2 U 0 M y 0 5 N W R h L T R h Z T E t O D c z M y 0 y N D h h Z G U w M m E 4 Z j E v Q 2 h h b m d l Z C B U e X B l L n t Q a H l z a W N h b C B G Y X R p Z 3 V l I G 9 m I E R y a X Z l c n M g Q 2 F z Z X M s M T F 9 J n F 1 b 3 Q 7 L C Z x d W 9 0 O 1 N l Y 3 R p b 2 4 x L z F l N z k 3 Z T Q z L T k 1 Z G E t N G F l M S 0 4 N z M z L T I 0 O G F k Z T A y Y T h m M S 9 D a G F u Z 2 V k I F R 5 c G U u e 1 B o e X N p Y 2 F s I E Z h d G l n d W U g b 2 Y g R H J p d m V y c y B J b m p 1 c m V k L D E y f S Z x d W 9 0 O y w m c X V v d D t T Z W N 0 a W 9 u M S 8 x Z T c 5 N 2 U 0 M y 0 5 N W R h L T R h Z T E t O D c z M y 0 y N D h h Z G U w M m E 4 Z j E v Q 2 h h b m d l Z C B U e X B l L n t Q a H l z a W N h b C B G Y X R p Z 3 V l I G 9 m I E R y a X Z l c n M g R G l l Z C w x M 3 0 m c X V v d D s s J n F 1 b 3 Q 7 U 2 V j d G l v b j E v M W U 3 O T d l N D M t O T V k Y S 0 0 Y W U x L T g 3 M z M t M j Q 4 Y W R l M D J h O G Y x L 0 N o Y W 5 n Z W Q g V H l w Z S 5 7 R G V m Z W N 0 I G l u I E 1 l Y 2 h h b m l j Y W w g Q 2 9 u Z G l 0 a W 9 u I G 9 m I F Z l a G l j b G U g Q 2 F z Z X M s M T R 9 J n F 1 b 3 Q 7 L C Z x d W 9 0 O 1 N l Y 3 R p b 2 4 x L z F l N z k 3 Z T Q z L T k 1 Z G E t N G F l M S 0 4 N z M z L T I 0 O G F k Z T A y Y T h m M S 9 D a G F u Z 2 V k I F R 5 c G U u e 0 R l Z m V j d C B p b i B N Z W N o Y W 5 p Y 2 F s I E N v b m R p d G l v b i B v Z i B W Z W h p Y 2 x l I E l u a n V y Z W Q s M T V 9 J n F 1 b 3 Q 7 L C Z x d W 9 0 O 1 N l Y 3 R p b 2 4 x L z F l N z k 3 Z T Q z L T k 1 Z G E t N G F l M S 0 4 N z M z L T I 0 O G F k Z T A y Y T h m M S 9 D a G F u Z 2 V k I F R 5 c G U u e 0 R l Z m V j d C B p b i B N Z W N o Y W 5 p Y 2 F s I E N v b m R p d G l v b i B v Z i B W Z W h p Y 2 x l I E R p Z W Q s M T Z 9 J n F 1 b 3 Q 7 L C Z x d W 9 0 O 1 N l Y 3 R p b 2 4 x L z F l N z k 3 Z T Q z L T k 1 Z G E t N G F l M S 0 4 N z M z L T I 0 O G F k Z T A y Y T h m M S 9 D a G F u Z 2 V k I F R 5 c G U u e 0 F u a W 1 h b C B D c m 9 z c 2 l u Z y B D Y X N l c y w x N 3 0 m c X V v d D s s J n F 1 b 3 Q 7 U 2 V j d G l v b j E v M W U 3 O T d l N D M t O T V k Y S 0 0 Y W U x L T g 3 M z M t M j Q 4 Y W R l M D J h O G Y x L 0 N o Y W 5 n Z W Q g V H l w Z S 5 7 Q W 5 p b W F s I E N y b 3 N z a W 5 n I E l u a n V y Z W Q s M T h 9 J n F 1 b 3 Q 7 L C Z x d W 9 0 O 1 N l Y 3 R p b 2 4 x L z F l N z k 3 Z T Q z L T k 1 Z G E t N G F l M S 0 4 N z M z L T I 0 O G F k Z T A y Y T h m M S 9 D a G F u Z 2 V k I F R 5 c G U u e 0 F u a W 1 h b C B D c m 9 z c 2 l u Z y B E a W V k L D E 5 f S Z x d W 9 0 O y w m c X V v d D t T Z W N 0 a W 9 u M S 8 x Z T c 5 N 2 U 0 M y 0 5 N W R h L T R h Z T E t O D c z M y 0 y N D h h Z G U w M m E 4 Z j E v Q 2 h h b m d l Z C B U e X B l L n t X Z W F 0 a G V y I E N v b m R p d G l v b i A o V G 9 0 Y W w p I E N h c 2 V z L D I w f S Z x d W 9 0 O y w m c X V v d D t T Z W N 0 a W 9 u M S 8 x Z T c 5 N 2 U 0 M y 0 5 N W R h L T R h Z T E t O D c z M y 0 y N D h h Z G U w M m E 4 Z j E v Q 2 h h b m d l Z C B U e X B l L n t X Z W F 0 a G V y I E N v b m R p d G l v b i A o V G 9 0 Y W w p I E l u a n V y Z W Q s M j F 9 J n F 1 b 3 Q 7 L C Z x d W 9 0 O 1 N l Y 3 R p b 2 4 x L z F l N z k 3 Z T Q z L T k 1 Z G E t N G F l M S 0 4 N z M z L T I 0 O G F k Z T A y Y T h m M S 9 D a G F u Z 2 V k I F R 5 c G U u e 1 d l Y X R o Z X I g Q 2 9 u Z G l 0 a W 9 u I C h U b 3 R h b C k g R G l l Z C w y M n 0 m c X V v d D s s J n F 1 b 3 Q 7 U 2 V j d G l v b j E v M W U 3 O T d l N D M t O T V k Y S 0 0 Y W U x L T g 3 M z M t M j Q 4 Y W R l M D J h O G Y x L 0 N o Y W 5 n Z W Q g V H l w Z S 5 7 V 2 V h d G h l c i B D b 2 5 k a X R p b 2 4 g K F B v b 3 I g V m l z a W J p b G l 0 e S k g Q 2 F z Z X M s M j N 9 J n F 1 b 3 Q 7 L C Z x d W 9 0 O 1 N l Y 3 R p b 2 4 x L z F l N z k 3 Z T Q z L T k 1 Z G E t N G F l M S 0 4 N z M z L T I 0 O G F k Z T A y Y T h m M S 9 D a G F u Z 2 V k I F R 5 c G U u e 1 d l Y X R o Z X I g Q 2 9 u Z G l 0 a W 9 u I C h Q b 2 9 y I F Z p c 2 l i a W x p d H k p I E l u a n V y Z W Q s M j R 9 J n F 1 b 3 Q 7 L C Z x d W 9 0 O 1 N l Y 3 R p b 2 4 x L z F l N z k 3 Z T Q z L T k 1 Z G E t N G F l M S 0 4 N z M z L T I 0 O G F k Z T A y Y T h m M S 9 D a G F u Z 2 V k I F R 5 c G U u e 1 d l Y X R o Z X I g Q 2 9 u Z G l 0 a W 9 u I C h Q b 2 9 y I F Z p c 2 l i a W x p d H k p I E R p Z W Q s M j V 9 J n F 1 b 3 Q 7 L C Z x d W 9 0 O 1 N l Y 3 R p b 2 4 x L z F l N z k 3 Z T Q z L T k 1 Z G E t N G F l M S 0 4 N z M z L T I 0 O G F k Z T A y Y T h m M S 9 D a G F u Z 2 V k I F R 5 c G U u e 1 d l Y X R o Z X I g Q 2 9 u Z G l 0 a W 9 u I C h P d G h l c i B D Y X V z Z X M p I E N h c 2 V z L D I 2 f S Z x d W 9 0 O y w m c X V v d D t T Z W N 0 a W 9 u M S 8 x Z T c 5 N 2 U 0 M y 0 5 N W R h L T R h Z T E t O D c z M y 0 y N D h h Z G U w M m E 4 Z j E v Q 2 h h b m d l Z C B U e X B l L n t X Z W F 0 a G V y I E N v b m R p d G l v b i A o T 3 R o Z X I g Q 2 F 1 c 2 V z K S B J b m p 1 c m V k L D I 3 f S Z x d W 9 0 O y w m c X V v d D t T Z W N 0 a W 9 u M S 8 x Z T c 5 N 2 U 0 M y 0 5 N W R h L T R h Z T E t O D c z M y 0 y N D h h Z G U w M m E 4 Z j E v Q 2 h h b m d l Z C B U e X B l L n t X Z W F 0 a G V y I E N v b m R p d G l v b i A o T 3 R o Z X I g Q 2 F 1 c 2 V z K S B E a W V k L D I 4 f S Z x d W 9 0 O y w m c X V v d D t T Z W N 0 a W 9 u M S 8 x Z T c 5 N 2 U 0 M y 0 5 N W R h L T R h Z T E t O D c z M y 0 y N D h h Z G U w M m E 4 Z j E v Q 2 h h b m d l Z C B U e X B l L n t M Y W N r I G 9 m I F J v Y W Q g S W 5 m c m F z d H J 1 Y 3 R 1 c m U g Q 2 F z Z X M s M j l 9 J n F 1 b 3 Q 7 L C Z x d W 9 0 O 1 N l Y 3 R p b 2 4 x L z F l N z k 3 Z T Q z L T k 1 Z G E t N G F l M S 0 4 N z M z L T I 0 O G F k Z T A y Y T h m M S 9 D a G F u Z 2 V k I F R 5 c G U u e 0 x h Y 2 s g b 2 Y g U m 9 h Z C B J b m Z y Y X N 0 c n V j d H V y Z S B J b m p 1 c m V k L D M w f S Z x d W 9 0 O y w m c X V v d D t T Z W N 0 a W 9 u M S 8 x Z T c 5 N 2 U 0 M y 0 5 N W R h L T R h Z T E t O D c z M y 0 y N D h h Z G U w M m E 4 Z j E v Q 2 h h b m d l Z C B U e X B l L n t M Y W N r I G 9 m I F J v Y W Q g S W 5 m c m F z d H J 1 Y 3 R 1 c m U g R G l l Z C w z M X 0 m c X V v d D s s J n F 1 b 3 Q 7 U 2 V j d G l v b j E v M W U 3 O T d l N D M t O T V k Y S 0 0 Y W U x L T g 3 M z M t M j Q 4 Y W R l M D J h O G Y x L 0 N o Y W 5 n Z W Q g V H l w Z S 5 7 V m V o a W N s Z X M g U G F y a 2 l u Z y B h d C B S b 2 F k I F N o b 3 V s Z G V y c y B D Y X N l c y w z M n 0 m c X V v d D s s J n F 1 b 3 Q 7 U 2 V j d G l v b j E v M W U 3 O T d l N D M t O T V k Y S 0 0 Y W U x L T g 3 M z M t M j Q 4 Y W R l M D J h O G Y x L 0 N o Y W 5 n Z W Q g V H l w Z S 5 7 V m V o a W N s Z X M g U G F y a 2 l u Z y B h d C B S b 2 F k I F N o b 3 V s Z G V y c y B J b m p 1 c m V k L D M z f S Z x d W 9 0 O y w m c X V v d D t T Z W N 0 a W 9 u M S 8 x Z T c 5 N 2 U 0 M y 0 5 N W R h L T R h Z T E t O D c z M y 0 y N D h h Z G U w M m E 4 Z j E v Q 2 h h b m d l Z C B U e X B l L n t W Z W h p Y 2 x l c y B Q Y X J r a W 5 n I G F 0 I F J v Y W Q g U 2 h v d W x k Z X J z I E R p Z W Q s M z R 9 J n F 1 b 3 Q 7 L C Z x d W 9 0 O 1 N l Y 3 R p b 2 4 x L z F l N z k 3 Z T Q z L T k 1 Z G E t N G F l M S 0 4 N z M z L T I 0 O G F k Z T A y Y T h m M S 9 D a G F u Z 2 V k I F R 5 c G U u e 0 N h d X N l c y B O b 3 Q g S 2 5 v d 2 4 g Q 2 F z Z X M s M z V 9 J n F 1 b 3 Q 7 L C Z x d W 9 0 O 1 N l Y 3 R p b 2 4 x L z F l N z k 3 Z T Q z L T k 1 Z G E t N G F l M S 0 4 N z M z L T I 0 O G F k Z T A y Y T h m M S 9 D a G F u Z 2 V k I F R 5 c G U u e 0 N h d X N l c y B O b 3 Q g S 2 5 v d 2 4 g S W 5 q d X J l Z C w z N n 0 m c X V v d D s s J n F 1 b 3 Q 7 U 2 V j d G l v b j E v M W U 3 O T d l N D M t O T V k Y S 0 0 Y W U x L T g 3 M z M t M j Q 4 Y W R l M D J h O G Y x L 0 N o Y W 5 n Z W Q g V H l w Z S 5 7 Q 2 F 1 c 2 V z I E 5 v d C B L b m 9 3 b i B E a W V k L D M 3 f S Z x d W 9 0 O y w m c X V v d D t T Z W N 0 a W 9 u M S 8 x Z T c 5 N 2 U 0 M y 0 5 N W R h L T R h Z T E t O D c z M y 0 y N D h h Z G U w M m E 4 Z j E v Q 2 h h b m d l Z C B U e X B l L n t P d G h l c i B D Y X V z Z X M g Q 2 F z Z X M s M z h 9 J n F 1 b 3 Q 7 L C Z x d W 9 0 O 1 N l Y 3 R p b 2 4 x L z F l N z k 3 Z T Q z L T k 1 Z G E t N G F l M S 0 4 N z M z L T I 0 O G F k Z T A y Y T h m M S 9 D a G F u Z 2 V k I F R 5 c G U u e 0 9 0 a G V y I E N h d X N l c y B J b m p 1 c m V k L D M 5 f S Z x d W 9 0 O y w m c X V v d D t T Z W N 0 a W 9 u M S 8 x Z T c 5 N 2 U 0 M y 0 5 N W R h L T R h Z T E t O D c z M y 0 y N D h h Z G U w M m E 4 Z j E v Q 2 h h b m d l Z C B U e X B l L n t P d G h l c i B D Y X V z Z X M g R G l l Z C w 0 M H 0 m c X V v d D s s J n F 1 b 3 Q 7 U 2 V j d G l v b j E v M W U 3 O T d l N D M t O T V k Y S 0 0 Y W U x L T g 3 M z M t M j Q 4 Y W R l M D J h O G Y x L 0 N o Y W 5 n Z W Q g V H l w Z S 5 7 V G 9 0 Y W w g U m 9 h Z C B B Y 2 N p Z G V u d H M g Q 2 F z Z X M s N D F 9 J n F 1 b 3 Q 7 L C Z x d W 9 0 O 1 N l Y 3 R p b 2 4 x L z F l N z k 3 Z T Q z L T k 1 Z G E t N G F l M S 0 4 N z M z L T I 0 O G F k Z T A y Y T h m M S 9 D a G F u Z 2 V k I F R 5 c G U u e 1 R v d G F s I F J v Y W Q g Q W N j a W R l b n R z I E l u a n V y Z W Q s N D J 9 J n F 1 b 3 Q 7 L C Z x d W 9 0 O 1 N l Y 3 R p b 2 4 x L z F l N z k 3 Z T Q z L T k 1 Z G E t N G F l M S 0 4 N z M z L T I 0 O G F k Z T A y Y T h m M S 9 D a G F u Z 2 V k I F R 5 c G U u e 1 R v d G F s I F J v Y W Q g Q W N j a W R l b n R z I E R p Z W Q s N D N 9 J n F 1 b 3 Q 7 X S w m c X V v d D t D b 2 x 1 b W 5 D b 3 V u d C Z x d W 9 0 O z o 0 N C w m c X V v d D t L Z X l D b 2 x 1 b W 5 O Y W 1 l c y Z x d W 9 0 O z p b X S w m c X V v d D t D b 2 x 1 b W 5 J Z G V u d G l 0 a W V z J n F 1 b 3 Q 7 O l s m c X V v d D t T Z W N 0 a W 9 u M S 8 x Z T c 5 N 2 U 0 M y 0 5 N W R h L T R h Z T E t O D c z M y 0 y N D h h Z G U w M m E 4 Z j E v Q 2 h h b m d l Z C B U e X B l L n t f a W Q s M H 0 m c X V v d D s s J n F 1 b 3 Q 7 U 2 V j d G l v b j E v M W U 3 O T d l N D M t O T V k Y S 0 0 Y W U x L T g 3 M z M t M j Q 4 Y W R l M D J h O G Y x L 0 N o Y W 5 n Z W Q g V H l w Z S 5 7 U 3 R h d G U v V V Q v Q 2 l 0 e S w x f S Z x d W 9 0 O y w m c X V v d D t T Z W N 0 a W 9 u M S 8 x Z T c 5 N 2 U 0 M y 0 5 N W R h L T R h Z T E t O D c z M y 0 y N D h h Z G U w M m E 4 Z j E v Q 2 h h b m d l Z C B U e X B l L n t E Y W 5 n Z X J v d X M g b 3 I g Q 2 F y Z W x l c 3 M g R H J p d m l u Z y 8 g T 3 Z l c n R h a 2 l u Z y B l d G M g Q 2 F z Z X M s M n 0 m c X V v d D s s J n F 1 b 3 Q 7 U 2 V j d G l v b j E v M W U 3 O T d l N D M t O T V k Y S 0 0 Y W U x L T g 3 M z M t M j Q 4 Y W R l M D J h O G Y x L 0 N o Y W 5 n Z W Q g V H l w Z S 5 7 R G F u Z 2 V y b 3 V z I G 9 y I E N h c m V s Z X N z I E R y a X Z p b m c v I E 9 2 Z X J 0 Y W t p b m c g Z X R j I E l u a n V y Z W Q s M 3 0 m c X V v d D s s J n F 1 b 3 Q 7 U 2 V j d G l v b j E v M W U 3 O T d l N D M t O T V k Y S 0 0 Y W U x L T g 3 M z M t M j Q 4 Y W R l M D J h O G Y x L 0 N o Y W 5 n Z W Q g V H l w Z S 5 7 R G F u Z 2 V y b 3 V z I G 9 y I E N h c m V s Z X N z I E R y a X Z p b m c v I E 9 2 Z X J 0 Y W t p b m c g Z X R j I E R p Z W Q s N H 0 m c X V v d D s s J n F 1 b 3 Q 7 U 2 V j d G l v b j E v M W U 3 O T d l N D M t O T V k Y S 0 0 Y W U x L T g 3 M z M t M j Q 4 Y W R l M D J h O G Y x L 0 N o Y W 5 n Z W Q g V H l w Z S 5 7 T 3 Z l c n N w Z W V k a W 5 n I E N h c 2 V z L D V 9 J n F 1 b 3 Q 7 L C Z x d W 9 0 O 1 N l Y 3 R p b 2 4 x L z F l N z k 3 Z T Q z L T k 1 Z G E t N G F l M S 0 4 N z M z L T I 0 O G F k Z T A y Y T h m M S 9 D a G F u Z 2 V k I F R 5 c G U u e 0 9 2 Z X J z c G V l Z G l u Z y B J b m p 1 c m V k L D Z 9 J n F 1 b 3 Q 7 L C Z x d W 9 0 O 1 N l Y 3 R p b 2 4 x L z F l N z k 3 Z T Q z L T k 1 Z G E t N G F l M S 0 4 N z M z L T I 0 O G F k Z T A y Y T h m M S 9 D a G F u Z 2 V k I F R 5 c G U u e 0 9 2 Z X J z c G V l Z G l u Z y B E a W V k L D d 9 J n F 1 b 3 Q 7 L C Z x d W 9 0 O 1 N l Y 3 R p b 2 4 x L z F l N z k 3 Z T Q z L T k 1 Z G E t N G F l M S 0 4 N z M z L T I 0 O G F k Z T A y Y T h m M S 9 D a G F u Z 2 V k I F R 5 c G U u e 0 R y a X Z p b m c g d W 5 k Z X I g S W 5 m b H V l b m N l I G 9 m I E R y d W c v Q W x j b 2 h v b C B D Y X N l c y w 4 f S Z x d W 9 0 O y w m c X V v d D t T Z W N 0 a W 9 u M S 8 x Z T c 5 N 2 U 0 M y 0 5 N W R h L T R h Z T E t O D c z M y 0 y N D h h Z G U w M m E 4 Z j E v Q 2 h h b m d l Z C B U e X B l L n t E c m l 2 a W 5 n I H V u Z G V y I E l u Z m x 1 Z W 5 j Z S B v Z i B E c n V n L 0 F s Y 2 9 o b 2 w g S W 5 q d X J l Z C w 5 f S Z x d W 9 0 O y w m c X V v d D t T Z W N 0 a W 9 u M S 8 x Z T c 5 N 2 U 0 M y 0 5 N W R h L T R h Z T E t O D c z M y 0 y N D h h Z G U w M m E 4 Z j E v Q 2 h h b m d l Z C B U e X B l L n t E c m l 2 a W 5 n I H V u Z G V y I E l u Z m x 1 Z W 5 j Z S B v Z i B E c n V n L 0 F s Y 2 9 o b 2 w g R G l l Z C w x M H 0 m c X V v d D s s J n F 1 b 3 Q 7 U 2 V j d G l v b j E v M W U 3 O T d l N D M t O T V k Y S 0 0 Y W U x L T g 3 M z M t M j Q 4 Y W R l M D J h O G Y x L 0 N o Y W 5 n Z W Q g V H l w Z S 5 7 U G h 5 c 2 l j Y W w g R m F 0 a W d 1 Z S B v Z i B E c m l 2 Z X J z I E N h c 2 V z L D E x f S Z x d W 9 0 O y w m c X V v d D t T Z W N 0 a W 9 u M S 8 x Z T c 5 N 2 U 0 M y 0 5 N W R h L T R h Z T E t O D c z M y 0 y N D h h Z G U w M m E 4 Z j E v Q 2 h h b m d l Z C B U e X B l L n t Q a H l z a W N h b C B G Y X R p Z 3 V l I G 9 m I E R y a X Z l c n M g S W 5 q d X J l Z C w x M n 0 m c X V v d D s s J n F 1 b 3 Q 7 U 2 V j d G l v b j E v M W U 3 O T d l N D M t O T V k Y S 0 0 Y W U x L T g 3 M z M t M j Q 4 Y W R l M D J h O G Y x L 0 N o Y W 5 n Z W Q g V H l w Z S 5 7 U G h 5 c 2 l j Y W w g R m F 0 a W d 1 Z S B v Z i B E c m l 2 Z X J z I E R p Z W Q s M T N 9 J n F 1 b 3 Q 7 L C Z x d W 9 0 O 1 N l Y 3 R p b 2 4 x L z F l N z k 3 Z T Q z L T k 1 Z G E t N G F l M S 0 4 N z M z L T I 0 O G F k Z T A y Y T h m M S 9 D a G F u Z 2 V k I F R 5 c G U u e 0 R l Z m V j d C B p b i B N Z W N o Y W 5 p Y 2 F s I E N v b m R p d G l v b i B v Z i B W Z W h p Y 2 x l I E N h c 2 V z L D E 0 f S Z x d W 9 0 O y w m c X V v d D t T Z W N 0 a W 9 u M S 8 x Z T c 5 N 2 U 0 M y 0 5 N W R h L T R h Z T E t O D c z M y 0 y N D h h Z G U w M m E 4 Z j E v Q 2 h h b m d l Z C B U e X B l L n t E Z W Z l Y 3 Q g a W 4 g T W V j a G F u a W N h b C B D b 2 5 k a X R p b 2 4 g b 2 Y g V m V o a W N s Z S B J b m p 1 c m V k L D E 1 f S Z x d W 9 0 O y w m c X V v d D t T Z W N 0 a W 9 u M S 8 x Z T c 5 N 2 U 0 M y 0 5 N W R h L T R h Z T E t O D c z M y 0 y N D h h Z G U w M m E 4 Z j E v Q 2 h h b m d l Z C B U e X B l L n t E Z W Z l Y 3 Q g a W 4 g T W V j a G F u a W N h b C B D b 2 5 k a X R p b 2 4 g b 2 Y g V m V o a W N s Z S B E a W V k L D E 2 f S Z x d W 9 0 O y w m c X V v d D t T Z W N 0 a W 9 u M S 8 x Z T c 5 N 2 U 0 M y 0 5 N W R h L T R h Z T E t O D c z M y 0 y N D h h Z G U w M m E 4 Z j E v Q 2 h h b m d l Z C B U e X B l L n t B b m l t Y W w g Q 3 J v c 3 N p b m c g Q 2 F z Z X M s M T d 9 J n F 1 b 3 Q 7 L C Z x d W 9 0 O 1 N l Y 3 R p b 2 4 x L z F l N z k 3 Z T Q z L T k 1 Z G E t N G F l M S 0 4 N z M z L T I 0 O G F k Z T A y Y T h m M S 9 D a G F u Z 2 V k I F R 5 c G U u e 0 F u a W 1 h b C B D c m 9 z c 2 l u Z y B J b m p 1 c m V k L D E 4 f S Z x d W 9 0 O y w m c X V v d D t T Z W N 0 a W 9 u M S 8 x Z T c 5 N 2 U 0 M y 0 5 N W R h L T R h Z T E t O D c z M y 0 y N D h h Z G U w M m E 4 Z j E v Q 2 h h b m d l Z C B U e X B l L n t B b m l t Y W w g Q 3 J v c 3 N p b m c g R G l l Z C w x O X 0 m c X V v d D s s J n F 1 b 3 Q 7 U 2 V j d G l v b j E v M W U 3 O T d l N D M t O T V k Y S 0 0 Y W U x L T g 3 M z M t M j Q 4 Y W R l M D J h O G Y x L 0 N o Y W 5 n Z W Q g V H l w Z S 5 7 V 2 V h d G h l c i B D b 2 5 k a X R p b 2 4 g K F R v d G F s K S B D Y X N l c y w y M H 0 m c X V v d D s s J n F 1 b 3 Q 7 U 2 V j d G l v b j E v M W U 3 O T d l N D M t O T V k Y S 0 0 Y W U x L T g 3 M z M t M j Q 4 Y W R l M D J h O G Y x L 0 N o Y W 5 n Z W Q g V H l w Z S 5 7 V 2 V h d G h l c i B D b 2 5 k a X R p b 2 4 g K F R v d G F s K S B J b m p 1 c m V k L D I x f S Z x d W 9 0 O y w m c X V v d D t T Z W N 0 a W 9 u M S 8 x Z T c 5 N 2 U 0 M y 0 5 N W R h L T R h Z T E t O D c z M y 0 y N D h h Z G U w M m E 4 Z j E v Q 2 h h b m d l Z C B U e X B l L n t X Z W F 0 a G V y I E N v b m R p d G l v b i A o V G 9 0 Y W w p I E R p Z W Q s M j J 9 J n F 1 b 3 Q 7 L C Z x d W 9 0 O 1 N l Y 3 R p b 2 4 x L z F l N z k 3 Z T Q z L T k 1 Z G E t N G F l M S 0 4 N z M z L T I 0 O G F k Z T A y Y T h m M S 9 D a G F u Z 2 V k I F R 5 c G U u e 1 d l Y X R o Z X I g Q 2 9 u Z G l 0 a W 9 u I C h Q b 2 9 y I F Z p c 2 l i a W x p d H k p I E N h c 2 V z L D I z f S Z x d W 9 0 O y w m c X V v d D t T Z W N 0 a W 9 u M S 8 x Z T c 5 N 2 U 0 M y 0 5 N W R h L T R h Z T E t O D c z M y 0 y N D h h Z G U w M m E 4 Z j E v Q 2 h h b m d l Z C B U e X B l L n t X Z W F 0 a G V y I E N v b m R p d G l v b i A o U G 9 v c i B W a X N p Y m l s a X R 5 K S B J b m p 1 c m V k L D I 0 f S Z x d W 9 0 O y w m c X V v d D t T Z W N 0 a W 9 u M S 8 x Z T c 5 N 2 U 0 M y 0 5 N W R h L T R h Z T E t O D c z M y 0 y N D h h Z G U w M m E 4 Z j E v Q 2 h h b m d l Z C B U e X B l L n t X Z W F 0 a G V y I E N v b m R p d G l v b i A o U G 9 v c i B W a X N p Y m l s a X R 5 K S B E a W V k L D I 1 f S Z x d W 9 0 O y w m c X V v d D t T Z W N 0 a W 9 u M S 8 x Z T c 5 N 2 U 0 M y 0 5 N W R h L T R h Z T E t O D c z M y 0 y N D h h Z G U w M m E 4 Z j E v Q 2 h h b m d l Z C B U e X B l L n t X Z W F 0 a G V y I E N v b m R p d G l v b i A o T 3 R o Z X I g Q 2 F 1 c 2 V z K S B D Y X N l c y w y N n 0 m c X V v d D s s J n F 1 b 3 Q 7 U 2 V j d G l v b j E v M W U 3 O T d l N D M t O T V k Y S 0 0 Y W U x L T g 3 M z M t M j Q 4 Y W R l M D J h O G Y x L 0 N o Y W 5 n Z W Q g V H l w Z S 5 7 V 2 V h d G h l c i B D b 2 5 k a X R p b 2 4 g K E 9 0 a G V y I E N h d X N l c y k g S W 5 q d X J l Z C w y N 3 0 m c X V v d D s s J n F 1 b 3 Q 7 U 2 V j d G l v b j E v M W U 3 O T d l N D M t O T V k Y S 0 0 Y W U x L T g 3 M z M t M j Q 4 Y W R l M D J h O G Y x L 0 N o Y W 5 n Z W Q g V H l w Z S 5 7 V 2 V h d G h l c i B D b 2 5 k a X R p b 2 4 g K E 9 0 a G V y I E N h d X N l c y k g R G l l Z C w y O H 0 m c X V v d D s s J n F 1 b 3 Q 7 U 2 V j d G l v b j E v M W U 3 O T d l N D M t O T V k Y S 0 0 Y W U x L T g 3 M z M t M j Q 4 Y W R l M D J h O G Y x L 0 N o Y W 5 n Z W Q g V H l w Z S 5 7 T G F j a y B v Z i B S b 2 F k I E l u Z n J h c 3 R y d W N 0 d X J l I E N h c 2 V z L D I 5 f S Z x d W 9 0 O y w m c X V v d D t T Z W N 0 a W 9 u M S 8 x Z T c 5 N 2 U 0 M y 0 5 N W R h L T R h Z T E t O D c z M y 0 y N D h h Z G U w M m E 4 Z j E v Q 2 h h b m d l Z C B U e X B l L n t M Y W N r I G 9 m I F J v Y W Q g S W 5 m c m F z d H J 1 Y 3 R 1 c m U g S W 5 q d X J l Z C w z M H 0 m c X V v d D s s J n F 1 b 3 Q 7 U 2 V j d G l v b j E v M W U 3 O T d l N D M t O T V k Y S 0 0 Y W U x L T g 3 M z M t M j Q 4 Y W R l M D J h O G Y x L 0 N o Y W 5 n Z W Q g V H l w Z S 5 7 T G F j a y B v Z i B S b 2 F k I E l u Z n J h c 3 R y d W N 0 d X J l I E R p Z W Q s M z F 9 J n F 1 b 3 Q 7 L C Z x d W 9 0 O 1 N l Y 3 R p b 2 4 x L z F l N z k 3 Z T Q z L T k 1 Z G E t N G F l M S 0 4 N z M z L T I 0 O G F k Z T A y Y T h m M S 9 D a G F u Z 2 V k I F R 5 c G U u e 1 Z l a G l j b G V z I F B h c m t p b m c g Y X Q g U m 9 h Z C B T a G 9 1 b G R l c n M g Q 2 F z Z X M s M z J 9 J n F 1 b 3 Q 7 L C Z x d W 9 0 O 1 N l Y 3 R p b 2 4 x L z F l N z k 3 Z T Q z L T k 1 Z G E t N G F l M S 0 4 N z M z L T I 0 O G F k Z T A y Y T h m M S 9 D a G F u Z 2 V k I F R 5 c G U u e 1 Z l a G l j b G V z I F B h c m t p b m c g Y X Q g U m 9 h Z C B T a G 9 1 b G R l c n M g S W 5 q d X J l Z C w z M 3 0 m c X V v d D s s J n F 1 b 3 Q 7 U 2 V j d G l v b j E v M W U 3 O T d l N D M t O T V k Y S 0 0 Y W U x L T g 3 M z M t M j Q 4 Y W R l M D J h O G Y x L 0 N o Y W 5 n Z W Q g V H l w Z S 5 7 V m V o a W N s Z X M g U G F y a 2 l u Z y B h d C B S b 2 F k I F N o b 3 V s Z G V y c y B E a W V k L D M 0 f S Z x d W 9 0 O y w m c X V v d D t T Z W N 0 a W 9 u M S 8 x Z T c 5 N 2 U 0 M y 0 5 N W R h L T R h Z T E t O D c z M y 0 y N D h h Z G U w M m E 4 Z j E v Q 2 h h b m d l Z C B U e X B l L n t D Y X V z Z X M g T m 9 0 I E t u b 3 d u I E N h c 2 V z L D M 1 f S Z x d W 9 0 O y w m c X V v d D t T Z W N 0 a W 9 u M S 8 x Z T c 5 N 2 U 0 M y 0 5 N W R h L T R h Z T E t O D c z M y 0 y N D h h Z G U w M m E 4 Z j E v Q 2 h h b m d l Z C B U e X B l L n t D Y X V z Z X M g T m 9 0 I E t u b 3 d u I E l u a n V y Z W Q s M z Z 9 J n F 1 b 3 Q 7 L C Z x d W 9 0 O 1 N l Y 3 R p b 2 4 x L z F l N z k 3 Z T Q z L T k 1 Z G E t N G F l M S 0 4 N z M z L T I 0 O G F k Z T A y Y T h m M S 9 D a G F u Z 2 V k I F R 5 c G U u e 0 N h d X N l c y B O b 3 Q g S 2 5 v d 2 4 g R G l l Z C w z N 3 0 m c X V v d D s s J n F 1 b 3 Q 7 U 2 V j d G l v b j E v M W U 3 O T d l N D M t O T V k Y S 0 0 Y W U x L T g 3 M z M t M j Q 4 Y W R l M D J h O G Y x L 0 N o Y W 5 n Z W Q g V H l w Z S 5 7 T 3 R o Z X I g Q 2 F 1 c 2 V z I E N h c 2 V z L D M 4 f S Z x d W 9 0 O y w m c X V v d D t T Z W N 0 a W 9 u M S 8 x Z T c 5 N 2 U 0 M y 0 5 N W R h L T R h Z T E t O D c z M y 0 y N D h h Z G U w M m E 4 Z j E v Q 2 h h b m d l Z C B U e X B l L n t P d G h l c i B D Y X V z Z X M g S W 5 q d X J l Z C w z O X 0 m c X V v d D s s J n F 1 b 3 Q 7 U 2 V j d G l v b j E v M W U 3 O T d l N D M t O T V k Y S 0 0 Y W U x L T g 3 M z M t M j Q 4 Y W R l M D J h O G Y x L 0 N o Y W 5 n Z W Q g V H l w Z S 5 7 T 3 R o Z X I g Q 2 F 1 c 2 V z I E R p Z W Q s N D B 9 J n F 1 b 3 Q 7 L C Z x d W 9 0 O 1 N l Y 3 R p b 2 4 x L z F l N z k 3 Z T Q z L T k 1 Z G E t N G F l M S 0 4 N z M z L T I 0 O G F k Z T A y Y T h m M S 9 D a G F u Z 2 V k I F R 5 c G U u e 1 R v d G F s I F J v Y W Q g Q W N j a W R l b n R z I E N h c 2 V z L D Q x f S Z x d W 9 0 O y w m c X V v d D t T Z W N 0 a W 9 u M S 8 x Z T c 5 N 2 U 0 M y 0 5 N W R h L T R h Z T E t O D c z M y 0 y N D h h Z G U w M m E 4 Z j E v Q 2 h h b m d l Z C B U e X B l L n t U b 3 R h b C B S b 2 F k I E F j Y 2 l k Z W 5 0 c y B J b m p 1 c m V k L D Q y f S Z x d W 9 0 O y w m c X V v d D t T Z W N 0 a W 9 u M S 8 x Z T c 5 N 2 U 0 M y 0 5 N W R h L T R h Z T E t O D c z M y 0 y N D h h Z G U w M m E 4 Z j E v Q 2 h h b m d l Z C B U e X B l L n t U b 3 R h b C B S b 2 F k I E F j Y 2 l k Z W 5 0 c y B E a W V k L D Q z f S Z x d W 9 0 O 1 0 s J n F 1 b 3 Q 7 U m V s Y X R p b 2 5 z a G l w S W 5 m b y Z x d W 9 0 O z p b X X 0 i I C 8 + P C 9 T d G F i b G V F b n R y a W V z P j w v S X R l b T 4 8 S X R l b T 4 8 S X R l b U x v Y 2 F 0 a W 9 u P j x J d G V t V H l w Z T 5 G b 3 J t d W x h P C 9 J d G V t V H l w Z T 4 8 S X R l b V B h d G g + U 2 V j d G l v b j E v M W U 3 O T d l N D M t O T V k Y S 0 0 Y W U x L T g 3 M z M t M j Q 4 Y W R l M D J h O G Y x L 1 N v d X J j Z T w v S X R l b V B h d G g + P C 9 J d G V t T G 9 j Y X R p b 2 4 + P F N 0 Y W J s Z U V u d H J p Z X M g L z 4 8 L 0 l 0 Z W 0 + P E l 0 Z W 0 + P E l 0 Z W 1 M b 2 N h d G l v b j 4 8 S X R l b V R 5 c G U + R m 9 y b X V s Y T w v S X R l b V R 5 c G U + P E l 0 Z W 1 Q Y X R o P l N l Y 3 R p b 2 4 x L z F l N z k 3 Z T Q z L T k 1 Z G E t N G F l M S 0 4 N z M z L T I 0 O G F k Z T A y Y T h m M S 9 Q c m 9 t b 3 R l Z C U y M E h l Y W R l c n M 8 L 0 l 0 Z W 1 Q Y X R o P j w v S X R l b U x v Y 2 F 0 a W 9 u P j x T d G F i b G V F b n R y a W V z I C 8 + P C 9 J d G V t P j x J d G V t P j x J d G V t T G 9 j Y X R p b 2 4 + P E l 0 Z W 1 U e X B l P k Z v c m 1 1 b G E 8 L 0 l 0 Z W 1 U e X B l P j x J d G V t U G F 0 a D 5 T Z W N 0 a W 9 u M S 8 x Z T c 5 N 2 U 0 M y 0 5 N W R h L T R h Z T E t O D c z M y 0 y N D h h Z G U w M m E 4 Z j E v Q 2 h h b m d l Z C U y M F R 5 c G U 8 L 0 l 0 Z W 1 Q Y X R o P j w v S X R l b U x v Y 2 F 0 a W 9 u P j x T d G F i b G V F b n R y a W V z I C 8 + P C 9 J d G V t P j w v S X R l b X M + P C 9 M b 2 N h b F B h Y 2 t h Z 2 V N Z X R h Z G F 0 Y U Z p b G U + F g A A A F B L B Q Y A A A A A A A A A A A A A A A A A A A A A A A A m A Q A A A Q A A A N C M n d 8 B F d E R j H o A w E / C l + s B A A A A r a 0 i P I Y N Y U 6 w S v 7 t O E a p A w A A A A A C A A A A A A A Q Z g A A A A E A A C A A A A C 3 J v s q U a o u Q l o Z v c 9 j d u B C C Z T S 8 E / n g Y Z e M y M v + W 3 1 X Q A A A A A O g A A A A A I A A C A A A A C y h 1 A h A q c W C H z h l 7 y L g A T u M W n B U 0 i d A 6 2 3 N d W Q c v d a r 1 A A A A C Z Z I 4 e + 5 q M q T N 5 a S 1 j f l D Q j 4 V y s j l 1 i Q 2 v 9 p X A o N / F d c z Y B 9 M r k b t h C N w 7 o 2 / I J J 4 m z R T r o g V G 1 0 o o n T w i N r M n q R 0 I P C x T Z C p 0 L R 3 r L p h W d E A A A A A 1 g n j s x Q E R W Y Z Z s y R z I N S g 6 A f I b h h d K y K h z v Z c 6 B Y z p p x A U J r h t O G D U f u / g 9 c z i 2 8 R A 0 r + O 1 L Q U c A N R / A v Z q x a < / D a t a M a s h u p > 
</file>

<file path=customXml/itemProps1.xml><?xml version="1.0" encoding="utf-8"?>
<ds:datastoreItem xmlns:ds="http://schemas.openxmlformats.org/officeDocument/2006/customXml" ds:itemID="{77637D13-FB7B-4CBE-BC24-D50513CBC9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Total Road Accident </vt:lpstr>
      <vt:lpstr>Total Injured by Different Ways</vt:lpstr>
      <vt:lpstr>Total Died By Different Ways</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Raj</dc:creator>
  <cp:lastModifiedBy>Manish Raj</cp:lastModifiedBy>
  <dcterms:created xsi:type="dcterms:W3CDTF">2023-07-20T15:38:11Z</dcterms:created>
  <dcterms:modified xsi:type="dcterms:W3CDTF">2023-07-22T10:05:54Z</dcterms:modified>
</cp:coreProperties>
</file>